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400" firstSheet="1" activeTab="1"/>
  </bookViews>
  <sheets>
    <sheet name="Sheet1" sheetId="1" state="hidden" r:id="rId1"/>
    <sheet name="Salary Calculator" sheetId="2" r:id="rId2"/>
    <sheet name="Sheet2" sheetId="3" r:id="rId3"/>
  </sheets>
  <definedNames>
    <definedName name="_xlnm._FilterDatabase" localSheetId="2" hidden="1">Sheet2!$B$2:$E$86</definedName>
    <definedName name="Biz_Segment">OFFSET(Sheet2!#REF!,1,0,COUNTA(Sheet2!#REF!,0)-2)</definedName>
    <definedName name="Business_unit">OFFSET(Sheet2!#REF!,1,0,COUNTA(Sheet2!#REF!,0)-2)</definedName>
    <definedName name="Country">OFFSET(Sheet2!#REF!,1,0,COUNTA(Sheet2!#REF!,0)-2)</definedName>
    <definedName name="Department">OFFSET(Sheet2!#REF!,1,0,COUNTA(Sheet2!#REF!,0)-2)</definedName>
    <definedName name="Domestic_Global">OFFSET(Sheet2!#REF!,1,0,COUNTA(Sheet2!#REF!,0)-2)</definedName>
    <definedName name="Entities">OFFSET(Sheet2!#REF!,1,0,COUNTA(Sheet2!#REF!,0)-2)</definedName>
    <definedName name="Functions">OFFSET(Sheet2!#REF!,1,0,COUNTA(Sheet2!#REF!,0)-2)</definedName>
    <definedName name="Level">OFFSET(Sheet2!$Y$2,1,0,COUNTA(Sheet2!$Y$2:$Y$1000,0)-2)</definedName>
    <definedName name="LOB">OFFSET(Sheet2!#REF!,1,0,COUNTA(Sheet2!#REF!,0)-2)</definedName>
    <definedName name="Location">OFFSET(Sheet2!$X$2,1,0,COUNTA(Sheet2!$X$2:$X$1000,0)-2)</definedName>
    <definedName name="Operational_Unit">OFFSET(Sheet2!#REF!,1,0,COUNTA(Sheet2!#REF!,0)-2)</definedName>
    <definedName name="Region">OFFSET(Sheet2!#REF!,1,0,COUNTA(Sheet2!#REF!,0)-2)</definedName>
    <definedName name="Skill_Level">OFFSET(Sheet2!$AB$2,1,0,COUNTA(Sheet2!$AB$2:$AB$1000,0)-2)</definedName>
    <definedName name="States">OFFSET(Sheet2!$AA$2,1,0,COUNTA(Sheet2!$AA$2:$AA$1000,0)-2)</definedName>
    <definedName name="Sub___Business_unit">OFFSET(Sheet2!$V$2,1,0,COUNTA(Sheet2!$V$2:$V$1000,0)-2)</definedName>
    <definedName name="Sub_Department">OFFSET(Sheet2!$W$2,1,0,COUNTA(Sheet2!$W$2:$W$1000,0)-2)</definedName>
    <definedName name="Variable_Frequency">OFFSET(Sheet2!$Z$2,1,0,COUNTA(Sheet2!$Z$2:$Z$1000,0)-2)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<sst xmlns="http://schemas.openxmlformats.org/spreadsheetml/2006/main" count="152">
  <si>
    <t>Name</t>
  </si>
  <si>
    <t>Saurabh Garg</t>
  </si>
  <si>
    <t>Designation</t>
  </si>
  <si>
    <t>Manager - HR</t>
  </si>
  <si>
    <t>Entity</t>
  </si>
  <si>
    <t>Girnar Software Private Limited</t>
  </si>
  <si>
    <t>LOB</t>
  </si>
  <si>
    <t>Corp/Shared</t>
  </si>
  <si>
    <t>BU</t>
  </si>
  <si>
    <t>-</t>
  </si>
  <si>
    <t>SBU</t>
  </si>
  <si>
    <t>Category/Channel</t>
  </si>
  <si>
    <t>Function Level 1</t>
  </si>
  <si>
    <t>HR</t>
  </si>
  <si>
    <t>Department</t>
  </si>
  <si>
    <t>Video Editor</t>
  </si>
  <si>
    <t>Project</t>
  </si>
  <si>
    <t>Volkswagen</t>
  </si>
  <si>
    <t>Band</t>
  </si>
  <si>
    <t>Manager II</t>
  </si>
  <si>
    <t>Level</t>
  </si>
  <si>
    <t>Level 04</t>
  </si>
  <si>
    <t>Fixed</t>
  </si>
  <si>
    <t>Annual Variable</t>
  </si>
  <si>
    <t>Variable Pay Frequency</t>
  </si>
  <si>
    <t>Annual</t>
  </si>
  <si>
    <t>Monthly</t>
  </si>
  <si>
    <t>State</t>
  </si>
  <si>
    <t>West Bengal</t>
  </si>
  <si>
    <t>Skill Level</t>
  </si>
  <si>
    <t>Highly Skilled</t>
  </si>
  <si>
    <t>Fixed Pay Components</t>
  </si>
  <si>
    <t>Minimum Wage</t>
  </si>
  <si>
    <t>Basic Salary</t>
  </si>
  <si>
    <t>House Rent Allowance</t>
  </si>
  <si>
    <t>Statutory Bonus</t>
  </si>
  <si>
    <t>Special Allowance</t>
  </si>
  <si>
    <t>Gross Salary</t>
  </si>
  <si>
    <t>Flexi Pay Components (Employee to Opt)</t>
  </si>
  <si>
    <t>Long Term Benefits</t>
  </si>
  <si>
    <t>Gratuity</t>
  </si>
  <si>
    <t>Education Allowance</t>
  </si>
  <si>
    <t>EPF</t>
  </si>
  <si>
    <t>Leave Travel Concession</t>
  </si>
  <si>
    <t>ESI</t>
  </si>
  <si>
    <t>Telephone and Data Card Reimbursement</t>
  </si>
  <si>
    <t>Variable (Paid Monthly in equal instalments)</t>
  </si>
  <si>
    <t>Food Coupons</t>
  </si>
  <si>
    <t>Total CTC</t>
  </si>
  <si>
    <t>Gift Vouchers</t>
  </si>
  <si>
    <t>Vehicle Expenses Reimbursement</t>
  </si>
  <si>
    <t>Books and Periodicals Reimbursement</t>
  </si>
  <si>
    <t>Training Seminar/ Professional Develop. Reimbursement</t>
  </si>
  <si>
    <t>Total Flexi Pay Components</t>
  </si>
  <si>
    <t>FOR OFFER LETER PRINTING</t>
  </si>
  <si>
    <t>Sunny Chauhan</t>
  </si>
  <si>
    <t>Girnarsoft Education Services Private Limited</t>
  </si>
  <si>
    <t>Collegedekho- Shared - Content</t>
  </si>
  <si>
    <t>Content</t>
  </si>
  <si>
    <t>E-3</t>
  </si>
  <si>
    <t>Middle Management</t>
  </si>
  <si>
    <t>Delhi</t>
  </si>
  <si>
    <t>Petro Card</t>
  </si>
  <si>
    <t>Employee ESI Deduction</t>
  </si>
  <si>
    <t>Employee PF Deduction</t>
  </si>
  <si>
    <t>Expected Take Home</t>
  </si>
  <si>
    <t>Combination</t>
  </si>
  <si>
    <t>Grade</t>
  </si>
  <si>
    <t>Min</t>
  </si>
  <si>
    <t>Max</t>
  </si>
  <si>
    <t>LTA</t>
  </si>
  <si>
    <t>Telephone</t>
  </si>
  <si>
    <t>Vehicle Reimt.</t>
  </si>
  <si>
    <t>Training and Development</t>
  </si>
  <si>
    <t>Books and Periodicals</t>
  </si>
  <si>
    <t>Variable Frequency</t>
  </si>
  <si>
    <t>States</t>
  </si>
  <si>
    <t>Andhra</t>
  </si>
  <si>
    <t>Unskilled</t>
  </si>
  <si>
    <t>Collegedekho- Shared - Admin</t>
  </si>
  <si>
    <t>Admin</t>
  </si>
  <si>
    <t>Executive</t>
  </si>
  <si>
    <t>E-1</t>
  </si>
  <si>
    <t>Semi Skilled</t>
  </si>
  <si>
    <t>Collegedekho- Shared - Café Counselling Operations</t>
  </si>
  <si>
    <t>Café</t>
  </si>
  <si>
    <t>Six Monthly</t>
  </si>
  <si>
    <t>Assam</t>
  </si>
  <si>
    <t>Skilled</t>
  </si>
  <si>
    <t>Senior Management</t>
  </si>
  <si>
    <t>E-2</t>
  </si>
  <si>
    <t>Quarterly</t>
  </si>
  <si>
    <t>Bihar</t>
  </si>
  <si>
    <t>Collegedekho- Shared - Counselling Operations</t>
  </si>
  <si>
    <t>Finance</t>
  </si>
  <si>
    <t>Top Management</t>
  </si>
  <si>
    <t>MM-2</t>
  </si>
  <si>
    <t>Chhattisgarh</t>
  </si>
  <si>
    <t>Collegedekho- Shared - Finance</t>
  </si>
  <si>
    <t>MM-1</t>
  </si>
  <si>
    <t>Collegedekho- Shared - HR</t>
  </si>
  <si>
    <t>IT</t>
  </si>
  <si>
    <t>SM-1</t>
  </si>
  <si>
    <t>Goa</t>
  </si>
  <si>
    <t>Collegedekho- Shared - Marketing</t>
  </si>
  <si>
    <t>Marketing</t>
  </si>
  <si>
    <t>MM-3</t>
  </si>
  <si>
    <t>Gujarat</t>
  </si>
  <si>
    <t>Collegedekho- Shared - Product</t>
  </si>
  <si>
    <t>Operations</t>
  </si>
  <si>
    <t>SM-2</t>
  </si>
  <si>
    <t>Haryana</t>
  </si>
  <si>
    <t>Collegedekho- Shared - Sales</t>
  </si>
  <si>
    <t>Product</t>
  </si>
  <si>
    <t>TM-2</t>
  </si>
  <si>
    <t>Himachal</t>
  </si>
  <si>
    <t>Collegedekho- Shared - Service Delievery Operations</t>
  </si>
  <si>
    <t>Sales</t>
  </si>
  <si>
    <t>TM-4</t>
  </si>
  <si>
    <t>Karnataka</t>
  </si>
  <si>
    <t>Collegedekho- Shared - Study Abroad</t>
  </si>
  <si>
    <t>Service &amp; Delievery</t>
  </si>
  <si>
    <t>Kerala</t>
  </si>
  <si>
    <t>Collegedekho- Shared - Support IT</t>
  </si>
  <si>
    <t>Study Abroad</t>
  </si>
  <si>
    <t>Maharashtra</t>
  </si>
  <si>
    <t>Collegedekho- Shared - Technology</t>
  </si>
  <si>
    <t>Technology</t>
  </si>
  <si>
    <t>MP</t>
  </si>
  <si>
    <t>Core Strategy</t>
  </si>
  <si>
    <t>Orissa</t>
  </si>
  <si>
    <t>Panjab</t>
  </si>
  <si>
    <t>Rajasthan</t>
  </si>
  <si>
    <t>Tamilnadu</t>
  </si>
  <si>
    <t>Telangana</t>
  </si>
  <si>
    <t>Uttrakhand</t>
  </si>
  <si>
    <t>Uttar Pradesh</t>
  </si>
  <si>
    <t>Jharkhand</t>
  </si>
  <si>
    <t>Chandigarh</t>
  </si>
  <si>
    <t>Nagaland</t>
  </si>
  <si>
    <t>Jharkhand-Unskilled</t>
  </si>
  <si>
    <t>Jharkhand-Semi Skilled</t>
  </si>
  <si>
    <t>Jharkhand-Skilled</t>
  </si>
  <si>
    <t>Jharkhand-Highly Skilled</t>
  </si>
  <si>
    <t>Chandigarh-Unskilled</t>
  </si>
  <si>
    <t>Chandigarh-Semi Skilled</t>
  </si>
  <si>
    <t>Chandigarh-Skilled</t>
  </si>
  <si>
    <t>Chandigarh-Highly Skilled</t>
  </si>
  <si>
    <t>NagalaNd-Unskilled</t>
  </si>
  <si>
    <t>NagalaNd-Semi Skilled</t>
  </si>
  <si>
    <t>NagalaNd-Skilled</t>
  </si>
  <si>
    <t>NagalaNd-Highly Skilled</t>
  </si>
</sst>
</file>

<file path=xl/styles.xml><?xml version="1.0" encoding="utf-8"?>
<styleSheet xmlns="http://schemas.openxmlformats.org/spreadsheetml/2006/main">
  <numFmts count="9">
    <numFmt numFmtId="176" formatCode="_ * #,##0.00_ ;_ * \-#,##0.00_ ;_ * &quot;-&quot;??_ ;_ @_ "/>
    <numFmt numFmtId="177" formatCode="_ * #,##0_ ;_ * \-#,##0_ ;_ * &quot;-&quot;_ ;_ @_ "/>
    <numFmt numFmtId="43" formatCode="_(* #,##0.00_);_(* \(#,##0.00\);_(* &quot;-&quot;??_);_(@_)"/>
    <numFmt numFmtId="178" formatCode="_(* #,##0_);_(* \(#,##0\);_(* &quot;-&quot;??_);_(@_)"/>
    <numFmt numFmtId="179" formatCode="_([$INR]\ * #,##0_);_([$INR]\ * \(#,##0\);_([$INR]\ 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80" formatCode="_ [$INR]\ * #,##0.00_ ;_ [$INR]\ * \-#,##0.00_ ;_ [$INR]\ * &quot;-&quot;??_ ;_ @_ "/>
    <numFmt numFmtId="181" formatCode="_([$INR]\ * #,##0.00_);_([$INR]\ * \(#,##0.00\);_([$INR]\ * &quot;-&quot;??_);_(@_)"/>
  </numFmts>
  <fonts count="3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name val="Calibri"/>
      <charset val="134"/>
      <scheme val="minor"/>
    </font>
    <font>
      <b/>
      <sz val="11"/>
      <name val="Calibri"/>
      <charset val="134"/>
      <scheme val="minor"/>
    </font>
    <font>
      <sz val="9"/>
      <name val="Calibri"/>
      <charset val="134"/>
    </font>
    <font>
      <b/>
      <sz val="9"/>
      <color theme="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sz val="9"/>
      <name val="Cambria"/>
      <charset val="134"/>
    </font>
    <font>
      <sz val="9"/>
      <color theme="1"/>
      <name val="Cambria"/>
      <charset val="134"/>
    </font>
    <font>
      <sz val="11"/>
      <name val="Calibri"/>
      <charset val="134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0"/>
      <color theme="0"/>
      <name val="Calibri"/>
      <charset val="134"/>
      <scheme val="minor"/>
    </font>
    <font>
      <b/>
      <sz val="8"/>
      <color rgb="FF222222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29" borderId="13" applyNumberFormat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27" fillId="21" borderId="9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6" fillId="21" borderId="13" applyNumberFormat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</cellStyleXfs>
  <cellXfs count="98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 vertical="center"/>
      <protection locked="0"/>
    </xf>
    <xf numFmtId="179" fontId="2" fillId="0" borderId="0" xfId="0" applyNumberFormat="1" applyFont="1" applyAlignment="1" applyProtection="1">
      <alignment horizontal="right" vertical="center"/>
      <protection locked="0"/>
    </xf>
    <xf numFmtId="178" fontId="2" fillId="0" borderId="0" xfId="2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79" fontId="3" fillId="0" borderId="0" xfId="0" applyNumberFormat="1" applyFont="1" applyAlignment="1" applyProtection="1">
      <alignment horizontal="right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left" vertical="center"/>
      <protection locked="0"/>
    </xf>
    <xf numFmtId="0" fontId="2" fillId="2" borderId="0" xfId="0" applyFont="1" applyFill="1" applyAlignment="1" applyProtection="1">
      <alignment horizontal="left" vertical="center"/>
      <protection locked="0"/>
    </xf>
    <xf numFmtId="179" fontId="2" fillId="2" borderId="0" xfId="0" applyNumberFormat="1" applyFont="1" applyFill="1" applyAlignment="1" applyProtection="1">
      <alignment horizontal="right" vertical="center"/>
      <protection locked="0"/>
    </xf>
    <xf numFmtId="179" fontId="2" fillId="0" borderId="0" xfId="0" applyNumberFormat="1" applyFont="1" applyProtection="1"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179" fontId="2" fillId="2" borderId="0" xfId="0" applyNumberFormat="1" applyFont="1" applyFill="1" applyAlignment="1" applyProtection="1">
      <alignment horizontal="right" vertical="center" wrapText="1"/>
      <protection locked="0"/>
    </xf>
    <xf numFmtId="178" fontId="2" fillId="0" borderId="0" xfId="2" applyNumberFormat="1" applyFont="1" applyAlignment="1" applyProtection="1">
      <alignment horizontal="center" vertical="center"/>
      <protection locked="0"/>
    </xf>
    <xf numFmtId="178" fontId="1" fillId="0" borderId="1" xfId="2" applyNumberFormat="1" applyFont="1" applyBorder="1" applyAlignment="1" applyProtection="1">
      <alignment horizontal="right" vertical="center" wrapText="1"/>
      <protection locked="0"/>
    </xf>
    <xf numFmtId="0" fontId="1" fillId="0" borderId="1" xfId="0" applyFont="1" applyBorder="1" applyAlignment="1" applyProtection="1">
      <alignment horizontal="right" vertical="center" wrapText="1"/>
      <protection locked="0"/>
    </xf>
    <xf numFmtId="0" fontId="1" fillId="0" borderId="1" xfId="0" applyFont="1" applyBorder="1" applyAlignment="1" applyProtection="1">
      <alignment wrapText="1"/>
      <protection locked="0"/>
    </xf>
    <xf numFmtId="179" fontId="2" fillId="0" borderId="1" xfId="0" applyNumberFormat="1" applyFont="1" applyBorder="1" applyAlignment="1" applyProtection="1">
      <alignment horizontal="right" vertic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79" fontId="2" fillId="0" borderId="2" xfId="0" applyNumberFormat="1" applyFont="1" applyBorder="1" applyAlignment="1" applyProtection="1">
      <alignment horizontal="right" vertical="center" wrapText="1"/>
      <protection locked="0"/>
    </xf>
    <xf numFmtId="0" fontId="2" fillId="0" borderId="2" xfId="0" applyFont="1" applyBorder="1" applyAlignment="1" applyProtection="1">
      <alignment wrapText="1"/>
      <protection locked="0"/>
    </xf>
    <xf numFmtId="179" fontId="7" fillId="0" borderId="0" xfId="0" applyNumberFormat="1" applyFont="1" applyAlignment="1">
      <alignment horizontal="center" vertical="center" wrapText="1"/>
    </xf>
    <xf numFmtId="179" fontId="5" fillId="0" borderId="0" xfId="0" applyNumberFormat="1" applyFont="1" applyAlignment="1">
      <alignment horizontal="center" vertical="center" wrapText="1"/>
    </xf>
    <xf numFmtId="0" fontId="1" fillId="3" borderId="1" xfId="0" applyFont="1" applyFill="1" applyBorder="1" applyAlignment="1" applyProtection="1">
      <alignment vertical="center" wrapText="1"/>
      <protection locked="0"/>
    </xf>
    <xf numFmtId="0" fontId="1" fillId="3" borderId="1" xfId="0" applyFont="1" applyFill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10" fillId="0" borderId="1" xfId="0" applyFont="1" applyBorder="1" applyProtection="1">
      <protection locked="0"/>
    </xf>
    <xf numFmtId="0" fontId="4" fillId="0" borderId="1" xfId="0" applyFont="1" applyBorder="1"/>
    <xf numFmtId="0" fontId="1" fillId="0" borderId="1" xfId="0" applyFont="1" applyBorder="1" applyProtection="1">
      <protection locked="0"/>
    </xf>
    <xf numFmtId="0" fontId="1" fillId="4" borderId="1" xfId="0" applyFont="1" applyFill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4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4" fillId="5" borderId="0" xfId="0" applyFont="1" applyFill="1" applyAlignment="1" applyProtection="1">
      <alignment horizontal="left" vertical="center"/>
      <protection locked="0"/>
    </xf>
    <xf numFmtId="0" fontId="2" fillId="0" borderId="5" xfId="0" applyFont="1" applyBorder="1" applyAlignment="1">
      <alignment wrapText="1"/>
    </xf>
    <xf numFmtId="0" fontId="0" fillId="5" borderId="0" xfId="0" applyFill="1"/>
    <xf numFmtId="0" fontId="0" fillId="2" borderId="0" xfId="0" applyFill="1"/>
    <xf numFmtId="0" fontId="10" fillId="0" borderId="1" xfId="0" applyFont="1" applyBorder="1" applyAlignment="1" applyProtection="1">
      <alignment horizontal="center"/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11" fillId="4" borderId="0" xfId="0" applyFont="1" applyFill="1"/>
    <xf numFmtId="0" fontId="12" fillId="6" borderId="1" xfId="0" applyFont="1" applyFill="1" applyBorder="1" applyAlignment="1">
      <alignment vertical="center"/>
    </xf>
    <xf numFmtId="0" fontId="13" fillId="0" borderId="5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3" fontId="13" fillId="0" borderId="5" xfId="0" applyNumberFormat="1" applyFont="1" applyBorder="1" applyAlignment="1" applyProtection="1">
      <alignment horizontal="center" vertical="center"/>
      <protection locked="0"/>
    </xf>
    <xf numFmtId="3" fontId="0" fillId="0" borderId="0" xfId="0" applyNumberFormat="1"/>
    <xf numFmtId="9" fontId="0" fillId="0" borderId="0" xfId="0" applyNumberFormat="1"/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9" fontId="0" fillId="0" borderId="0" xfId="0" applyNumberFormat="1"/>
    <xf numFmtId="0" fontId="14" fillId="7" borderId="1" xfId="0" applyFont="1" applyFill="1" applyBorder="1" applyAlignment="1">
      <alignment vertical="center"/>
    </xf>
    <xf numFmtId="179" fontId="15" fillId="8" borderId="1" xfId="0" applyNumberFormat="1" applyFont="1" applyFill="1" applyBorder="1" applyAlignment="1">
      <alignment horizontal="center" vertical="center"/>
    </xf>
    <xf numFmtId="180" fontId="0" fillId="0" borderId="0" xfId="0" applyNumberFormat="1"/>
    <xf numFmtId="43" fontId="0" fillId="0" borderId="0" xfId="2" applyFont="1"/>
    <xf numFmtId="0" fontId="13" fillId="0" borderId="1" xfId="0" applyFont="1" applyBorder="1" applyAlignment="1">
      <alignment vertical="center"/>
    </xf>
    <xf numFmtId="179" fontId="13" fillId="0" borderId="1" xfId="0" applyNumberFormat="1" applyFont="1" applyBorder="1" applyAlignment="1">
      <alignment vertical="center"/>
    </xf>
    <xf numFmtId="179" fontId="16" fillId="0" borderId="0" xfId="0" applyNumberFormat="1" applyFont="1" applyAlignment="1">
      <alignment vertical="center"/>
    </xf>
    <xf numFmtId="176" fontId="0" fillId="0" borderId="0" xfId="0" applyNumberFormat="1"/>
    <xf numFmtId="179" fontId="1" fillId="0" borderId="0" xfId="0" applyNumberFormat="1" applyFont="1" applyFill="1"/>
    <xf numFmtId="180" fontId="13" fillId="0" borderId="1" xfId="0" applyNumberFormat="1" applyFont="1" applyBorder="1" applyAlignment="1">
      <alignment vertical="center"/>
    </xf>
    <xf numFmtId="179" fontId="1" fillId="0" borderId="0" xfId="0" applyNumberFormat="1" applyFont="1"/>
    <xf numFmtId="0" fontId="15" fillId="8" borderId="1" xfId="0" applyFont="1" applyFill="1" applyBorder="1" applyAlignment="1">
      <alignment vertical="center"/>
    </xf>
    <xf numFmtId="179" fontId="15" fillId="8" borderId="1" xfId="0" applyNumberFormat="1" applyFont="1" applyFill="1" applyBorder="1" applyAlignment="1">
      <alignment vertical="center"/>
    </xf>
    <xf numFmtId="0" fontId="15" fillId="9" borderId="1" xfId="0" applyFont="1" applyFill="1" applyBorder="1" applyAlignment="1">
      <alignment horizontal="center" vertical="center"/>
    </xf>
    <xf numFmtId="179" fontId="15" fillId="9" borderId="1" xfId="0" applyNumberFormat="1" applyFont="1" applyFill="1" applyBorder="1" applyAlignment="1">
      <alignment horizontal="center" vertical="center"/>
    </xf>
    <xf numFmtId="179" fontId="15" fillId="8" borderId="1" xfId="0" applyNumberFormat="1" applyFont="1" applyFill="1" applyBorder="1" applyAlignment="1">
      <alignment horizontal="right" vertical="center"/>
    </xf>
    <xf numFmtId="180" fontId="0" fillId="0" borderId="1" xfId="0" applyNumberFormat="1" applyBorder="1"/>
    <xf numFmtId="181" fontId="0" fillId="0" borderId="0" xfId="0" applyNumberFormat="1"/>
    <xf numFmtId="179" fontId="0" fillId="0" borderId="1" xfId="0" applyNumberFormat="1" applyBorder="1"/>
    <xf numFmtId="0" fontId="12" fillId="7" borderId="6" xfId="0" applyFont="1" applyFill="1" applyBorder="1" applyAlignment="1">
      <alignment horizontal="center"/>
    </xf>
    <xf numFmtId="0" fontId="12" fillId="10" borderId="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1" xfId="0" applyFont="1" applyBorder="1" applyAlignment="1">
      <alignment vertical="center"/>
    </xf>
    <xf numFmtId="0" fontId="17" fillId="0" borderId="0" xfId="0" applyFont="1" applyAlignment="1">
      <alignment horizontal="left" vertical="center" wrapText="1" indent="1"/>
    </xf>
    <xf numFmtId="179" fontId="16" fillId="9" borderId="0" xfId="0" applyNumberFormat="1" applyFont="1" applyFill="1" applyAlignment="1">
      <alignment vertical="center"/>
    </xf>
    <xf numFmtId="0" fontId="16" fillId="0" borderId="0" xfId="0" applyFont="1" applyAlignment="1">
      <alignment vertical="center"/>
    </xf>
    <xf numFmtId="179" fontId="13" fillId="0" borderId="0" xfId="0" applyNumberFormat="1" applyFont="1" applyAlignment="1">
      <alignment vertical="center"/>
    </xf>
    <xf numFmtId="181" fontId="13" fillId="0" borderId="0" xfId="0" applyNumberFormat="1" applyFont="1" applyAlignment="1">
      <alignment vertical="center"/>
    </xf>
    <xf numFmtId="180" fontId="13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/>
    <xf numFmtId="3" fontId="13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9525</xdr:rowOff>
        </xdr:from>
        <xdr:to>
          <xdr:col>0</xdr:col>
          <xdr:colOff>2257425</xdr:colOff>
          <xdr:row>4</xdr:row>
          <xdr:rowOff>0</xdr:rowOff>
        </xdr:to>
        <xdr:sp macro="[0]!Button2_Click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419100" y="264795"/>
              <a:ext cx="1838325" cy="561975"/>
            </a:xfrm>
            <a:prstGeom prst="rect">
              <a:avLst/>
            </a:prstGeom>
          </xdr:spPr>
          <xdr:txBody>
            <a:bodyPr vertOverflow="clip" wrap="square" lIns="54864" tIns="50292" rIns="54864" bIns="50292" anchor="ctr" upright="1"/>
            <a:lstStyle/>
            <a:p>
              <a:pPr algn="ctr" rtl="0">
                <a:defRPr sz="1000"/>
              </a:pPr>
              <a:r>
                <a:rPr lang="en-IN" sz="26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43"/>
  <sheetViews>
    <sheetView showGridLines="0" workbookViewId="0">
      <pane ySplit="4" topLeftCell="A12" activePane="bottomLeft" state="frozen"/>
      <selection/>
      <selection pane="bottomLeft" activeCell="C12" sqref="C12:D12"/>
    </sheetView>
  </sheetViews>
  <sheetFormatPr defaultColWidth="9.14285714285714" defaultRowHeight="20.1" customHeight="1"/>
  <cols>
    <col min="1" max="1" width="37.7142857142857" style="86" customWidth="1"/>
    <col min="2" max="2" width="39.8571428571429" style="86" customWidth="1"/>
    <col min="3" max="3" width="16" style="87" customWidth="1"/>
    <col min="4" max="4" width="16" style="86" customWidth="1"/>
    <col min="5" max="5" width="14.2857142857143" style="86" customWidth="1"/>
    <col min="6" max="7" width="6.57142857142857" style="86" customWidth="1"/>
    <col min="8" max="8" width="46.5714285714286" customWidth="1"/>
    <col min="9" max="9" width="13.2857142857143" customWidth="1"/>
    <col min="10" max="10" width="12.1428571428571" customWidth="1"/>
    <col min="11" max="16384" width="9.14285714285714" style="86"/>
  </cols>
  <sheetData>
    <row r="2" ht="15" customHeight="1" spans="2:10">
      <c r="B2" s="88" t="s">
        <v>0</v>
      </c>
      <c r="C2" s="57" t="s">
        <v>1</v>
      </c>
      <c r="D2" s="58"/>
      <c r="H2" s="88" t="s">
        <v>0</v>
      </c>
      <c r="I2" s="95" t="s">
        <v>1</v>
      </c>
      <c r="J2" s="96"/>
    </row>
    <row r="3" ht="15" customHeight="1" spans="2:10">
      <c r="B3" s="88" t="s">
        <v>2</v>
      </c>
      <c r="C3" s="57" t="s">
        <v>3</v>
      </c>
      <c r="D3" s="58"/>
      <c r="H3" s="88" t="s">
        <v>2</v>
      </c>
      <c r="I3" s="95" t="s">
        <v>3</v>
      </c>
      <c r="J3" s="96"/>
    </row>
    <row r="4" ht="15" customHeight="1" spans="2:10">
      <c r="B4" s="88" t="s">
        <v>4</v>
      </c>
      <c r="C4" s="57" t="s">
        <v>5</v>
      </c>
      <c r="D4" s="58"/>
      <c r="H4" s="88" t="s">
        <v>4</v>
      </c>
      <c r="I4" s="95" t="s">
        <v>5</v>
      </c>
      <c r="J4" s="96"/>
    </row>
    <row r="5" ht="15" customHeight="1" spans="2:10">
      <c r="B5" s="88" t="s">
        <v>6</v>
      </c>
      <c r="C5" s="57" t="s">
        <v>7</v>
      </c>
      <c r="D5" s="58"/>
      <c r="H5" s="88" t="s">
        <v>6</v>
      </c>
      <c r="I5" s="95" t="s">
        <v>7</v>
      </c>
      <c r="J5" s="96"/>
    </row>
    <row r="6" ht="15" customHeight="1" spans="2:10">
      <c r="B6" s="88" t="s">
        <v>8</v>
      </c>
      <c r="C6" s="57" t="s">
        <v>9</v>
      </c>
      <c r="D6" s="58"/>
      <c r="H6" s="88" t="s">
        <v>8</v>
      </c>
      <c r="I6" s="95" t="s">
        <v>9</v>
      </c>
      <c r="J6" s="96"/>
    </row>
    <row r="7" ht="15" customHeight="1" spans="2:10">
      <c r="B7" s="88" t="s">
        <v>10</v>
      </c>
      <c r="C7" s="57" t="s">
        <v>9</v>
      </c>
      <c r="D7" s="58"/>
      <c r="H7" s="88" t="s">
        <v>10</v>
      </c>
      <c r="I7" s="95" t="s">
        <v>9</v>
      </c>
      <c r="J7" s="96"/>
    </row>
    <row r="8" ht="15" customHeight="1" spans="2:10">
      <c r="B8" s="88" t="s">
        <v>11</v>
      </c>
      <c r="C8" s="57" t="s">
        <v>9</v>
      </c>
      <c r="D8" s="58"/>
      <c r="H8" s="88" t="s">
        <v>11</v>
      </c>
      <c r="I8" s="95" t="s">
        <v>9</v>
      </c>
      <c r="J8" s="96"/>
    </row>
    <row r="9" ht="15" customHeight="1" spans="2:10">
      <c r="B9" s="88" t="s">
        <v>12</v>
      </c>
      <c r="C9" s="57" t="s">
        <v>13</v>
      </c>
      <c r="D9" s="58"/>
      <c r="H9" s="88" t="s">
        <v>12</v>
      </c>
      <c r="I9" s="95" t="s">
        <v>13</v>
      </c>
      <c r="J9" s="96"/>
    </row>
    <row r="10" ht="15" customHeight="1" spans="2:10">
      <c r="B10" s="88" t="s">
        <v>14</v>
      </c>
      <c r="C10" s="57" t="s">
        <v>15</v>
      </c>
      <c r="D10" s="58"/>
      <c r="H10" s="88" t="s">
        <v>14</v>
      </c>
      <c r="I10" s="95" t="s">
        <v>15</v>
      </c>
      <c r="J10" s="96"/>
    </row>
    <row r="11" ht="15" customHeight="1" spans="2:10">
      <c r="B11" s="88" t="s">
        <v>16</v>
      </c>
      <c r="C11" s="57" t="s">
        <v>17</v>
      </c>
      <c r="D11" s="58"/>
      <c r="H11" s="88" t="s">
        <v>16</v>
      </c>
      <c r="I11" s="95" t="s">
        <v>17</v>
      </c>
      <c r="J11" s="96"/>
    </row>
    <row r="12" ht="15" customHeight="1" spans="2:10">
      <c r="B12" s="88" t="s">
        <v>18</v>
      </c>
      <c r="C12" s="57" t="s">
        <v>19</v>
      </c>
      <c r="D12" s="58"/>
      <c r="H12" s="88" t="s">
        <v>18</v>
      </c>
      <c r="I12" s="95" t="s">
        <v>19</v>
      </c>
      <c r="J12" s="96"/>
    </row>
    <row r="13" ht="15" customHeight="1" spans="2:10">
      <c r="B13" s="88" t="s">
        <v>20</v>
      </c>
      <c r="C13" s="57" t="s">
        <v>21</v>
      </c>
      <c r="D13" s="58"/>
      <c r="H13" s="88" t="s">
        <v>20</v>
      </c>
      <c r="I13" s="95" t="s">
        <v>21</v>
      </c>
      <c r="J13" s="96"/>
    </row>
    <row r="14" ht="15" customHeight="1" spans="2:10">
      <c r="B14" s="88" t="s">
        <v>22</v>
      </c>
      <c r="C14" s="59">
        <v>500002</v>
      </c>
      <c r="D14" s="58"/>
      <c r="H14" s="88" t="s">
        <v>22</v>
      </c>
      <c r="I14" s="97">
        <v>270000</v>
      </c>
      <c r="J14" s="96"/>
    </row>
    <row r="15" ht="15" customHeight="1" spans="2:10">
      <c r="B15" s="88" t="s">
        <v>23</v>
      </c>
      <c r="C15" s="59">
        <v>0</v>
      </c>
      <c r="D15" s="58"/>
      <c r="H15" s="88" t="s">
        <v>23</v>
      </c>
      <c r="I15" s="97">
        <v>36000</v>
      </c>
      <c r="J15" s="96"/>
    </row>
    <row r="16" ht="15" customHeight="1" spans="2:10">
      <c r="B16" s="88" t="s">
        <v>24</v>
      </c>
      <c r="C16" s="57" t="s">
        <v>25</v>
      </c>
      <c r="D16" s="58"/>
      <c r="H16" s="88" t="s">
        <v>24</v>
      </c>
      <c r="I16" s="95" t="s">
        <v>26</v>
      </c>
      <c r="J16" s="96"/>
    </row>
    <row r="17" ht="15" customHeight="1" spans="2:4">
      <c r="B17" s="88" t="s">
        <v>27</v>
      </c>
      <c r="C17" s="57" t="s">
        <v>28</v>
      </c>
      <c r="D17" s="58"/>
    </row>
    <row r="18" ht="12.75" customHeight="1" spans="1:10">
      <c r="A18" s="89"/>
      <c r="B18" s="88" t="s">
        <v>29</v>
      </c>
      <c r="C18" s="57" t="s">
        <v>30</v>
      </c>
      <c r="D18" s="58"/>
      <c r="H18" s="65" t="s">
        <v>31</v>
      </c>
      <c r="I18" s="66" t="s">
        <v>25</v>
      </c>
      <c r="J18" s="66" t="s">
        <v>26</v>
      </c>
    </row>
    <row r="19" ht="15" customHeight="1" spans="2:10">
      <c r="B19" s="69" t="s">
        <v>32</v>
      </c>
      <c r="C19" s="62">
        <f>VLOOKUP(CONCATENATE(C17,"-",C18),Sheet2!D:E,2,0)</f>
        <v>10775</v>
      </c>
      <c r="D19" s="63"/>
      <c r="H19" s="69" t="s">
        <v>33</v>
      </c>
      <c r="I19" s="70">
        <v>122364</v>
      </c>
      <c r="J19" s="70">
        <v>10197</v>
      </c>
    </row>
    <row r="20" ht="15" customHeight="1" spans="2:10">
      <c r="B20" s="65" t="s">
        <v>31</v>
      </c>
      <c r="C20" s="66" t="s">
        <v>25</v>
      </c>
      <c r="D20" s="66" t="s">
        <v>26</v>
      </c>
      <c r="H20" s="69" t="s">
        <v>34</v>
      </c>
      <c r="I20" s="70">
        <v>61182</v>
      </c>
      <c r="J20" s="70">
        <v>5099</v>
      </c>
    </row>
    <row r="21" ht="15" customHeight="1" spans="2:10">
      <c r="B21" s="69" t="s">
        <v>33</v>
      </c>
      <c r="C21" s="70">
        <f t="array" ref="C21">ROUND(IF(E21&gt;=C19*12,E21,C19*12),0)</f>
        <v>200001</v>
      </c>
      <c r="D21" s="70">
        <f t="shared" ref="D21:D23" si="0">ROUNDUP(C21/12,0)</f>
        <v>16667</v>
      </c>
      <c r="E21" s="90">
        <f>C14*40%</f>
        <v>200000.8</v>
      </c>
      <c r="F21" s="91">
        <f>E21/12</f>
        <v>16666.7333333333</v>
      </c>
      <c r="H21" s="69" t="s">
        <v>35</v>
      </c>
      <c r="I21" s="70">
        <v>10200</v>
      </c>
      <c r="J21" s="70">
        <v>850</v>
      </c>
    </row>
    <row r="22" ht="15" customHeight="1" spans="2:10">
      <c r="B22" s="69" t="s">
        <v>34</v>
      </c>
      <c r="C22" s="70">
        <f t="array" ref="C22">ROUND(IF(C14&gt;=250000,50%*C21,IF(C17="Maharashtra",5%*C21,0)),0)</f>
        <v>100001</v>
      </c>
      <c r="D22" s="70">
        <f t="shared" si="0"/>
        <v>8334</v>
      </c>
      <c r="H22" s="69" t="s">
        <v>36</v>
      </c>
      <c r="I22" s="70">
        <v>44373</v>
      </c>
      <c r="J22" s="70">
        <v>3696</v>
      </c>
    </row>
    <row r="23" ht="15" customHeight="1" spans="2:10">
      <c r="B23" s="69" t="s">
        <v>35</v>
      </c>
      <c r="C23" s="70">
        <f>ROUNDUP(IF(C21&gt;252000,0,IF(VLOOKUP(CONCATENATE(C17,"-",C18),Sheet2!$D$3:$E$86,2,0)*12&gt;84000,VLOOKUP(CONCATENATE(C17,"-",C18),Sheet2!$D$3:$E$86,2,0)*12*0.0833,84000*0.0833)),-1)</f>
        <v>10780</v>
      </c>
      <c r="D23" s="70">
        <f t="shared" si="0"/>
        <v>899</v>
      </c>
      <c r="H23" s="76" t="s">
        <v>37</v>
      </c>
      <c r="I23" s="77">
        <v>238119</v>
      </c>
      <c r="J23" s="77">
        <v>19843</v>
      </c>
    </row>
    <row r="24" ht="15" customHeight="1" spans="2:10">
      <c r="B24" s="69" t="s">
        <v>36</v>
      </c>
      <c r="C24" s="70" t="e">
        <f ca="1">ROUND(IF((C14-SUM(C21:C23,C27:C34,C37:C39)&gt;=10),(C14-SUM(C21:C23,C27:C34,C37:C39)),"Special Allowance is Too Low or negative"),0)</f>
        <v>#VALUE!</v>
      </c>
      <c r="D24" s="70" t="e">
        <f ca="1">ROUNDDOWN(C14/12-SUM(D21:D23,D27:D34,D37:D39),0)</f>
        <v>#VALUE!</v>
      </c>
      <c r="H24" s="65" t="s">
        <v>38</v>
      </c>
      <c r="I24" s="78" t="s">
        <v>25</v>
      </c>
      <c r="J24" s="79" t="s">
        <v>26</v>
      </c>
    </row>
    <row r="25" ht="15" customHeight="1" spans="2:10">
      <c r="B25" s="76" t="s">
        <v>37</v>
      </c>
      <c r="C25" s="77" t="e">
        <f ca="1">SUM(C21:C24)</f>
        <v>#VALUE!</v>
      </c>
      <c r="D25" s="77" t="e">
        <f ca="1">ROUNDDOWN(C25/12,0)</f>
        <v>#VALUE!</v>
      </c>
      <c r="E25" s="92"/>
      <c r="H25" s="65" t="s">
        <v>39</v>
      </c>
      <c r="I25" s="78" t="s">
        <v>25</v>
      </c>
      <c r="J25" s="79" t="s">
        <v>26</v>
      </c>
    </row>
    <row r="26" ht="15" customHeight="1" spans="2:10">
      <c r="B26" s="65" t="s">
        <v>38</v>
      </c>
      <c r="C26" s="78" t="s">
        <v>25</v>
      </c>
      <c r="D26" s="79" t="s">
        <v>26</v>
      </c>
      <c r="H26" s="69" t="s">
        <v>40</v>
      </c>
      <c r="I26" s="70">
        <v>5886</v>
      </c>
      <c r="J26" s="70">
        <v>491</v>
      </c>
    </row>
    <row r="27" ht="15" customHeight="1" spans="2:10">
      <c r="B27" s="69" t="s">
        <v>41</v>
      </c>
      <c r="C27" s="70">
        <f>IF(C14&gt;300001,2400,0)</f>
        <v>2400</v>
      </c>
      <c r="D27" s="70">
        <f t="shared" ref="D27:D34" si="1">ROUNDUP(C27/12,0)</f>
        <v>200</v>
      </c>
      <c r="H27" s="69" t="s">
        <v>42</v>
      </c>
      <c r="I27" s="70">
        <v>14684</v>
      </c>
      <c r="J27" s="70">
        <v>1224</v>
      </c>
    </row>
    <row r="28" ht="15" customHeight="1" spans="2:10">
      <c r="B28" s="69" t="s">
        <v>43</v>
      </c>
      <c r="C28" s="70">
        <f>ROUNDUP((IF($C$14&gt;400000,MIN($C$21*12.5%,VLOOKUP(Sheet2!$I$1,Sheet2!$H$3:$K$8,4,0)),0)),0)</f>
        <v>25001</v>
      </c>
      <c r="D28" s="70">
        <f t="shared" si="1"/>
        <v>2084</v>
      </c>
      <c r="H28" s="69" t="s">
        <v>44</v>
      </c>
      <c r="I28" s="70">
        <v>11310.6525</v>
      </c>
      <c r="J28" s="70">
        <v>943</v>
      </c>
    </row>
    <row r="29" ht="15" customHeight="1" spans="2:10">
      <c r="B29" s="69" t="s">
        <v>45</v>
      </c>
      <c r="C29" s="70">
        <f>ROUNDUP((IF($C$14&gt;400000,VLOOKUP(Sheet2!$I$1,Sheet2!$H$3:$L$8,5,0))),0)</f>
        <v>24000</v>
      </c>
      <c r="D29" s="70">
        <f t="shared" si="1"/>
        <v>2000</v>
      </c>
      <c r="H29" s="69" t="s">
        <v>46</v>
      </c>
      <c r="I29" s="70">
        <v>36000</v>
      </c>
      <c r="J29" s="70"/>
    </row>
    <row r="30" ht="15" customHeight="1" spans="2:10">
      <c r="B30" s="69" t="s">
        <v>47</v>
      </c>
      <c r="C30" s="70">
        <f>IF($C$14&gt;500000,26400,0)</f>
        <v>26400</v>
      </c>
      <c r="D30" s="70">
        <f t="shared" si="1"/>
        <v>2200</v>
      </c>
      <c r="H30" s="76" t="s">
        <v>48</v>
      </c>
      <c r="I30" s="77">
        <v>305999.6525</v>
      </c>
      <c r="J30" s="77">
        <v>22501</v>
      </c>
    </row>
    <row r="31" ht="15" customHeight="1" spans="2:4">
      <c r="B31" s="69" t="s">
        <v>49</v>
      </c>
      <c r="C31" s="70">
        <f>IF($C$14&gt;500000,5000,0)</f>
        <v>5000</v>
      </c>
      <c r="D31" s="70">
        <f t="shared" si="1"/>
        <v>417</v>
      </c>
    </row>
    <row r="32" ht="15" customHeight="1" spans="2:4">
      <c r="B32" s="69" t="s">
        <v>50</v>
      </c>
      <c r="C32" s="70">
        <f>ROUNDUP(VLOOKUP(Sheet2!$I$1,Sheet2!$H$3:$M$8,6,0),0)</f>
        <v>0</v>
      </c>
      <c r="D32" s="70">
        <f t="shared" si="1"/>
        <v>0</v>
      </c>
    </row>
    <row r="33" ht="15" customHeight="1" spans="2:4">
      <c r="B33" s="69" t="s">
        <v>51</v>
      </c>
      <c r="C33" s="70">
        <f>IF($C$14&gt;400000,12000,0)</f>
        <v>12000</v>
      </c>
      <c r="D33" s="70">
        <f t="shared" si="1"/>
        <v>1000</v>
      </c>
    </row>
    <row r="34" ht="15" customHeight="1" spans="2:4">
      <c r="B34" s="69" t="s">
        <v>52</v>
      </c>
      <c r="C34" s="70">
        <f>ROUNDUP(VLOOKUP(Sheet2!$I$1,Sheet2!$H$3:$N$8,7,0),0)</f>
        <v>0</v>
      </c>
      <c r="D34" s="70">
        <f t="shared" si="1"/>
        <v>0</v>
      </c>
    </row>
    <row r="35" ht="15" customHeight="1" spans="2:4">
      <c r="B35" s="76" t="s">
        <v>53</v>
      </c>
      <c r="C35" s="77">
        <f>SUM(C27:C34)</f>
        <v>94801</v>
      </c>
      <c r="D35" s="80">
        <f>SUM(D27:D34)</f>
        <v>7901</v>
      </c>
    </row>
    <row r="36" ht="15" customHeight="1" spans="2:4">
      <c r="B36" s="65" t="s">
        <v>39</v>
      </c>
      <c r="C36" s="78" t="s">
        <v>25</v>
      </c>
      <c r="D36" s="79" t="s">
        <v>26</v>
      </c>
    </row>
    <row r="37" ht="15" customHeight="1" spans="2:4">
      <c r="B37" s="69" t="s">
        <v>40</v>
      </c>
      <c r="C37" s="70">
        <f>ROUNDUP($C$21*4.81%,0)</f>
        <v>9621</v>
      </c>
      <c r="D37" s="70">
        <f ca="1" t="shared" ref="D37:D39" si="2">ROUNDUP(C37/12,0)</f>
        <v>802</v>
      </c>
    </row>
    <row r="38" ht="15" customHeight="1" spans="2:4">
      <c r="B38" s="69" t="s">
        <v>42</v>
      </c>
      <c r="C38" s="70">
        <f>ROUNDUP(MIN(C21*12%,21600),0)</f>
        <v>21600</v>
      </c>
      <c r="D38" s="70">
        <f ca="1" t="shared" si="2"/>
        <v>1800</v>
      </c>
    </row>
    <row r="39" ht="15" customHeight="1" spans="2:5">
      <c r="B39" s="69" t="s">
        <v>44</v>
      </c>
      <c r="C39" s="70" t="e">
        <f ca="1">IF(C25&lt;252000,C25*4.75%,0)</f>
        <v>#VALUE!</v>
      </c>
      <c r="D39" s="70" t="e">
        <f ca="1" t="shared" si="2"/>
        <v>#VALUE!</v>
      </c>
      <c r="E39" s="93"/>
    </row>
    <row r="40" ht="15" customHeight="1" spans="2:4">
      <c r="B40" s="69" t="str">
        <f>CONCATENATE("Variable (Paid ",C16," in equal instalments)")</f>
        <v>Variable (Paid Annual in equal instalments)</v>
      </c>
      <c r="C40" s="70">
        <f>C15</f>
        <v>0</v>
      </c>
      <c r="D40" s="70"/>
    </row>
    <row r="41" ht="15" customHeight="1" spans="2:4">
      <c r="B41" s="76" t="s">
        <v>48</v>
      </c>
      <c r="C41" s="77" t="e">
        <f ca="1">SUM(C25,C35,C37:C40)</f>
        <v>#VALUE!</v>
      </c>
      <c r="D41" s="77" t="e">
        <f ca="1">SUM(D25,D35,D37:D39)</f>
        <v>#VALUE!</v>
      </c>
    </row>
    <row r="42" ht="15" customHeight="1" spans="5:5">
      <c r="E42" s="94"/>
    </row>
    <row r="43" ht="15" customHeight="1"/>
  </sheetData>
  <sheetProtection password="C9FA" sheet="1" objects="1" scenarios="1"/>
  <mergeCells count="33">
    <mergeCell ref="C2:D2"/>
    <mergeCell ref="I2:J2"/>
    <mergeCell ref="C3:D3"/>
    <mergeCell ref="I3:J3"/>
    <mergeCell ref="C4:D4"/>
    <mergeCell ref="I4:J4"/>
    <mergeCell ref="C5:D5"/>
    <mergeCell ref="I5:J5"/>
    <mergeCell ref="C6:D6"/>
    <mergeCell ref="I6:J6"/>
    <mergeCell ref="C7:D7"/>
    <mergeCell ref="I7:J7"/>
    <mergeCell ref="C8:D8"/>
    <mergeCell ref="I8:J8"/>
    <mergeCell ref="C9:D9"/>
    <mergeCell ref="I9:J9"/>
    <mergeCell ref="C10:D10"/>
    <mergeCell ref="I10:J10"/>
    <mergeCell ref="C11:D11"/>
    <mergeCell ref="I11:J11"/>
    <mergeCell ref="C12:D12"/>
    <mergeCell ref="I12:J12"/>
    <mergeCell ref="C13:D13"/>
    <mergeCell ref="I13:J13"/>
    <mergeCell ref="C14:D14"/>
    <mergeCell ref="I14:J14"/>
    <mergeCell ref="C15:D15"/>
    <mergeCell ref="I15:J15"/>
    <mergeCell ref="C16:D16"/>
    <mergeCell ref="I16:J16"/>
    <mergeCell ref="C17:D17"/>
    <mergeCell ref="C18:D18"/>
    <mergeCell ref="C19:D19"/>
  </mergeCells>
  <dataValidations count="10">
    <dataValidation type="list" allowBlank="1" showInputMessage="1" showErrorMessage="1" sqref="C10">
      <formula1>Sheet2!$W$3:$W$53</formula1>
    </dataValidation>
    <dataValidation type="list" allowBlank="1" showInputMessage="1" showErrorMessage="1" sqref="C9">
      <formula1>Department</formula1>
    </dataValidation>
    <dataValidation type="list" allowBlank="1" showInputMessage="1" showErrorMessage="1" sqref="C4">
      <formula1>Entities</formula1>
    </dataValidation>
    <dataValidation type="list" allowBlank="1" showInputMessage="1" showErrorMessage="1" sqref="C7">
      <formula1>Sheet2!$V$3:$V$23</formula1>
    </dataValidation>
    <dataValidation type="list" allowBlank="1" showInputMessage="1" showErrorMessage="1" sqref="C8 C11 C5:C6">
      <formula1>Sheet2!#REF!</formula1>
    </dataValidation>
    <dataValidation type="list" allowBlank="1" showInputMessage="1" showErrorMessage="1" sqref="C17">
      <formula1>States</formula1>
    </dataValidation>
    <dataValidation type="list" allowBlank="1" showInputMessage="1" showErrorMessage="1" sqref="C12">
      <formula1>Location</formula1>
    </dataValidation>
    <dataValidation type="list" allowBlank="1" showInputMessage="1" showErrorMessage="1" sqref="C16">
      <formula1>Variable_Frequency</formula1>
    </dataValidation>
    <dataValidation type="list" allowBlank="1" showInputMessage="1" sqref="C13">
      <formula1>Level</formula1>
    </dataValidation>
    <dataValidation type="list" allowBlank="1" showInputMessage="1" showErrorMessage="1" sqref="C18">
      <formula1>Skill_Level</formula1>
    </dataValidation>
  </dataValidations>
  <pageMargins left="0.699305555555556" right="0.699305555555556" top="0.75" bottom="0.75" header="0.3" footer="0.3"/>
  <pageSetup paperSize="1" orientation="portrait"/>
  <headerFooter>
    <oddFooter>&amp;L&amp;D&amp;CAXP Internal&amp;RPage &amp;P of &amp;N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name="Button 2" r:id="rId3">
              <controlPr print="0" defaultSize="0">
                <anchor moveWithCells="1" sizeWithCells="1">
                  <from>
                    <xdr:col>0</xdr:col>
                    <xdr:colOff>419100</xdr:colOff>
                    <xdr:row>1</xdr:row>
                    <xdr:rowOff>9525</xdr:rowOff>
                  </from>
                  <to>
                    <xdr:col>0</xdr:col>
                    <xdr:colOff>2257425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K41"/>
  <sheetViews>
    <sheetView showGridLines="0" tabSelected="1" zoomScale="80" zoomScaleNormal="80" workbookViewId="0">
      <pane xSplit="3" ySplit="5" topLeftCell="D18" activePane="bottomRight" state="frozen"/>
      <selection/>
      <selection pane="topRight"/>
      <selection pane="bottomLeft"/>
      <selection pane="bottomRight" activeCell="D13" sqref="D13:E13"/>
    </sheetView>
  </sheetViews>
  <sheetFormatPr defaultColWidth="9" defaultRowHeight="15"/>
  <cols>
    <col min="3" max="3" width="46.5714285714286" customWidth="1"/>
    <col min="4" max="4" width="18.7142857142857" customWidth="1"/>
    <col min="5" max="5" width="18.5714285714286" customWidth="1"/>
    <col min="6" max="6" width="14" hidden="1" customWidth="1"/>
    <col min="7" max="7" width="13.7142857142857" customWidth="1"/>
    <col min="8" max="8" width="12.1428571428571" customWidth="1"/>
    <col min="9" max="9" width="41.2857142857143" customWidth="1"/>
    <col min="10" max="11" width="18" customWidth="1"/>
  </cols>
  <sheetData>
    <row r="1" spans="3:3">
      <c r="C1" s="55" t="str">
        <f ca="1">IF(D38&gt;D10,"pls update CTC to","-")</f>
        <v>-</v>
      </c>
    </row>
    <row r="2" spans="3:11">
      <c r="C2" s="55" t="str">
        <f>IF((D17+D19)&gt;D10,("Min Wage Issue"),"-")</f>
        <v>-</v>
      </c>
      <c r="I2" s="84" t="s">
        <v>54</v>
      </c>
      <c r="J2" s="84"/>
      <c r="K2" s="84"/>
    </row>
    <row r="3" spans="3:11">
      <c r="C3" s="56" t="s">
        <v>0</v>
      </c>
      <c r="D3" s="57" t="s">
        <v>55</v>
      </c>
      <c r="E3" s="58"/>
      <c r="I3" s="85" t="s">
        <v>0</v>
      </c>
      <c r="J3" s="57" t="str">
        <f>D3</f>
        <v>Sunny Chauhan</v>
      </c>
      <c r="K3" s="58"/>
    </row>
    <row r="4" spans="3:11">
      <c r="C4" s="56" t="s">
        <v>2</v>
      </c>
      <c r="D4" s="57"/>
      <c r="E4" s="58"/>
      <c r="I4" s="85" t="s">
        <v>2</v>
      </c>
      <c r="J4" s="57">
        <f>D4</f>
        <v>0</v>
      </c>
      <c r="K4" s="58"/>
    </row>
    <row r="5" spans="3:11">
      <c r="C5" s="56" t="s">
        <v>4</v>
      </c>
      <c r="D5" s="57" t="s">
        <v>56</v>
      </c>
      <c r="E5" s="58"/>
      <c r="I5" s="85" t="s">
        <v>4</v>
      </c>
      <c r="J5" s="57" t="str">
        <f>D5</f>
        <v>Girnarsoft Education Services Private Limited</v>
      </c>
      <c r="K5" s="58"/>
    </row>
    <row r="6" spans="3:11">
      <c r="C6" s="56" t="s">
        <v>10</v>
      </c>
      <c r="D6" s="57" t="s">
        <v>57</v>
      </c>
      <c r="E6" s="58"/>
      <c r="I6" s="85" t="s">
        <v>10</v>
      </c>
      <c r="J6" s="57" t="str">
        <f t="shared" ref="J6:J15" si="0">D6</f>
        <v>Collegedekho- Shared - Content</v>
      </c>
      <c r="K6" s="58"/>
    </row>
    <row r="7" spans="3:11">
      <c r="C7" s="56" t="s">
        <v>14</v>
      </c>
      <c r="D7" s="57" t="s">
        <v>58</v>
      </c>
      <c r="E7" s="58"/>
      <c r="I7" s="85" t="s">
        <v>14</v>
      </c>
      <c r="J7" s="57" t="str">
        <f t="shared" si="0"/>
        <v>Content</v>
      </c>
      <c r="K7" s="58"/>
    </row>
    <row r="8" spans="3:11">
      <c r="C8" s="56" t="s">
        <v>18</v>
      </c>
      <c r="D8" s="57" t="s">
        <v>59</v>
      </c>
      <c r="E8" s="58"/>
      <c r="I8" s="85" t="s">
        <v>18</v>
      </c>
      <c r="J8" s="57" t="str">
        <f t="shared" si="0"/>
        <v>E-3</v>
      </c>
      <c r="K8" s="58"/>
    </row>
    <row r="9" spans="3:11">
      <c r="C9" s="56" t="s">
        <v>20</v>
      </c>
      <c r="D9" s="57" t="s">
        <v>60</v>
      </c>
      <c r="E9" s="58"/>
      <c r="I9" s="85" t="s">
        <v>20</v>
      </c>
      <c r="J9" s="57" t="str">
        <f t="shared" si="0"/>
        <v>Middle Management</v>
      </c>
      <c r="K9" s="58"/>
    </row>
    <row r="10" spans="3:11">
      <c r="C10" s="56" t="s">
        <v>22</v>
      </c>
      <c r="D10" s="59">
        <v>684000</v>
      </c>
      <c r="E10" s="58"/>
      <c r="G10">
        <v>946000</v>
      </c>
      <c r="I10" s="85" t="s">
        <v>22</v>
      </c>
      <c r="J10" s="57">
        <f t="shared" si="0"/>
        <v>684000</v>
      </c>
      <c r="K10" s="58"/>
    </row>
    <row r="11" spans="3:11">
      <c r="C11" s="56" t="s">
        <v>23</v>
      </c>
      <c r="D11" s="59">
        <v>0</v>
      </c>
      <c r="E11" s="58"/>
      <c r="F11" s="60"/>
      <c r="G11" s="61">
        <v>0.1</v>
      </c>
      <c r="H11">
        <f>G10*1.1</f>
        <v>1040600</v>
      </c>
      <c r="I11" s="85" t="s">
        <v>23</v>
      </c>
      <c r="J11" s="57">
        <f t="shared" si="0"/>
        <v>0</v>
      </c>
      <c r="K11" s="58"/>
    </row>
    <row r="12" spans="3:11">
      <c r="C12" s="56" t="s">
        <v>24</v>
      </c>
      <c r="D12" s="57" t="s">
        <v>25</v>
      </c>
      <c r="E12" s="58"/>
      <c r="G12" s="61">
        <v>0.2</v>
      </c>
      <c r="H12">
        <f>G10*1.2</f>
        <v>1135200</v>
      </c>
      <c r="I12" s="85" t="s">
        <v>24</v>
      </c>
      <c r="J12" s="57" t="str">
        <f t="shared" si="0"/>
        <v>Annual</v>
      </c>
      <c r="K12" s="58"/>
    </row>
    <row r="13" spans="3:11">
      <c r="C13" s="56" t="s">
        <v>27</v>
      </c>
      <c r="D13" s="57" t="s">
        <v>61</v>
      </c>
      <c r="E13" s="58"/>
      <c r="I13" s="85" t="s">
        <v>27</v>
      </c>
      <c r="J13" s="57" t="str">
        <f t="shared" si="0"/>
        <v>Delhi</v>
      </c>
      <c r="K13" s="58"/>
    </row>
    <row r="14" spans="3:11">
      <c r="C14" s="56" t="s">
        <v>29</v>
      </c>
      <c r="D14" s="57" t="s">
        <v>30</v>
      </c>
      <c r="E14" s="58"/>
      <c r="I14" s="85" t="s">
        <v>29</v>
      </c>
      <c r="J14" s="57" t="str">
        <f t="shared" si="0"/>
        <v>Highly Skilled</v>
      </c>
      <c r="K14" s="58"/>
    </row>
    <row r="15" spans="3:11">
      <c r="C15" s="56" t="s">
        <v>32</v>
      </c>
      <c r="D15" s="62">
        <f>VLOOKUP(CONCATENATE(D13,"-",D14),Sheet2!D:E,2,0)</f>
        <v>17991</v>
      </c>
      <c r="E15" s="63"/>
      <c r="G15" s="64"/>
      <c r="I15" s="85" t="s">
        <v>32</v>
      </c>
      <c r="J15" s="57">
        <f t="shared" si="0"/>
        <v>17991</v>
      </c>
      <c r="K15" s="58"/>
    </row>
    <row r="16" spans="3:11">
      <c r="C16" s="65" t="s">
        <v>31</v>
      </c>
      <c r="D16" s="66" t="s">
        <v>25</v>
      </c>
      <c r="E16" s="66" t="s">
        <v>26</v>
      </c>
      <c r="G16" s="67"/>
      <c r="H16" s="68"/>
      <c r="I16" s="65" t="s">
        <v>31</v>
      </c>
      <c r="J16" s="66" t="s">
        <v>25</v>
      </c>
      <c r="K16" s="66" t="s">
        <v>26</v>
      </c>
    </row>
    <row r="17" spans="3:11">
      <c r="C17" s="69" t="s">
        <v>33</v>
      </c>
      <c r="D17" s="70">
        <f>ROUND(IF(D10*40%&gt;=D15*12,(D10*40%),D15*12),0)</f>
        <v>273600</v>
      </c>
      <c r="E17" s="70">
        <f t="shared" ref="E17:E19" si="1">ROUNDUP(D17/12,0)</f>
        <v>22800</v>
      </c>
      <c r="F17" s="71"/>
      <c r="G17" s="67"/>
      <c r="I17" s="69" t="s">
        <v>33</v>
      </c>
      <c r="J17" s="70">
        <f t="shared" ref="J17:K20" si="2">D17</f>
        <v>273600</v>
      </c>
      <c r="K17" s="70">
        <f t="shared" si="2"/>
        <v>22800</v>
      </c>
    </row>
    <row r="18" spans="3:11">
      <c r="C18" s="69" t="s">
        <v>34</v>
      </c>
      <c r="D18" s="70">
        <f>IF(D10&gt;300000,50%*D17,0)</f>
        <v>136800</v>
      </c>
      <c r="E18" s="70">
        <f t="shared" si="1"/>
        <v>11400</v>
      </c>
      <c r="F18" s="64"/>
      <c r="G18" s="67"/>
      <c r="H18" s="72"/>
      <c r="I18" s="69" t="s">
        <v>34</v>
      </c>
      <c r="J18" s="70">
        <f t="shared" si="2"/>
        <v>136800</v>
      </c>
      <c r="K18" s="70">
        <f t="shared" si="2"/>
        <v>11400</v>
      </c>
    </row>
    <row r="19" spans="3:11">
      <c r="C19" s="69" t="s">
        <v>35</v>
      </c>
      <c r="D19" s="70">
        <f>ROUNDUP(IF(D17&gt;252000,0,IF(D15*12&gt;84000,D15*12*0.0833,84000*0.0833)),-1)</f>
        <v>0</v>
      </c>
      <c r="E19" s="70">
        <f t="shared" si="1"/>
        <v>0</v>
      </c>
      <c r="G19" s="64"/>
      <c r="I19" s="69" t="s">
        <v>35</v>
      </c>
      <c r="J19" s="70">
        <f t="shared" si="2"/>
        <v>0</v>
      </c>
      <c r="K19" s="70">
        <f t="shared" si="2"/>
        <v>0</v>
      </c>
    </row>
    <row r="20" spans="3:11">
      <c r="C20" s="69" t="s">
        <v>36</v>
      </c>
      <c r="D20" s="73">
        <f ca="1">IF(F20&lt;0,"SP All Negative",F20)</f>
        <v>98839</v>
      </c>
      <c r="E20" s="74">
        <f ca="1">D20/12</f>
        <v>8236.58333333333</v>
      </c>
      <c r="F20" s="75">
        <f ca="1">D10-D17-D18-D19-D32-D34-D35-D36</f>
        <v>98839</v>
      </c>
      <c r="I20" s="69" t="s">
        <v>36</v>
      </c>
      <c r="J20" s="70">
        <f ca="1" t="shared" si="2"/>
        <v>98839</v>
      </c>
      <c r="K20" s="70">
        <f ca="1" t="shared" si="2"/>
        <v>8236.58333333333</v>
      </c>
    </row>
    <row r="21" spans="3:11">
      <c r="C21" s="76" t="s">
        <v>37</v>
      </c>
      <c r="D21" s="77">
        <f ca="1">SUM(D17:D20)</f>
        <v>509239</v>
      </c>
      <c r="E21" s="77">
        <f ca="1">ROUNDDOWN(D21/12,0)</f>
        <v>42436</v>
      </c>
      <c r="I21" s="76" t="s">
        <v>37</v>
      </c>
      <c r="J21" s="77">
        <f ca="1">SUM(J17:J20)</f>
        <v>509239</v>
      </c>
      <c r="K21" s="77">
        <f ca="1">ROUNDDOWN(J21/12,0)</f>
        <v>42436</v>
      </c>
    </row>
    <row r="22" spans="3:11">
      <c r="C22" s="65" t="s">
        <v>38</v>
      </c>
      <c r="D22" s="78" t="s">
        <v>25</v>
      </c>
      <c r="E22" s="79" t="s">
        <v>26</v>
      </c>
      <c r="I22" s="65" t="s">
        <v>38</v>
      </c>
      <c r="J22" s="78" t="s">
        <v>25</v>
      </c>
      <c r="K22" s="79" t="s">
        <v>26</v>
      </c>
    </row>
    <row r="23" spans="3:11">
      <c r="C23" s="69" t="s">
        <v>41</v>
      </c>
      <c r="D23" s="70">
        <f>IF(D10&gt;300001,2400,0)</f>
        <v>2400</v>
      </c>
      <c r="E23" s="70">
        <f t="shared" ref="E23:E31" si="3">ROUNDUP(D23/12,0)</f>
        <v>200</v>
      </c>
      <c r="I23" s="69" t="s">
        <v>41</v>
      </c>
      <c r="J23" s="70">
        <f t="shared" ref="J23:K31" si="4">D23</f>
        <v>2400</v>
      </c>
      <c r="K23" s="70">
        <f t="shared" si="4"/>
        <v>200</v>
      </c>
    </row>
    <row r="24" spans="3:11">
      <c r="C24" s="69" t="s">
        <v>43</v>
      </c>
      <c r="D24" s="70">
        <f>ROUNDUP((IF($D$10&gt;400000,MIN($D$17*12.5%,VLOOKUP(Sheet2!$I$1,Sheet2!$H$3:$K$8,4,0)),0)),0)</f>
        <v>34200</v>
      </c>
      <c r="E24" s="70">
        <f t="shared" si="3"/>
        <v>2850</v>
      </c>
      <c r="I24" s="69" t="s">
        <v>43</v>
      </c>
      <c r="J24" s="70">
        <f t="shared" si="4"/>
        <v>34200</v>
      </c>
      <c r="K24" s="70">
        <f t="shared" si="4"/>
        <v>2850</v>
      </c>
    </row>
    <row r="25" spans="3:11">
      <c r="C25" s="69" t="s">
        <v>45</v>
      </c>
      <c r="D25" s="70">
        <f>ROUNDUP((IF($D$10&gt;400000,VLOOKUP(Sheet2!$I$1,Sheet2!$H$3:$L$8,5,0))),0)</f>
        <v>24000</v>
      </c>
      <c r="E25" s="70">
        <f t="shared" si="3"/>
        <v>2000</v>
      </c>
      <c r="I25" s="69" t="s">
        <v>45</v>
      </c>
      <c r="J25" s="70">
        <f t="shared" si="4"/>
        <v>24000</v>
      </c>
      <c r="K25" s="70">
        <f t="shared" si="4"/>
        <v>2000</v>
      </c>
    </row>
    <row r="26" spans="3:11">
      <c r="C26" s="69" t="s">
        <v>47</v>
      </c>
      <c r="D26" s="70">
        <f>IF($D$10&gt;500000,26400,0)</f>
        <v>26400</v>
      </c>
      <c r="E26" s="70">
        <f t="shared" si="3"/>
        <v>2200</v>
      </c>
      <c r="I26" s="69" t="s">
        <v>47</v>
      </c>
      <c r="J26" s="70">
        <f t="shared" si="4"/>
        <v>26400</v>
      </c>
      <c r="K26" s="70">
        <f t="shared" si="4"/>
        <v>2200</v>
      </c>
    </row>
    <row r="27" spans="3:11">
      <c r="C27" s="69" t="s">
        <v>49</v>
      </c>
      <c r="D27" s="70">
        <f>IF($D$10&gt;500000,5000,0)</f>
        <v>5000</v>
      </c>
      <c r="E27" s="70">
        <f t="shared" si="3"/>
        <v>417</v>
      </c>
      <c r="I27" s="69" t="s">
        <v>49</v>
      </c>
      <c r="J27" s="70">
        <f t="shared" si="4"/>
        <v>5000</v>
      </c>
      <c r="K27" s="70">
        <f t="shared" si="4"/>
        <v>417</v>
      </c>
    </row>
    <row r="28" spans="3:11">
      <c r="C28" s="69" t="s">
        <v>62</v>
      </c>
      <c r="D28" s="70">
        <f>ROUNDUP(VLOOKUP(Sheet2!$I$1,Sheet2!$H$3:$P$8,9,0),0)</f>
        <v>36000</v>
      </c>
      <c r="E28" s="70">
        <f t="shared" si="3"/>
        <v>3000</v>
      </c>
      <c r="I28" s="69" t="s">
        <v>62</v>
      </c>
      <c r="J28" s="70">
        <f t="shared" si="4"/>
        <v>36000</v>
      </c>
      <c r="K28" s="70">
        <f t="shared" si="4"/>
        <v>3000</v>
      </c>
    </row>
    <row r="29" spans="3:11">
      <c r="C29" s="69" t="s">
        <v>50</v>
      </c>
      <c r="D29" s="70">
        <f>ROUNDUP(VLOOKUP(Sheet2!$I$1,Sheet2!$H$3:$M$8,6,0),0)</f>
        <v>0</v>
      </c>
      <c r="E29" s="70">
        <f t="shared" si="3"/>
        <v>0</v>
      </c>
      <c r="I29" s="69" t="s">
        <v>50</v>
      </c>
      <c r="J29" s="70">
        <f t="shared" si="4"/>
        <v>0</v>
      </c>
      <c r="K29" s="70">
        <f t="shared" si="4"/>
        <v>0</v>
      </c>
    </row>
    <row r="30" spans="3:11">
      <c r="C30" s="69" t="s">
        <v>51</v>
      </c>
      <c r="D30" s="70">
        <f>IF($D$10&gt;400000,12000,0)</f>
        <v>12000</v>
      </c>
      <c r="E30" s="70">
        <f t="shared" si="3"/>
        <v>1000</v>
      </c>
      <c r="I30" s="69" t="s">
        <v>51</v>
      </c>
      <c r="J30" s="70">
        <f t="shared" si="4"/>
        <v>12000</v>
      </c>
      <c r="K30" s="70">
        <f t="shared" si="4"/>
        <v>1000</v>
      </c>
    </row>
    <row r="31" spans="3:11">
      <c r="C31" s="69" t="s">
        <v>52</v>
      </c>
      <c r="D31" s="70">
        <f>ROUNDUP(VLOOKUP(Sheet2!$I$1,Sheet2!$H$3:$N$8,7,0),0)</f>
        <v>0</v>
      </c>
      <c r="E31" s="70">
        <f t="shared" si="3"/>
        <v>0</v>
      </c>
      <c r="I31" s="69" t="s">
        <v>52</v>
      </c>
      <c r="J31" s="70">
        <f t="shared" si="4"/>
        <v>0</v>
      </c>
      <c r="K31" s="70">
        <f t="shared" si="4"/>
        <v>0</v>
      </c>
    </row>
    <row r="32" spans="3:11">
      <c r="C32" s="76" t="s">
        <v>53</v>
      </c>
      <c r="D32" s="77">
        <f>SUM(D23:D31)</f>
        <v>140000</v>
      </c>
      <c r="E32" s="80">
        <f>SUM(E23:E31)</f>
        <v>11667</v>
      </c>
      <c r="I32" s="76" t="s">
        <v>53</v>
      </c>
      <c r="J32" s="77">
        <f>SUM(J23:J31)</f>
        <v>140000</v>
      </c>
      <c r="K32" s="80">
        <f>SUM(K23:K31)</f>
        <v>11667</v>
      </c>
    </row>
    <row r="33" spans="3:11">
      <c r="C33" s="65" t="s">
        <v>39</v>
      </c>
      <c r="D33" s="78" t="s">
        <v>25</v>
      </c>
      <c r="E33" s="79" t="s">
        <v>26</v>
      </c>
      <c r="I33" s="65" t="s">
        <v>39</v>
      </c>
      <c r="J33" s="78" t="s">
        <v>25</v>
      </c>
      <c r="K33" s="79" t="s">
        <v>26</v>
      </c>
    </row>
    <row r="34" spans="3:11">
      <c r="C34" s="69" t="s">
        <v>40</v>
      </c>
      <c r="D34" s="70">
        <f>ROUNDUP($D$17*4.81%,0)</f>
        <v>13161</v>
      </c>
      <c r="E34" s="70">
        <f ca="1" t="shared" ref="E34:E36" si="5">ROUNDUP(D34/12,0)</f>
        <v>1097</v>
      </c>
      <c r="I34" s="69" t="s">
        <v>40</v>
      </c>
      <c r="J34" s="70">
        <f t="shared" ref="J34:K37" si="6">D34</f>
        <v>13161</v>
      </c>
      <c r="K34" s="70">
        <f ca="1" t="shared" si="6"/>
        <v>1097</v>
      </c>
    </row>
    <row r="35" spans="3:11">
      <c r="C35" s="69" t="s">
        <v>42</v>
      </c>
      <c r="D35" s="70">
        <f ca="1">ROUNDUP(MIN((D21-D18)*12%,21600),0)</f>
        <v>21600</v>
      </c>
      <c r="E35" s="70">
        <f ca="1" t="shared" si="5"/>
        <v>1800</v>
      </c>
      <c r="I35" s="69" t="s">
        <v>42</v>
      </c>
      <c r="J35" s="70">
        <f ca="1" t="shared" si="6"/>
        <v>21600</v>
      </c>
      <c r="K35" s="70">
        <f ca="1" t="shared" si="6"/>
        <v>1800</v>
      </c>
    </row>
    <row r="36" spans="3:11">
      <c r="C36" s="69" t="s">
        <v>44</v>
      </c>
      <c r="D36" s="70">
        <f ca="1">IF(D21&lt;252000,3.25%*D21,0)</f>
        <v>0</v>
      </c>
      <c r="E36" s="70">
        <f ca="1" t="shared" si="5"/>
        <v>0</v>
      </c>
      <c r="I36" s="69" t="s">
        <v>44</v>
      </c>
      <c r="J36" s="70">
        <f ca="1" t="shared" si="6"/>
        <v>0</v>
      </c>
      <c r="K36" s="70">
        <f ca="1" t="shared" si="6"/>
        <v>0</v>
      </c>
    </row>
    <row r="37" spans="3:11">
      <c r="C37" s="69" t="str">
        <f>CONCATENATE("Variable (Paid ",D12," in equal instalments)")</f>
        <v>Variable (Paid Annual in equal instalments)</v>
      </c>
      <c r="D37" s="70">
        <f>D11</f>
        <v>0</v>
      </c>
      <c r="E37" s="70"/>
      <c r="I37" s="69" t="str">
        <f>CONCATENATE("Variable (Paid ",J12," in equal instalments)")</f>
        <v>Variable (Paid Annual in equal instalments)</v>
      </c>
      <c r="J37" s="70">
        <f t="shared" si="6"/>
        <v>0</v>
      </c>
      <c r="K37" s="70">
        <f t="shared" si="6"/>
        <v>0</v>
      </c>
    </row>
    <row r="38" spans="3:11">
      <c r="C38" s="76" t="s">
        <v>48</v>
      </c>
      <c r="D38" s="77">
        <f ca="1">SUM(D21,D32,D34:D37)</f>
        <v>684000</v>
      </c>
      <c r="E38" s="77">
        <f ca="1">SUM(E21,E32,E34:E36)</f>
        <v>57000</v>
      </c>
      <c r="I38" s="76" t="s">
        <v>48</v>
      </c>
      <c r="J38" s="77">
        <f ca="1">SUM(J21,J32,J34:J37)</f>
        <v>684000</v>
      </c>
      <c r="K38" s="77">
        <f ca="1">SUM(K21,K32,K34:K36)</f>
        <v>57000</v>
      </c>
    </row>
    <row r="39" spans="3:11">
      <c r="C39" s="81" t="s">
        <v>63</v>
      </c>
      <c r="D39" s="81">
        <f ca="1">ROUND(D36*0.75/3.25,0)</f>
        <v>0</v>
      </c>
      <c r="E39" s="81">
        <f ca="1">ROUND(D39/12,0)</f>
        <v>0</v>
      </c>
      <c r="F39" s="82"/>
      <c r="I39" s="81" t="s">
        <v>63</v>
      </c>
      <c r="J39" s="70">
        <f ca="1" t="shared" ref="J39:J41" si="7">D39</f>
        <v>0</v>
      </c>
      <c r="K39" s="70">
        <f ca="1" t="shared" ref="K39:K41" si="8">E39</f>
        <v>0</v>
      </c>
    </row>
    <row r="40" spans="3:11">
      <c r="C40" s="81" t="s">
        <v>64</v>
      </c>
      <c r="D40" s="83">
        <f ca="1">D35</f>
        <v>21600</v>
      </c>
      <c r="E40" s="81">
        <f ca="1">D40/12</f>
        <v>1800</v>
      </c>
      <c r="I40" s="81" t="s">
        <v>64</v>
      </c>
      <c r="J40" s="70">
        <f ca="1" t="shared" si="7"/>
        <v>21600</v>
      </c>
      <c r="K40" s="70">
        <f ca="1" t="shared" si="8"/>
        <v>1800</v>
      </c>
    </row>
    <row r="41" spans="3:11">
      <c r="C41" s="76" t="s">
        <v>65</v>
      </c>
      <c r="D41" s="77">
        <f ca="1">D21+D32-D39-D40</f>
        <v>627639</v>
      </c>
      <c r="E41" s="77">
        <f ca="1">D41/12</f>
        <v>52303.25</v>
      </c>
      <c r="I41" s="76" t="s">
        <v>65</v>
      </c>
      <c r="J41" s="77">
        <f ca="1" t="shared" si="7"/>
        <v>627639</v>
      </c>
      <c r="K41" s="77">
        <f ca="1" t="shared" si="8"/>
        <v>52303.25</v>
      </c>
    </row>
  </sheetData>
  <mergeCells count="27">
    <mergeCell ref="I2:K2"/>
    <mergeCell ref="D3:E3"/>
    <mergeCell ref="J3:K3"/>
    <mergeCell ref="D4:E4"/>
    <mergeCell ref="J4:K4"/>
    <mergeCell ref="D5:E5"/>
    <mergeCell ref="J5:K5"/>
    <mergeCell ref="D6:E6"/>
    <mergeCell ref="J6:K6"/>
    <mergeCell ref="D7:E7"/>
    <mergeCell ref="J7:K7"/>
    <mergeCell ref="D8:E8"/>
    <mergeCell ref="J8:K8"/>
    <mergeCell ref="D9:E9"/>
    <mergeCell ref="J9:K9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</mergeCells>
  <dataValidations count="8">
    <dataValidation type="list" allowBlank="1" showInputMessage="1" showErrorMessage="1" sqref="D5">
      <formula1>Entities</formula1>
    </dataValidation>
    <dataValidation type="list" allowBlank="1" showInputMessage="1" showErrorMessage="1" sqref="D6:E6">
      <formula1>Sheet2!$V$3:$V$17</formula1>
    </dataValidation>
    <dataValidation type="list" allowBlank="1" showInputMessage="1" showErrorMessage="1" sqref="D12">
      <formula1>Variable_Frequency</formula1>
    </dataValidation>
    <dataValidation type="list" allowBlank="1" showInputMessage="1" showErrorMessage="1" sqref="D7:E7">
      <formula1>Sheet2!$W$3:$W$16</formula1>
    </dataValidation>
    <dataValidation type="list" allowBlank="1" showInputMessage="1" showErrorMessage="1" sqref="D8:E8">
      <formula1>Sheet2!$Y$3:$Y$12</formula1>
    </dataValidation>
    <dataValidation type="list" allowBlank="1" showInputMessage="1" sqref="D9:E9">
      <formula1>Sheet2!$X$3:$X$20</formula1>
    </dataValidation>
    <dataValidation type="list" allowBlank="1" showInputMessage="1" showErrorMessage="1" sqref="D14">
      <formula1>Skill_Level</formula1>
    </dataValidation>
    <dataValidation type="list" allowBlank="1" showInputMessage="1" showErrorMessage="1" sqref="D13">
      <formula1>States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B505"/>
  <sheetViews>
    <sheetView showGridLines="0" zoomScale="90" zoomScaleNormal="90" workbookViewId="0">
      <selection activeCell="G21" sqref="G21"/>
    </sheetView>
  </sheetViews>
  <sheetFormatPr defaultColWidth="9.14285714285714" defaultRowHeight="20.1" customHeight="1"/>
  <cols>
    <col min="1" max="1" width="9.14285714285714" style="2"/>
    <col min="2" max="2" width="12.4285714285714" style="3" customWidth="1"/>
    <col min="3" max="3" width="12" style="3" customWidth="1"/>
    <col min="4" max="4" width="30.8571428571429" style="3" customWidth="1"/>
    <col min="5" max="5" width="27.8571428571429" style="4" customWidth="1"/>
    <col min="6" max="6" width="11.4285714285714" style="2" customWidth="1"/>
    <col min="7" max="7" width="9.71428571428571" style="2" customWidth="1"/>
    <col min="8" max="8" width="7.14285714285714" style="2" customWidth="1"/>
    <col min="9" max="9" width="13.7142857142857" style="5" customWidth="1"/>
    <col min="10" max="10" width="14.2857142857143" style="5" customWidth="1"/>
    <col min="11" max="11" width="12.7142857142857" style="2" customWidth="1"/>
    <col min="12" max="12" width="11.7142857142857" style="2" customWidth="1"/>
    <col min="13" max="13" width="15.5714285714286" style="2" customWidth="1"/>
    <col min="14" max="14" width="14.4285714285714" style="2" customWidth="1"/>
    <col min="15" max="15" width="12.4285714285714" style="2" customWidth="1"/>
    <col min="16" max="16" width="10.5714285714286" style="2" customWidth="1"/>
    <col min="17" max="17" width="9.14285714285714" style="2" customWidth="1"/>
    <col min="18" max="18" width="12.4285714285714" style="2" customWidth="1"/>
    <col min="19" max="19" width="9.14285714285714" style="2" customWidth="1"/>
    <col min="20" max="20" width="12" style="2" customWidth="1"/>
    <col min="21" max="21" width="9.14285714285714" style="2" customWidth="1"/>
    <col min="22" max="22" width="40.8571428571429" style="1" customWidth="1"/>
    <col min="23" max="23" width="20.8571428571429" style="1" customWidth="1"/>
    <col min="24" max="24" width="18.2857142857143" style="6" customWidth="1"/>
    <col min="25" max="25" width="7.28571428571429" style="1" customWidth="1"/>
    <col min="26" max="26" width="10.2857142857143" style="1" customWidth="1"/>
    <col min="27" max="27" width="15.2857142857143" style="2" customWidth="1"/>
    <col min="28" max="28" width="11.7142857142857" style="2" customWidth="1"/>
    <col min="29" max="16384" width="9.14285714285714" style="2"/>
  </cols>
  <sheetData>
    <row r="1" customHeight="1" spans="9:27">
      <c r="I1" s="19">
        <f>IF('Salary Calculator'!D10&lt;=Sheet2!$J$3,1,IF('Salary Calculator'!D10&lt;=Sheet2!$J$4,2,IF('Salary Calculator'!D10&lt;=Sheet2!$J$5,3,IF('Salary Calculator'!D10&lt;=Sheet2!$J$6,4,IF('Salary Calculator'!D10&lt;=Sheet2!$J$7,5,6)))))</f>
        <v>2</v>
      </c>
      <c r="AA1" s="1"/>
    </row>
    <row r="2" s="1" customFormat="1" ht="30.75" spans="2:28">
      <c r="B2" s="7" t="s">
        <v>27</v>
      </c>
      <c r="C2" s="7" t="s">
        <v>29</v>
      </c>
      <c r="D2" s="7" t="s">
        <v>66</v>
      </c>
      <c r="E2" s="8" t="s">
        <v>32</v>
      </c>
      <c r="H2" s="9" t="s">
        <v>67</v>
      </c>
      <c r="I2" s="20" t="s">
        <v>68</v>
      </c>
      <c r="J2" s="20" t="s">
        <v>69</v>
      </c>
      <c r="K2" s="21" t="s">
        <v>70</v>
      </c>
      <c r="L2" s="21" t="s">
        <v>71</v>
      </c>
      <c r="M2" s="21" t="s">
        <v>72</v>
      </c>
      <c r="N2" s="21" t="s">
        <v>73</v>
      </c>
      <c r="O2" s="22" t="s">
        <v>74</v>
      </c>
      <c r="P2" s="22" t="s">
        <v>62</v>
      </c>
      <c r="V2" s="29" t="s">
        <v>10</v>
      </c>
      <c r="W2" s="30" t="s">
        <v>14</v>
      </c>
      <c r="X2" s="30" t="s">
        <v>18</v>
      </c>
      <c r="Y2" s="41" t="s">
        <v>20</v>
      </c>
      <c r="Z2" s="41" t="s">
        <v>75</v>
      </c>
      <c r="AA2" s="41" t="s">
        <v>76</v>
      </c>
      <c r="AB2" s="41" t="s">
        <v>29</v>
      </c>
    </row>
    <row r="3" ht="15" customHeight="1" spans="2:28">
      <c r="B3" s="10" t="s">
        <v>77</v>
      </c>
      <c r="C3" s="11" t="s">
        <v>78</v>
      </c>
      <c r="D3" s="11" t="str">
        <f t="shared" ref="D3:D22" si="0">CONCATENATE(B3,"-",C3)</f>
        <v>Andhra-Unskilled</v>
      </c>
      <c r="E3" s="12">
        <v>9992</v>
      </c>
      <c r="G3" s="13"/>
      <c r="H3" s="14">
        <v>1</v>
      </c>
      <c r="I3" s="23">
        <v>400001</v>
      </c>
      <c r="J3" s="23">
        <v>500000</v>
      </c>
      <c r="K3" s="23">
        <v>36000</v>
      </c>
      <c r="L3" s="23">
        <v>12000</v>
      </c>
      <c r="M3" s="23">
        <v>0</v>
      </c>
      <c r="N3" s="23">
        <v>0</v>
      </c>
      <c r="O3" s="24">
        <v>12000</v>
      </c>
      <c r="P3" s="24"/>
      <c r="V3" s="31" t="s">
        <v>79</v>
      </c>
      <c r="W3" s="32" t="s">
        <v>80</v>
      </c>
      <c r="X3" s="33" t="s">
        <v>81</v>
      </c>
      <c r="Y3" s="33" t="s">
        <v>82</v>
      </c>
      <c r="Z3" s="42" t="s">
        <v>25</v>
      </c>
      <c r="AA3" s="43" t="s">
        <v>77</v>
      </c>
      <c r="AB3" s="44" t="s">
        <v>30</v>
      </c>
    </row>
    <row r="4" ht="15" customHeight="1" spans="2:28">
      <c r="B4" s="10" t="s">
        <v>77</v>
      </c>
      <c r="C4" s="11" t="s">
        <v>83</v>
      </c>
      <c r="D4" s="11" t="str">
        <f t="shared" si="0"/>
        <v>Andhra-Semi Skilled</v>
      </c>
      <c r="E4" s="12">
        <v>10207</v>
      </c>
      <c r="G4" s="13"/>
      <c r="H4" s="14">
        <v>2</v>
      </c>
      <c r="I4" s="23">
        <v>500001</v>
      </c>
      <c r="J4" s="23">
        <v>1500000</v>
      </c>
      <c r="K4" s="23">
        <v>48000</v>
      </c>
      <c r="L4" s="23">
        <v>24000</v>
      </c>
      <c r="M4" s="23">
        <v>0</v>
      </c>
      <c r="N4" s="23">
        <v>0</v>
      </c>
      <c r="O4" s="24">
        <v>12000</v>
      </c>
      <c r="P4" s="23">
        <v>36000</v>
      </c>
      <c r="V4" s="34" t="s">
        <v>84</v>
      </c>
      <c r="W4" s="33" t="s">
        <v>85</v>
      </c>
      <c r="X4" s="33" t="s">
        <v>60</v>
      </c>
      <c r="Y4" s="33" t="s">
        <v>59</v>
      </c>
      <c r="Z4" s="42" t="s">
        <v>86</v>
      </c>
      <c r="AA4" s="43" t="s">
        <v>87</v>
      </c>
      <c r="AB4" s="44" t="s">
        <v>88</v>
      </c>
    </row>
    <row r="5" ht="15" customHeight="1" spans="2:28">
      <c r="B5" s="10" t="s">
        <v>77</v>
      </c>
      <c r="C5" s="11" t="s">
        <v>88</v>
      </c>
      <c r="D5" s="11" t="str">
        <f t="shared" si="0"/>
        <v>Andhra-Skilled</v>
      </c>
      <c r="E5" s="12">
        <v>11663</v>
      </c>
      <c r="G5" s="13"/>
      <c r="H5" s="14">
        <v>3</v>
      </c>
      <c r="I5" s="23">
        <v>1500001</v>
      </c>
      <c r="J5" s="23">
        <v>2500000</v>
      </c>
      <c r="K5" s="23">
        <v>60000</v>
      </c>
      <c r="L5" s="23">
        <v>30000</v>
      </c>
      <c r="M5" s="23">
        <v>72000</v>
      </c>
      <c r="N5" s="23">
        <v>30000</v>
      </c>
      <c r="O5" s="24">
        <v>12000</v>
      </c>
      <c r="P5" s="23">
        <v>60000</v>
      </c>
      <c r="V5" s="34" t="s">
        <v>57</v>
      </c>
      <c r="W5" s="33" t="s">
        <v>58</v>
      </c>
      <c r="X5" s="33" t="s">
        <v>89</v>
      </c>
      <c r="Y5" s="33" t="s">
        <v>90</v>
      </c>
      <c r="Z5" s="42" t="s">
        <v>91</v>
      </c>
      <c r="AA5" s="43" t="s">
        <v>92</v>
      </c>
      <c r="AB5" s="44" t="s">
        <v>83</v>
      </c>
    </row>
    <row r="6" ht="15" customHeight="1" spans="2:28">
      <c r="B6" s="10" t="s">
        <v>77</v>
      </c>
      <c r="C6" s="11" t="s">
        <v>30</v>
      </c>
      <c r="D6" s="11" t="str">
        <f t="shared" si="0"/>
        <v>Andhra-Highly Skilled</v>
      </c>
      <c r="E6" s="12">
        <v>11663</v>
      </c>
      <c r="G6" s="13"/>
      <c r="H6" s="14">
        <v>4</v>
      </c>
      <c r="I6" s="23">
        <v>2500001</v>
      </c>
      <c r="J6" s="23">
        <v>3500000</v>
      </c>
      <c r="K6" s="23">
        <v>90000</v>
      </c>
      <c r="L6" s="23">
        <v>36000</v>
      </c>
      <c r="M6" s="23">
        <v>72000</v>
      </c>
      <c r="N6" s="23">
        <v>48000</v>
      </c>
      <c r="O6" s="24">
        <v>12000</v>
      </c>
      <c r="P6" s="23">
        <v>84000</v>
      </c>
      <c r="V6" s="34" t="s">
        <v>93</v>
      </c>
      <c r="W6" s="33" t="s">
        <v>94</v>
      </c>
      <c r="X6" s="35" t="s">
        <v>95</v>
      </c>
      <c r="Y6" s="33" t="s">
        <v>96</v>
      </c>
      <c r="Z6" s="45" t="s">
        <v>26</v>
      </c>
      <c r="AA6" s="43" t="s">
        <v>97</v>
      </c>
      <c r="AB6" s="44" t="s">
        <v>78</v>
      </c>
    </row>
    <row r="7" ht="15" customHeight="1" spans="2:28">
      <c r="B7" s="10" t="s">
        <v>87</v>
      </c>
      <c r="C7" s="11" t="s">
        <v>78</v>
      </c>
      <c r="D7" s="11" t="str">
        <f t="shared" si="0"/>
        <v>Assam-Unskilled</v>
      </c>
      <c r="E7" s="12">
        <v>8632</v>
      </c>
      <c r="G7" s="13"/>
      <c r="H7" s="14">
        <v>5</v>
      </c>
      <c r="I7" s="23">
        <v>3500001</v>
      </c>
      <c r="J7" s="23">
        <v>5000000</v>
      </c>
      <c r="K7" s="23">
        <v>120000</v>
      </c>
      <c r="L7" s="23">
        <v>42000</v>
      </c>
      <c r="M7" s="23">
        <v>72000</v>
      </c>
      <c r="N7" s="23">
        <v>75000</v>
      </c>
      <c r="O7" s="24">
        <v>12000</v>
      </c>
      <c r="P7" s="23">
        <v>84000</v>
      </c>
      <c r="V7" s="34" t="s">
        <v>98</v>
      </c>
      <c r="W7" s="33" t="s">
        <v>13</v>
      </c>
      <c r="X7" s="33" t="s">
        <v>9</v>
      </c>
      <c r="Y7" s="33" t="s">
        <v>99</v>
      </c>
      <c r="Z7" s="45"/>
      <c r="AA7" s="43" t="s">
        <v>61</v>
      </c>
      <c r="AB7" s="46"/>
    </row>
    <row r="8" ht="15" customHeight="1" spans="2:28">
      <c r="B8" s="10" t="s">
        <v>87</v>
      </c>
      <c r="C8" s="11" t="s">
        <v>83</v>
      </c>
      <c r="D8" s="11" t="str">
        <f t="shared" si="0"/>
        <v>Assam-Semi Skilled</v>
      </c>
      <c r="E8" s="12">
        <v>10071</v>
      </c>
      <c r="G8" s="13"/>
      <c r="H8" s="15">
        <v>6</v>
      </c>
      <c r="I8" s="25">
        <v>5000001</v>
      </c>
      <c r="J8" s="25"/>
      <c r="K8" s="25">
        <v>150000</v>
      </c>
      <c r="L8" s="25">
        <v>48000</v>
      </c>
      <c r="M8" s="25">
        <v>72000</v>
      </c>
      <c r="N8" s="25">
        <v>90000</v>
      </c>
      <c r="O8" s="26">
        <v>12000</v>
      </c>
      <c r="P8" s="25">
        <v>84000</v>
      </c>
      <c r="V8" s="34" t="s">
        <v>100</v>
      </c>
      <c r="W8" s="33" t="s">
        <v>101</v>
      </c>
      <c r="X8" s="33"/>
      <c r="Y8" s="33" t="s">
        <v>102</v>
      </c>
      <c r="Z8" s="45"/>
      <c r="AA8" s="43" t="s">
        <v>103</v>
      </c>
      <c r="AB8" s="46"/>
    </row>
    <row r="9" ht="15" customHeight="1" spans="2:28">
      <c r="B9" s="10" t="s">
        <v>87</v>
      </c>
      <c r="C9" s="11" t="s">
        <v>88</v>
      </c>
      <c r="D9" s="11" t="str">
        <f t="shared" si="0"/>
        <v>Assam-Skilled</v>
      </c>
      <c r="E9" s="12">
        <v>12589</v>
      </c>
      <c r="G9" s="13"/>
      <c r="V9" s="34" t="s">
        <v>104</v>
      </c>
      <c r="W9" s="33" t="s">
        <v>105</v>
      </c>
      <c r="X9" s="33"/>
      <c r="Y9" s="33" t="s">
        <v>106</v>
      </c>
      <c r="Z9" s="45"/>
      <c r="AA9" s="43" t="s">
        <v>107</v>
      </c>
      <c r="AB9" s="46"/>
    </row>
    <row r="10" ht="15" customHeight="1" spans="2:28">
      <c r="B10" s="10" t="s">
        <v>87</v>
      </c>
      <c r="C10" s="11" t="s">
        <v>30</v>
      </c>
      <c r="D10" s="11" t="str">
        <f t="shared" si="0"/>
        <v>Assam-Highly Skilled</v>
      </c>
      <c r="E10" s="12">
        <v>12589</v>
      </c>
      <c r="G10" s="13"/>
      <c r="H10" s="16"/>
      <c r="I10" s="27" t="e">
        <f>IF('Salary Calculator'!D10:E10&lt;1,1,0)</f>
        <v>#VALUE!</v>
      </c>
      <c r="J10" s="28"/>
      <c r="K10" s="28"/>
      <c r="L10" s="28"/>
      <c r="M10" s="28"/>
      <c r="N10" s="28"/>
      <c r="O10" s="28"/>
      <c r="P10" s="28"/>
      <c r="V10" s="34" t="s">
        <v>108</v>
      </c>
      <c r="W10" s="33" t="s">
        <v>109</v>
      </c>
      <c r="X10" s="33"/>
      <c r="Y10" s="35" t="s">
        <v>110</v>
      </c>
      <c r="Z10" s="45"/>
      <c r="AA10" s="47" t="s">
        <v>111</v>
      </c>
      <c r="AB10" s="46"/>
    </row>
    <row r="11" ht="15" customHeight="1" spans="2:28">
      <c r="B11" s="10" t="s">
        <v>92</v>
      </c>
      <c r="C11" s="11" t="s">
        <v>78</v>
      </c>
      <c r="D11" s="11" t="str">
        <f t="shared" si="0"/>
        <v>Bihar-Unskilled</v>
      </c>
      <c r="E11" s="12">
        <v>7904</v>
      </c>
      <c r="G11" s="13"/>
      <c r="H11" s="17"/>
      <c r="I11" s="4"/>
      <c r="J11" s="4"/>
      <c r="K11" s="4"/>
      <c r="L11" s="4"/>
      <c r="M11" s="4"/>
      <c r="N11" s="4"/>
      <c r="O11" s="4"/>
      <c r="P11" s="4"/>
      <c r="V11" s="34" t="s">
        <v>112</v>
      </c>
      <c r="W11" s="33" t="s">
        <v>113</v>
      </c>
      <c r="X11" s="33"/>
      <c r="Y11" s="35" t="s">
        <v>114</v>
      </c>
      <c r="Z11" s="45"/>
      <c r="AA11" s="43" t="s">
        <v>115</v>
      </c>
      <c r="AB11" s="46"/>
    </row>
    <row r="12" ht="15" customHeight="1" spans="2:28">
      <c r="B12" s="10" t="s">
        <v>92</v>
      </c>
      <c r="C12" s="11" t="s">
        <v>83</v>
      </c>
      <c r="D12" s="11" t="str">
        <f t="shared" si="0"/>
        <v>Bihar-Semi Skilled</v>
      </c>
      <c r="E12" s="12">
        <v>8216</v>
      </c>
      <c r="G12" s="13"/>
      <c r="H12" s="17"/>
      <c r="I12" s="4"/>
      <c r="J12" s="4"/>
      <c r="K12" s="4"/>
      <c r="L12" s="4"/>
      <c r="M12" s="4"/>
      <c r="N12" s="4"/>
      <c r="O12" s="4"/>
      <c r="P12" s="4"/>
      <c r="V12" s="34" t="s">
        <v>116</v>
      </c>
      <c r="W12" s="33" t="s">
        <v>117</v>
      </c>
      <c r="X12" s="33"/>
      <c r="Y12" s="35" t="s">
        <v>118</v>
      </c>
      <c r="Z12" s="45"/>
      <c r="AA12" s="43" t="s">
        <v>119</v>
      </c>
      <c r="AB12" s="46"/>
    </row>
    <row r="13" ht="15" customHeight="1" spans="2:28">
      <c r="B13" s="10" t="s">
        <v>92</v>
      </c>
      <c r="C13" s="11" t="s">
        <v>88</v>
      </c>
      <c r="D13" s="11" t="str">
        <f t="shared" si="0"/>
        <v>Bihar-Skilled</v>
      </c>
      <c r="E13" s="12">
        <v>10010</v>
      </c>
      <c r="G13" s="13"/>
      <c r="H13" s="17"/>
      <c r="I13" s="4"/>
      <c r="J13" s="4"/>
      <c r="K13" s="4"/>
      <c r="L13" s="4"/>
      <c r="M13" s="4"/>
      <c r="N13" s="4"/>
      <c r="O13" s="4"/>
      <c r="P13" s="4"/>
      <c r="V13" s="34" t="s">
        <v>120</v>
      </c>
      <c r="W13" s="33" t="s">
        <v>121</v>
      </c>
      <c r="X13" s="33"/>
      <c r="Y13" s="48"/>
      <c r="Z13" s="45"/>
      <c r="AA13" s="43" t="s">
        <v>122</v>
      </c>
      <c r="AB13" s="46"/>
    </row>
    <row r="14" ht="15" customHeight="1" spans="2:28">
      <c r="B14" s="10" t="s">
        <v>92</v>
      </c>
      <c r="C14" s="11" t="s">
        <v>30</v>
      </c>
      <c r="D14" s="11" t="str">
        <f t="shared" si="0"/>
        <v>Bihar-Highly Skilled</v>
      </c>
      <c r="E14" s="12">
        <v>10010</v>
      </c>
      <c r="G14" s="13"/>
      <c r="H14" s="17"/>
      <c r="I14" s="4"/>
      <c r="J14" s="4"/>
      <c r="K14" s="4"/>
      <c r="L14" s="4"/>
      <c r="M14" s="4"/>
      <c r="N14" s="4"/>
      <c r="O14" s="4"/>
      <c r="P14" s="4"/>
      <c r="V14" s="34" t="s">
        <v>123</v>
      </c>
      <c r="W14" s="33" t="s">
        <v>124</v>
      </c>
      <c r="X14" s="33"/>
      <c r="Y14" s="48"/>
      <c r="Z14" s="45"/>
      <c r="AA14" s="47" t="s">
        <v>125</v>
      </c>
      <c r="AB14" s="46"/>
    </row>
    <row r="15" ht="15" customHeight="1" spans="2:28">
      <c r="B15" s="10" t="s">
        <v>97</v>
      </c>
      <c r="C15" s="11" t="s">
        <v>78</v>
      </c>
      <c r="D15" s="11" t="str">
        <f t="shared" si="0"/>
        <v>Chhattisgarh-Unskilled</v>
      </c>
      <c r="E15" s="12">
        <v>9200</v>
      </c>
      <c r="G15" s="13"/>
      <c r="H15" s="17"/>
      <c r="I15" s="4"/>
      <c r="J15" s="4"/>
      <c r="K15" s="4"/>
      <c r="L15" s="4"/>
      <c r="M15" s="4"/>
      <c r="N15" s="4"/>
      <c r="O15" s="4"/>
      <c r="P15" s="4"/>
      <c r="V15" s="34" t="s">
        <v>126</v>
      </c>
      <c r="W15" s="33" t="s">
        <v>127</v>
      </c>
      <c r="X15" s="33"/>
      <c r="Y15" s="48"/>
      <c r="Z15" s="45"/>
      <c r="AA15" s="43" t="s">
        <v>128</v>
      </c>
      <c r="AB15" s="46"/>
    </row>
    <row r="16" ht="15" customHeight="1" spans="2:28">
      <c r="B16" s="10" t="s">
        <v>97</v>
      </c>
      <c r="C16" s="11" t="s">
        <v>83</v>
      </c>
      <c r="D16" s="11" t="str">
        <f t="shared" si="0"/>
        <v>Chhattisgarh-Semi Skilled</v>
      </c>
      <c r="E16" s="12">
        <v>9850</v>
      </c>
      <c r="G16" s="13"/>
      <c r="H16" s="17"/>
      <c r="I16" s="4"/>
      <c r="J16" s="4"/>
      <c r="K16" s="4"/>
      <c r="L16" s="4"/>
      <c r="M16" s="4"/>
      <c r="N16" s="4"/>
      <c r="O16" s="4"/>
      <c r="P16" s="4"/>
      <c r="V16" s="36" t="s">
        <v>129</v>
      </c>
      <c r="W16" s="37" t="s">
        <v>9</v>
      </c>
      <c r="X16" s="33"/>
      <c r="Y16" s="48"/>
      <c r="Z16" s="45"/>
      <c r="AA16" s="47" t="s">
        <v>130</v>
      </c>
      <c r="AB16" s="46"/>
    </row>
    <row r="17" ht="15" customHeight="1" spans="2:28">
      <c r="B17" s="10" t="s">
        <v>97</v>
      </c>
      <c r="C17" s="11" t="s">
        <v>88</v>
      </c>
      <c r="D17" s="11" t="str">
        <f t="shared" si="0"/>
        <v>Chhattisgarh-Skilled</v>
      </c>
      <c r="E17" s="12">
        <v>10630</v>
      </c>
      <c r="G17" s="13"/>
      <c r="H17" s="17"/>
      <c r="I17" s="4"/>
      <c r="J17" s="4"/>
      <c r="K17" s="4"/>
      <c r="L17" s="4"/>
      <c r="M17" s="4"/>
      <c r="N17" s="4"/>
      <c r="O17" s="4"/>
      <c r="P17" s="4"/>
      <c r="V17" s="38" t="s">
        <v>9</v>
      </c>
      <c r="W17" s="37"/>
      <c r="X17" s="33"/>
      <c r="Y17" s="38"/>
      <c r="Z17" s="45"/>
      <c r="AA17" s="47" t="s">
        <v>131</v>
      </c>
      <c r="AB17" s="46"/>
    </row>
    <row r="18" ht="15" customHeight="1" spans="2:28">
      <c r="B18" s="10" t="s">
        <v>97</v>
      </c>
      <c r="C18" s="11" t="s">
        <v>30</v>
      </c>
      <c r="D18" s="11" t="str">
        <f t="shared" si="0"/>
        <v>Chhattisgarh-Highly Skilled</v>
      </c>
      <c r="E18" s="12">
        <v>10630</v>
      </c>
      <c r="G18" s="13"/>
      <c r="V18" s="39"/>
      <c r="W18" s="37"/>
      <c r="X18" s="33"/>
      <c r="Y18" s="38"/>
      <c r="Z18" s="45"/>
      <c r="AA18" s="43" t="s">
        <v>132</v>
      </c>
      <c r="AB18" s="46"/>
    </row>
    <row r="19" ht="15" customHeight="1" spans="2:28">
      <c r="B19" s="10" t="s">
        <v>61</v>
      </c>
      <c r="C19" s="11" t="s">
        <v>78</v>
      </c>
      <c r="D19" s="11" t="str">
        <f t="shared" si="0"/>
        <v>Delhi-Unskilled</v>
      </c>
      <c r="E19" s="12">
        <v>14842</v>
      </c>
      <c r="G19" s="13"/>
      <c r="V19" s="39"/>
      <c r="W19" s="37"/>
      <c r="X19" s="35"/>
      <c r="Y19" s="38"/>
      <c r="Z19" s="45"/>
      <c r="AA19" s="43" t="s">
        <v>133</v>
      </c>
      <c r="AB19" s="46"/>
    </row>
    <row r="20" ht="15" customHeight="1" spans="2:28">
      <c r="B20" s="10" t="s">
        <v>61</v>
      </c>
      <c r="C20" s="11" t="s">
        <v>83</v>
      </c>
      <c r="D20" s="11" t="str">
        <f t="shared" si="0"/>
        <v>Delhi-Semi Skilled</v>
      </c>
      <c r="E20" s="12">
        <v>16341</v>
      </c>
      <c r="G20" s="13"/>
      <c r="V20" s="39"/>
      <c r="W20" s="37"/>
      <c r="X20" s="38"/>
      <c r="Y20" s="38"/>
      <c r="Z20" s="46"/>
      <c r="AA20" s="43" t="s">
        <v>134</v>
      </c>
      <c r="AB20" s="46"/>
    </row>
    <row r="21" ht="15" customHeight="1" spans="2:28">
      <c r="B21" s="10" t="s">
        <v>61</v>
      </c>
      <c r="C21" s="11" t="s">
        <v>88</v>
      </c>
      <c r="D21" s="11" t="str">
        <f t="shared" si="0"/>
        <v>Delhi-Skilled</v>
      </c>
      <c r="E21" s="12">
        <v>17991</v>
      </c>
      <c r="G21" s="13"/>
      <c r="W21" s="37"/>
      <c r="X21" s="38"/>
      <c r="Y21" s="38"/>
      <c r="Z21" s="46"/>
      <c r="AA21" s="43" t="s">
        <v>135</v>
      </c>
      <c r="AB21" s="46"/>
    </row>
    <row r="22" ht="15" customHeight="1" spans="2:28">
      <c r="B22" s="10" t="s">
        <v>61</v>
      </c>
      <c r="C22" s="11" t="s">
        <v>30</v>
      </c>
      <c r="D22" s="11" t="str">
        <f t="shared" si="0"/>
        <v>Delhi-Highly Skilled</v>
      </c>
      <c r="E22" s="12">
        <v>17991</v>
      </c>
      <c r="G22" s="13"/>
      <c r="V22" s="38"/>
      <c r="W22" s="37"/>
      <c r="X22" s="38"/>
      <c r="Y22" s="38"/>
      <c r="Z22" s="46"/>
      <c r="AA22" s="43" t="s">
        <v>136</v>
      </c>
      <c r="AB22" s="46"/>
    </row>
    <row r="23" ht="15" customHeight="1" spans="2:28">
      <c r="B23" s="10" t="s">
        <v>103</v>
      </c>
      <c r="C23" s="11" t="s">
        <v>78</v>
      </c>
      <c r="D23" s="11" t="str">
        <f t="shared" ref="D23:D34" si="1">CONCATENATE(B23,"-",C23)</f>
        <v>Goa-Unskilled</v>
      </c>
      <c r="E23" s="18">
        <v>9542</v>
      </c>
      <c r="G23" s="13"/>
      <c r="V23" s="38"/>
      <c r="W23" s="37"/>
      <c r="X23" s="38"/>
      <c r="Y23" s="40"/>
      <c r="Z23" s="46"/>
      <c r="AA23" s="47" t="s">
        <v>28</v>
      </c>
      <c r="AB23" s="46"/>
    </row>
    <row r="24" ht="15" customHeight="1" spans="2:28">
      <c r="B24" s="10" t="s">
        <v>103</v>
      </c>
      <c r="C24" s="11" t="s">
        <v>83</v>
      </c>
      <c r="D24" s="11" t="str">
        <f t="shared" si="1"/>
        <v>Goa-Semi Skilled</v>
      </c>
      <c r="E24" s="18">
        <v>10036</v>
      </c>
      <c r="G24" s="13"/>
      <c r="V24" s="38"/>
      <c r="W24" s="37"/>
      <c r="X24" s="38"/>
      <c r="Y24" s="40"/>
      <c r="Z24" s="46"/>
      <c r="AA24" s="49" t="s">
        <v>137</v>
      </c>
      <c r="AB24" s="46"/>
    </row>
    <row r="25" ht="15" customHeight="1" spans="2:28">
      <c r="B25" s="10" t="s">
        <v>103</v>
      </c>
      <c r="C25" s="11" t="s">
        <v>88</v>
      </c>
      <c r="D25" s="11" t="str">
        <f t="shared" si="1"/>
        <v>Goa-Skilled</v>
      </c>
      <c r="E25" s="18">
        <v>11466</v>
      </c>
      <c r="G25" s="13"/>
      <c r="V25" s="38"/>
      <c r="W25" s="37"/>
      <c r="X25" s="38"/>
      <c r="Y25" s="40"/>
      <c r="Z25" s="46"/>
      <c r="AA25" s="49" t="s">
        <v>138</v>
      </c>
      <c r="AB25" s="46"/>
    </row>
    <row r="26" ht="15" customHeight="1" spans="2:28">
      <c r="B26" s="10" t="s">
        <v>103</v>
      </c>
      <c r="C26" s="11" t="s">
        <v>30</v>
      </c>
      <c r="D26" s="11" t="str">
        <f t="shared" si="1"/>
        <v>Goa-Highly Skilled</v>
      </c>
      <c r="E26" s="18">
        <v>11466</v>
      </c>
      <c r="G26" s="13"/>
      <c r="V26" s="38"/>
      <c r="W26" s="37"/>
      <c r="X26" s="38"/>
      <c r="Y26" s="40"/>
      <c r="Z26" s="46"/>
      <c r="AA26" s="46" t="s">
        <v>139</v>
      </c>
      <c r="AB26" s="46"/>
    </row>
    <row r="27" ht="15" customHeight="1" spans="2:28">
      <c r="B27" s="10" t="s">
        <v>107</v>
      </c>
      <c r="C27" s="11" t="s">
        <v>78</v>
      </c>
      <c r="D27" s="11" t="str">
        <f t="shared" si="1"/>
        <v>Gujarat-Unskilled</v>
      </c>
      <c r="E27" s="12">
        <v>8845</v>
      </c>
      <c r="G27" s="13"/>
      <c r="V27" s="38"/>
      <c r="W27" s="37"/>
      <c r="X27" s="38"/>
      <c r="Y27" s="40"/>
      <c r="Z27" s="46"/>
      <c r="AA27" s="46"/>
      <c r="AB27" s="46"/>
    </row>
    <row r="28" ht="15" customHeight="1" spans="2:28">
      <c r="B28" s="10" t="s">
        <v>107</v>
      </c>
      <c r="C28" s="11" t="s">
        <v>83</v>
      </c>
      <c r="D28" s="11" t="str">
        <f t="shared" si="1"/>
        <v>Gujarat-Semi Skilled</v>
      </c>
      <c r="E28" s="12">
        <v>9053</v>
      </c>
      <c r="G28" s="13"/>
      <c r="V28" s="38"/>
      <c r="W28" s="37"/>
      <c r="X28" s="38"/>
      <c r="Y28" s="40"/>
      <c r="Z28" s="46"/>
      <c r="AA28" s="46"/>
      <c r="AB28" s="46"/>
    </row>
    <row r="29" ht="15" customHeight="1" spans="2:28">
      <c r="B29" s="10" t="s">
        <v>107</v>
      </c>
      <c r="C29" s="11" t="s">
        <v>88</v>
      </c>
      <c r="D29" s="11" t="str">
        <f t="shared" si="1"/>
        <v>Gujarat-Skilled</v>
      </c>
      <c r="E29" s="12">
        <v>9261</v>
      </c>
      <c r="G29" s="13"/>
      <c r="V29" s="38"/>
      <c r="W29" s="37"/>
      <c r="X29" s="38"/>
      <c r="Y29" s="40"/>
      <c r="Z29" s="46"/>
      <c r="AA29" s="46"/>
      <c r="AB29" s="46"/>
    </row>
    <row r="30" ht="15" customHeight="1" spans="2:28">
      <c r="B30" s="10" t="s">
        <v>107</v>
      </c>
      <c r="C30" s="11" t="s">
        <v>30</v>
      </c>
      <c r="D30" s="11" t="str">
        <f t="shared" si="1"/>
        <v>Gujarat-Highly Skilled</v>
      </c>
      <c r="E30" s="12">
        <v>9261</v>
      </c>
      <c r="G30" s="13"/>
      <c r="V30" s="38"/>
      <c r="W30" s="37"/>
      <c r="X30" s="38"/>
      <c r="Y30" s="40"/>
      <c r="Z30" s="46"/>
      <c r="AA30" s="46"/>
      <c r="AB30" s="46"/>
    </row>
    <row r="31" ht="15" customHeight="1" spans="2:28">
      <c r="B31" s="10" t="s">
        <v>111</v>
      </c>
      <c r="C31" s="11" t="s">
        <v>78</v>
      </c>
      <c r="D31" s="11" t="str">
        <f t="shared" si="1"/>
        <v>Haryana-Unskilled</v>
      </c>
      <c r="E31" s="12">
        <v>9704</v>
      </c>
      <c r="F31" s="4"/>
      <c r="G31" s="13"/>
      <c r="V31" s="38"/>
      <c r="W31" s="37"/>
      <c r="X31" s="38"/>
      <c r="Y31" s="40"/>
      <c r="Z31" s="46"/>
      <c r="AA31" s="46"/>
      <c r="AB31" s="46"/>
    </row>
    <row r="32" ht="15" customHeight="1" spans="2:28">
      <c r="B32" s="10" t="s">
        <v>111</v>
      </c>
      <c r="C32" s="11" t="s">
        <v>83</v>
      </c>
      <c r="D32" s="11" t="str">
        <f t="shared" si="1"/>
        <v>Haryana-Semi Skilled</v>
      </c>
      <c r="E32" s="12">
        <v>10698</v>
      </c>
      <c r="F32"/>
      <c r="G32" s="13"/>
      <c r="V32" s="38"/>
      <c r="W32" s="37"/>
      <c r="X32" s="38"/>
      <c r="Y32" s="40"/>
      <c r="Z32" s="46"/>
      <c r="AA32" s="46"/>
      <c r="AB32" s="46"/>
    </row>
    <row r="33" ht="15" customHeight="1" spans="2:28">
      <c r="B33" s="10" t="s">
        <v>111</v>
      </c>
      <c r="C33" s="11" t="s">
        <v>88</v>
      </c>
      <c r="D33" s="11" t="str">
        <f t="shared" si="1"/>
        <v>Haryana-Skilled</v>
      </c>
      <c r="E33" s="12">
        <v>11795</v>
      </c>
      <c r="F33"/>
      <c r="G33" s="13"/>
      <c r="V33" s="38"/>
      <c r="W33" s="37"/>
      <c r="X33" s="38"/>
      <c r="Y33" s="40"/>
      <c r="Z33" s="46"/>
      <c r="AA33" s="46"/>
      <c r="AB33" s="46"/>
    </row>
    <row r="34" ht="15" customHeight="1" spans="2:28">
      <c r="B34" s="10" t="s">
        <v>111</v>
      </c>
      <c r="C34" s="11" t="s">
        <v>30</v>
      </c>
      <c r="D34" s="11" t="str">
        <f t="shared" si="1"/>
        <v>Haryana-Highly Skilled</v>
      </c>
      <c r="E34" s="12">
        <v>11795</v>
      </c>
      <c r="F34"/>
      <c r="G34" s="13"/>
      <c r="V34" s="38"/>
      <c r="W34" s="37"/>
      <c r="X34" s="38"/>
      <c r="Y34" s="40"/>
      <c r="Z34" s="46"/>
      <c r="AA34" s="46"/>
      <c r="AB34" s="46"/>
    </row>
    <row r="35" ht="15" customHeight="1" spans="2:28">
      <c r="B35" s="10" t="s">
        <v>115</v>
      </c>
      <c r="C35" s="11" t="s">
        <v>78</v>
      </c>
      <c r="D35" s="11" t="str">
        <f t="shared" ref="D35:D66" si="2">CONCATENATE(B35,"-",C35)</f>
        <v>Himachal-Unskilled</v>
      </c>
      <c r="E35" s="12">
        <v>7484</v>
      </c>
      <c r="G35" s="13"/>
      <c r="V35" s="38"/>
      <c r="W35" s="37"/>
      <c r="X35" s="38"/>
      <c r="Y35" s="40"/>
      <c r="Z35" s="46"/>
      <c r="AA35" s="46"/>
      <c r="AB35" s="46"/>
    </row>
    <row r="36" ht="15" customHeight="1" spans="2:28">
      <c r="B36" s="10" t="s">
        <v>115</v>
      </c>
      <c r="C36" s="11" t="s">
        <v>83</v>
      </c>
      <c r="D36" s="11" t="str">
        <f t="shared" si="2"/>
        <v>Himachal-Semi Skilled</v>
      </c>
      <c r="E36" s="12">
        <v>8717</v>
      </c>
      <c r="G36" s="13"/>
      <c r="V36" s="38"/>
      <c r="W36" s="37"/>
      <c r="X36" s="38"/>
      <c r="Y36" s="40"/>
      <c r="Z36" s="46"/>
      <c r="AA36" s="46"/>
      <c r="AB36" s="46"/>
    </row>
    <row r="37" ht="15" customHeight="1" spans="2:28">
      <c r="B37" s="10" t="s">
        <v>115</v>
      </c>
      <c r="C37" s="11" t="s">
        <v>88</v>
      </c>
      <c r="D37" s="11" t="str">
        <f t="shared" si="2"/>
        <v>Himachal-Skilled</v>
      </c>
      <c r="E37" s="12">
        <v>9575</v>
      </c>
      <c r="G37" s="13"/>
      <c r="V37" s="38"/>
      <c r="W37" s="37"/>
      <c r="X37" s="38"/>
      <c r="Y37" s="40"/>
      <c r="Z37" s="46"/>
      <c r="AA37" s="46"/>
      <c r="AB37" s="46"/>
    </row>
    <row r="38" ht="15" customHeight="1" spans="2:28">
      <c r="B38" s="10" t="s">
        <v>115</v>
      </c>
      <c r="C38" s="11" t="s">
        <v>30</v>
      </c>
      <c r="D38" s="11" t="str">
        <f t="shared" si="2"/>
        <v>Himachal-Highly Skilled</v>
      </c>
      <c r="E38" s="12">
        <v>9575</v>
      </c>
      <c r="G38" s="13"/>
      <c r="V38" s="38"/>
      <c r="W38" s="37"/>
      <c r="X38" s="38"/>
      <c r="Y38" s="40"/>
      <c r="Z38" s="46"/>
      <c r="AA38" s="46"/>
      <c r="AB38" s="46"/>
    </row>
    <row r="39" ht="15" customHeight="1" spans="2:28">
      <c r="B39" s="10" t="s">
        <v>119</v>
      </c>
      <c r="C39" s="11" t="s">
        <v>78</v>
      </c>
      <c r="D39" s="11" t="str">
        <f t="shared" si="2"/>
        <v>Karnataka-Unskilled</v>
      </c>
      <c r="E39" s="12">
        <v>12759</v>
      </c>
      <c r="G39" s="13"/>
      <c r="V39" s="38"/>
      <c r="W39" s="37"/>
      <c r="X39" s="38"/>
      <c r="Y39" s="40"/>
      <c r="Z39" s="46"/>
      <c r="AA39" s="46"/>
      <c r="AB39" s="46"/>
    </row>
    <row r="40" ht="15" customHeight="1" spans="2:28">
      <c r="B40" s="10" t="s">
        <v>119</v>
      </c>
      <c r="C40" s="11" t="s">
        <v>83</v>
      </c>
      <c r="D40" s="11" t="str">
        <f t="shared" si="2"/>
        <v>Karnataka-Semi Skilled</v>
      </c>
      <c r="E40" s="12">
        <v>13863</v>
      </c>
      <c r="G40" s="13"/>
      <c r="V40" s="38"/>
      <c r="W40" s="37"/>
      <c r="X40" s="38"/>
      <c r="Y40" s="40"/>
      <c r="Z40" s="46"/>
      <c r="AA40" s="46"/>
      <c r="AB40" s="46"/>
    </row>
    <row r="41" ht="15" customHeight="1" spans="2:28">
      <c r="B41" s="10" t="s">
        <v>119</v>
      </c>
      <c r="C41" s="11" t="s">
        <v>88</v>
      </c>
      <c r="D41" s="11" t="str">
        <f t="shared" si="2"/>
        <v>Karnataka-Skilled</v>
      </c>
      <c r="E41" s="12">
        <v>15077</v>
      </c>
      <c r="G41" s="13"/>
      <c r="V41" s="38"/>
      <c r="W41" s="37"/>
      <c r="X41" s="38"/>
      <c r="Y41" s="40"/>
      <c r="Z41" s="46"/>
      <c r="AA41" s="46"/>
      <c r="AB41" s="46"/>
    </row>
    <row r="42" ht="15" customHeight="1" spans="2:28">
      <c r="B42" s="10" t="s">
        <v>119</v>
      </c>
      <c r="C42" s="11" t="s">
        <v>30</v>
      </c>
      <c r="D42" s="11" t="str">
        <f t="shared" si="2"/>
        <v>Karnataka-Highly Skilled</v>
      </c>
      <c r="E42" s="12">
        <v>15077</v>
      </c>
      <c r="G42" s="13"/>
      <c r="V42" s="38"/>
      <c r="W42" s="37"/>
      <c r="X42" s="38"/>
      <c r="Y42" s="40"/>
      <c r="Z42" s="46"/>
      <c r="AA42" s="46"/>
      <c r="AB42" s="46"/>
    </row>
    <row r="43" ht="15" customHeight="1" spans="2:28">
      <c r="B43" s="10" t="s">
        <v>122</v>
      </c>
      <c r="C43" s="11" t="s">
        <v>78</v>
      </c>
      <c r="D43" s="11" t="str">
        <f t="shared" si="2"/>
        <v>Kerala-Unskilled</v>
      </c>
      <c r="E43" s="12">
        <v>10754</v>
      </c>
      <c r="G43" s="13"/>
      <c r="V43" s="38"/>
      <c r="W43" s="37"/>
      <c r="X43" s="38"/>
      <c r="Y43" s="40"/>
      <c r="Z43" s="46"/>
      <c r="AA43" s="46"/>
      <c r="AB43" s="46"/>
    </row>
    <row r="44" ht="15" customHeight="1" spans="2:28">
      <c r="B44" s="10" t="s">
        <v>122</v>
      </c>
      <c r="C44" s="11" t="s">
        <v>83</v>
      </c>
      <c r="D44" s="11" t="str">
        <f t="shared" si="2"/>
        <v>Kerala-Semi Skilled</v>
      </c>
      <c r="E44" s="12">
        <v>10964</v>
      </c>
      <c r="G44" s="13"/>
      <c r="V44" s="38"/>
      <c r="W44" s="37"/>
      <c r="X44" s="38"/>
      <c r="Y44" s="40"/>
      <c r="Z44" s="46"/>
      <c r="AA44" s="46"/>
      <c r="AB44" s="46"/>
    </row>
    <row r="45" ht="15" customHeight="1" spans="2:28">
      <c r="B45" s="10" t="s">
        <v>122</v>
      </c>
      <c r="C45" s="11" t="s">
        <v>88</v>
      </c>
      <c r="D45" s="11" t="str">
        <f t="shared" si="2"/>
        <v>Kerala-Skilled</v>
      </c>
      <c r="E45" s="12">
        <v>11174</v>
      </c>
      <c r="G45" s="13"/>
      <c r="V45" s="38"/>
      <c r="W45" s="37"/>
      <c r="X45" s="38"/>
      <c r="Y45" s="40"/>
      <c r="Z45" s="40"/>
      <c r="AA45" s="40"/>
      <c r="AB45" s="46"/>
    </row>
    <row r="46" ht="15" customHeight="1" spans="2:28">
      <c r="B46" s="10" t="s">
        <v>122</v>
      </c>
      <c r="C46" s="11" t="s">
        <v>30</v>
      </c>
      <c r="D46" s="11" t="str">
        <f t="shared" si="2"/>
        <v>Kerala-Highly Skilled</v>
      </c>
      <c r="E46" s="12">
        <v>11174</v>
      </c>
      <c r="G46" s="13"/>
      <c r="V46" s="38"/>
      <c r="W46" s="37"/>
      <c r="X46" s="38"/>
      <c r="Y46" s="40"/>
      <c r="Z46" s="40"/>
      <c r="AA46" s="40"/>
      <c r="AB46" s="46"/>
    </row>
    <row r="47" ht="15" customHeight="1" spans="2:28">
      <c r="B47" s="10" t="s">
        <v>125</v>
      </c>
      <c r="C47" s="11" t="s">
        <v>78</v>
      </c>
      <c r="D47" s="11" t="str">
        <f t="shared" si="2"/>
        <v>Maharashtra-Unskilled</v>
      </c>
      <c r="E47" s="18">
        <v>10258</v>
      </c>
      <c r="F47"/>
      <c r="G47" s="13"/>
      <c r="V47" s="38"/>
      <c r="W47" s="37"/>
      <c r="X47" s="38"/>
      <c r="Y47" s="40"/>
      <c r="Z47" s="40"/>
      <c r="AA47" s="40"/>
      <c r="AB47" s="46"/>
    </row>
    <row r="48" ht="15" customHeight="1" spans="2:28">
      <c r="B48" s="10" t="s">
        <v>125</v>
      </c>
      <c r="C48" s="11" t="s">
        <v>83</v>
      </c>
      <c r="D48" s="11" t="str">
        <f t="shared" si="2"/>
        <v>Maharashtra-Semi Skilled</v>
      </c>
      <c r="E48" s="18">
        <v>11094</v>
      </c>
      <c r="F48"/>
      <c r="G48" s="13"/>
      <c r="V48" s="38"/>
      <c r="W48" s="37"/>
      <c r="X48" s="38"/>
      <c r="Y48" s="40"/>
      <c r="Z48" s="40"/>
      <c r="AA48" s="40"/>
      <c r="AB48" s="46"/>
    </row>
    <row r="49" ht="15" customHeight="1" spans="2:28">
      <c r="B49" s="10" t="s">
        <v>125</v>
      </c>
      <c r="C49" s="11" t="s">
        <v>88</v>
      </c>
      <c r="D49" s="11" t="str">
        <f t="shared" si="2"/>
        <v>Maharashtra-Skilled</v>
      </c>
      <c r="E49" s="18">
        <v>11870</v>
      </c>
      <c r="F49"/>
      <c r="G49" s="13"/>
      <c r="V49" s="38"/>
      <c r="W49" s="37"/>
      <c r="X49" s="38"/>
      <c r="Y49" s="40"/>
      <c r="Z49" s="40"/>
      <c r="AA49" s="40"/>
      <c r="AB49" s="46"/>
    </row>
    <row r="50" ht="15" customHeight="1" spans="2:28">
      <c r="B50" s="10" t="s">
        <v>125</v>
      </c>
      <c r="C50" s="11" t="s">
        <v>30</v>
      </c>
      <c r="D50" s="11" t="str">
        <f t="shared" si="2"/>
        <v>Maharashtra-Highly Skilled</v>
      </c>
      <c r="E50" s="18">
        <v>11870</v>
      </c>
      <c r="F50"/>
      <c r="G50" s="13"/>
      <c r="V50" s="38"/>
      <c r="W50" s="37"/>
      <c r="X50" s="38"/>
      <c r="Y50" s="40"/>
      <c r="Z50" s="40"/>
      <c r="AA50" s="40"/>
      <c r="AB50" s="46"/>
    </row>
    <row r="51" ht="15" customHeight="1" spans="2:28">
      <c r="B51" s="10" t="s">
        <v>128</v>
      </c>
      <c r="C51" s="11" t="s">
        <v>78</v>
      </c>
      <c r="D51" s="11" t="str">
        <f t="shared" si="2"/>
        <v>MP-Unskilled</v>
      </c>
      <c r="E51" s="12">
        <v>8700</v>
      </c>
      <c r="G51" s="13"/>
      <c r="V51" s="38"/>
      <c r="W51" s="38"/>
      <c r="X51" s="38"/>
      <c r="Y51" s="40"/>
      <c r="Z51" s="40"/>
      <c r="AA51" s="40"/>
      <c r="AB51" s="46"/>
    </row>
    <row r="52" ht="15" customHeight="1" spans="2:28">
      <c r="B52" s="10" t="s">
        <v>128</v>
      </c>
      <c r="C52" s="11" t="s">
        <v>83</v>
      </c>
      <c r="D52" s="11" t="str">
        <f t="shared" si="2"/>
        <v>MP-Semi Skilled</v>
      </c>
      <c r="E52" s="12">
        <v>9557</v>
      </c>
      <c r="G52" s="13"/>
      <c r="V52" s="38"/>
      <c r="W52" s="40"/>
      <c r="X52" s="38"/>
      <c r="Y52" s="40"/>
      <c r="Z52" s="40"/>
      <c r="AA52" s="40"/>
      <c r="AB52" s="46"/>
    </row>
    <row r="53" ht="15" customHeight="1" spans="2:28">
      <c r="B53" s="10" t="s">
        <v>128</v>
      </c>
      <c r="C53" s="11" t="s">
        <v>88</v>
      </c>
      <c r="D53" s="11" t="str">
        <f t="shared" si="2"/>
        <v>MP-Skilled</v>
      </c>
      <c r="E53" s="12">
        <v>10935</v>
      </c>
      <c r="G53" s="13"/>
      <c r="V53" s="38"/>
      <c r="W53" s="40"/>
      <c r="X53" s="38"/>
      <c r="Y53" s="40"/>
      <c r="Z53" s="40"/>
      <c r="AA53" s="40"/>
      <c r="AB53" s="46"/>
    </row>
    <row r="54" ht="15" customHeight="1" spans="2:28">
      <c r="B54" s="10" t="s">
        <v>128</v>
      </c>
      <c r="C54" s="11" t="s">
        <v>30</v>
      </c>
      <c r="D54" s="11" t="str">
        <f t="shared" si="2"/>
        <v>MP-Highly Skilled</v>
      </c>
      <c r="E54" s="12">
        <v>10935</v>
      </c>
      <c r="G54" s="13"/>
      <c r="V54" s="38"/>
      <c r="W54" s="40"/>
      <c r="X54" s="38"/>
      <c r="Y54" s="40"/>
      <c r="Z54" s="40"/>
      <c r="AA54" s="40"/>
      <c r="AB54" s="46"/>
    </row>
    <row r="55" ht="15" customHeight="1" spans="2:28">
      <c r="B55" s="10" t="s">
        <v>130</v>
      </c>
      <c r="C55" s="11" t="s">
        <v>78</v>
      </c>
      <c r="D55" s="11" t="str">
        <f t="shared" si="2"/>
        <v>Orissa-Unskilled</v>
      </c>
      <c r="E55" s="12">
        <v>8086</v>
      </c>
      <c r="F55"/>
      <c r="G55" s="13"/>
      <c r="V55" s="38"/>
      <c r="W55" s="40"/>
      <c r="X55" s="38"/>
      <c r="Y55" s="40"/>
      <c r="Z55" s="40"/>
      <c r="AA55" s="40"/>
      <c r="AB55" s="46"/>
    </row>
    <row r="56" ht="15" customHeight="1" spans="2:28">
      <c r="B56" s="10" t="s">
        <v>130</v>
      </c>
      <c r="C56" s="11" t="s">
        <v>83</v>
      </c>
      <c r="D56" s="11" t="str">
        <f t="shared" si="2"/>
        <v>Orissa-Semi Skilled</v>
      </c>
      <c r="E56" s="12">
        <v>9126</v>
      </c>
      <c r="F56"/>
      <c r="G56" s="13"/>
      <c r="V56" s="38"/>
      <c r="W56" s="40"/>
      <c r="X56" s="38"/>
      <c r="Y56" s="40"/>
      <c r="Z56" s="40"/>
      <c r="AA56" s="40"/>
      <c r="AB56" s="46"/>
    </row>
    <row r="57" ht="15" customHeight="1" spans="2:28">
      <c r="B57" s="10" t="s">
        <v>130</v>
      </c>
      <c r="C57" s="11" t="s">
        <v>88</v>
      </c>
      <c r="D57" s="11" t="str">
        <f t="shared" si="2"/>
        <v>Orissa-Skilled</v>
      </c>
      <c r="E57" s="12">
        <v>10426</v>
      </c>
      <c r="F57"/>
      <c r="G57" s="13"/>
      <c r="V57" s="38"/>
      <c r="W57" s="40"/>
      <c r="X57" s="38"/>
      <c r="Y57" s="40"/>
      <c r="Z57" s="40"/>
      <c r="AA57" s="40"/>
      <c r="AB57" s="46"/>
    </row>
    <row r="58" ht="15" customHeight="1" spans="2:28">
      <c r="B58" s="10" t="s">
        <v>130</v>
      </c>
      <c r="C58" s="11" t="s">
        <v>30</v>
      </c>
      <c r="D58" s="11" t="str">
        <f t="shared" si="2"/>
        <v>Orissa-Highly Skilled</v>
      </c>
      <c r="E58" s="12">
        <v>10426</v>
      </c>
      <c r="F58"/>
      <c r="G58" s="13"/>
      <c r="V58" s="38"/>
      <c r="W58" s="40"/>
      <c r="X58" s="38"/>
      <c r="Y58" s="40"/>
      <c r="Z58" s="40"/>
      <c r="AA58" s="40"/>
      <c r="AB58" s="46"/>
    </row>
    <row r="59" ht="15" customHeight="1" spans="2:28">
      <c r="B59" s="10" t="s">
        <v>131</v>
      </c>
      <c r="C59" s="11" t="s">
        <v>78</v>
      </c>
      <c r="D59" s="11" t="str">
        <f t="shared" si="2"/>
        <v>Panjab-Unskilled</v>
      </c>
      <c r="E59" s="12">
        <v>8777</v>
      </c>
      <c r="F59"/>
      <c r="G59" s="13"/>
      <c r="V59" s="38"/>
      <c r="W59" s="40"/>
      <c r="X59" s="38"/>
      <c r="Y59" s="40"/>
      <c r="Z59" s="40"/>
      <c r="AA59" s="40"/>
      <c r="AB59" s="46"/>
    </row>
    <row r="60" ht="15" customHeight="1" spans="2:28">
      <c r="B60" s="10" t="s">
        <v>131</v>
      </c>
      <c r="C60" s="11" t="s">
        <v>83</v>
      </c>
      <c r="D60" s="11" t="str">
        <f t="shared" si="2"/>
        <v>Panjab-Semi Skilled</v>
      </c>
      <c r="E60" s="12">
        <v>9557</v>
      </c>
      <c r="F60"/>
      <c r="G60" s="13"/>
      <c r="V60" s="38"/>
      <c r="W60" s="40"/>
      <c r="X60" s="38"/>
      <c r="Y60" s="40"/>
      <c r="Z60" s="40"/>
      <c r="AA60" s="40"/>
      <c r="AB60" s="46"/>
    </row>
    <row r="61" ht="15" customHeight="1" spans="2:28">
      <c r="B61" s="10" t="s">
        <v>131</v>
      </c>
      <c r="C61" s="11" t="s">
        <v>88</v>
      </c>
      <c r="D61" s="11" t="str">
        <f t="shared" si="2"/>
        <v>Panjab-Skilled</v>
      </c>
      <c r="E61" s="12">
        <v>10454</v>
      </c>
      <c r="F61"/>
      <c r="G61" s="13"/>
      <c r="V61" s="38"/>
      <c r="W61" s="40"/>
      <c r="X61" s="38"/>
      <c r="Y61" s="40"/>
      <c r="Z61" s="40"/>
      <c r="AA61" s="40"/>
      <c r="AB61" s="46"/>
    </row>
    <row r="62" ht="15" customHeight="1" spans="2:28">
      <c r="B62" s="10" t="s">
        <v>131</v>
      </c>
      <c r="C62" s="11" t="s">
        <v>30</v>
      </c>
      <c r="D62" s="11" t="str">
        <f t="shared" si="2"/>
        <v>Panjab-Highly Skilled</v>
      </c>
      <c r="E62" s="12">
        <v>10454</v>
      </c>
      <c r="F62"/>
      <c r="G62" s="13"/>
      <c r="V62" s="38"/>
      <c r="W62" s="40"/>
      <c r="X62" s="38"/>
      <c r="Y62" s="40"/>
      <c r="Z62" s="40"/>
      <c r="AA62" s="40"/>
      <c r="AB62" s="46"/>
    </row>
    <row r="63" ht="15" customHeight="1" spans="2:28">
      <c r="B63" s="10" t="s">
        <v>132</v>
      </c>
      <c r="C63" s="11" t="s">
        <v>78</v>
      </c>
      <c r="D63" s="11" t="str">
        <f t="shared" si="2"/>
        <v>Rajasthan-Unskilled</v>
      </c>
      <c r="E63" s="12">
        <v>6552</v>
      </c>
      <c r="G63" s="13"/>
      <c r="V63" s="38"/>
      <c r="W63" s="40"/>
      <c r="X63" s="38"/>
      <c r="Y63" s="40"/>
      <c r="Z63" s="40"/>
      <c r="AA63" s="40"/>
      <c r="AB63" s="46"/>
    </row>
    <row r="64" ht="15" customHeight="1" spans="2:28">
      <c r="B64" s="10" t="s">
        <v>132</v>
      </c>
      <c r="C64" s="11" t="s">
        <v>83</v>
      </c>
      <c r="D64" s="11" t="str">
        <f t="shared" si="2"/>
        <v>Rajasthan-Semi Skilled</v>
      </c>
      <c r="E64" s="12">
        <v>6864</v>
      </c>
      <c r="G64" s="13"/>
      <c r="V64" s="38"/>
      <c r="W64" s="40"/>
      <c r="X64" s="38"/>
      <c r="Y64" s="40"/>
      <c r="Z64" s="40"/>
      <c r="AA64" s="40"/>
      <c r="AB64" s="46"/>
    </row>
    <row r="65" ht="15" customHeight="1" spans="2:28">
      <c r="B65" s="10" t="s">
        <v>132</v>
      </c>
      <c r="C65" s="11" t="s">
        <v>88</v>
      </c>
      <c r="D65" s="11" t="str">
        <f t="shared" si="2"/>
        <v>Rajasthan-Skilled</v>
      </c>
      <c r="E65" s="12">
        <v>7176</v>
      </c>
      <c r="G65" s="13"/>
      <c r="V65" s="38"/>
      <c r="W65" s="40"/>
      <c r="X65" s="38"/>
      <c r="Y65" s="40"/>
      <c r="Z65" s="40"/>
      <c r="AA65" s="40"/>
      <c r="AB65" s="46"/>
    </row>
    <row r="66" ht="15" customHeight="1" spans="2:28">
      <c r="B66" s="10" t="s">
        <v>132</v>
      </c>
      <c r="C66" s="11" t="s">
        <v>30</v>
      </c>
      <c r="D66" s="11" t="str">
        <f t="shared" si="2"/>
        <v>Rajasthan-Highly Skilled</v>
      </c>
      <c r="E66" s="12">
        <v>7176</v>
      </c>
      <c r="G66" s="13"/>
      <c r="V66" s="38"/>
      <c r="W66" s="40"/>
      <c r="X66" s="38"/>
      <c r="Y66" s="40"/>
      <c r="Z66" s="40"/>
      <c r="AA66" s="40"/>
      <c r="AB66" s="46"/>
    </row>
    <row r="67" ht="15" customHeight="1" spans="2:28">
      <c r="B67" s="10" t="s">
        <v>133</v>
      </c>
      <c r="C67" s="11" t="s">
        <v>78</v>
      </c>
      <c r="D67" s="11" t="str">
        <f t="shared" ref="D67:D86" si="3">CONCATENATE(B67,"-",C67)</f>
        <v>Tamilnadu-Unskilled</v>
      </c>
      <c r="E67" s="12">
        <v>9592</v>
      </c>
      <c r="G67" s="13"/>
      <c r="V67" s="38"/>
      <c r="W67" s="40"/>
      <c r="X67" s="38"/>
      <c r="Y67" s="40"/>
      <c r="Z67" s="40"/>
      <c r="AA67" s="40"/>
      <c r="AB67" s="46"/>
    </row>
    <row r="68" ht="15" customHeight="1" spans="2:28">
      <c r="B68" s="10" t="s">
        <v>133</v>
      </c>
      <c r="C68" s="11" t="s">
        <v>83</v>
      </c>
      <c r="D68" s="11" t="str">
        <f t="shared" si="3"/>
        <v>Tamilnadu-Semi Skilled</v>
      </c>
      <c r="E68" s="12">
        <v>9770</v>
      </c>
      <c r="G68" s="13"/>
      <c r="V68" s="38"/>
      <c r="W68" s="40"/>
      <c r="X68" s="38"/>
      <c r="Y68" s="40"/>
      <c r="Z68" s="40"/>
      <c r="AA68" s="40"/>
      <c r="AB68" s="46"/>
    </row>
    <row r="69" ht="15" customHeight="1" spans="2:28">
      <c r="B69" s="10" t="s">
        <v>133</v>
      </c>
      <c r="C69" s="11" t="s">
        <v>88</v>
      </c>
      <c r="D69" s="11" t="str">
        <f t="shared" si="3"/>
        <v>Tamilnadu-Skilled</v>
      </c>
      <c r="E69" s="12">
        <v>9831</v>
      </c>
      <c r="G69" s="13"/>
      <c r="V69" s="38"/>
      <c r="W69" s="40"/>
      <c r="X69" s="38"/>
      <c r="Y69" s="40"/>
      <c r="Z69" s="40"/>
      <c r="AA69" s="40"/>
      <c r="AB69" s="46"/>
    </row>
    <row r="70" ht="15" customHeight="1" spans="2:28">
      <c r="B70" s="10" t="s">
        <v>133</v>
      </c>
      <c r="C70" s="11" t="s">
        <v>30</v>
      </c>
      <c r="D70" s="11" t="str">
        <f t="shared" si="3"/>
        <v>Tamilnadu-Highly Skilled</v>
      </c>
      <c r="E70" s="12">
        <v>9831</v>
      </c>
      <c r="G70" s="13"/>
      <c r="V70" s="38"/>
      <c r="W70" s="40"/>
      <c r="X70" s="38"/>
      <c r="Y70" s="40"/>
      <c r="Z70" s="40"/>
      <c r="AA70" s="40"/>
      <c r="AB70" s="46"/>
    </row>
    <row r="71" ht="15" customHeight="1" spans="2:28">
      <c r="B71" s="10" t="s">
        <v>134</v>
      </c>
      <c r="C71" s="11" t="s">
        <v>78</v>
      </c>
      <c r="D71" s="11" t="str">
        <f t="shared" si="3"/>
        <v>Telangana-Unskilled</v>
      </c>
      <c r="E71" s="12">
        <v>10605</v>
      </c>
      <c r="G71" s="13"/>
      <c r="V71" s="38"/>
      <c r="W71" s="40"/>
      <c r="X71" s="38"/>
      <c r="Y71" s="40"/>
      <c r="Z71" s="40"/>
      <c r="AA71" s="40"/>
      <c r="AB71" s="46"/>
    </row>
    <row r="72" ht="15" customHeight="1" spans="2:28">
      <c r="B72" s="10" t="s">
        <v>134</v>
      </c>
      <c r="C72" s="11" t="s">
        <v>83</v>
      </c>
      <c r="D72" s="11" t="str">
        <f t="shared" si="3"/>
        <v>Telangana-Semi Skilled</v>
      </c>
      <c r="E72" s="12">
        <v>10734</v>
      </c>
      <c r="G72" s="13"/>
      <c r="V72" s="38"/>
      <c r="W72" s="40"/>
      <c r="X72" s="38"/>
      <c r="Y72" s="40"/>
      <c r="Z72" s="40"/>
      <c r="AA72" s="40"/>
      <c r="AB72" s="46"/>
    </row>
    <row r="73" ht="15" customHeight="1" spans="2:28">
      <c r="B73" s="10" t="s">
        <v>134</v>
      </c>
      <c r="C73" s="11" t="s">
        <v>88</v>
      </c>
      <c r="D73" s="11" t="str">
        <f t="shared" si="3"/>
        <v>Telangana-Skilled</v>
      </c>
      <c r="E73" s="12">
        <v>12205</v>
      </c>
      <c r="G73" s="13"/>
      <c r="V73" s="38"/>
      <c r="W73" s="40"/>
      <c r="X73" s="38"/>
      <c r="Y73" s="40"/>
      <c r="Z73" s="40"/>
      <c r="AA73" s="40"/>
      <c r="AB73" s="46"/>
    </row>
    <row r="74" ht="15" customHeight="1" spans="2:28">
      <c r="B74" s="10" t="s">
        <v>134</v>
      </c>
      <c r="C74" s="11" t="s">
        <v>30</v>
      </c>
      <c r="D74" s="11" t="str">
        <f t="shared" si="3"/>
        <v>Telangana-Highly Skilled</v>
      </c>
      <c r="E74" s="12">
        <v>12205</v>
      </c>
      <c r="G74" s="13"/>
      <c r="V74" s="38"/>
      <c r="W74" s="40"/>
      <c r="X74" s="38"/>
      <c r="Y74" s="40"/>
      <c r="Z74" s="40"/>
      <c r="AA74" s="40"/>
      <c r="AB74" s="46"/>
    </row>
    <row r="75" ht="15" customHeight="1" spans="2:28">
      <c r="B75" s="10" t="s">
        <v>135</v>
      </c>
      <c r="C75" s="11" t="s">
        <v>78</v>
      </c>
      <c r="D75" s="11" t="str">
        <f t="shared" si="3"/>
        <v>Uttrakhand-Unskilled</v>
      </c>
      <c r="E75" s="12">
        <v>9013</v>
      </c>
      <c r="G75" s="13"/>
      <c r="V75" s="38"/>
      <c r="W75" s="40"/>
      <c r="X75" s="38"/>
      <c r="Y75" s="40"/>
      <c r="Z75" s="40"/>
      <c r="AA75" s="40"/>
      <c r="AB75" s="46"/>
    </row>
    <row r="76" ht="15" customHeight="1" spans="2:28">
      <c r="B76" s="10" t="s">
        <v>135</v>
      </c>
      <c r="C76" s="11" t="s">
        <v>83</v>
      </c>
      <c r="D76" s="11" t="str">
        <f t="shared" si="3"/>
        <v>Uttrakhand-Semi Skilled</v>
      </c>
      <c r="E76" s="12">
        <v>9588</v>
      </c>
      <c r="G76" s="13"/>
      <c r="V76" s="38"/>
      <c r="W76" s="40"/>
      <c r="X76" s="38"/>
      <c r="Y76" s="40"/>
      <c r="Z76" s="40"/>
      <c r="AA76" s="40"/>
      <c r="AB76" s="46"/>
    </row>
    <row r="77" ht="15" customHeight="1" spans="2:28">
      <c r="B77" s="10" t="s">
        <v>135</v>
      </c>
      <c r="C77" s="11" t="s">
        <v>88</v>
      </c>
      <c r="D77" s="11" t="str">
        <f t="shared" si="3"/>
        <v>Uttrakhand-Skilled</v>
      </c>
      <c r="E77" s="12">
        <v>10170</v>
      </c>
      <c r="G77" s="13"/>
      <c r="V77" s="38"/>
      <c r="W77" s="40"/>
      <c r="X77" s="38"/>
      <c r="Y77" s="40"/>
      <c r="Z77" s="40"/>
      <c r="AA77" s="40"/>
      <c r="AB77" s="46"/>
    </row>
    <row r="78" ht="15" customHeight="1" spans="2:28">
      <c r="B78" s="10" t="s">
        <v>135</v>
      </c>
      <c r="C78" s="11" t="s">
        <v>30</v>
      </c>
      <c r="D78" s="11" t="str">
        <f t="shared" si="3"/>
        <v>Uttrakhand-Highly Skilled</v>
      </c>
      <c r="E78" s="12">
        <v>10170</v>
      </c>
      <c r="G78" s="13"/>
      <c r="V78" s="38"/>
      <c r="W78" s="40"/>
      <c r="X78" s="38"/>
      <c r="Y78" s="40"/>
      <c r="Z78" s="40"/>
      <c r="AA78" s="40"/>
      <c r="AB78" s="46"/>
    </row>
    <row r="79" ht="15" customHeight="1" spans="2:28">
      <c r="B79" s="10" t="s">
        <v>136</v>
      </c>
      <c r="C79" s="11" t="s">
        <v>78</v>
      </c>
      <c r="D79" s="11" t="str">
        <f t="shared" si="3"/>
        <v>Uttar Pradesh-Unskilled</v>
      </c>
      <c r="E79" s="12">
        <v>9078</v>
      </c>
      <c r="G79" s="13"/>
      <c r="V79" s="38"/>
      <c r="W79" s="40"/>
      <c r="X79" s="38"/>
      <c r="Y79" s="40"/>
      <c r="Z79" s="40"/>
      <c r="AA79" s="40"/>
      <c r="AB79" s="46"/>
    </row>
    <row r="80" ht="15" customHeight="1" spans="2:28">
      <c r="B80" s="10" t="s">
        <v>136</v>
      </c>
      <c r="C80" s="11" t="s">
        <v>83</v>
      </c>
      <c r="D80" s="11" t="str">
        <f t="shared" si="3"/>
        <v>Uttar Pradesh-Semi Skilled</v>
      </c>
      <c r="E80" s="12">
        <v>9985</v>
      </c>
      <c r="G80" s="13"/>
      <c r="V80" s="38"/>
      <c r="W80" s="40"/>
      <c r="X80" s="38"/>
      <c r="Y80" s="40"/>
      <c r="Z80" s="40"/>
      <c r="AA80" s="40"/>
      <c r="AB80" s="46"/>
    </row>
    <row r="81" ht="15" customHeight="1" spans="2:28">
      <c r="B81" s="10" t="s">
        <v>136</v>
      </c>
      <c r="C81" s="11" t="s">
        <v>88</v>
      </c>
      <c r="D81" s="11" t="str">
        <f t="shared" si="3"/>
        <v>Uttar Pradesh-Skilled</v>
      </c>
      <c r="E81" s="12">
        <v>11185</v>
      </c>
      <c r="G81" s="13"/>
      <c r="V81" s="38"/>
      <c r="W81" s="40"/>
      <c r="X81" s="38"/>
      <c r="Y81" s="40"/>
      <c r="Z81" s="40"/>
      <c r="AA81" s="40"/>
      <c r="AB81" s="46"/>
    </row>
    <row r="82" ht="15" customHeight="1" spans="2:28">
      <c r="B82" s="10" t="s">
        <v>136</v>
      </c>
      <c r="C82" s="11" t="s">
        <v>30</v>
      </c>
      <c r="D82" s="11" t="str">
        <f t="shared" si="3"/>
        <v>Uttar Pradesh-Highly Skilled</v>
      </c>
      <c r="E82" s="12">
        <v>11185</v>
      </c>
      <c r="G82" s="13"/>
      <c r="V82" s="38"/>
      <c r="W82" s="40"/>
      <c r="X82" s="38"/>
      <c r="Y82" s="40"/>
      <c r="Z82" s="40"/>
      <c r="AA82" s="40"/>
      <c r="AB82" s="46"/>
    </row>
    <row r="83" ht="15" customHeight="1" spans="2:28">
      <c r="B83" s="10" t="s">
        <v>28</v>
      </c>
      <c r="C83" s="11" t="s">
        <v>78</v>
      </c>
      <c r="D83" s="11" t="str">
        <f t="shared" si="3"/>
        <v>West Bengal-Unskilled</v>
      </c>
      <c r="E83" s="12">
        <v>8904</v>
      </c>
      <c r="F83"/>
      <c r="G83" s="13"/>
      <c r="V83" s="38"/>
      <c r="W83" s="40"/>
      <c r="X83" s="38"/>
      <c r="Y83" s="40"/>
      <c r="Z83" s="40"/>
      <c r="AA83" s="40"/>
      <c r="AB83" s="46"/>
    </row>
    <row r="84" ht="15" customHeight="1" spans="2:28">
      <c r="B84" s="10" t="s">
        <v>28</v>
      </c>
      <c r="C84" s="11" t="s">
        <v>83</v>
      </c>
      <c r="D84" s="11" t="str">
        <f t="shared" si="3"/>
        <v>West Bengal-Semi Skilled</v>
      </c>
      <c r="E84" s="12">
        <v>9795</v>
      </c>
      <c r="F84"/>
      <c r="G84" s="13"/>
      <c r="V84" s="38"/>
      <c r="W84" s="40"/>
      <c r="X84" s="38"/>
      <c r="Y84" s="40"/>
      <c r="Z84" s="40"/>
      <c r="AA84" s="40"/>
      <c r="AB84" s="46"/>
    </row>
    <row r="85" ht="15" customHeight="1" spans="2:28">
      <c r="B85" s="10" t="s">
        <v>28</v>
      </c>
      <c r="C85" s="11" t="s">
        <v>88</v>
      </c>
      <c r="D85" s="11" t="str">
        <f t="shared" si="3"/>
        <v>West Bengal-Skilled</v>
      </c>
      <c r="E85" s="12">
        <v>10775</v>
      </c>
      <c r="F85"/>
      <c r="G85" s="13"/>
      <c r="V85" s="38"/>
      <c r="W85" s="40"/>
      <c r="X85" s="38"/>
      <c r="Y85" s="40"/>
      <c r="Z85" s="40"/>
      <c r="AA85" s="40"/>
      <c r="AB85" s="46"/>
    </row>
    <row r="86" ht="15" customHeight="1" spans="2:28">
      <c r="B86" s="10" t="s">
        <v>28</v>
      </c>
      <c r="C86" s="11" t="s">
        <v>30</v>
      </c>
      <c r="D86" s="11" t="str">
        <f t="shared" si="3"/>
        <v>West Bengal-Highly Skilled</v>
      </c>
      <c r="E86" s="12">
        <v>10775</v>
      </c>
      <c r="F86"/>
      <c r="G86" s="13"/>
      <c r="V86" s="38"/>
      <c r="W86" s="40"/>
      <c r="X86" s="38"/>
      <c r="Y86" s="40"/>
      <c r="Z86" s="40"/>
      <c r="AA86" s="40"/>
      <c r="AB86" s="46"/>
    </row>
    <row r="87" ht="15" customHeight="1" spans="2:28">
      <c r="B87" s="50" t="s">
        <v>137</v>
      </c>
      <c r="C87" s="50" t="s">
        <v>78</v>
      </c>
      <c r="D87" s="50" t="s">
        <v>140</v>
      </c>
      <c r="E87" s="50">
        <v>8095</v>
      </c>
      <c r="V87" s="38"/>
      <c r="W87" s="40"/>
      <c r="X87" s="38"/>
      <c r="Y87" s="40"/>
      <c r="Z87" s="40"/>
      <c r="AA87" s="40"/>
      <c r="AB87" s="46"/>
    </row>
    <row r="88" ht="15" customHeight="1" spans="2:28">
      <c r="B88" s="50" t="s">
        <v>137</v>
      </c>
      <c r="C88" s="50" t="s">
        <v>83</v>
      </c>
      <c r="D88" s="50" t="s">
        <v>141</v>
      </c>
      <c r="E88" s="50">
        <v>8480</v>
      </c>
      <c r="V88" s="38"/>
      <c r="W88" s="40"/>
      <c r="X88" s="38"/>
      <c r="Y88" s="40"/>
      <c r="Z88" s="40"/>
      <c r="AA88" s="40"/>
      <c r="AB88" s="46"/>
    </row>
    <row r="89" ht="15" customHeight="1" spans="2:28">
      <c r="B89" s="50" t="s">
        <v>137</v>
      </c>
      <c r="C89" s="50" t="s">
        <v>88</v>
      </c>
      <c r="D89" s="50" t="s">
        <v>142</v>
      </c>
      <c r="E89" s="50">
        <v>11179</v>
      </c>
      <c r="V89" s="38"/>
      <c r="W89" s="40"/>
      <c r="X89" s="38"/>
      <c r="Y89" s="40"/>
      <c r="Z89" s="40"/>
      <c r="AA89" s="40"/>
      <c r="AB89" s="46"/>
    </row>
    <row r="90" ht="15" customHeight="1" spans="2:28">
      <c r="B90" s="50" t="s">
        <v>137</v>
      </c>
      <c r="C90" s="50" t="s">
        <v>30</v>
      </c>
      <c r="D90" s="50" t="s">
        <v>143</v>
      </c>
      <c r="E90" s="50">
        <v>11179</v>
      </c>
      <c r="V90" s="38"/>
      <c r="W90" s="40"/>
      <c r="X90" s="38"/>
      <c r="Y90" s="40"/>
      <c r="Z90" s="40"/>
      <c r="AA90" s="40"/>
      <c r="AB90" s="46"/>
    </row>
    <row r="91" ht="15" customHeight="1" spans="2:28">
      <c r="B91" s="50" t="s">
        <v>138</v>
      </c>
      <c r="C91" s="50" t="s">
        <v>78</v>
      </c>
      <c r="D91" s="50" t="s">
        <v>144</v>
      </c>
      <c r="E91" s="50">
        <v>11022</v>
      </c>
      <c r="V91" s="38"/>
      <c r="W91" s="40"/>
      <c r="X91" s="38"/>
      <c r="Y91" s="40"/>
      <c r="Z91" s="40"/>
      <c r="AA91" s="40"/>
      <c r="AB91" s="46"/>
    </row>
    <row r="92" ht="15" customHeight="1" spans="2:28">
      <c r="B92" s="50" t="s">
        <v>138</v>
      </c>
      <c r="C92" s="50" t="s">
        <v>83</v>
      </c>
      <c r="D92" s="50" t="s">
        <v>145</v>
      </c>
      <c r="E92" s="50">
        <v>11172</v>
      </c>
      <c r="V92" s="38"/>
      <c r="W92" s="40"/>
      <c r="X92" s="38"/>
      <c r="Y92" s="40"/>
      <c r="Z92" s="40"/>
      <c r="AA92" s="40"/>
      <c r="AB92" s="46"/>
    </row>
    <row r="93" ht="15" customHeight="1" spans="2:28">
      <c r="B93" s="50" t="s">
        <v>138</v>
      </c>
      <c r="C93" s="50" t="s">
        <v>88</v>
      </c>
      <c r="D93" s="50" t="s">
        <v>146</v>
      </c>
      <c r="E93" s="50">
        <v>11532</v>
      </c>
      <c r="V93" s="38"/>
      <c r="W93" s="40"/>
      <c r="X93" s="38"/>
      <c r="Y93" s="40"/>
      <c r="Z93" s="40"/>
      <c r="AA93" s="40"/>
      <c r="AB93" s="46"/>
    </row>
    <row r="94" ht="15" customHeight="1" spans="2:28">
      <c r="B94" s="50" t="s">
        <v>138</v>
      </c>
      <c r="C94" s="50" t="s">
        <v>30</v>
      </c>
      <c r="D94" s="50" t="s">
        <v>147</v>
      </c>
      <c r="E94" s="50">
        <v>11532</v>
      </c>
      <c r="V94" s="38"/>
      <c r="W94" s="40"/>
      <c r="X94" s="38"/>
      <c r="Y94" s="40"/>
      <c r="Z94" s="40"/>
      <c r="AA94" s="40"/>
      <c r="AB94" s="46"/>
    </row>
    <row r="95" ht="15" customHeight="1" spans="2:28">
      <c r="B95" s="11" t="s">
        <v>139</v>
      </c>
      <c r="C95" s="50" t="s">
        <v>78</v>
      </c>
      <c r="D95" s="50" t="s">
        <v>148</v>
      </c>
      <c r="E95" s="12">
        <v>5280</v>
      </c>
      <c r="V95" s="38"/>
      <c r="W95" s="40"/>
      <c r="X95" s="38"/>
      <c r="Y95" s="40"/>
      <c r="Z95" s="40"/>
      <c r="AA95" s="40"/>
      <c r="AB95" s="46"/>
    </row>
    <row r="96" ht="15" customHeight="1" spans="2:28">
      <c r="B96" s="11" t="s">
        <v>139</v>
      </c>
      <c r="C96" s="50" t="s">
        <v>83</v>
      </c>
      <c r="D96" s="50" t="s">
        <v>149</v>
      </c>
      <c r="E96" s="12">
        <v>6300</v>
      </c>
      <c r="V96" s="38"/>
      <c r="W96" s="40"/>
      <c r="X96" s="38"/>
      <c r="Y96" s="40"/>
      <c r="Z96" s="40"/>
      <c r="AA96" s="40"/>
      <c r="AB96" s="46"/>
    </row>
    <row r="97" ht="15" customHeight="1" spans="2:28">
      <c r="B97" s="11" t="s">
        <v>139</v>
      </c>
      <c r="C97" s="50" t="s">
        <v>88</v>
      </c>
      <c r="D97" s="50" t="s">
        <v>150</v>
      </c>
      <c r="E97" s="12">
        <v>7050</v>
      </c>
      <c r="V97" s="38"/>
      <c r="W97" s="40"/>
      <c r="X97" s="38"/>
      <c r="Y97" s="40"/>
      <c r="Z97" s="40"/>
      <c r="AA97" s="40"/>
      <c r="AB97" s="46"/>
    </row>
    <row r="98" ht="15" customHeight="1" spans="2:28">
      <c r="B98" s="11" t="s">
        <v>139</v>
      </c>
      <c r="C98" s="50" t="s">
        <v>30</v>
      </c>
      <c r="D98" s="50" t="s">
        <v>151</v>
      </c>
      <c r="E98" s="12">
        <v>7050</v>
      </c>
      <c r="V98" s="38"/>
      <c r="W98" s="40"/>
      <c r="X98" s="38"/>
      <c r="Y98" s="40"/>
      <c r="Z98" s="40"/>
      <c r="AA98" s="40"/>
      <c r="AB98" s="46"/>
    </row>
    <row r="99" ht="15" customHeight="1" spans="22:28">
      <c r="V99" s="38"/>
      <c r="W99" s="40"/>
      <c r="X99" s="38"/>
      <c r="Y99" s="40"/>
      <c r="Z99" s="40"/>
      <c r="AA99" s="40"/>
      <c r="AB99" s="46"/>
    </row>
    <row r="100" ht="15" customHeight="1" spans="22:28">
      <c r="V100" s="38"/>
      <c r="W100" s="40"/>
      <c r="X100" s="38"/>
      <c r="Y100" s="40"/>
      <c r="Z100" s="40"/>
      <c r="AA100" s="40"/>
      <c r="AB100" s="46"/>
    </row>
    <row r="101" ht="15" customHeight="1" spans="22:28">
      <c r="V101" s="38"/>
      <c r="W101" s="40"/>
      <c r="X101" s="38"/>
      <c r="Y101" s="40"/>
      <c r="Z101" s="40"/>
      <c r="AA101" s="40"/>
      <c r="AB101" s="46"/>
    </row>
    <row r="102" ht="15" customHeight="1" spans="22:28">
      <c r="V102" s="38"/>
      <c r="W102" s="40"/>
      <c r="X102" s="38"/>
      <c r="Y102" s="40"/>
      <c r="Z102" s="40"/>
      <c r="AA102" s="40"/>
      <c r="AB102" s="46"/>
    </row>
    <row r="103" ht="15" customHeight="1" spans="22:28">
      <c r="V103" s="38"/>
      <c r="W103" s="40"/>
      <c r="X103" s="38"/>
      <c r="Y103" s="40"/>
      <c r="Z103" s="40"/>
      <c r="AA103" s="40"/>
      <c r="AB103" s="46"/>
    </row>
    <row r="104" ht="15" customHeight="1" spans="22:28">
      <c r="V104" s="38"/>
      <c r="W104" s="40"/>
      <c r="X104" s="38"/>
      <c r="Y104" s="40"/>
      <c r="Z104" s="40"/>
      <c r="AA104" s="40"/>
      <c r="AB104" s="46"/>
    </row>
    <row r="105" ht="15" customHeight="1" spans="22:28">
      <c r="V105" s="38"/>
      <c r="W105" s="40"/>
      <c r="X105" s="38"/>
      <c r="Y105" s="40"/>
      <c r="Z105" s="40"/>
      <c r="AA105" s="40"/>
      <c r="AB105" s="46"/>
    </row>
    <row r="106" ht="15" customHeight="1" spans="22:28">
      <c r="V106" s="38"/>
      <c r="W106" s="40"/>
      <c r="X106" s="38"/>
      <c r="Y106" s="40"/>
      <c r="Z106" s="40"/>
      <c r="AA106" s="40"/>
      <c r="AB106" s="46"/>
    </row>
    <row r="107" ht="15" customHeight="1" spans="22:28">
      <c r="V107" s="38"/>
      <c r="W107" s="40"/>
      <c r="X107" s="38"/>
      <c r="Y107" s="40"/>
      <c r="Z107" s="40"/>
      <c r="AA107" s="40"/>
      <c r="AB107" s="46"/>
    </row>
    <row r="108" ht="15" customHeight="1" spans="22:28">
      <c r="V108" s="38"/>
      <c r="W108" s="40"/>
      <c r="X108" s="38"/>
      <c r="Y108" s="40"/>
      <c r="Z108" s="40"/>
      <c r="AA108" s="40"/>
      <c r="AB108" s="46"/>
    </row>
    <row r="109" ht="15" customHeight="1" spans="22:28">
      <c r="V109" s="38"/>
      <c r="W109" s="40"/>
      <c r="X109" s="38"/>
      <c r="Y109" s="40"/>
      <c r="Z109" s="40"/>
      <c r="AA109" s="40"/>
      <c r="AB109" s="46"/>
    </row>
    <row r="110" ht="15" customHeight="1" spans="22:28">
      <c r="V110" s="38"/>
      <c r="W110" s="40"/>
      <c r="X110" s="38"/>
      <c r="Y110" s="40"/>
      <c r="Z110" s="40"/>
      <c r="AA110" s="40"/>
      <c r="AB110" s="46"/>
    </row>
    <row r="111" ht="15" customHeight="1" spans="22:28">
      <c r="V111" s="38"/>
      <c r="W111" s="40"/>
      <c r="X111" s="38"/>
      <c r="Y111" s="40"/>
      <c r="Z111" s="40"/>
      <c r="AA111" s="40"/>
      <c r="AB111" s="46"/>
    </row>
    <row r="112" ht="15" customHeight="1" spans="22:28">
      <c r="V112" s="38"/>
      <c r="W112" s="40"/>
      <c r="X112" s="38"/>
      <c r="Y112" s="40"/>
      <c r="Z112" s="40"/>
      <c r="AA112" s="40"/>
      <c r="AB112" s="46"/>
    </row>
    <row r="113" ht="15" customHeight="1" spans="22:28">
      <c r="V113" s="38"/>
      <c r="W113" s="40"/>
      <c r="X113" s="38"/>
      <c r="Y113" s="40"/>
      <c r="Z113" s="40"/>
      <c r="AA113" s="40"/>
      <c r="AB113" s="46"/>
    </row>
    <row r="114" ht="15" customHeight="1" spans="22:28">
      <c r="V114" s="38"/>
      <c r="W114" s="40"/>
      <c r="X114" s="38"/>
      <c r="Y114" s="40"/>
      <c r="Z114" s="40"/>
      <c r="AA114" s="40"/>
      <c r="AB114" s="46"/>
    </row>
    <row r="115" ht="15" customHeight="1" spans="22:28">
      <c r="V115" s="38"/>
      <c r="W115" s="40"/>
      <c r="X115" s="38"/>
      <c r="Y115" s="40"/>
      <c r="Z115" s="40"/>
      <c r="AA115" s="40"/>
      <c r="AB115" s="46"/>
    </row>
    <row r="116" ht="15" customHeight="1" spans="22:28">
      <c r="V116" s="38"/>
      <c r="W116" s="40"/>
      <c r="X116" s="38"/>
      <c r="Y116" s="40"/>
      <c r="Z116" s="40"/>
      <c r="AA116" s="40"/>
      <c r="AB116" s="46"/>
    </row>
    <row r="117" ht="15" customHeight="1" spans="22:28">
      <c r="V117" s="38"/>
      <c r="W117" s="40"/>
      <c r="X117" s="38"/>
      <c r="Y117" s="40"/>
      <c r="Z117" s="40"/>
      <c r="AA117" s="40"/>
      <c r="AB117" s="46"/>
    </row>
    <row r="118" ht="15" customHeight="1" spans="22:28">
      <c r="V118" s="38"/>
      <c r="W118" s="40"/>
      <c r="X118" s="38"/>
      <c r="Y118" s="40"/>
      <c r="Z118" s="40"/>
      <c r="AA118" s="40"/>
      <c r="AB118" s="46"/>
    </row>
    <row r="119" ht="15" customHeight="1" spans="22:28">
      <c r="V119" s="38"/>
      <c r="W119" s="40"/>
      <c r="X119" s="38"/>
      <c r="Y119" s="40"/>
      <c r="Z119" s="40"/>
      <c r="AA119" s="40"/>
      <c r="AB119" s="46"/>
    </row>
    <row r="120" ht="15" customHeight="1" spans="22:28">
      <c r="V120" s="38"/>
      <c r="W120" s="40"/>
      <c r="X120" s="38"/>
      <c r="Y120" s="40"/>
      <c r="Z120" s="40"/>
      <c r="AA120" s="40"/>
      <c r="AB120" s="46"/>
    </row>
    <row r="121" ht="15" customHeight="1" spans="22:28">
      <c r="V121" s="38"/>
      <c r="W121" s="40"/>
      <c r="X121" s="38"/>
      <c r="Y121" s="40"/>
      <c r="Z121" s="40"/>
      <c r="AA121" s="40"/>
      <c r="AB121" s="46"/>
    </row>
    <row r="122" ht="15" customHeight="1" spans="22:28">
      <c r="V122" s="38"/>
      <c r="W122" s="40"/>
      <c r="X122" s="38"/>
      <c r="Y122" s="40"/>
      <c r="Z122" s="40"/>
      <c r="AA122" s="40"/>
      <c r="AB122" s="46"/>
    </row>
    <row r="123" ht="15" customHeight="1" spans="22:28">
      <c r="V123" s="38"/>
      <c r="W123" s="40"/>
      <c r="X123" s="38"/>
      <c r="Y123" s="40"/>
      <c r="Z123" s="40"/>
      <c r="AA123" s="40"/>
      <c r="AB123" s="46"/>
    </row>
    <row r="124" ht="15" customHeight="1" spans="22:28">
      <c r="V124" s="38"/>
      <c r="W124" s="40"/>
      <c r="X124" s="38"/>
      <c r="Y124" s="40"/>
      <c r="Z124" s="40"/>
      <c r="AA124" s="40"/>
      <c r="AB124" s="46"/>
    </row>
    <row r="125" ht="15" customHeight="1" spans="22:28">
      <c r="V125" s="38"/>
      <c r="W125" s="40"/>
      <c r="X125" s="38"/>
      <c r="Y125" s="40"/>
      <c r="Z125" s="40"/>
      <c r="AA125" s="40"/>
      <c r="AB125" s="46"/>
    </row>
    <row r="126" ht="15" customHeight="1" spans="22:28">
      <c r="V126" s="38"/>
      <c r="W126" s="40"/>
      <c r="X126" s="38"/>
      <c r="Y126" s="40"/>
      <c r="Z126" s="40"/>
      <c r="AA126" s="40"/>
      <c r="AB126" s="46"/>
    </row>
    <row r="127" ht="15" customHeight="1" spans="22:28">
      <c r="V127" s="38"/>
      <c r="W127" s="40"/>
      <c r="X127" s="38"/>
      <c r="Y127" s="40"/>
      <c r="Z127" s="40"/>
      <c r="AA127" s="40"/>
      <c r="AB127" s="46"/>
    </row>
    <row r="128" ht="15" customHeight="1" spans="22:28">
      <c r="V128" s="38"/>
      <c r="W128" s="40"/>
      <c r="X128" s="38"/>
      <c r="Y128" s="40"/>
      <c r="Z128" s="40"/>
      <c r="AA128" s="40"/>
      <c r="AB128" s="46"/>
    </row>
    <row r="129" ht="15" customHeight="1" spans="22:28">
      <c r="V129" s="38"/>
      <c r="W129" s="40"/>
      <c r="X129" s="38"/>
      <c r="Y129" s="40"/>
      <c r="Z129" s="40"/>
      <c r="AA129" s="40"/>
      <c r="AB129" s="46"/>
    </row>
    <row r="130" ht="15" customHeight="1" spans="22:28">
      <c r="V130" s="38"/>
      <c r="W130" s="40"/>
      <c r="X130" s="38"/>
      <c r="Y130" s="40"/>
      <c r="Z130" s="40"/>
      <c r="AA130" s="40"/>
      <c r="AB130" s="46"/>
    </row>
    <row r="131" ht="15" customHeight="1" spans="22:28">
      <c r="V131" s="38"/>
      <c r="W131" s="40"/>
      <c r="X131" s="38"/>
      <c r="Y131" s="40"/>
      <c r="Z131" s="40"/>
      <c r="AA131" s="40"/>
      <c r="AB131" s="46"/>
    </row>
    <row r="132" ht="15" customHeight="1" spans="22:28">
      <c r="V132" s="38"/>
      <c r="W132" s="40"/>
      <c r="X132" s="38"/>
      <c r="Y132" s="40"/>
      <c r="Z132" s="40"/>
      <c r="AA132" s="40"/>
      <c r="AB132" s="46"/>
    </row>
    <row r="133" ht="15" customHeight="1" spans="22:28">
      <c r="V133" s="38"/>
      <c r="W133" s="40"/>
      <c r="X133" s="38"/>
      <c r="Y133" s="40"/>
      <c r="Z133" s="40"/>
      <c r="AA133" s="40"/>
      <c r="AB133" s="46"/>
    </row>
    <row r="134" ht="15" customHeight="1" spans="22:28">
      <c r="V134" s="38"/>
      <c r="W134" s="40"/>
      <c r="X134" s="38"/>
      <c r="Y134" s="40"/>
      <c r="Z134" s="40"/>
      <c r="AA134" s="40"/>
      <c r="AB134" s="46"/>
    </row>
    <row r="135" ht="15" customHeight="1" spans="22:28">
      <c r="V135" s="38"/>
      <c r="W135" s="40"/>
      <c r="X135" s="38"/>
      <c r="Y135" s="40"/>
      <c r="Z135" s="40"/>
      <c r="AA135" s="40"/>
      <c r="AB135" s="46"/>
    </row>
    <row r="136" ht="15" customHeight="1" spans="22:28">
      <c r="V136" s="38"/>
      <c r="W136" s="40"/>
      <c r="X136" s="38"/>
      <c r="Y136" s="40"/>
      <c r="Z136" s="40"/>
      <c r="AA136" s="40"/>
      <c r="AB136" s="46"/>
    </row>
    <row r="137" ht="15" customHeight="1" spans="22:28">
      <c r="V137" s="38"/>
      <c r="W137" s="40"/>
      <c r="X137" s="38"/>
      <c r="Y137" s="40"/>
      <c r="Z137" s="40"/>
      <c r="AA137" s="40"/>
      <c r="AB137" s="46"/>
    </row>
    <row r="138" ht="15" customHeight="1" spans="22:28">
      <c r="V138" s="38"/>
      <c r="W138" s="40"/>
      <c r="X138" s="38"/>
      <c r="Y138" s="40"/>
      <c r="Z138" s="40"/>
      <c r="AA138" s="40"/>
      <c r="AB138" s="46"/>
    </row>
    <row r="139" ht="15" customHeight="1" spans="22:28">
      <c r="V139" s="38"/>
      <c r="W139" s="40"/>
      <c r="X139" s="38"/>
      <c r="Y139" s="40"/>
      <c r="Z139" s="40"/>
      <c r="AA139" s="40"/>
      <c r="AB139" s="46"/>
    </row>
    <row r="140" ht="15" customHeight="1" spans="22:28">
      <c r="V140" s="38"/>
      <c r="W140" s="40"/>
      <c r="X140" s="38"/>
      <c r="Y140" s="40"/>
      <c r="Z140" s="40"/>
      <c r="AA140" s="40"/>
      <c r="AB140" s="46"/>
    </row>
    <row r="141" ht="15" customHeight="1" spans="22:28">
      <c r="V141" s="38"/>
      <c r="W141" s="40"/>
      <c r="X141" s="38"/>
      <c r="Y141" s="40"/>
      <c r="Z141" s="40"/>
      <c r="AA141" s="40"/>
      <c r="AB141" s="46"/>
    </row>
    <row r="142" ht="15" customHeight="1" spans="22:28">
      <c r="V142" s="38"/>
      <c r="W142" s="40"/>
      <c r="X142" s="38"/>
      <c r="Y142" s="40"/>
      <c r="Z142" s="40"/>
      <c r="AA142" s="40"/>
      <c r="AB142" s="46"/>
    </row>
    <row r="143" ht="15" customHeight="1" spans="22:28">
      <c r="V143" s="38"/>
      <c r="W143" s="40"/>
      <c r="X143" s="38"/>
      <c r="Y143" s="40"/>
      <c r="Z143" s="40"/>
      <c r="AA143" s="40"/>
      <c r="AB143" s="46"/>
    </row>
    <row r="144" ht="15" customHeight="1" spans="22:28">
      <c r="V144" s="38"/>
      <c r="W144" s="40"/>
      <c r="X144" s="38"/>
      <c r="Y144" s="40"/>
      <c r="Z144" s="40"/>
      <c r="AA144" s="40"/>
      <c r="AB144" s="46"/>
    </row>
    <row r="145" ht="15" customHeight="1" spans="22:28">
      <c r="V145" s="38"/>
      <c r="W145" s="40"/>
      <c r="X145" s="38"/>
      <c r="Y145" s="40"/>
      <c r="Z145" s="40"/>
      <c r="AA145" s="40"/>
      <c r="AB145" s="46"/>
    </row>
    <row r="146" ht="15" customHeight="1" spans="22:28">
      <c r="V146" s="38"/>
      <c r="W146" s="40"/>
      <c r="X146" s="51"/>
      <c r="Y146" s="40"/>
      <c r="Z146" s="40"/>
      <c r="AA146" s="40"/>
      <c r="AB146" s="46"/>
    </row>
    <row r="147" ht="15" customHeight="1" spans="22:28">
      <c r="V147" s="38"/>
      <c r="W147" s="40"/>
      <c r="X147" s="51"/>
      <c r="Y147" s="40"/>
      <c r="Z147" s="40"/>
      <c r="AA147" s="40"/>
      <c r="AB147" s="46"/>
    </row>
    <row r="148" ht="15" customHeight="1" spans="22:28">
      <c r="V148" s="38"/>
      <c r="W148" s="40"/>
      <c r="X148" s="51"/>
      <c r="Y148" s="40"/>
      <c r="Z148" s="40"/>
      <c r="AA148" s="40"/>
      <c r="AB148" s="46"/>
    </row>
    <row r="149" ht="15" customHeight="1" spans="22:28">
      <c r="V149" s="38"/>
      <c r="W149" s="40"/>
      <c r="X149" s="51"/>
      <c r="Y149" s="40"/>
      <c r="Z149" s="40"/>
      <c r="AA149" s="40"/>
      <c r="AB149" s="46"/>
    </row>
    <row r="150" ht="15" customHeight="1" spans="22:28">
      <c r="V150" s="38"/>
      <c r="W150" s="40"/>
      <c r="X150" s="51"/>
      <c r="Y150" s="40"/>
      <c r="Z150" s="40"/>
      <c r="AA150" s="40"/>
      <c r="AB150" s="46"/>
    </row>
    <row r="151" ht="15" customHeight="1" spans="22:28">
      <c r="V151" s="38"/>
      <c r="W151" s="40"/>
      <c r="X151" s="51"/>
      <c r="Y151" s="40"/>
      <c r="Z151" s="40"/>
      <c r="AA151" s="40"/>
      <c r="AB151" s="46"/>
    </row>
    <row r="152" ht="15" customHeight="1" spans="22:28">
      <c r="V152" s="38"/>
      <c r="W152" s="40"/>
      <c r="X152" s="51"/>
      <c r="Y152" s="40"/>
      <c r="Z152" s="40"/>
      <c r="AA152" s="40"/>
      <c r="AB152" s="46"/>
    </row>
    <row r="153" ht="15" customHeight="1" spans="22:28">
      <c r="V153" s="38"/>
      <c r="W153" s="40"/>
      <c r="X153" s="51"/>
      <c r="Y153" s="40"/>
      <c r="Z153" s="40"/>
      <c r="AA153" s="40"/>
      <c r="AB153" s="46"/>
    </row>
    <row r="154" ht="15" customHeight="1" spans="22:28">
      <c r="V154" s="38"/>
      <c r="W154" s="40"/>
      <c r="X154" s="51"/>
      <c r="Y154" s="40"/>
      <c r="Z154" s="40"/>
      <c r="AA154" s="40"/>
      <c r="AB154" s="46"/>
    </row>
    <row r="155" ht="15" customHeight="1" spans="22:28">
      <c r="V155" s="38"/>
      <c r="W155" s="40"/>
      <c r="X155" s="51"/>
      <c r="Y155" s="40"/>
      <c r="Z155" s="40"/>
      <c r="AA155" s="40"/>
      <c r="AB155" s="46"/>
    </row>
    <row r="156" ht="15" customHeight="1" spans="22:28">
      <c r="V156" s="38"/>
      <c r="W156" s="40"/>
      <c r="X156" s="51"/>
      <c r="Y156" s="40"/>
      <c r="Z156" s="40"/>
      <c r="AA156" s="40"/>
      <c r="AB156" s="46"/>
    </row>
    <row r="157" ht="15" customHeight="1" spans="22:28">
      <c r="V157" s="38"/>
      <c r="W157" s="40"/>
      <c r="X157" s="51"/>
      <c r="Y157" s="40"/>
      <c r="Z157" s="40"/>
      <c r="AA157" s="40"/>
      <c r="AB157" s="46"/>
    </row>
    <row r="158" ht="15" customHeight="1" spans="22:28">
      <c r="V158" s="38"/>
      <c r="W158" s="40"/>
      <c r="X158" s="51"/>
      <c r="Y158" s="40"/>
      <c r="Z158" s="40"/>
      <c r="AA158" s="40"/>
      <c r="AB158" s="46"/>
    </row>
    <row r="159" ht="15" customHeight="1" spans="22:28">
      <c r="V159" s="38"/>
      <c r="W159" s="40"/>
      <c r="X159" s="51"/>
      <c r="Y159" s="40"/>
      <c r="Z159" s="40"/>
      <c r="AA159" s="40"/>
      <c r="AB159" s="46"/>
    </row>
    <row r="160" ht="15" customHeight="1" spans="22:28">
      <c r="V160" s="38"/>
      <c r="W160" s="40"/>
      <c r="X160" s="51"/>
      <c r="Y160" s="40"/>
      <c r="Z160" s="40"/>
      <c r="AA160" s="40"/>
      <c r="AB160" s="46"/>
    </row>
    <row r="161" ht="15" customHeight="1" spans="22:28">
      <c r="V161" s="38"/>
      <c r="W161" s="40"/>
      <c r="X161" s="51"/>
      <c r="Y161" s="40"/>
      <c r="Z161" s="40"/>
      <c r="AA161" s="40"/>
      <c r="AB161" s="46"/>
    </row>
    <row r="162" ht="15" customHeight="1" spans="22:28">
      <c r="V162" s="38"/>
      <c r="W162" s="40"/>
      <c r="X162" s="51"/>
      <c r="Y162" s="40"/>
      <c r="Z162" s="40"/>
      <c r="AA162" s="40"/>
      <c r="AB162" s="46"/>
    </row>
    <row r="163" ht="15" customHeight="1" spans="22:28">
      <c r="V163" s="38"/>
      <c r="W163" s="40"/>
      <c r="X163" s="51"/>
      <c r="Y163" s="40"/>
      <c r="Z163" s="40"/>
      <c r="AA163" s="40"/>
      <c r="AB163" s="46"/>
    </row>
    <row r="164" ht="15" customHeight="1" spans="22:28">
      <c r="V164" s="38"/>
      <c r="W164" s="40"/>
      <c r="X164" s="51"/>
      <c r="Y164" s="40"/>
      <c r="Z164" s="40"/>
      <c r="AA164" s="40"/>
      <c r="AB164" s="46"/>
    </row>
    <row r="165" ht="15" customHeight="1" spans="22:28">
      <c r="V165" s="38"/>
      <c r="W165" s="40"/>
      <c r="X165" s="51"/>
      <c r="Y165" s="40"/>
      <c r="Z165" s="40"/>
      <c r="AA165" s="40"/>
      <c r="AB165" s="46"/>
    </row>
    <row r="166" ht="15" customHeight="1" spans="22:28">
      <c r="V166" s="38"/>
      <c r="W166" s="40"/>
      <c r="X166" s="51"/>
      <c r="Y166" s="40"/>
      <c r="Z166" s="40"/>
      <c r="AA166" s="40"/>
      <c r="AB166" s="46"/>
    </row>
    <row r="167" ht="15" customHeight="1" spans="22:28">
      <c r="V167" s="38"/>
      <c r="W167" s="40"/>
      <c r="X167" s="51"/>
      <c r="Y167" s="40"/>
      <c r="Z167" s="40"/>
      <c r="AA167" s="40"/>
      <c r="AB167" s="46"/>
    </row>
    <row r="168" ht="15" customHeight="1" spans="22:28">
      <c r="V168" s="38"/>
      <c r="W168" s="40"/>
      <c r="X168" s="51"/>
      <c r="Y168" s="40"/>
      <c r="Z168" s="40"/>
      <c r="AA168" s="40"/>
      <c r="AB168" s="46"/>
    </row>
    <row r="169" ht="15" customHeight="1" spans="22:28">
      <c r="V169" s="38"/>
      <c r="W169" s="40"/>
      <c r="X169" s="51"/>
      <c r="Y169" s="40"/>
      <c r="Z169" s="40"/>
      <c r="AA169" s="40"/>
      <c r="AB169" s="46"/>
    </row>
    <row r="170" ht="15" customHeight="1" spans="22:28">
      <c r="V170" s="38"/>
      <c r="W170" s="40"/>
      <c r="X170" s="51"/>
      <c r="Y170" s="40"/>
      <c r="Z170" s="40"/>
      <c r="AA170" s="40"/>
      <c r="AB170" s="46"/>
    </row>
    <row r="171" ht="15" customHeight="1" spans="22:27">
      <c r="V171" s="52"/>
      <c r="X171" s="53"/>
      <c r="AA171" s="1"/>
    </row>
    <row r="172" ht="15" customHeight="1" spans="22:27">
      <c r="V172" s="52"/>
      <c r="X172" s="53"/>
      <c r="AA172" s="1"/>
    </row>
    <row r="173" ht="15" customHeight="1" spans="22:27">
      <c r="V173" s="52"/>
      <c r="X173" s="53"/>
      <c r="AA173" s="1"/>
    </row>
    <row r="174" ht="15" customHeight="1" spans="22:27">
      <c r="V174" s="52"/>
      <c r="X174" s="53"/>
      <c r="AA174" s="1"/>
    </row>
    <row r="175" ht="15" customHeight="1" spans="22:27">
      <c r="V175" s="52"/>
      <c r="X175" s="53"/>
      <c r="AA175" s="1"/>
    </row>
    <row r="176" ht="15" customHeight="1" spans="22:27">
      <c r="V176" s="52"/>
      <c r="X176" s="53"/>
      <c r="AA176" s="1"/>
    </row>
    <row r="177" ht="15" customHeight="1" spans="22:27">
      <c r="V177" s="52"/>
      <c r="X177" s="53"/>
      <c r="AA177" s="1"/>
    </row>
    <row r="178" ht="15" customHeight="1" spans="22:27">
      <c r="V178" s="52"/>
      <c r="X178" s="53"/>
      <c r="AA178" s="1"/>
    </row>
    <row r="179" ht="15" customHeight="1" spans="22:27">
      <c r="V179" s="52"/>
      <c r="X179" s="53"/>
      <c r="AA179" s="1"/>
    </row>
    <row r="180" ht="15" customHeight="1" spans="22:27">
      <c r="V180" s="52"/>
      <c r="X180" s="53"/>
      <c r="AA180" s="1"/>
    </row>
    <row r="181" ht="15" customHeight="1" spans="22:27">
      <c r="V181" s="52"/>
      <c r="X181" s="53"/>
      <c r="AA181" s="1"/>
    </row>
    <row r="182" ht="15" customHeight="1" spans="22:27">
      <c r="V182" s="52"/>
      <c r="X182" s="53"/>
      <c r="AA182" s="1"/>
    </row>
    <row r="183" ht="15" customHeight="1" spans="22:27">
      <c r="V183" s="52"/>
      <c r="X183" s="53"/>
      <c r="AA183" s="1"/>
    </row>
    <row r="184" ht="15" customHeight="1" spans="22:27">
      <c r="V184" s="52"/>
      <c r="X184" s="53"/>
      <c r="AA184" s="1"/>
    </row>
    <row r="185" ht="15" customHeight="1" spans="22:27">
      <c r="V185" s="52"/>
      <c r="X185" s="53"/>
      <c r="AA185" s="1"/>
    </row>
    <row r="186" ht="15" customHeight="1" spans="22:27">
      <c r="V186" s="52"/>
      <c r="X186" s="53"/>
      <c r="AA186" s="1"/>
    </row>
    <row r="187" ht="15" customHeight="1" spans="22:27">
      <c r="V187" s="52"/>
      <c r="X187" s="53"/>
      <c r="AA187" s="1"/>
    </row>
    <row r="188" ht="15" customHeight="1" spans="22:27">
      <c r="V188" s="52"/>
      <c r="X188" s="53"/>
      <c r="AA188" s="1"/>
    </row>
    <row r="189" ht="15" customHeight="1" spans="22:27">
      <c r="V189" s="52"/>
      <c r="X189" s="53"/>
      <c r="AA189" s="1"/>
    </row>
    <row r="190" ht="15" customHeight="1" spans="22:27">
      <c r="V190" s="52"/>
      <c r="X190" s="53"/>
      <c r="AA190" s="1"/>
    </row>
    <row r="191" ht="15" customHeight="1" spans="22:27">
      <c r="V191" s="52"/>
      <c r="X191" s="53"/>
      <c r="AA191" s="1"/>
    </row>
    <row r="192" ht="15" customHeight="1" spans="22:27">
      <c r="V192" s="52"/>
      <c r="X192" s="53"/>
      <c r="AA192" s="1"/>
    </row>
    <row r="193" ht="15" customHeight="1" spans="22:27">
      <c r="V193" s="52"/>
      <c r="X193" s="53"/>
      <c r="AA193" s="1"/>
    </row>
    <row r="194" ht="15" customHeight="1" spans="22:27">
      <c r="V194" s="52"/>
      <c r="X194" s="53"/>
      <c r="AA194" s="1"/>
    </row>
    <row r="195" ht="15" customHeight="1" spans="22:27">
      <c r="V195" s="52"/>
      <c r="X195" s="53"/>
      <c r="AA195" s="1"/>
    </row>
    <row r="196" ht="15" customHeight="1" spans="22:27">
      <c r="V196" s="52"/>
      <c r="X196" s="53"/>
      <c r="AA196" s="1"/>
    </row>
    <row r="197" ht="15" customHeight="1" spans="22:27">
      <c r="V197" s="52"/>
      <c r="X197" s="53"/>
      <c r="AA197" s="1"/>
    </row>
    <row r="198" ht="15" customHeight="1" spans="22:27">
      <c r="V198" s="52"/>
      <c r="X198" s="53"/>
      <c r="AA198" s="1"/>
    </row>
    <row r="199" ht="15" customHeight="1" spans="22:27">
      <c r="V199" s="52"/>
      <c r="X199" s="53"/>
      <c r="AA199" s="1"/>
    </row>
    <row r="200" ht="15" customHeight="1" spans="22:27">
      <c r="V200" s="52"/>
      <c r="X200" s="53"/>
      <c r="AA200" s="1"/>
    </row>
    <row r="201" ht="15" customHeight="1" spans="22:27">
      <c r="V201" s="52"/>
      <c r="X201" s="53"/>
      <c r="AA201" s="1"/>
    </row>
    <row r="202" ht="15" customHeight="1" spans="22:27">
      <c r="V202" s="52"/>
      <c r="X202" s="53"/>
      <c r="AA202" s="1"/>
    </row>
    <row r="203" ht="15" customHeight="1" spans="22:27">
      <c r="V203" s="52"/>
      <c r="X203" s="53"/>
      <c r="AA203" s="1"/>
    </row>
    <row r="204" ht="15" customHeight="1" spans="22:27">
      <c r="V204" s="52"/>
      <c r="X204" s="53"/>
      <c r="AA204" s="1"/>
    </row>
    <row r="205" ht="15" customHeight="1" spans="22:27">
      <c r="V205" s="52"/>
      <c r="X205" s="53"/>
      <c r="AA205" s="1"/>
    </row>
    <row r="206" ht="15" customHeight="1" spans="22:27">
      <c r="V206" s="52"/>
      <c r="X206" s="53"/>
      <c r="AA206" s="1"/>
    </row>
    <row r="207" ht="15" customHeight="1" spans="22:27">
      <c r="V207" s="52"/>
      <c r="X207" s="53"/>
      <c r="AA207" s="1"/>
    </row>
    <row r="208" ht="15" customHeight="1" spans="22:27">
      <c r="V208" s="52"/>
      <c r="X208" s="53"/>
      <c r="AA208" s="1"/>
    </row>
    <row r="209" ht="15" customHeight="1" spans="22:27">
      <c r="V209" s="52"/>
      <c r="X209" s="53"/>
      <c r="AA209" s="1"/>
    </row>
    <row r="210" ht="15" customHeight="1" spans="22:27">
      <c r="V210" s="52"/>
      <c r="X210" s="53"/>
      <c r="AA210" s="1"/>
    </row>
    <row r="211" ht="15" customHeight="1" spans="22:27">
      <c r="V211" s="52"/>
      <c r="X211" s="53"/>
      <c r="AA211" s="1"/>
    </row>
    <row r="212" ht="15" customHeight="1" spans="22:27">
      <c r="V212" s="52"/>
      <c r="X212" s="53"/>
      <c r="AA212" s="1"/>
    </row>
    <row r="213" ht="15" customHeight="1" spans="22:27">
      <c r="V213" s="52"/>
      <c r="X213" s="53"/>
      <c r="AA213" s="1"/>
    </row>
    <row r="214" ht="15" customHeight="1" spans="22:27">
      <c r="V214" s="52"/>
      <c r="X214" s="53"/>
      <c r="AA214" s="1"/>
    </row>
    <row r="215" ht="15" customHeight="1" spans="22:27">
      <c r="V215" s="52"/>
      <c r="X215" s="53"/>
      <c r="AA215" s="1"/>
    </row>
    <row r="216" ht="15" customHeight="1" spans="22:27">
      <c r="V216" s="52"/>
      <c r="X216" s="53"/>
      <c r="AA216" s="1"/>
    </row>
    <row r="217" ht="15" customHeight="1" spans="22:27">
      <c r="V217" s="52"/>
      <c r="X217" s="53"/>
      <c r="AA217" s="1"/>
    </row>
    <row r="218" ht="15" customHeight="1" spans="22:27">
      <c r="V218" s="52"/>
      <c r="X218" s="53"/>
      <c r="AA218" s="1"/>
    </row>
    <row r="219" ht="15" customHeight="1" spans="22:27">
      <c r="V219" s="52"/>
      <c r="X219" s="53"/>
      <c r="AA219" s="1"/>
    </row>
    <row r="220" ht="15" customHeight="1" spans="22:27">
      <c r="V220" s="52"/>
      <c r="X220" s="53"/>
      <c r="AA220" s="1"/>
    </row>
    <row r="221" ht="15" customHeight="1" spans="22:27">
      <c r="V221" s="52"/>
      <c r="X221" s="53"/>
      <c r="AA221" s="1"/>
    </row>
    <row r="222" ht="15" customHeight="1" spans="22:27">
      <c r="V222" s="52"/>
      <c r="X222" s="53"/>
      <c r="AA222" s="1"/>
    </row>
    <row r="223" ht="15" customHeight="1" spans="22:27">
      <c r="V223" s="52"/>
      <c r="X223" s="53"/>
      <c r="AA223" s="1"/>
    </row>
    <row r="224" ht="15" customHeight="1" spans="22:27">
      <c r="V224" s="52"/>
      <c r="X224" s="53"/>
      <c r="AA224" s="1"/>
    </row>
    <row r="225" ht="15" customHeight="1" spans="22:27">
      <c r="V225" s="52"/>
      <c r="X225" s="53"/>
      <c r="AA225" s="1"/>
    </row>
    <row r="226" ht="15" customHeight="1" spans="24:27">
      <c r="X226" s="53"/>
      <c r="AA226" s="1"/>
    </row>
    <row r="227" ht="15" customHeight="1" spans="24:27">
      <c r="X227" s="53"/>
      <c r="AA227" s="1"/>
    </row>
    <row r="228" ht="15" customHeight="1" spans="24:27">
      <c r="X228" s="53"/>
      <c r="AA228" s="1"/>
    </row>
    <row r="229" ht="15" customHeight="1" spans="24:27">
      <c r="X229" s="53"/>
      <c r="AA229" s="1"/>
    </row>
    <row r="230" ht="15" customHeight="1" spans="24:27">
      <c r="X230" s="53"/>
      <c r="AA230" s="1"/>
    </row>
    <row r="231" ht="15" customHeight="1" spans="24:27">
      <c r="X231" s="53"/>
      <c r="AA231" s="1"/>
    </row>
    <row r="232" ht="15" customHeight="1" spans="24:27">
      <c r="X232" s="53"/>
      <c r="AA232" s="1"/>
    </row>
    <row r="233" ht="15" customHeight="1" spans="24:27">
      <c r="X233" s="54"/>
      <c r="AA233" s="1"/>
    </row>
    <row r="234" ht="15" customHeight="1" spans="23:27">
      <c r="W234" s="2"/>
      <c r="X234" s="54"/>
      <c r="AA234" s="1"/>
    </row>
    <row r="235" ht="15" customHeight="1" spans="22:27">
      <c r="V235" s="2"/>
      <c r="W235" s="2"/>
      <c r="X235" s="54"/>
      <c r="AA235" s="1"/>
    </row>
    <row r="236" ht="15" customHeight="1" spans="22:24">
      <c r="V236" s="2"/>
      <c r="W236" s="2"/>
      <c r="X236" s="54"/>
    </row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</sheetData>
  <sheetProtection selectLockedCells="1" selectUnlockedCells="1"/>
  <pageMargins left="0.699305555555556" right="0.699305555555556" top="0.75" bottom="0.75" header="0.3" footer="0.3"/>
  <pageSetup paperSize="1" orientation="portrait"/>
  <headerFooter>
    <oddFooter>&amp;L&amp;D&amp;CAXP Internal&amp;RPage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Salary Calculator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Gupta</dc:creator>
  <cp:lastModifiedBy>Sail</cp:lastModifiedBy>
  <dcterms:created xsi:type="dcterms:W3CDTF">2016-03-22T16:26:00Z</dcterms:created>
  <cp:lastPrinted>2016-03-25T11:46:00Z</cp:lastPrinted>
  <dcterms:modified xsi:type="dcterms:W3CDTF">2021-10-22T10:53:00Z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Chetan Mehra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  <property fmtid="{D5CDD505-2E9C-101B-9397-08002B2CF9AE}" pid="5" name="KSOProductBuildVer">
    <vt:lpwstr>1033-10.1.0.5609</vt:lpwstr>
  </property>
</Properties>
</file>