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30" tabRatio="350"/>
  </bookViews>
  <sheets>
    <sheet name="IDC" sheetId="1" r:id="rId1"/>
    <sheet name="Spec" sheetId="2" r:id="rId2"/>
    <sheet name="Pow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3" i="1"/>
  <c r="H84" i="9" l="1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9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15" i="9"/>
  <c r="F16" i="9"/>
  <c r="F17" i="9"/>
  <c r="F13" i="9"/>
  <c r="F14" i="9"/>
  <c r="F11" i="9"/>
  <c r="F12" i="9"/>
  <c r="F10" i="9"/>
  <c r="D61" i="9"/>
  <c r="D85" i="9"/>
  <c r="D16" i="9"/>
  <c r="D39" i="9"/>
  <c r="E9" i="9"/>
  <c r="C123" i="9"/>
  <c r="D123" i="9"/>
  <c r="C122" i="9"/>
  <c r="D122" i="9"/>
  <c r="C121" i="9"/>
  <c r="D121" i="9"/>
  <c r="C120" i="9"/>
  <c r="D120" i="9"/>
  <c r="C119" i="9"/>
  <c r="D119" i="9"/>
  <c r="C118" i="9"/>
  <c r="D118" i="9"/>
  <c r="C117" i="9"/>
  <c r="D117" i="9"/>
  <c r="C116" i="9"/>
  <c r="D116" i="9"/>
  <c r="C115" i="9"/>
  <c r="D115" i="9"/>
  <c r="C114" i="9"/>
  <c r="D114" i="9"/>
  <c r="C113" i="9"/>
  <c r="D113" i="9"/>
  <c r="C112" i="9"/>
  <c r="D112" i="9"/>
  <c r="C111" i="9"/>
  <c r="D111" i="9"/>
  <c r="C110" i="9"/>
  <c r="D110" i="9"/>
  <c r="C109" i="9"/>
  <c r="D109" i="9"/>
  <c r="C108" i="9"/>
  <c r="D108" i="9"/>
  <c r="C107" i="9"/>
  <c r="D107" i="9"/>
  <c r="C106" i="9"/>
  <c r="D106" i="9"/>
  <c r="C105" i="9"/>
  <c r="D105" i="9"/>
  <c r="C104" i="9"/>
  <c r="D104" i="9"/>
  <c r="C103" i="9"/>
  <c r="D103" i="9"/>
  <c r="C102" i="9"/>
  <c r="D102" i="9"/>
  <c r="C101" i="9"/>
  <c r="D101" i="9"/>
  <c r="C100" i="9"/>
  <c r="D100" i="9"/>
  <c r="C99" i="9"/>
  <c r="D99" i="9"/>
  <c r="C98" i="9"/>
  <c r="D98" i="9"/>
  <c r="C97" i="9"/>
  <c r="D97" i="9"/>
  <c r="C96" i="9"/>
  <c r="D96" i="9"/>
  <c r="C95" i="9"/>
  <c r="D95" i="9"/>
  <c r="C94" i="9"/>
  <c r="D94" i="9"/>
  <c r="C93" i="9"/>
  <c r="D93" i="9"/>
  <c r="C92" i="9"/>
  <c r="D92" i="9"/>
  <c r="C91" i="9"/>
  <c r="D91" i="9"/>
  <c r="C90" i="9"/>
  <c r="D90" i="9"/>
  <c r="C89" i="9"/>
  <c r="D89" i="9"/>
  <c r="C88" i="9"/>
  <c r="D88" i="9"/>
  <c r="C87" i="9"/>
  <c r="D87" i="9"/>
  <c r="C86" i="9"/>
  <c r="D86" i="9"/>
  <c r="C85" i="9"/>
  <c r="C84" i="9"/>
  <c r="D84" i="9"/>
  <c r="C83" i="9"/>
  <c r="D83" i="9"/>
  <c r="C82" i="9"/>
  <c r="D82" i="9"/>
  <c r="C81" i="9"/>
  <c r="D81" i="9"/>
  <c r="C80" i="9"/>
  <c r="D80" i="9"/>
  <c r="C79" i="9"/>
  <c r="D79" i="9"/>
  <c r="C78" i="9"/>
  <c r="D78" i="9"/>
  <c r="C77" i="9"/>
  <c r="D77" i="9"/>
  <c r="C76" i="9"/>
  <c r="D76" i="9"/>
  <c r="C75" i="9"/>
  <c r="D75" i="9"/>
  <c r="C74" i="9"/>
  <c r="D74" i="9"/>
  <c r="C73" i="9"/>
  <c r="D73" i="9"/>
  <c r="C72" i="9"/>
  <c r="D72" i="9"/>
  <c r="C71" i="9"/>
  <c r="D71" i="9"/>
  <c r="C70" i="9"/>
  <c r="D70" i="9"/>
  <c r="C69" i="9"/>
  <c r="D69" i="9"/>
  <c r="C68" i="9"/>
  <c r="D68" i="9"/>
  <c r="C67" i="9"/>
  <c r="D67" i="9"/>
  <c r="C66" i="9"/>
  <c r="D66" i="9"/>
  <c r="C65" i="9"/>
  <c r="D65" i="9"/>
  <c r="C64" i="9"/>
  <c r="D64" i="9"/>
  <c r="C63" i="9"/>
  <c r="D63" i="9"/>
  <c r="C62" i="9"/>
  <c r="D62" i="9"/>
  <c r="C61" i="9"/>
  <c r="C60" i="9"/>
  <c r="D60" i="9"/>
  <c r="C59" i="9"/>
  <c r="D59" i="9"/>
  <c r="C58" i="9"/>
  <c r="D58" i="9"/>
  <c r="C57" i="9"/>
  <c r="D57" i="9"/>
  <c r="C56" i="9"/>
  <c r="D56" i="9"/>
  <c r="C55" i="9"/>
  <c r="D55" i="9"/>
  <c r="C54" i="9"/>
  <c r="D54" i="9"/>
  <c r="C53" i="9"/>
  <c r="D53" i="9"/>
  <c r="C52" i="9"/>
  <c r="D52" i="9"/>
  <c r="C51" i="9"/>
  <c r="D51" i="9"/>
  <c r="C50" i="9"/>
  <c r="D50" i="9"/>
  <c r="C49" i="9"/>
  <c r="D49" i="9"/>
  <c r="C48" i="9"/>
  <c r="D48" i="9"/>
  <c r="C47" i="9"/>
  <c r="D47" i="9"/>
  <c r="C46" i="9"/>
  <c r="D46" i="9"/>
  <c r="C45" i="9"/>
  <c r="D45" i="9"/>
  <c r="C44" i="9"/>
  <c r="D44" i="9"/>
  <c r="C43" i="9"/>
  <c r="D43" i="9"/>
  <c r="C42" i="9"/>
  <c r="D42" i="9"/>
  <c r="C41" i="9"/>
  <c r="D41" i="9"/>
  <c r="C40" i="9"/>
  <c r="D40" i="9"/>
  <c r="C39" i="9"/>
  <c r="C38" i="9"/>
  <c r="D38" i="9"/>
  <c r="C37" i="9"/>
  <c r="D37" i="9"/>
  <c r="C36" i="9"/>
  <c r="D36" i="9"/>
  <c r="C35" i="9"/>
  <c r="D35" i="9"/>
  <c r="C34" i="9"/>
  <c r="D34" i="9"/>
  <c r="C33" i="9"/>
  <c r="D33" i="9"/>
  <c r="C32" i="9"/>
  <c r="D32" i="9"/>
  <c r="C31" i="9"/>
  <c r="D31" i="9"/>
  <c r="C30" i="9"/>
  <c r="D30" i="9"/>
  <c r="C29" i="9"/>
  <c r="D29" i="9"/>
  <c r="C28" i="9"/>
  <c r="D28" i="9"/>
  <c r="C27" i="9"/>
  <c r="D27" i="9"/>
  <c r="C26" i="9"/>
  <c r="D26" i="9"/>
  <c r="C25" i="9"/>
  <c r="D25" i="9"/>
  <c r="C24" i="9"/>
  <c r="D24" i="9"/>
  <c r="C23" i="9"/>
  <c r="D23" i="9"/>
  <c r="C22" i="9"/>
  <c r="D22" i="9"/>
  <c r="C21" i="9"/>
  <c r="D21" i="9"/>
  <c r="C20" i="9"/>
  <c r="D20" i="9"/>
  <c r="C19" i="9"/>
  <c r="D19" i="9"/>
  <c r="C18" i="9"/>
  <c r="D18" i="9"/>
  <c r="C17" i="9"/>
  <c r="D17" i="9"/>
  <c r="C16" i="9"/>
  <c r="C15" i="9"/>
  <c r="D15" i="9"/>
  <c r="C14" i="9"/>
  <c r="D14" i="9"/>
  <c r="C13" i="9"/>
  <c r="D13" i="9"/>
  <c r="C12" i="9"/>
  <c r="D12" i="9"/>
  <c r="C11" i="9"/>
  <c r="D11" i="9"/>
  <c r="C10" i="9"/>
  <c r="D10" i="9"/>
  <c r="C9" i="9"/>
  <c r="D9" i="9"/>
  <c r="J123" i="9"/>
  <c r="G123" i="9"/>
  <c r="E123" i="9"/>
  <c r="A123" i="9"/>
  <c r="J122" i="9"/>
  <c r="G122" i="9"/>
  <c r="E122" i="9"/>
  <c r="A122" i="9"/>
  <c r="J121" i="9"/>
  <c r="G121" i="9"/>
  <c r="E121" i="9"/>
  <c r="A121" i="9"/>
  <c r="J120" i="9"/>
  <c r="G120" i="9"/>
  <c r="E120" i="9"/>
  <c r="A120" i="9"/>
  <c r="J119" i="9"/>
  <c r="G119" i="9"/>
  <c r="E119" i="9"/>
  <c r="A119" i="9"/>
  <c r="J118" i="9"/>
  <c r="G118" i="9"/>
  <c r="E118" i="9"/>
  <c r="A118" i="9"/>
  <c r="J117" i="9"/>
  <c r="G117" i="9"/>
  <c r="E117" i="9"/>
  <c r="A117" i="9"/>
  <c r="J116" i="9"/>
  <c r="G116" i="9"/>
  <c r="E116" i="9"/>
  <c r="A116" i="9"/>
  <c r="J115" i="9"/>
  <c r="G115" i="9"/>
  <c r="E115" i="9"/>
  <c r="A115" i="9"/>
  <c r="J114" i="9"/>
  <c r="G114" i="9"/>
  <c r="E114" i="9"/>
  <c r="A114" i="9"/>
  <c r="J113" i="9"/>
  <c r="G113" i="9"/>
  <c r="E113" i="9"/>
  <c r="A113" i="9"/>
  <c r="J112" i="9"/>
  <c r="G112" i="9"/>
  <c r="E112" i="9"/>
  <c r="A112" i="9"/>
  <c r="J111" i="9"/>
  <c r="G111" i="9"/>
  <c r="E111" i="9"/>
  <c r="A111" i="9"/>
  <c r="J110" i="9"/>
  <c r="G110" i="9"/>
  <c r="E110" i="9"/>
  <c r="A110" i="9"/>
  <c r="J109" i="9"/>
  <c r="G109" i="9"/>
  <c r="E109" i="9"/>
  <c r="A109" i="9"/>
  <c r="J108" i="9"/>
  <c r="G108" i="9"/>
  <c r="E108" i="9"/>
  <c r="A108" i="9"/>
  <c r="J107" i="9"/>
  <c r="G107" i="9"/>
  <c r="E107" i="9"/>
  <c r="A107" i="9"/>
  <c r="J106" i="9"/>
  <c r="G106" i="9"/>
  <c r="E106" i="9"/>
  <c r="A106" i="9"/>
  <c r="J105" i="9"/>
  <c r="G105" i="9"/>
  <c r="E105" i="9"/>
  <c r="A105" i="9"/>
  <c r="J104" i="9"/>
  <c r="G104" i="9"/>
  <c r="E104" i="9"/>
  <c r="A104" i="9"/>
  <c r="J103" i="9"/>
  <c r="G103" i="9"/>
  <c r="E103" i="9"/>
  <c r="A103" i="9"/>
  <c r="J102" i="9"/>
  <c r="G102" i="9"/>
  <c r="E102" i="9"/>
  <c r="A102" i="9"/>
  <c r="R101" i="9"/>
  <c r="J101" i="9"/>
  <c r="G101" i="9"/>
  <c r="E101" i="9"/>
  <c r="A101" i="9"/>
  <c r="J100" i="9"/>
  <c r="G100" i="9"/>
  <c r="E100" i="9"/>
  <c r="A100" i="9"/>
  <c r="J99" i="9"/>
  <c r="G99" i="9"/>
  <c r="E99" i="9"/>
  <c r="A99" i="9"/>
  <c r="J98" i="9"/>
  <c r="G98" i="9"/>
  <c r="E98" i="9"/>
  <c r="A98" i="9"/>
  <c r="J97" i="9"/>
  <c r="G97" i="9"/>
  <c r="E97" i="9"/>
  <c r="A97" i="9"/>
  <c r="J96" i="9"/>
  <c r="G96" i="9"/>
  <c r="E96" i="9"/>
  <c r="A96" i="9"/>
  <c r="J95" i="9"/>
  <c r="G95" i="9"/>
  <c r="E95" i="9"/>
  <c r="A95" i="9"/>
  <c r="J94" i="9"/>
  <c r="G94" i="9"/>
  <c r="E94" i="9"/>
  <c r="A94" i="9"/>
  <c r="J93" i="9"/>
  <c r="G93" i="9"/>
  <c r="E93" i="9"/>
  <c r="A93" i="9"/>
  <c r="J92" i="9"/>
  <c r="G92" i="9"/>
  <c r="E92" i="9"/>
  <c r="A92" i="9"/>
  <c r="J91" i="9"/>
  <c r="G91" i="9"/>
  <c r="E91" i="9"/>
  <c r="A91" i="9"/>
  <c r="J90" i="9"/>
  <c r="G90" i="9"/>
  <c r="E90" i="9"/>
  <c r="A90" i="9"/>
  <c r="J89" i="9"/>
  <c r="G89" i="9"/>
  <c r="E89" i="9"/>
  <c r="A89" i="9"/>
  <c r="J88" i="9"/>
  <c r="G88" i="9"/>
  <c r="E88" i="9"/>
  <c r="A88" i="9"/>
  <c r="J87" i="9"/>
  <c r="G87" i="9"/>
  <c r="E87" i="9"/>
  <c r="A87" i="9"/>
  <c r="J86" i="9"/>
  <c r="G86" i="9"/>
  <c r="E86" i="9"/>
  <c r="A86" i="9"/>
  <c r="R85" i="9"/>
  <c r="J85" i="9"/>
  <c r="G85" i="9"/>
  <c r="E85" i="9"/>
  <c r="A85" i="9"/>
  <c r="J84" i="9"/>
  <c r="G84" i="9"/>
  <c r="E84" i="9"/>
  <c r="A84" i="9"/>
  <c r="J83" i="9"/>
  <c r="G83" i="9"/>
  <c r="E83" i="9"/>
  <c r="A83" i="9"/>
  <c r="J82" i="9"/>
  <c r="G82" i="9"/>
  <c r="E82" i="9"/>
  <c r="A82" i="9"/>
  <c r="R81" i="9"/>
  <c r="T81" i="9"/>
  <c r="J81" i="9"/>
  <c r="G81" i="9"/>
  <c r="E81" i="9"/>
  <c r="A81" i="9"/>
  <c r="T80" i="9"/>
  <c r="J80" i="9"/>
  <c r="G80" i="9"/>
  <c r="E80" i="9"/>
  <c r="A80" i="9"/>
  <c r="J79" i="9"/>
  <c r="G79" i="9"/>
  <c r="E79" i="9"/>
  <c r="A79" i="9"/>
  <c r="J78" i="9"/>
  <c r="G78" i="9"/>
  <c r="E78" i="9"/>
  <c r="A78" i="9"/>
  <c r="P78" i="9"/>
  <c r="J77" i="9"/>
  <c r="G77" i="9"/>
  <c r="E77" i="9"/>
  <c r="A77" i="9"/>
  <c r="J76" i="9"/>
  <c r="G76" i="9"/>
  <c r="E76" i="9"/>
  <c r="A76" i="9"/>
  <c r="J75" i="9"/>
  <c r="G75" i="9"/>
  <c r="E75" i="9"/>
  <c r="A75" i="9"/>
  <c r="J74" i="9"/>
  <c r="G74" i="9"/>
  <c r="E74" i="9"/>
  <c r="A74" i="9"/>
  <c r="J73" i="9"/>
  <c r="G73" i="9"/>
  <c r="E73" i="9"/>
  <c r="A73" i="9"/>
  <c r="J72" i="9"/>
  <c r="G72" i="9"/>
  <c r="E72" i="9"/>
  <c r="A72" i="9"/>
  <c r="J71" i="9"/>
  <c r="G71" i="9"/>
  <c r="E71" i="9"/>
  <c r="A71" i="9"/>
  <c r="J70" i="9"/>
  <c r="G70" i="9"/>
  <c r="E70" i="9"/>
  <c r="A70" i="9"/>
  <c r="J69" i="9"/>
  <c r="G69" i="9"/>
  <c r="E69" i="9"/>
  <c r="A69" i="9"/>
  <c r="J68" i="9"/>
  <c r="G68" i="9"/>
  <c r="E68" i="9"/>
  <c r="A68" i="9"/>
  <c r="J67" i="9"/>
  <c r="G67" i="9"/>
  <c r="E67" i="9"/>
  <c r="A67" i="9"/>
  <c r="J66" i="9"/>
  <c r="G66" i="9"/>
  <c r="E66" i="9"/>
  <c r="A66" i="9"/>
  <c r="J65" i="9"/>
  <c r="G65" i="9"/>
  <c r="E65" i="9"/>
  <c r="A65" i="9"/>
  <c r="J64" i="9"/>
  <c r="G64" i="9"/>
  <c r="E64" i="9"/>
  <c r="A64" i="9"/>
  <c r="J63" i="9"/>
  <c r="G63" i="9"/>
  <c r="E63" i="9"/>
  <c r="A63" i="9"/>
  <c r="J62" i="9"/>
  <c r="G62" i="9"/>
  <c r="E62" i="9"/>
  <c r="A62" i="9"/>
  <c r="J61" i="9"/>
  <c r="G61" i="9"/>
  <c r="E61" i="9"/>
  <c r="A61" i="9"/>
  <c r="J60" i="9"/>
  <c r="G60" i="9"/>
  <c r="E60" i="9"/>
  <c r="A60" i="9"/>
  <c r="P60" i="9"/>
  <c r="J59" i="9"/>
  <c r="G59" i="9"/>
  <c r="E59" i="9"/>
  <c r="A59" i="9"/>
  <c r="R58" i="9"/>
  <c r="J58" i="9"/>
  <c r="G58" i="9"/>
  <c r="E58" i="9"/>
  <c r="A58" i="9"/>
  <c r="J57" i="9"/>
  <c r="G57" i="9"/>
  <c r="E57" i="9"/>
  <c r="A57" i="9"/>
  <c r="P57" i="9"/>
  <c r="J56" i="9"/>
  <c r="G56" i="9"/>
  <c r="E56" i="9"/>
  <c r="A56" i="9"/>
  <c r="J55" i="9"/>
  <c r="G55" i="9"/>
  <c r="E55" i="9"/>
  <c r="A55" i="9"/>
  <c r="R55" i="9"/>
  <c r="J54" i="9"/>
  <c r="G54" i="9"/>
  <c r="E54" i="9"/>
  <c r="A54" i="9"/>
  <c r="J53" i="9"/>
  <c r="G53" i="9"/>
  <c r="E53" i="9"/>
  <c r="A53" i="9"/>
  <c r="R52" i="9"/>
  <c r="J52" i="9"/>
  <c r="G52" i="9"/>
  <c r="E52" i="9"/>
  <c r="A52" i="9"/>
  <c r="J51" i="9"/>
  <c r="G51" i="9"/>
  <c r="E51" i="9"/>
  <c r="A51" i="9"/>
  <c r="J50" i="9"/>
  <c r="G50" i="9"/>
  <c r="E50" i="9"/>
  <c r="A50" i="9"/>
  <c r="J49" i="9"/>
  <c r="G49" i="9"/>
  <c r="E49" i="9"/>
  <c r="A49" i="9"/>
  <c r="J48" i="9"/>
  <c r="G48" i="9"/>
  <c r="E48" i="9"/>
  <c r="A48" i="9"/>
  <c r="J47" i="9"/>
  <c r="G47" i="9"/>
  <c r="E47" i="9"/>
  <c r="A47" i="9"/>
  <c r="R47" i="9"/>
  <c r="J46" i="9"/>
  <c r="G46" i="9"/>
  <c r="E46" i="9"/>
  <c r="A46" i="9"/>
  <c r="J45" i="9"/>
  <c r="G45" i="9"/>
  <c r="E45" i="9"/>
  <c r="A45" i="9"/>
  <c r="J44" i="9"/>
  <c r="G44" i="9"/>
  <c r="E44" i="9"/>
  <c r="A44" i="9"/>
  <c r="J43" i="9"/>
  <c r="G43" i="9"/>
  <c r="E43" i="9"/>
  <c r="A43" i="9"/>
  <c r="P43" i="9"/>
  <c r="J42" i="9"/>
  <c r="G42" i="9"/>
  <c r="E42" i="9"/>
  <c r="A42" i="9"/>
  <c r="J41" i="9"/>
  <c r="G41" i="9"/>
  <c r="E41" i="9"/>
  <c r="A41" i="9"/>
  <c r="P42" i="9"/>
  <c r="J40" i="9"/>
  <c r="G40" i="9"/>
  <c r="E40" i="9"/>
  <c r="A40" i="9"/>
  <c r="J39" i="9"/>
  <c r="G39" i="9"/>
  <c r="E39" i="9"/>
  <c r="A39" i="9"/>
  <c r="J38" i="9"/>
  <c r="G38" i="9"/>
  <c r="E38" i="9"/>
  <c r="A38" i="9"/>
  <c r="J37" i="9"/>
  <c r="G37" i="9"/>
  <c r="E37" i="9"/>
  <c r="A37" i="9"/>
  <c r="J36" i="9"/>
  <c r="G36" i="9"/>
  <c r="E36" i="9"/>
  <c r="A36" i="9"/>
  <c r="J35" i="9"/>
  <c r="G35" i="9"/>
  <c r="E35" i="9"/>
  <c r="A35" i="9"/>
  <c r="J34" i="9"/>
  <c r="G34" i="9"/>
  <c r="E34" i="9"/>
  <c r="A34" i="9"/>
  <c r="J33" i="9"/>
  <c r="G33" i="9"/>
  <c r="E33" i="9"/>
  <c r="A33" i="9"/>
  <c r="J32" i="9"/>
  <c r="G32" i="9"/>
  <c r="E32" i="9"/>
  <c r="A32" i="9"/>
  <c r="J31" i="9"/>
  <c r="G31" i="9"/>
  <c r="E31" i="9"/>
  <c r="A31" i="9"/>
  <c r="J30" i="9"/>
  <c r="G30" i="9"/>
  <c r="E30" i="9"/>
  <c r="A30" i="9"/>
  <c r="J29" i="9"/>
  <c r="G29" i="9"/>
  <c r="E29" i="9"/>
  <c r="A29" i="9"/>
  <c r="R28" i="9"/>
  <c r="P28" i="9"/>
  <c r="J28" i="9"/>
  <c r="G28" i="9"/>
  <c r="E28" i="9"/>
  <c r="R27" i="9"/>
  <c r="P27" i="9"/>
  <c r="J27" i="9"/>
  <c r="G27" i="9"/>
  <c r="E27" i="9"/>
  <c r="R26" i="9"/>
  <c r="P26" i="9"/>
  <c r="J26" i="9"/>
  <c r="G26" i="9"/>
  <c r="E26" i="9"/>
  <c r="R25" i="9"/>
  <c r="P25" i="9"/>
  <c r="J25" i="9"/>
  <c r="G25" i="9"/>
  <c r="E25" i="9"/>
  <c r="R24" i="9"/>
  <c r="P24" i="9"/>
  <c r="J24" i="9"/>
  <c r="G24" i="9"/>
  <c r="E24" i="9"/>
  <c r="R23" i="9"/>
  <c r="P23" i="9"/>
  <c r="J23" i="9"/>
  <c r="G23" i="9"/>
  <c r="E23" i="9"/>
  <c r="R22" i="9"/>
  <c r="P22" i="9"/>
  <c r="J22" i="9"/>
  <c r="G22" i="9"/>
  <c r="E22" i="9"/>
  <c r="R21" i="9"/>
  <c r="P21" i="9"/>
  <c r="J21" i="9"/>
  <c r="G21" i="9"/>
  <c r="E21" i="9"/>
  <c r="R20" i="9"/>
  <c r="P20" i="9"/>
  <c r="J20" i="9"/>
  <c r="G20" i="9"/>
  <c r="E20" i="9"/>
  <c r="R19" i="9"/>
  <c r="P19" i="9"/>
  <c r="J19" i="9"/>
  <c r="G19" i="9"/>
  <c r="E19" i="9"/>
  <c r="R18" i="9"/>
  <c r="P18" i="9"/>
  <c r="J18" i="9"/>
  <c r="G18" i="9"/>
  <c r="E18" i="9"/>
  <c r="R17" i="9"/>
  <c r="P17" i="9"/>
  <c r="J17" i="9"/>
  <c r="G17" i="9"/>
  <c r="E17" i="9"/>
  <c r="R16" i="9"/>
  <c r="P16" i="9"/>
  <c r="J16" i="9"/>
  <c r="G16" i="9"/>
  <c r="E16" i="9"/>
  <c r="R15" i="9"/>
  <c r="P15" i="9"/>
  <c r="J15" i="9"/>
  <c r="G15" i="9"/>
  <c r="E15" i="9"/>
  <c r="R14" i="9"/>
  <c r="P14" i="9"/>
  <c r="J14" i="9"/>
  <c r="G14" i="9"/>
  <c r="E14" i="9"/>
  <c r="R13" i="9"/>
  <c r="P13" i="9"/>
  <c r="J13" i="9"/>
  <c r="G13" i="9"/>
  <c r="E13" i="9"/>
  <c r="R12" i="9"/>
  <c r="P12" i="9"/>
  <c r="J12" i="9"/>
  <c r="G12" i="9"/>
  <c r="E12" i="9"/>
  <c r="R11" i="9"/>
  <c r="P11" i="9"/>
  <c r="J11" i="9"/>
  <c r="G11" i="9"/>
  <c r="E11" i="9"/>
  <c r="R10" i="9"/>
  <c r="P10" i="9"/>
  <c r="J10" i="9"/>
  <c r="G10" i="9"/>
  <c r="E10" i="9"/>
  <c r="R9" i="9"/>
  <c r="J9" i="9"/>
  <c r="G9" i="9"/>
  <c r="F9" i="9"/>
  <c r="I9" i="9"/>
  <c r="T6" i="9"/>
  <c r="T5" i="9"/>
  <c r="T4" i="9"/>
  <c r="T3" i="9"/>
  <c r="T2" i="9"/>
  <c r="T1" i="9"/>
  <c r="R30" i="9"/>
  <c r="R35" i="9"/>
  <c r="P38" i="9"/>
  <c r="R43" i="9"/>
  <c r="R59" i="9"/>
  <c r="P88" i="9"/>
  <c r="P94" i="9"/>
  <c r="P96" i="9"/>
  <c r="P111" i="9"/>
  <c r="R116" i="9"/>
  <c r="R121" i="9"/>
  <c r="P86" i="9"/>
  <c r="R93" i="9"/>
  <c r="R46" i="9"/>
  <c r="P63" i="9"/>
  <c r="P71" i="9"/>
  <c r="R74" i="9"/>
  <c r="P104" i="9"/>
  <c r="P44" i="9"/>
  <c r="P65" i="9"/>
  <c r="R72" i="9"/>
  <c r="R76" i="9"/>
  <c r="P102" i="9"/>
  <c r="R40" i="9"/>
  <c r="P59" i="9"/>
  <c r="I10" i="9"/>
  <c r="K10" i="9"/>
  <c r="L10" i="9"/>
  <c r="P37" i="9"/>
  <c r="I25" i="9"/>
  <c r="R44" i="9"/>
  <c r="P70" i="9"/>
  <c r="P77" i="9"/>
  <c r="P103" i="9"/>
  <c r="R117" i="9"/>
  <c r="I19" i="9"/>
  <c r="P45" i="9"/>
  <c r="R60" i="9"/>
  <c r="R77" i="9"/>
  <c r="I94" i="9"/>
  <c r="R108" i="9"/>
  <c r="I121" i="9"/>
  <c r="K121" i="9"/>
  <c r="L121" i="9"/>
  <c r="I113" i="9"/>
  <c r="R32" i="9"/>
  <c r="P36" i="9"/>
  <c r="I47" i="9"/>
  <c r="K47" i="9"/>
  <c r="L47" i="9"/>
  <c r="N47" i="9"/>
  <c r="P48" i="9"/>
  <c r="R51" i="9"/>
  <c r="I110" i="9"/>
  <c r="K110" i="9"/>
  <c r="L110" i="9"/>
  <c r="M110" i="9"/>
  <c r="P119" i="9"/>
  <c r="I49" i="9"/>
  <c r="I102" i="9"/>
  <c r="P118" i="9"/>
  <c r="I12" i="9"/>
  <c r="K12" i="9"/>
  <c r="L12" i="9"/>
  <c r="R36" i="9"/>
  <c r="P55" i="9"/>
  <c r="I36" i="9"/>
  <c r="K36" i="9"/>
  <c r="L36" i="9"/>
  <c r="M36" i="9"/>
  <c r="I116" i="9"/>
  <c r="K116" i="9"/>
  <c r="L116" i="9"/>
  <c r="I51" i="9"/>
  <c r="P76" i="9"/>
  <c r="I118" i="9"/>
  <c r="K118" i="9"/>
  <c r="L118" i="9"/>
  <c r="M118" i="9"/>
  <c r="R54" i="9"/>
  <c r="P110" i="9"/>
  <c r="I13" i="9"/>
  <c r="K13" i="9"/>
  <c r="L13" i="9"/>
  <c r="M13" i="9"/>
  <c r="I17" i="9"/>
  <c r="K17" i="9"/>
  <c r="L17" i="9"/>
  <c r="I24" i="9"/>
  <c r="K24" i="9"/>
  <c r="L24" i="9"/>
  <c r="P29" i="9"/>
  <c r="I55" i="9"/>
  <c r="K55" i="9"/>
  <c r="L55" i="9"/>
  <c r="I59" i="9"/>
  <c r="K59" i="9"/>
  <c r="L59" i="9"/>
  <c r="N59" i="9"/>
  <c r="I65" i="9"/>
  <c r="K65" i="9"/>
  <c r="L65" i="9"/>
  <c r="R73" i="9"/>
  <c r="R92" i="9"/>
  <c r="I35" i="9"/>
  <c r="P35" i="9"/>
  <c r="P49" i="9"/>
  <c r="I60" i="9"/>
  <c r="K60" i="9"/>
  <c r="L60" i="9"/>
  <c r="I86" i="9"/>
  <c r="K86" i="9"/>
  <c r="L86" i="9"/>
  <c r="R109" i="9"/>
  <c r="P33" i="9"/>
  <c r="I85" i="9"/>
  <c r="K85" i="9"/>
  <c r="L85" i="9"/>
  <c r="P87" i="9"/>
  <c r="I32" i="9"/>
  <c r="K32" i="9"/>
  <c r="L32" i="9"/>
  <c r="M32" i="9"/>
  <c r="I18" i="9"/>
  <c r="K18" i="9"/>
  <c r="L18" i="9"/>
  <c r="I22" i="9"/>
  <c r="K22" i="9"/>
  <c r="L22" i="9"/>
  <c r="P61" i="9"/>
  <c r="P34" i="9"/>
  <c r="I37" i="9"/>
  <c r="K37" i="9"/>
  <c r="L37" i="9"/>
  <c r="N37" i="9"/>
  <c r="R45" i="9"/>
  <c r="R48" i="9"/>
  <c r="P52" i="9"/>
  <c r="R56" i="9"/>
  <c r="R70" i="9"/>
  <c r="I96" i="9"/>
  <c r="K96" i="9"/>
  <c r="L96" i="9"/>
  <c r="K9" i="9"/>
  <c r="L9" i="9"/>
  <c r="M9" i="9"/>
  <c r="I42" i="9"/>
  <c r="K42" i="9"/>
  <c r="L42" i="9"/>
  <c r="R66" i="9"/>
  <c r="R67" i="9"/>
  <c r="I41" i="9"/>
  <c r="K41" i="9"/>
  <c r="L41" i="9"/>
  <c r="R99" i="9"/>
  <c r="P100" i="9"/>
  <c r="P101" i="9"/>
  <c r="P105" i="9"/>
  <c r="R104" i="9"/>
  <c r="I105" i="9"/>
  <c r="K105" i="9"/>
  <c r="L105" i="9"/>
  <c r="R105" i="9"/>
  <c r="I34" i="9"/>
  <c r="K34" i="9"/>
  <c r="L34" i="9"/>
  <c r="I40" i="9"/>
  <c r="R53" i="9"/>
  <c r="P53" i="9"/>
  <c r="P54" i="9"/>
  <c r="I114" i="9"/>
  <c r="I11" i="9"/>
  <c r="I33" i="9"/>
  <c r="R37" i="9"/>
  <c r="R38" i="9"/>
  <c r="P68" i="9"/>
  <c r="I26" i="9"/>
  <c r="I27" i="9"/>
  <c r="K27" i="9"/>
  <c r="L27" i="9"/>
  <c r="I29" i="9"/>
  <c r="P40" i="9"/>
  <c r="R39" i="9"/>
  <c r="I38" i="9"/>
  <c r="I14" i="9"/>
  <c r="K14" i="9"/>
  <c r="L14" i="9"/>
  <c r="I15" i="9"/>
  <c r="K15" i="9"/>
  <c r="L15" i="9"/>
  <c r="P30" i="9"/>
  <c r="P31" i="9"/>
  <c r="R31" i="9"/>
  <c r="R61" i="9"/>
  <c r="P62" i="9"/>
  <c r="P67" i="9"/>
  <c r="I20" i="9"/>
  <c r="K20" i="9"/>
  <c r="L20" i="9"/>
  <c r="I21" i="9"/>
  <c r="I43" i="9"/>
  <c r="K43" i="9"/>
  <c r="L43" i="9"/>
  <c r="P41" i="9"/>
  <c r="R49" i="9"/>
  <c r="R50" i="9"/>
  <c r="P51" i="9"/>
  <c r="P50" i="9"/>
  <c r="I30" i="9"/>
  <c r="K30" i="9"/>
  <c r="L30" i="9"/>
  <c r="I91" i="9"/>
  <c r="R100" i="9"/>
  <c r="I115" i="9"/>
  <c r="K115" i="9"/>
  <c r="L115" i="9"/>
  <c r="I56" i="9"/>
  <c r="I61" i="9"/>
  <c r="P66" i="9"/>
  <c r="R65" i="9"/>
  <c r="I70" i="9"/>
  <c r="I71" i="9"/>
  <c r="K71" i="9"/>
  <c r="L71" i="9"/>
  <c r="I75" i="9"/>
  <c r="K75" i="9"/>
  <c r="L75" i="9"/>
  <c r="P81" i="9"/>
  <c r="R80" i="9"/>
  <c r="P82" i="9"/>
  <c r="R86" i="9"/>
  <c r="R87" i="9"/>
  <c r="P97" i="9"/>
  <c r="R96" i="9"/>
  <c r="R97" i="9"/>
  <c r="P99" i="9"/>
  <c r="R98" i="9"/>
  <c r="I101" i="9"/>
  <c r="K101" i="9"/>
  <c r="L101" i="9"/>
  <c r="I100" i="9"/>
  <c r="R102" i="9"/>
  <c r="R103" i="9"/>
  <c r="R107" i="9"/>
  <c r="P108" i="9"/>
  <c r="P109" i="9"/>
  <c r="I109" i="9"/>
  <c r="K109" i="9"/>
  <c r="L109" i="9"/>
  <c r="I108" i="9"/>
  <c r="K108" i="9"/>
  <c r="L108" i="9"/>
  <c r="I16" i="9"/>
  <c r="K16" i="9"/>
  <c r="L16" i="9"/>
  <c r="I44" i="9"/>
  <c r="K44" i="9"/>
  <c r="L44" i="9"/>
  <c r="I46" i="9"/>
  <c r="P46" i="9"/>
  <c r="I50" i="9"/>
  <c r="K50" i="9"/>
  <c r="L50" i="9"/>
  <c r="I53" i="9"/>
  <c r="K53" i="9"/>
  <c r="L53" i="9"/>
  <c r="I66" i="9"/>
  <c r="I67" i="9"/>
  <c r="K67" i="9"/>
  <c r="L67" i="9"/>
  <c r="I74" i="9"/>
  <c r="P80" i="9"/>
  <c r="R79" i="9"/>
  <c r="I90" i="9"/>
  <c r="I99" i="9"/>
  <c r="I104" i="9"/>
  <c r="K104" i="9"/>
  <c r="L104" i="9"/>
  <c r="R123" i="9"/>
  <c r="P123" i="9"/>
  <c r="R122" i="9"/>
  <c r="I23" i="9"/>
  <c r="K23" i="9"/>
  <c r="L23" i="9"/>
  <c r="I28" i="9"/>
  <c r="K28" i="9"/>
  <c r="L28" i="9"/>
  <c r="R29" i="9"/>
  <c r="I31" i="9"/>
  <c r="K31" i="9"/>
  <c r="L31" i="9"/>
  <c r="P39" i="9"/>
  <c r="I48" i="9"/>
  <c r="K48" i="9"/>
  <c r="L48" i="9"/>
  <c r="I57" i="9"/>
  <c r="K57" i="9"/>
  <c r="L57" i="9"/>
  <c r="I62" i="9"/>
  <c r="K62" i="9"/>
  <c r="L62" i="9"/>
  <c r="R62" i="9"/>
  <c r="R63" i="9"/>
  <c r="I73" i="9"/>
  <c r="K73" i="9"/>
  <c r="L73" i="9"/>
  <c r="I76" i="9"/>
  <c r="K76" i="9"/>
  <c r="L76" i="9"/>
  <c r="I77" i="9"/>
  <c r="K77" i="9"/>
  <c r="L77" i="9"/>
  <c r="I80" i="9"/>
  <c r="R91" i="9"/>
  <c r="P92" i="9"/>
  <c r="P93" i="9"/>
  <c r="I93" i="9"/>
  <c r="K93" i="9"/>
  <c r="L93" i="9"/>
  <c r="I97" i="9"/>
  <c r="K97" i="9"/>
  <c r="L97" i="9"/>
  <c r="I98" i="9"/>
  <c r="I123" i="9"/>
  <c r="K123" i="9"/>
  <c r="L123" i="9"/>
  <c r="R33" i="9"/>
  <c r="R34" i="9"/>
  <c r="P32" i="9"/>
  <c r="I39" i="9"/>
  <c r="K39" i="9"/>
  <c r="L39" i="9"/>
  <c r="P47" i="9"/>
  <c r="I92" i="9"/>
  <c r="K92" i="9"/>
  <c r="L92" i="9"/>
  <c r="R115" i="9"/>
  <c r="P116" i="9"/>
  <c r="P117" i="9"/>
  <c r="I54" i="9"/>
  <c r="K54" i="9"/>
  <c r="L54" i="9"/>
  <c r="I63" i="9"/>
  <c r="R41" i="9"/>
  <c r="R42" i="9"/>
  <c r="I45" i="9"/>
  <c r="K45" i="9"/>
  <c r="L45" i="9"/>
  <c r="P73" i="9"/>
  <c r="P91" i="9"/>
  <c r="R90" i="9"/>
  <c r="P113" i="9"/>
  <c r="R112" i="9"/>
  <c r="R113" i="9"/>
  <c r="P115" i="9"/>
  <c r="R114" i="9"/>
  <c r="I117" i="9"/>
  <c r="K117" i="9"/>
  <c r="L117" i="9"/>
  <c r="I122" i="9"/>
  <c r="I68" i="9"/>
  <c r="I69" i="9"/>
  <c r="K69" i="9"/>
  <c r="L69" i="9"/>
  <c r="P75" i="9"/>
  <c r="I82" i="9"/>
  <c r="P83" i="9"/>
  <c r="R82" i="9"/>
  <c r="R83" i="9"/>
  <c r="P84" i="9"/>
  <c r="P85" i="9"/>
  <c r="I88" i="9"/>
  <c r="P89" i="9"/>
  <c r="R88" i="9"/>
  <c r="R94" i="9"/>
  <c r="R95" i="9"/>
  <c r="P95" i="9"/>
  <c r="P107" i="9"/>
  <c r="R106" i="9"/>
  <c r="R118" i="9"/>
  <c r="R119" i="9"/>
  <c r="P120" i="9"/>
  <c r="P56" i="9"/>
  <c r="R57" i="9"/>
  <c r="P64" i="9"/>
  <c r="R64" i="9"/>
  <c r="R68" i="9"/>
  <c r="P69" i="9"/>
  <c r="P72" i="9"/>
  <c r="R71" i="9"/>
  <c r="R75" i="9"/>
  <c r="I78" i="9"/>
  <c r="I79" i="9"/>
  <c r="K79" i="9"/>
  <c r="L79" i="9"/>
  <c r="P79" i="9"/>
  <c r="R78" i="9"/>
  <c r="I83" i="9"/>
  <c r="K83" i="9"/>
  <c r="L83" i="9"/>
  <c r="R84" i="9"/>
  <c r="I106" i="9"/>
  <c r="I107" i="9"/>
  <c r="K107" i="9"/>
  <c r="L107" i="9"/>
  <c r="P121" i="9"/>
  <c r="R120" i="9"/>
  <c r="I52" i="9"/>
  <c r="K52" i="9"/>
  <c r="L52" i="9"/>
  <c r="I58" i="9"/>
  <c r="K58" i="9"/>
  <c r="L58" i="9"/>
  <c r="P58" i="9"/>
  <c r="R69" i="9"/>
  <c r="I72" i="9"/>
  <c r="I84" i="9"/>
  <c r="K84" i="9"/>
  <c r="L84" i="9"/>
  <c r="I89" i="9"/>
  <c r="K89" i="9"/>
  <c r="L89" i="9"/>
  <c r="R89" i="9"/>
  <c r="R110" i="9"/>
  <c r="R111" i="9"/>
  <c r="P112" i="9"/>
  <c r="P90" i="9"/>
  <c r="P98" i="9"/>
  <c r="P106" i="9"/>
  <c r="P114" i="9"/>
  <c r="P122" i="9"/>
  <c r="I112" i="9"/>
  <c r="K112" i="9"/>
  <c r="L112" i="9"/>
  <c r="I120" i="9"/>
  <c r="I64" i="9"/>
  <c r="P74" i="9"/>
  <c r="I81" i="9"/>
  <c r="I87" i="9"/>
  <c r="K87" i="9"/>
  <c r="L87" i="9"/>
  <c r="I95" i="9"/>
  <c r="K95" i="9"/>
  <c r="L95" i="9"/>
  <c r="I103" i="9"/>
  <c r="K103" i="9"/>
  <c r="L103" i="9"/>
  <c r="I111" i="9"/>
  <c r="K111" i="9"/>
  <c r="L111" i="9"/>
  <c r="I119" i="9"/>
  <c r="K119" i="9"/>
  <c r="L119" i="9"/>
  <c r="K49" i="9"/>
  <c r="L49" i="9"/>
  <c r="N49" i="9"/>
  <c r="K120" i="9"/>
  <c r="L120" i="9"/>
  <c r="N120" i="9"/>
  <c r="K102" i="9"/>
  <c r="L102" i="9"/>
  <c r="N102" i="9"/>
  <c r="K19" i="9"/>
  <c r="L19" i="9"/>
  <c r="M19" i="9"/>
  <c r="K35" i="9"/>
  <c r="L35" i="9"/>
  <c r="N35" i="9"/>
  <c r="K113" i="9"/>
  <c r="L113" i="9"/>
  <c r="M113" i="9"/>
  <c r="K94" i="9"/>
  <c r="L94" i="9"/>
  <c r="M94" i="9"/>
  <c r="M47" i="9"/>
  <c r="K25" i="9"/>
  <c r="L25" i="9"/>
  <c r="M25" i="9"/>
  <c r="K82" i="9"/>
  <c r="L82" i="9"/>
  <c r="N82" i="9"/>
  <c r="N13" i="9"/>
  <c r="M59" i="9"/>
  <c r="M121" i="9"/>
  <c r="N121" i="9"/>
  <c r="M37" i="9"/>
  <c r="K80" i="9"/>
  <c r="L80" i="9"/>
  <c r="M80" i="9"/>
  <c r="K26" i="9"/>
  <c r="L26" i="9"/>
  <c r="M26" i="9"/>
  <c r="N110" i="9"/>
  <c r="K81" i="9"/>
  <c r="L81" i="9"/>
  <c r="N81" i="9"/>
  <c r="K29" i="9"/>
  <c r="L29" i="9"/>
  <c r="N29" i="9"/>
  <c r="K33" i="9"/>
  <c r="L33" i="9"/>
  <c r="M33" i="9"/>
  <c r="K91" i="9"/>
  <c r="L91" i="9"/>
  <c r="M91" i="9"/>
  <c r="K51" i="9"/>
  <c r="L51" i="9"/>
  <c r="N51" i="9"/>
  <c r="N18" i="9"/>
  <c r="M18" i="9"/>
  <c r="N55" i="9"/>
  <c r="M55" i="9"/>
  <c r="P6" i="9"/>
  <c r="N36" i="9"/>
  <c r="O37" i="9"/>
  <c r="K46" i="9"/>
  <c r="L46" i="9"/>
  <c r="M46" i="9"/>
  <c r="R6" i="9"/>
  <c r="N118" i="9"/>
  <c r="K68" i="9"/>
  <c r="L68" i="9"/>
  <c r="N68" i="9"/>
  <c r="K70" i="9"/>
  <c r="L70" i="9"/>
  <c r="N70" i="9"/>
  <c r="K100" i="9"/>
  <c r="L100" i="9"/>
  <c r="M100" i="9"/>
  <c r="K21" i="9"/>
  <c r="L21" i="9"/>
  <c r="N21" i="9"/>
  <c r="K11" i="9"/>
  <c r="L11" i="9"/>
  <c r="N11" i="9"/>
  <c r="N9" i="9"/>
  <c r="K88" i="9"/>
  <c r="L88" i="9"/>
  <c r="M88" i="9"/>
  <c r="K66" i="9"/>
  <c r="L66" i="9"/>
  <c r="N66" i="9"/>
  <c r="N32" i="9"/>
  <c r="K98" i="9"/>
  <c r="L98" i="9"/>
  <c r="M98" i="9"/>
  <c r="K99" i="9"/>
  <c r="L99" i="9"/>
  <c r="M99" i="9"/>
  <c r="K106" i="9"/>
  <c r="L106" i="9"/>
  <c r="N106" i="9"/>
  <c r="K78" i="9"/>
  <c r="L78" i="9"/>
  <c r="N78" i="9"/>
  <c r="K63" i="9"/>
  <c r="L63" i="9"/>
  <c r="M63" i="9"/>
  <c r="N30" i="9"/>
  <c r="M30" i="9"/>
  <c r="M20" i="9"/>
  <c r="N20" i="9"/>
  <c r="N112" i="9"/>
  <c r="M112" i="9"/>
  <c r="N43" i="9"/>
  <c r="M43" i="9"/>
  <c r="N50" i="9"/>
  <c r="M50" i="9"/>
  <c r="N14" i="9"/>
  <c r="M14" i="9"/>
  <c r="N75" i="9"/>
  <c r="M75" i="9"/>
  <c r="N95" i="9"/>
  <c r="M95" i="9"/>
  <c r="N103" i="9"/>
  <c r="M103" i="9"/>
  <c r="M79" i="9"/>
  <c r="N79" i="9"/>
  <c r="N34" i="9"/>
  <c r="M34" i="9"/>
  <c r="N58" i="9"/>
  <c r="M58" i="9"/>
  <c r="N54" i="9"/>
  <c r="M54" i="9"/>
  <c r="M92" i="9"/>
  <c r="N92" i="9"/>
  <c r="N52" i="9"/>
  <c r="M52" i="9"/>
  <c r="N15" i="9"/>
  <c r="M15" i="9"/>
  <c r="N119" i="9"/>
  <c r="M119" i="9"/>
  <c r="N41" i="9"/>
  <c r="M41" i="9"/>
  <c r="N111" i="9"/>
  <c r="M111" i="9"/>
  <c r="M69" i="9"/>
  <c r="N69" i="9"/>
  <c r="N96" i="9"/>
  <c r="M96" i="9"/>
  <c r="M84" i="9"/>
  <c r="N84" i="9"/>
  <c r="M105" i="9"/>
  <c r="N105" i="9"/>
  <c r="N104" i="9"/>
  <c r="M104" i="9"/>
  <c r="N83" i="9"/>
  <c r="M83" i="9"/>
  <c r="K64" i="9"/>
  <c r="L64" i="9"/>
  <c r="K56" i="9"/>
  <c r="L56" i="9"/>
  <c r="K122" i="9"/>
  <c r="L122" i="9"/>
  <c r="M71" i="9"/>
  <c r="N71" i="9"/>
  <c r="M77" i="9"/>
  <c r="N77" i="9"/>
  <c r="M116" i="9"/>
  <c r="N116" i="9"/>
  <c r="N85" i="9"/>
  <c r="M85" i="9"/>
  <c r="K61" i="9"/>
  <c r="L61" i="9"/>
  <c r="N22" i="9"/>
  <c r="M22" i="9"/>
  <c r="M89" i="9"/>
  <c r="N89" i="9"/>
  <c r="N93" i="9"/>
  <c r="M93" i="9"/>
  <c r="M17" i="9"/>
  <c r="N17" i="9"/>
  <c r="N45" i="9"/>
  <c r="M45" i="9"/>
  <c r="N31" i="9"/>
  <c r="M31" i="9"/>
  <c r="K114" i="9"/>
  <c r="L114" i="9"/>
  <c r="M62" i="9"/>
  <c r="N62" i="9"/>
  <c r="M76" i="9"/>
  <c r="N76" i="9"/>
  <c r="N65" i="9"/>
  <c r="M65" i="9"/>
  <c r="N23" i="9"/>
  <c r="M23" i="9"/>
  <c r="N48" i="9"/>
  <c r="Q47" i="9"/>
  <c r="M48" i="9"/>
  <c r="M117" i="9"/>
  <c r="N117" i="9"/>
  <c r="N123" i="9"/>
  <c r="M123" i="9"/>
  <c r="M16" i="9"/>
  <c r="N16" i="9"/>
  <c r="N115" i="9"/>
  <c r="M115" i="9"/>
  <c r="M44" i="9"/>
  <c r="N44" i="9"/>
  <c r="M42" i="9"/>
  <c r="N42" i="9"/>
  <c r="M108" i="9"/>
  <c r="N108" i="9"/>
  <c r="K72" i="9"/>
  <c r="L72" i="9"/>
  <c r="M57" i="9"/>
  <c r="N57" i="9"/>
  <c r="K90" i="9"/>
  <c r="L90" i="9"/>
  <c r="N87" i="9"/>
  <c r="M87" i="9"/>
  <c r="M24" i="9"/>
  <c r="N24" i="9"/>
  <c r="M53" i="9"/>
  <c r="N53" i="9"/>
  <c r="N27" i="9"/>
  <c r="M27" i="9"/>
  <c r="N67" i="9"/>
  <c r="M67" i="9"/>
  <c r="M97" i="9"/>
  <c r="N97" i="9"/>
  <c r="N73" i="9"/>
  <c r="M73" i="9"/>
  <c r="K74" i="9"/>
  <c r="L74" i="9"/>
  <c r="K40" i="9"/>
  <c r="L40" i="9"/>
  <c r="M28" i="9"/>
  <c r="N28" i="9"/>
  <c r="M12" i="9"/>
  <c r="N12" i="9"/>
  <c r="N107" i="9"/>
  <c r="M107" i="9"/>
  <c r="N39" i="9"/>
  <c r="M39" i="9"/>
  <c r="N109" i="9"/>
  <c r="M109" i="9"/>
  <c r="M101" i="9"/>
  <c r="N101" i="9"/>
  <c r="M86" i="9"/>
  <c r="N86" i="9"/>
  <c r="M60" i="9"/>
  <c r="N60" i="9"/>
  <c r="M10" i="9"/>
  <c r="N10" i="9"/>
  <c r="K38" i="9"/>
  <c r="L38" i="9"/>
  <c r="M102" i="9"/>
  <c r="N19" i="9"/>
  <c r="Q19" i="9"/>
  <c r="M120" i="9"/>
  <c r="N113" i="9"/>
  <c r="O113" i="9"/>
  <c r="M35" i="9"/>
  <c r="Q49" i="9"/>
  <c r="M49" i="9"/>
  <c r="N91" i="9"/>
  <c r="Q91" i="9"/>
  <c r="N94" i="9"/>
  <c r="Q93" i="9"/>
  <c r="N25" i="9"/>
  <c r="Q24" i="9"/>
  <c r="M82" i="9"/>
  <c r="N88" i="9"/>
  <c r="O88" i="9"/>
  <c r="M51" i="9"/>
  <c r="M68" i="9"/>
  <c r="N46" i="9"/>
  <c r="O47" i="9"/>
  <c r="M11" i="9"/>
  <c r="M29" i="9"/>
  <c r="Q13" i="9"/>
  <c r="N100" i="9"/>
  <c r="O101" i="9"/>
  <c r="Q118" i="9"/>
  <c r="N80" i="9"/>
  <c r="O80" i="9"/>
  <c r="O55" i="9"/>
  <c r="Q102" i="9"/>
  <c r="O110" i="9"/>
  <c r="M21" i="9"/>
  <c r="O102" i="9"/>
  <c r="M81" i="9"/>
  <c r="N33" i="9"/>
  <c r="O34" i="9"/>
  <c r="N26" i="9"/>
  <c r="Q36" i="9"/>
  <c r="M70" i="9"/>
  <c r="O49" i="9"/>
  <c r="N98" i="9"/>
  <c r="O98" i="9"/>
  <c r="O18" i="9"/>
  <c r="M66" i="9"/>
  <c r="N63" i="9"/>
  <c r="O63" i="9"/>
  <c r="M78" i="9"/>
  <c r="M106" i="9"/>
  <c r="N99" i="9"/>
  <c r="Q10" i="9"/>
  <c r="O10" i="9"/>
  <c r="Q35" i="9"/>
  <c r="O35" i="9"/>
  <c r="Q44" i="9"/>
  <c r="O44" i="9"/>
  <c r="Q117" i="9"/>
  <c r="O117" i="9"/>
  <c r="O31" i="9"/>
  <c r="Q31" i="9"/>
  <c r="Q22" i="9"/>
  <c r="O22" i="9"/>
  <c r="O120" i="9"/>
  <c r="Q120" i="9"/>
  <c r="O58" i="9"/>
  <c r="Q58" i="9"/>
  <c r="O87" i="9"/>
  <c r="Q28" i="9"/>
  <c r="O28" i="9"/>
  <c r="O24" i="9"/>
  <c r="N64" i="9"/>
  <c r="M64" i="9"/>
  <c r="Q41" i="9"/>
  <c r="Q34" i="9"/>
  <c r="Q43" i="9"/>
  <c r="O43" i="9"/>
  <c r="Q82" i="9"/>
  <c r="O82" i="9"/>
  <c r="Q85" i="9"/>
  <c r="O85" i="9"/>
  <c r="O121" i="9"/>
  <c r="O105" i="9"/>
  <c r="Q105" i="9"/>
  <c r="Q92" i="9"/>
  <c r="O86" i="9"/>
  <c r="Q86" i="9"/>
  <c r="N114" i="9"/>
  <c r="O115" i="9"/>
  <c r="M114" i="9"/>
  <c r="O71" i="9"/>
  <c r="Q83" i="9"/>
  <c r="O83" i="9"/>
  <c r="O96" i="9"/>
  <c r="Q96" i="9"/>
  <c r="Q75" i="9"/>
  <c r="Q107" i="9"/>
  <c r="O107" i="9"/>
  <c r="M74" i="9"/>
  <c r="N74" i="9"/>
  <c r="O75" i="9"/>
  <c r="Q67" i="9"/>
  <c r="O67" i="9"/>
  <c r="O118" i="9"/>
  <c r="Q48" i="9"/>
  <c r="O48" i="9"/>
  <c r="Q65" i="9"/>
  <c r="O17" i="9"/>
  <c r="Q17" i="9"/>
  <c r="Q69" i="9"/>
  <c r="O69" i="9"/>
  <c r="O30" i="9"/>
  <c r="Q30" i="9"/>
  <c r="Q12" i="9"/>
  <c r="O12" i="9"/>
  <c r="Q53" i="9"/>
  <c r="O53" i="9"/>
  <c r="Q11" i="9"/>
  <c r="O11" i="9"/>
  <c r="O93" i="9"/>
  <c r="Q111" i="9"/>
  <c r="O111" i="9"/>
  <c r="Q29" i="9"/>
  <c r="O29" i="9"/>
  <c r="Q109" i="9"/>
  <c r="O109" i="9"/>
  <c r="Q84" i="9"/>
  <c r="O84" i="9"/>
  <c r="O60" i="9"/>
  <c r="Q95" i="9"/>
  <c r="N72" i="9"/>
  <c r="Q71" i="9"/>
  <c r="M72" i="9"/>
  <c r="M40" i="9"/>
  <c r="N40" i="9"/>
  <c r="Q39" i="9"/>
  <c r="Q110" i="9"/>
  <c r="Q101" i="9"/>
  <c r="O66" i="9"/>
  <c r="Q66" i="9"/>
  <c r="Q59" i="9"/>
  <c r="N90" i="9"/>
  <c r="M90" i="9"/>
  <c r="N122" i="9"/>
  <c r="O123" i="9"/>
  <c r="M122" i="9"/>
  <c r="O104" i="9"/>
  <c r="Q104" i="9"/>
  <c r="O36" i="9"/>
  <c r="Q119" i="9"/>
  <c r="O119" i="9"/>
  <c r="Q54" i="9"/>
  <c r="O54" i="9"/>
  <c r="O103" i="9"/>
  <c r="Q103" i="9"/>
  <c r="Q14" i="9"/>
  <c r="O14" i="9"/>
  <c r="Q20" i="9"/>
  <c r="O68" i="9"/>
  <c r="Q68" i="9"/>
  <c r="O76" i="9"/>
  <c r="Q76" i="9"/>
  <c r="Q77" i="9"/>
  <c r="O77" i="9"/>
  <c r="O15" i="9"/>
  <c r="Q15" i="9"/>
  <c r="Q50" i="9"/>
  <c r="O50" i="9"/>
  <c r="Q81" i="9"/>
  <c r="Q57" i="9"/>
  <c r="N61" i="9"/>
  <c r="O62" i="9"/>
  <c r="M61" i="9"/>
  <c r="O97" i="9"/>
  <c r="Q9" i="9"/>
  <c r="O19" i="9"/>
  <c r="O32" i="9"/>
  <c r="O52" i="9"/>
  <c r="Q52" i="9"/>
  <c r="O21" i="9"/>
  <c r="Q21" i="9"/>
  <c r="Q115" i="9"/>
  <c r="O79" i="9"/>
  <c r="Q78" i="9"/>
  <c r="O78" i="9"/>
  <c r="O108" i="9"/>
  <c r="Q108" i="9"/>
  <c r="Q16" i="9"/>
  <c r="O16" i="9"/>
  <c r="O45" i="9"/>
  <c r="Q116" i="9"/>
  <c r="O116" i="9"/>
  <c r="O112" i="9"/>
  <c r="O13" i="9"/>
  <c r="Q42" i="9"/>
  <c r="O42" i="9"/>
  <c r="N38" i="9"/>
  <c r="M38" i="9"/>
  <c r="O70" i="9"/>
  <c r="Q70" i="9"/>
  <c r="Q27" i="9"/>
  <c r="O51" i="9"/>
  <c r="Q51" i="9"/>
  <c r="O59" i="9"/>
  <c r="Q123" i="9"/>
  <c r="Q23" i="9"/>
  <c r="O23" i="9"/>
  <c r="Q106" i="9"/>
  <c r="O106" i="9"/>
  <c r="M56" i="9"/>
  <c r="N56" i="9"/>
  <c r="O20" i="9"/>
  <c r="Q18" i="9"/>
  <c r="Q112" i="9"/>
  <c r="O25" i="9"/>
  <c r="O92" i="9"/>
  <c r="Q94" i="9"/>
  <c r="Q79" i="9"/>
  <c r="O81" i="9"/>
  <c r="O95" i="9"/>
  <c r="O94" i="9"/>
  <c r="Q100" i="9"/>
  <c r="O91" i="9"/>
  <c r="O26" i="9"/>
  <c r="O89" i="9"/>
  <c r="Q88" i="9"/>
  <c r="Q87" i="9"/>
  <c r="Q46" i="9"/>
  <c r="O46" i="9"/>
  <c r="Q62" i="9"/>
  <c r="Q80" i="9"/>
  <c r="Q45" i="9"/>
  <c r="Q32" i="9"/>
  <c r="Q33" i="9"/>
  <c r="Q98" i="9"/>
  <c r="Q99" i="9"/>
  <c r="O27" i="9"/>
  <c r="Q97" i="9"/>
  <c r="O99" i="9"/>
  <c r="O100" i="9"/>
  <c r="Q26" i="9"/>
  <c r="O33" i="9"/>
  <c r="O41" i="9"/>
  <c r="Q25" i="9"/>
  <c r="O73" i="9"/>
  <c r="Q73" i="9"/>
  <c r="Q60" i="9"/>
  <c r="N6" i="9"/>
  <c r="N4" i="9"/>
  <c r="Q56" i="9"/>
  <c r="O56" i="9"/>
  <c r="Q55" i="9"/>
  <c r="Q61" i="9"/>
  <c r="O61" i="9"/>
  <c r="O38" i="9"/>
  <c r="Q38" i="9"/>
  <c r="Q37" i="9"/>
  <c r="Q72" i="9"/>
  <c r="O72" i="9"/>
  <c r="O57" i="9"/>
  <c r="Q90" i="9"/>
  <c r="O90" i="9"/>
  <c r="Q89" i="9"/>
  <c r="O39" i="9"/>
  <c r="Q74" i="9"/>
  <c r="O74" i="9"/>
  <c r="Q64" i="9"/>
  <c r="O64" i="9"/>
  <c r="Q122" i="9"/>
  <c r="O122" i="9"/>
  <c r="Q121" i="9"/>
  <c r="Q40" i="9"/>
  <c r="O40" i="9"/>
  <c r="O65" i="9"/>
  <c r="Q114" i="9"/>
  <c r="O114" i="9"/>
  <c r="Q113" i="9"/>
  <c r="Q63" i="9"/>
  <c r="B16" i="2"/>
  <c r="Q6" i="9"/>
  <c r="O6" i="9"/>
  <c r="O3" i="9"/>
</calcChain>
</file>

<file path=xl/sharedStrings.xml><?xml version="1.0" encoding="utf-8"?>
<sst xmlns="http://schemas.openxmlformats.org/spreadsheetml/2006/main" count="50" uniqueCount="45">
  <si>
    <t>Time (Sec)</t>
  </si>
  <si>
    <t>Mass of vehicle</t>
  </si>
  <si>
    <t>Kg</t>
  </si>
  <si>
    <t>Mass of rider</t>
  </si>
  <si>
    <t>Mass of payload</t>
  </si>
  <si>
    <t>Radius of wheel</t>
  </si>
  <si>
    <t>m</t>
  </si>
  <si>
    <t>Rotational inertia factor</t>
  </si>
  <si>
    <t>Gravitational acceleration</t>
  </si>
  <si>
    <t>m/s^2</t>
  </si>
  <si>
    <t>Rolling resistance coefficient</t>
  </si>
  <si>
    <t>Grade angle of road</t>
  </si>
  <si>
    <t>0-10</t>
  </si>
  <si>
    <t>Density of air</t>
  </si>
  <si>
    <t>Kg/m^3</t>
  </si>
  <si>
    <t>Drag coefficient</t>
  </si>
  <si>
    <t>Frontal area of vehicle</t>
  </si>
  <si>
    <t>Wind velocity component</t>
  </si>
  <si>
    <t>Efficiency of drive</t>
  </si>
  <si>
    <t>Motor and Controller efficiency</t>
  </si>
  <si>
    <t>Max speed</t>
  </si>
  <si>
    <t>kmph</t>
  </si>
  <si>
    <t>m/s</t>
  </si>
  <si>
    <t>Speed(kph)</t>
  </si>
  <si>
    <t>Speed(mps)</t>
  </si>
  <si>
    <t>Grad</t>
  </si>
  <si>
    <t>Frr</t>
  </si>
  <si>
    <t>m^2</t>
  </si>
  <si>
    <t>Acce(m/s^2)</t>
  </si>
  <si>
    <t>Fad</t>
  </si>
  <si>
    <t>Fi</t>
  </si>
  <si>
    <t>Fg</t>
  </si>
  <si>
    <t>Ftot</t>
  </si>
  <si>
    <t>Ftot'</t>
  </si>
  <si>
    <t>Ttot</t>
  </si>
  <si>
    <t>Ptot</t>
  </si>
  <si>
    <t>Energy</t>
  </si>
  <si>
    <t>Km</t>
  </si>
  <si>
    <t>Max</t>
  </si>
  <si>
    <t>Req. kWh</t>
  </si>
  <si>
    <t>Distance, Km</t>
  </si>
  <si>
    <t>kWh (Battery)</t>
  </si>
  <si>
    <t>Accel(m/s^2)</t>
  </si>
  <si>
    <t>Time(Sec)</t>
  </si>
  <si>
    <t>Speed(Kmph)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</si>
</sst>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</font>
    <font>
      <sz val="9"/>
      <color theme="1"/>
      <name val="Cambria"/>
      <family val="1"/>
    </font>
    <font>
      <b/>
      <sz val="10"/>
      <color theme="1"/>
      <name val="Cambria"/>
      <family val="1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1" applyNumberFormat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0" xfId="1" applyFont="1"/>
    <xf numFmtId="0" fontId="6" fillId="2" borderId="0" xfId="1" applyFont="1" applyAlignment="1">
      <alignment horizontal="center" vertical="center"/>
    </xf>
    <xf numFmtId="0" fontId="5" fillId="3" borderId="1" xfId="2" applyAlignment="1">
      <alignment horizontal="center" vertical="center"/>
    </xf>
    <xf numFmtId="2" fontId="5" fillId="3" borderId="1" xfId="2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IDC!$B$1</c:f>
              <c:strCache>
                <c:ptCount val="1"/>
                <c:pt idx="0">
                  <c:v>Speed(Kmph)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IDC!$A$2:$A$116</c:f>
              <c:numCache>
                <c:formatCode>General</c:formatCode>
                <c:ptCount val="115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51</c:v>
                </c:pt>
                <c:pt idx="11">
                  <c:v>59</c:v>
                </c:pt>
                <c:pt idx="12">
                  <c:v>66</c:v>
                </c:pt>
                <c:pt idx="13">
                  <c:v>69</c:v>
                </c:pt>
                <c:pt idx="14">
                  <c:v>76</c:v>
                </c:pt>
                <c:pt idx="15">
                  <c:v>78</c:v>
                </c:pt>
                <c:pt idx="16">
                  <c:v>85</c:v>
                </c:pt>
                <c:pt idx="17">
                  <c:v>94</c:v>
                </c:pt>
                <c:pt idx="18">
                  <c:v>101</c:v>
                </c:pt>
                <c:pt idx="19">
                  <c:v>108</c:v>
                </c:pt>
                <c:pt idx="20">
                  <c:v>124</c:v>
                </c:pt>
                <c:pt idx="21">
                  <c:v>130</c:v>
                </c:pt>
                <c:pt idx="22">
                  <c:v>134</c:v>
                </c:pt>
                <c:pt idx="23">
                  <c:v>138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153</c:v>
                </c:pt>
                <c:pt idx="28">
                  <c:v>157</c:v>
                </c:pt>
                <c:pt idx="29">
                  <c:v>159</c:v>
                </c:pt>
                <c:pt idx="30">
                  <c:v>167</c:v>
                </c:pt>
                <c:pt idx="31">
                  <c:v>174</c:v>
                </c:pt>
                <c:pt idx="32">
                  <c:v>177</c:v>
                </c:pt>
                <c:pt idx="33">
                  <c:v>184</c:v>
                </c:pt>
                <c:pt idx="34">
                  <c:v>186</c:v>
                </c:pt>
                <c:pt idx="35">
                  <c:v>193</c:v>
                </c:pt>
                <c:pt idx="36">
                  <c:v>202</c:v>
                </c:pt>
                <c:pt idx="37">
                  <c:v>209</c:v>
                </c:pt>
                <c:pt idx="38">
                  <c:v>216</c:v>
                </c:pt>
                <c:pt idx="39">
                  <c:v>232</c:v>
                </c:pt>
                <c:pt idx="40">
                  <c:v>238</c:v>
                </c:pt>
                <c:pt idx="41">
                  <c:v>242</c:v>
                </c:pt>
                <c:pt idx="42">
                  <c:v>246</c:v>
                </c:pt>
                <c:pt idx="43">
                  <c:v>248</c:v>
                </c:pt>
                <c:pt idx="44">
                  <c:v>253</c:v>
                </c:pt>
                <c:pt idx="45">
                  <c:v>258</c:v>
                </c:pt>
                <c:pt idx="46">
                  <c:v>261</c:v>
                </c:pt>
                <c:pt idx="47">
                  <c:v>265</c:v>
                </c:pt>
                <c:pt idx="48">
                  <c:v>267</c:v>
                </c:pt>
                <c:pt idx="49">
                  <c:v>275</c:v>
                </c:pt>
                <c:pt idx="50">
                  <c:v>282</c:v>
                </c:pt>
                <c:pt idx="51">
                  <c:v>285</c:v>
                </c:pt>
                <c:pt idx="52">
                  <c:v>292</c:v>
                </c:pt>
                <c:pt idx="53">
                  <c:v>294</c:v>
                </c:pt>
                <c:pt idx="54">
                  <c:v>301</c:v>
                </c:pt>
                <c:pt idx="55">
                  <c:v>310</c:v>
                </c:pt>
                <c:pt idx="56">
                  <c:v>317</c:v>
                </c:pt>
                <c:pt idx="57">
                  <c:v>324</c:v>
                </c:pt>
                <c:pt idx="58">
                  <c:v>340</c:v>
                </c:pt>
                <c:pt idx="59">
                  <c:v>346</c:v>
                </c:pt>
                <c:pt idx="60">
                  <c:v>350</c:v>
                </c:pt>
                <c:pt idx="61">
                  <c:v>354</c:v>
                </c:pt>
                <c:pt idx="62">
                  <c:v>356</c:v>
                </c:pt>
                <c:pt idx="63">
                  <c:v>361</c:v>
                </c:pt>
                <c:pt idx="64">
                  <c:v>366</c:v>
                </c:pt>
                <c:pt idx="65">
                  <c:v>369</c:v>
                </c:pt>
                <c:pt idx="66">
                  <c:v>373</c:v>
                </c:pt>
                <c:pt idx="67">
                  <c:v>375</c:v>
                </c:pt>
                <c:pt idx="68">
                  <c:v>383</c:v>
                </c:pt>
                <c:pt idx="69">
                  <c:v>390</c:v>
                </c:pt>
                <c:pt idx="70">
                  <c:v>393</c:v>
                </c:pt>
                <c:pt idx="71">
                  <c:v>400</c:v>
                </c:pt>
                <c:pt idx="72">
                  <c:v>402</c:v>
                </c:pt>
                <c:pt idx="73">
                  <c:v>409</c:v>
                </c:pt>
                <c:pt idx="74">
                  <c:v>418</c:v>
                </c:pt>
                <c:pt idx="75">
                  <c:v>425</c:v>
                </c:pt>
                <c:pt idx="76">
                  <c:v>432</c:v>
                </c:pt>
                <c:pt idx="77">
                  <c:v>448</c:v>
                </c:pt>
                <c:pt idx="78">
                  <c:v>454</c:v>
                </c:pt>
                <c:pt idx="79">
                  <c:v>458</c:v>
                </c:pt>
                <c:pt idx="80">
                  <c:v>462</c:v>
                </c:pt>
                <c:pt idx="81">
                  <c:v>464</c:v>
                </c:pt>
                <c:pt idx="82">
                  <c:v>469</c:v>
                </c:pt>
                <c:pt idx="83">
                  <c:v>474</c:v>
                </c:pt>
                <c:pt idx="84">
                  <c:v>477</c:v>
                </c:pt>
                <c:pt idx="85">
                  <c:v>481</c:v>
                </c:pt>
                <c:pt idx="86">
                  <c:v>483</c:v>
                </c:pt>
                <c:pt idx="87">
                  <c:v>491</c:v>
                </c:pt>
                <c:pt idx="88">
                  <c:v>498</c:v>
                </c:pt>
                <c:pt idx="89">
                  <c:v>501</c:v>
                </c:pt>
                <c:pt idx="90">
                  <c:v>508</c:v>
                </c:pt>
                <c:pt idx="91">
                  <c:v>510</c:v>
                </c:pt>
                <c:pt idx="92">
                  <c:v>517</c:v>
                </c:pt>
                <c:pt idx="93">
                  <c:v>526</c:v>
                </c:pt>
                <c:pt idx="94">
                  <c:v>533</c:v>
                </c:pt>
                <c:pt idx="95">
                  <c:v>540</c:v>
                </c:pt>
                <c:pt idx="96">
                  <c:v>556</c:v>
                </c:pt>
                <c:pt idx="97">
                  <c:v>562</c:v>
                </c:pt>
                <c:pt idx="98">
                  <c:v>566</c:v>
                </c:pt>
                <c:pt idx="99">
                  <c:v>570</c:v>
                </c:pt>
                <c:pt idx="100">
                  <c:v>572</c:v>
                </c:pt>
                <c:pt idx="101">
                  <c:v>577</c:v>
                </c:pt>
                <c:pt idx="102">
                  <c:v>582</c:v>
                </c:pt>
                <c:pt idx="103">
                  <c:v>585</c:v>
                </c:pt>
                <c:pt idx="104">
                  <c:v>589</c:v>
                </c:pt>
                <c:pt idx="105">
                  <c:v>591</c:v>
                </c:pt>
                <c:pt idx="106">
                  <c:v>599</c:v>
                </c:pt>
                <c:pt idx="107">
                  <c:v>606</c:v>
                </c:pt>
                <c:pt idx="108">
                  <c:v>609</c:v>
                </c:pt>
                <c:pt idx="109">
                  <c:v>616</c:v>
                </c:pt>
                <c:pt idx="110">
                  <c:v>618</c:v>
                </c:pt>
                <c:pt idx="111">
                  <c:v>625</c:v>
                </c:pt>
                <c:pt idx="112">
                  <c:v>634</c:v>
                </c:pt>
                <c:pt idx="113">
                  <c:v>641</c:v>
                </c:pt>
                <c:pt idx="114">
                  <c:v>648</c:v>
                </c:pt>
              </c:numCache>
            </c:numRef>
          </c:xVal>
          <c:yVal>
            <c:numRef>
              <c:f>IDC!$B$2:$B$116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22</c:v>
                </c:pt>
                <c:pt idx="4">
                  <c:v>13</c:v>
                </c:pt>
                <c:pt idx="5">
                  <c:v>13</c:v>
                </c:pt>
                <c:pt idx="6">
                  <c:v>23</c:v>
                </c:pt>
                <c:pt idx="7">
                  <c:v>31</c:v>
                </c:pt>
                <c:pt idx="8">
                  <c:v>25</c:v>
                </c:pt>
                <c:pt idx="9">
                  <c:v>25</c:v>
                </c:pt>
                <c:pt idx="10">
                  <c:v>21</c:v>
                </c:pt>
                <c:pt idx="11">
                  <c:v>34</c:v>
                </c:pt>
                <c:pt idx="12">
                  <c:v>42</c:v>
                </c:pt>
                <c:pt idx="13">
                  <c:v>37</c:v>
                </c:pt>
                <c:pt idx="14">
                  <c:v>37</c:v>
                </c:pt>
                <c:pt idx="15">
                  <c:v>34</c:v>
                </c:pt>
                <c:pt idx="16">
                  <c:v>42</c:v>
                </c:pt>
                <c:pt idx="17">
                  <c:v>27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14</c:v>
                </c:pt>
                <c:pt idx="22">
                  <c:v>22</c:v>
                </c:pt>
                <c:pt idx="23">
                  <c:v>13</c:v>
                </c:pt>
                <c:pt idx="24">
                  <c:v>13</c:v>
                </c:pt>
                <c:pt idx="25">
                  <c:v>23</c:v>
                </c:pt>
                <c:pt idx="26">
                  <c:v>31</c:v>
                </c:pt>
                <c:pt idx="27">
                  <c:v>25</c:v>
                </c:pt>
                <c:pt idx="28">
                  <c:v>25</c:v>
                </c:pt>
                <c:pt idx="29">
                  <c:v>21</c:v>
                </c:pt>
                <c:pt idx="30">
                  <c:v>34</c:v>
                </c:pt>
                <c:pt idx="31">
                  <c:v>42</c:v>
                </c:pt>
                <c:pt idx="32">
                  <c:v>37</c:v>
                </c:pt>
                <c:pt idx="33">
                  <c:v>37</c:v>
                </c:pt>
                <c:pt idx="34">
                  <c:v>34</c:v>
                </c:pt>
                <c:pt idx="35">
                  <c:v>42</c:v>
                </c:pt>
                <c:pt idx="36">
                  <c:v>27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14</c:v>
                </c:pt>
                <c:pt idx="41">
                  <c:v>22</c:v>
                </c:pt>
                <c:pt idx="42">
                  <c:v>13</c:v>
                </c:pt>
                <c:pt idx="43">
                  <c:v>13</c:v>
                </c:pt>
                <c:pt idx="44">
                  <c:v>23</c:v>
                </c:pt>
                <c:pt idx="45">
                  <c:v>31</c:v>
                </c:pt>
                <c:pt idx="46">
                  <c:v>25</c:v>
                </c:pt>
                <c:pt idx="47">
                  <c:v>25</c:v>
                </c:pt>
                <c:pt idx="48">
                  <c:v>21</c:v>
                </c:pt>
                <c:pt idx="49">
                  <c:v>34</c:v>
                </c:pt>
                <c:pt idx="50">
                  <c:v>42</c:v>
                </c:pt>
                <c:pt idx="51">
                  <c:v>37</c:v>
                </c:pt>
                <c:pt idx="52">
                  <c:v>37</c:v>
                </c:pt>
                <c:pt idx="53">
                  <c:v>34</c:v>
                </c:pt>
                <c:pt idx="54">
                  <c:v>42</c:v>
                </c:pt>
                <c:pt idx="55">
                  <c:v>27</c:v>
                </c:pt>
                <c:pt idx="56">
                  <c:v>14</c:v>
                </c:pt>
                <c:pt idx="57">
                  <c:v>0</c:v>
                </c:pt>
                <c:pt idx="58">
                  <c:v>0</c:v>
                </c:pt>
                <c:pt idx="59">
                  <c:v>14</c:v>
                </c:pt>
                <c:pt idx="60">
                  <c:v>22</c:v>
                </c:pt>
                <c:pt idx="61">
                  <c:v>13</c:v>
                </c:pt>
                <c:pt idx="62">
                  <c:v>13</c:v>
                </c:pt>
                <c:pt idx="63">
                  <c:v>23</c:v>
                </c:pt>
                <c:pt idx="64">
                  <c:v>31</c:v>
                </c:pt>
                <c:pt idx="65">
                  <c:v>25</c:v>
                </c:pt>
                <c:pt idx="66">
                  <c:v>25</c:v>
                </c:pt>
                <c:pt idx="67">
                  <c:v>21</c:v>
                </c:pt>
                <c:pt idx="68">
                  <c:v>34</c:v>
                </c:pt>
                <c:pt idx="69">
                  <c:v>42</c:v>
                </c:pt>
                <c:pt idx="70">
                  <c:v>37</c:v>
                </c:pt>
                <c:pt idx="71">
                  <c:v>37</c:v>
                </c:pt>
                <c:pt idx="72">
                  <c:v>34</c:v>
                </c:pt>
                <c:pt idx="73">
                  <c:v>42</c:v>
                </c:pt>
                <c:pt idx="74">
                  <c:v>27</c:v>
                </c:pt>
                <c:pt idx="75">
                  <c:v>14</c:v>
                </c:pt>
                <c:pt idx="76">
                  <c:v>0</c:v>
                </c:pt>
                <c:pt idx="77">
                  <c:v>0</c:v>
                </c:pt>
                <c:pt idx="78">
                  <c:v>14</c:v>
                </c:pt>
                <c:pt idx="79">
                  <c:v>22</c:v>
                </c:pt>
                <c:pt idx="80">
                  <c:v>13</c:v>
                </c:pt>
                <c:pt idx="81">
                  <c:v>13</c:v>
                </c:pt>
                <c:pt idx="82">
                  <c:v>23</c:v>
                </c:pt>
                <c:pt idx="83">
                  <c:v>31</c:v>
                </c:pt>
                <c:pt idx="84">
                  <c:v>25</c:v>
                </c:pt>
                <c:pt idx="85">
                  <c:v>25</c:v>
                </c:pt>
                <c:pt idx="86">
                  <c:v>21</c:v>
                </c:pt>
                <c:pt idx="87">
                  <c:v>34</c:v>
                </c:pt>
                <c:pt idx="88">
                  <c:v>42</c:v>
                </c:pt>
                <c:pt idx="89">
                  <c:v>37</c:v>
                </c:pt>
                <c:pt idx="90">
                  <c:v>37</c:v>
                </c:pt>
                <c:pt idx="91">
                  <c:v>34</c:v>
                </c:pt>
                <c:pt idx="92">
                  <c:v>42</c:v>
                </c:pt>
                <c:pt idx="93">
                  <c:v>27</c:v>
                </c:pt>
                <c:pt idx="94">
                  <c:v>14</c:v>
                </c:pt>
                <c:pt idx="95">
                  <c:v>0</c:v>
                </c:pt>
                <c:pt idx="96">
                  <c:v>0</c:v>
                </c:pt>
                <c:pt idx="97">
                  <c:v>14</c:v>
                </c:pt>
                <c:pt idx="98">
                  <c:v>22</c:v>
                </c:pt>
                <c:pt idx="99">
                  <c:v>13</c:v>
                </c:pt>
                <c:pt idx="100">
                  <c:v>13</c:v>
                </c:pt>
                <c:pt idx="101">
                  <c:v>23</c:v>
                </c:pt>
                <c:pt idx="102">
                  <c:v>31</c:v>
                </c:pt>
                <c:pt idx="103">
                  <c:v>25</c:v>
                </c:pt>
                <c:pt idx="104">
                  <c:v>25</c:v>
                </c:pt>
                <c:pt idx="105">
                  <c:v>21</c:v>
                </c:pt>
                <c:pt idx="106">
                  <c:v>34</c:v>
                </c:pt>
                <c:pt idx="107">
                  <c:v>42</c:v>
                </c:pt>
                <c:pt idx="108">
                  <c:v>37</c:v>
                </c:pt>
                <c:pt idx="109">
                  <c:v>37</c:v>
                </c:pt>
                <c:pt idx="110">
                  <c:v>34</c:v>
                </c:pt>
                <c:pt idx="111">
                  <c:v>42</c:v>
                </c:pt>
                <c:pt idx="112">
                  <c:v>27</c:v>
                </c:pt>
                <c:pt idx="113">
                  <c:v>14</c:v>
                </c:pt>
                <c:pt idx="1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88-447F-B91F-39600B998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457055"/>
        <c:axId val="1436108303"/>
      </c:scatterChart>
      <c:valAx>
        <c:axId val="136845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08303"/>
        <c:crosses val="autoZero"/>
        <c:crossBetween val="midCat"/>
      </c:valAx>
      <c:valAx>
        <c:axId val="14361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5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Pow!$B$8</c:f>
              <c:strCache>
                <c:ptCount val="1"/>
                <c:pt idx="0">
                  <c:v>Speed(kph)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Pow!$A$9:$A$28</c:f>
              <c:numCache>
                <c:formatCode>General</c:formatCode>
                <c:ptCount val="20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51</c:v>
                </c:pt>
                <c:pt idx="11">
                  <c:v>59</c:v>
                </c:pt>
                <c:pt idx="12">
                  <c:v>66</c:v>
                </c:pt>
                <c:pt idx="13">
                  <c:v>69</c:v>
                </c:pt>
                <c:pt idx="14">
                  <c:v>76</c:v>
                </c:pt>
                <c:pt idx="15">
                  <c:v>78</c:v>
                </c:pt>
                <c:pt idx="16">
                  <c:v>85</c:v>
                </c:pt>
                <c:pt idx="17">
                  <c:v>94</c:v>
                </c:pt>
                <c:pt idx="18">
                  <c:v>101</c:v>
                </c:pt>
                <c:pt idx="19">
                  <c:v>108</c:v>
                </c:pt>
              </c:numCache>
            </c:numRef>
          </c:xVal>
          <c:yVal>
            <c:numRef>
              <c:f>Pow!$B$9:$B$28</c:f>
            </c:numRef>
          </c:yVal>
          <c:smooth val="1"/>
          <c:extLst>
            <c:ext xmlns:c16="http://schemas.microsoft.com/office/drawing/2014/chart" uri="{C3380CC4-5D6E-409C-BE32-E72D297353CC}">
              <c16:uniqueId val="{00000000-FA48-4819-ABD7-BEFD2E0B1B34}"/>
            </c:ext>
          </c:extLst>
        </c:ser>
        <c:ser>
          <c:idx val="1"/>
          <c:order val="1"/>
          <c:tx>
            <c:strRef>
              <c:f>Pow!$C$8</c:f>
              <c:strCache>
                <c:ptCount val="1"/>
                <c:pt idx="0">
                  <c:v>Speed(kph)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Pow!$A$9:$A$28</c:f>
              <c:numCache>
                <c:formatCode>General</c:formatCode>
                <c:ptCount val="20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51</c:v>
                </c:pt>
                <c:pt idx="11">
                  <c:v>59</c:v>
                </c:pt>
                <c:pt idx="12">
                  <c:v>66</c:v>
                </c:pt>
                <c:pt idx="13">
                  <c:v>69</c:v>
                </c:pt>
                <c:pt idx="14">
                  <c:v>76</c:v>
                </c:pt>
                <c:pt idx="15">
                  <c:v>78</c:v>
                </c:pt>
                <c:pt idx="16">
                  <c:v>85</c:v>
                </c:pt>
                <c:pt idx="17">
                  <c:v>94</c:v>
                </c:pt>
                <c:pt idx="18">
                  <c:v>101</c:v>
                </c:pt>
                <c:pt idx="19">
                  <c:v>108</c:v>
                </c:pt>
              </c:numCache>
            </c:numRef>
          </c:xVal>
          <c:yVal>
            <c:numRef>
              <c:f>Pow!$C$9:$C$28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55</c:v>
                </c:pt>
                <c:pt idx="4">
                  <c:v>32.5</c:v>
                </c:pt>
                <c:pt idx="5">
                  <c:v>32.5</c:v>
                </c:pt>
                <c:pt idx="6">
                  <c:v>57.5</c:v>
                </c:pt>
                <c:pt idx="7">
                  <c:v>77.5</c:v>
                </c:pt>
                <c:pt idx="8">
                  <c:v>62.5</c:v>
                </c:pt>
                <c:pt idx="9">
                  <c:v>62.5</c:v>
                </c:pt>
                <c:pt idx="10">
                  <c:v>52.5</c:v>
                </c:pt>
                <c:pt idx="11">
                  <c:v>85</c:v>
                </c:pt>
                <c:pt idx="12">
                  <c:v>105</c:v>
                </c:pt>
                <c:pt idx="13">
                  <c:v>92.5</c:v>
                </c:pt>
                <c:pt idx="14">
                  <c:v>92.5</c:v>
                </c:pt>
                <c:pt idx="15">
                  <c:v>85</c:v>
                </c:pt>
                <c:pt idx="16">
                  <c:v>105</c:v>
                </c:pt>
                <c:pt idx="17">
                  <c:v>67.5</c:v>
                </c:pt>
                <c:pt idx="18">
                  <c:v>35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48-4819-ABD7-BEFD2E0B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57600"/>
        <c:axId val="518177520"/>
      </c:scatterChart>
      <c:valAx>
        <c:axId val="3966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77520"/>
        <c:crosses val="autoZero"/>
        <c:crossBetween val="midCat"/>
      </c:valAx>
      <c:valAx>
        <c:axId val="5181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IDC!$B$1</c:f>
              <c:strCache>
                <c:ptCount val="1"/>
                <c:pt idx="0">
                  <c:v>Speed(Kmph)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IDC!$A$2:$A$22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51</c:v>
                </c:pt>
                <c:pt idx="11">
                  <c:v>59</c:v>
                </c:pt>
                <c:pt idx="12">
                  <c:v>66</c:v>
                </c:pt>
                <c:pt idx="13">
                  <c:v>69</c:v>
                </c:pt>
                <c:pt idx="14">
                  <c:v>76</c:v>
                </c:pt>
                <c:pt idx="15">
                  <c:v>78</c:v>
                </c:pt>
                <c:pt idx="16">
                  <c:v>85</c:v>
                </c:pt>
                <c:pt idx="17">
                  <c:v>94</c:v>
                </c:pt>
                <c:pt idx="18">
                  <c:v>101</c:v>
                </c:pt>
                <c:pt idx="19">
                  <c:v>108</c:v>
                </c:pt>
                <c:pt idx="20">
                  <c:v>124</c:v>
                </c:pt>
              </c:numCache>
            </c:numRef>
          </c:xVal>
          <c:yVal>
            <c:numRef>
              <c:f>IDC!$B$2:$B$22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22</c:v>
                </c:pt>
                <c:pt idx="4">
                  <c:v>13</c:v>
                </c:pt>
                <c:pt idx="5">
                  <c:v>13</c:v>
                </c:pt>
                <c:pt idx="6">
                  <c:v>23</c:v>
                </c:pt>
                <c:pt idx="7">
                  <c:v>31</c:v>
                </c:pt>
                <c:pt idx="8">
                  <c:v>25</c:v>
                </c:pt>
                <c:pt idx="9">
                  <c:v>25</c:v>
                </c:pt>
                <c:pt idx="10">
                  <c:v>21</c:v>
                </c:pt>
                <c:pt idx="11">
                  <c:v>34</c:v>
                </c:pt>
                <c:pt idx="12">
                  <c:v>42</c:v>
                </c:pt>
                <c:pt idx="13">
                  <c:v>37</c:v>
                </c:pt>
                <c:pt idx="14">
                  <c:v>37</c:v>
                </c:pt>
                <c:pt idx="15">
                  <c:v>34</c:v>
                </c:pt>
                <c:pt idx="16">
                  <c:v>42</c:v>
                </c:pt>
                <c:pt idx="17">
                  <c:v>27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C2-4C17-8B2E-451E1C38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441663"/>
        <c:axId val="1443450815"/>
      </c:scatterChart>
      <c:valAx>
        <c:axId val="144344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50815"/>
        <c:crosses val="autoZero"/>
        <c:crossBetween val="midCat"/>
      </c:valAx>
      <c:valAx>
        <c:axId val="144345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4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sz="1600" b="1">
                <a:latin typeface="Cambria" panose="02040503050406030204" pitchFamily="18" charset="0"/>
              </a:rPr>
              <a:t>Tractive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Pow!$B$8</c:f>
              <c:strCache>
                <c:ptCount val="1"/>
                <c:pt idx="0">
                  <c:v>Speed(kph)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Pow!$A$9:$A$123</c:f>
              <c:numCache>
                <c:formatCode>General</c:formatCode>
                <c:ptCount val="115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51</c:v>
                </c:pt>
                <c:pt idx="11">
                  <c:v>59</c:v>
                </c:pt>
                <c:pt idx="12">
                  <c:v>66</c:v>
                </c:pt>
                <c:pt idx="13">
                  <c:v>69</c:v>
                </c:pt>
                <c:pt idx="14">
                  <c:v>76</c:v>
                </c:pt>
                <c:pt idx="15">
                  <c:v>78</c:v>
                </c:pt>
                <c:pt idx="16">
                  <c:v>85</c:v>
                </c:pt>
                <c:pt idx="17">
                  <c:v>94</c:v>
                </c:pt>
                <c:pt idx="18">
                  <c:v>101</c:v>
                </c:pt>
                <c:pt idx="19">
                  <c:v>108</c:v>
                </c:pt>
                <c:pt idx="20">
                  <c:v>124</c:v>
                </c:pt>
                <c:pt idx="21">
                  <c:v>130</c:v>
                </c:pt>
                <c:pt idx="22">
                  <c:v>134</c:v>
                </c:pt>
                <c:pt idx="23">
                  <c:v>138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153</c:v>
                </c:pt>
                <c:pt idx="28">
                  <c:v>157</c:v>
                </c:pt>
                <c:pt idx="29">
                  <c:v>159</c:v>
                </c:pt>
                <c:pt idx="30">
                  <c:v>167</c:v>
                </c:pt>
                <c:pt idx="31">
                  <c:v>174</c:v>
                </c:pt>
                <c:pt idx="32">
                  <c:v>177</c:v>
                </c:pt>
                <c:pt idx="33">
                  <c:v>184</c:v>
                </c:pt>
                <c:pt idx="34">
                  <c:v>186</c:v>
                </c:pt>
                <c:pt idx="35">
                  <c:v>193</c:v>
                </c:pt>
                <c:pt idx="36">
                  <c:v>202</c:v>
                </c:pt>
                <c:pt idx="37">
                  <c:v>209</c:v>
                </c:pt>
                <c:pt idx="38">
                  <c:v>216</c:v>
                </c:pt>
                <c:pt idx="39">
                  <c:v>232</c:v>
                </c:pt>
                <c:pt idx="40">
                  <c:v>238</c:v>
                </c:pt>
                <c:pt idx="41">
                  <c:v>242</c:v>
                </c:pt>
                <c:pt idx="42">
                  <c:v>246</c:v>
                </c:pt>
                <c:pt idx="43">
                  <c:v>248</c:v>
                </c:pt>
                <c:pt idx="44">
                  <c:v>253</c:v>
                </c:pt>
                <c:pt idx="45">
                  <c:v>258</c:v>
                </c:pt>
                <c:pt idx="46">
                  <c:v>261</c:v>
                </c:pt>
                <c:pt idx="47">
                  <c:v>265</c:v>
                </c:pt>
                <c:pt idx="48">
                  <c:v>267</c:v>
                </c:pt>
                <c:pt idx="49">
                  <c:v>275</c:v>
                </c:pt>
                <c:pt idx="50">
                  <c:v>282</c:v>
                </c:pt>
                <c:pt idx="51">
                  <c:v>285</c:v>
                </c:pt>
                <c:pt idx="52">
                  <c:v>292</c:v>
                </c:pt>
                <c:pt idx="53">
                  <c:v>294</c:v>
                </c:pt>
                <c:pt idx="54">
                  <c:v>301</c:v>
                </c:pt>
                <c:pt idx="55">
                  <c:v>310</c:v>
                </c:pt>
                <c:pt idx="56">
                  <c:v>317</c:v>
                </c:pt>
                <c:pt idx="57">
                  <c:v>324</c:v>
                </c:pt>
                <c:pt idx="58">
                  <c:v>340</c:v>
                </c:pt>
                <c:pt idx="59">
                  <c:v>346</c:v>
                </c:pt>
                <c:pt idx="60">
                  <c:v>350</c:v>
                </c:pt>
                <c:pt idx="61">
                  <c:v>354</c:v>
                </c:pt>
                <c:pt idx="62">
                  <c:v>356</c:v>
                </c:pt>
                <c:pt idx="63">
                  <c:v>361</c:v>
                </c:pt>
                <c:pt idx="64">
                  <c:v>366</c:v>
                </c:pt>
                <c:pt idx="65">
                  <c:v>369</c:v>
                </c:pt>
                <c:pt idx="66">
                  <c:v>373</c:v>
                </c:pt>
                <c:pt idx="67">
                  <c:v>375</c:v>
                </c:pt>
                <c:pt idx="68">
                  <c:v>383</c:v>
                </c:pt>
                <c:pt idx="69">
                  <c:v>390</c:v>
                </c:pt>
                <c:pt idx="70">
                  <c:v>393</c:v>
                </c:pt>
                <c:pt idx="71">
                  <c:v>400</c:v>
                </c:pt>
                <c:pt idx="72">
                  <c:v>402</c:v>
                </c:pt>
                <c:pt idx="73">
                  <c:v>409</c:v>
                </c:pt>
                <c:pt idx="74">
                  <c:v>418</c:v>
                </c:pt>
                <c:pt idx="75">
                  <c:v>425</c:v>
                </c:pt>
                <c:pt idx="76">
                  <c:v>432</c:v>
                </c:pt>
                <c:pt idx="77">
                  <c:v>448</c:v>
                </c:pt>
                <c:pt idx="78">
                  <c:v>454</c:v>
                </c:pt>
                <c:pt idx="79">
                  <c:v>458</c:v>
                </c:pt>
                <c:pt idx="80">
                  <c:v>462</c:v>
                </c:pt>
                <c:pt idx="81">
                  <c:v>464</c:v>
                </c:pt>
                <c:pt idx="82">
                  <c:v>469</c:v>
                </c:pt>
                <c:pt idx="83">
                  <c:v>474</c:v>
                </c:pt>
                <c:pt idx="84">
                  <c:v>477</c:v>
                </c:pt>
                <c:pt idx="85">
                  <c:v>481</c:v>
                </c:pt>
                <c:pt idx="86">
                  <c:v>483</c:v>
                </c:pt>
                <c:pt idx="87">
                  <c:v>491</c:v>
                </c:pt>
                <c:pt idx="88">
                  <c:v>498</c:v>
                </c:pt>
                <c:pt idx="89">
                  <c:v>501</c:v>
                </c:pt>
                <c:pt idx="90">
                  <c:v>508</c:v>
                </c:pt>
                <c:pt idx="91">
                  <c:v>510</c:v>
                </c:pt>
                <c:pt idx="92">
                  <c:v>517</c:v>
                </c:pt>
                <c:pt idx="93">
                  <c:v>526</c:v>
                </c:pt>
                <c:pt idx="94">
                  <c:v>533</c:v>
                </c:pt>
                <c:pt idx="95">
                  <c:v>540</c:v>
                </c:pt>
                <c:pt idx="96">
                  <c:v>556</c:v>
                </c:pt>
                <c:pt idx="97">
                  <c:v>562</c:v>
                </c:pt>
                <c:pt idx="98">
                  <c:v>566</c:v>
                </c:pt>
                <c:pt idx="99">
                  <c:v>570</c:v>
                </c:pt>
                <c:pt idx="100">
                  <c:v>572</c:v>
                </c:pt>
                <c:pt idx="101">
                  <c:v>577</c:v>
                </c:pt>
                <c:pt idx="102">
                  <c:v>582</c:v>
                </c:pt>
                <c:pt idx="103">
                  <c:v>585</c:v>
                </c:pt>
                <c:pt idx="104">
                  <c:v>589</c:v>
                </c:pt>
                <c:pt idx="105">
                  <c:v>591</c:v>
                </c:pt>
                <c:pt idx="106">
                  <c:v>599</c:v>
                </c:pt>
                <c:pt idx="107">
                  <c:v>606</c:v>
                </c:pt>
                <c:pt idx="108">
                  <c:v>609</c:v>
                </c:pt>
                <c:pt idx="109">
                  <c:v>616</c:v>
                </c:pt>
                <c:pt idx="110">
                  <c:v>618</c:v>
                </c:pt>
                <c:pt idx="111">
                  <c:v>625</c:v>
                </c:pt>
                <c:pt idx="112">
                  <c:v>634</c:v>
                </c:pt>
                <c:pt idx="113">
                  <c:v>641</c:v>
                </c:pt>
                <c:pt idx="114">
                  <c:v>648</c:v>
                </c:pt>
              </c:numCache>
            </c:numRef>
          </c:xVal>
          <c:yVal>
            <c:numRef>
              <c:f>Pow!$L$9:$L$123</c:f>
              <c:numCache>
                <c:formatCode>General</c:formatCode>
                <c:ptCount val="115"/>
                <c:pt idx="0">
                  <c:v>71.960000000000008</c:v>
                </c:pt>
                <c:pt idx="1">
                  <c:v>71.960000000000008</c:v>
                </c:pt>
                <c:pt idx="2">
                  <c:v>599.76</c:v>
                </c:pt>
                <c:pt idx="3">
                  <c:v>568.68999999999994</c:v>
                </c:pt>
                <c:pt idx="4">
                  <c:v>0</c:v>
                </c:pt>
                <c:pt idx="5">
                  <c:v>95.43</c:v>
                </c:pt>
                <c:pt idx="6">
                  <c:v>574.93999999999994</c:v>
                </c:pt>
                <c:pt idx="7">
                  <c:v>548.41999999999996</c:v>
                </c:pt>
                <c:pt idx="8">
                  <c:v>0</c:v>
                </c:pt>
                <c:pt idx="9">
                  <c:v>158.76999999999998</c:v>
                </c:pt>
                <c:pt idx="10">
                  <c:v>0</c:v>
                </c:pt>
                <c:pt idx="11">
                  <c:v>581.69000000000005</c:v>
                </c:pt>
                <c:pt idx="12">
                  <c:v>561.07000000000005</c:v>
                </c:pt>
                <c:pt idx="13">
                  <c:v>0</c:v>
                </c:pt>
                <c:pt idx="14">
                  <c:v>262.09999999999997</c:v>
                </c:pt>
                <c:pt idx="15">
                  <c:v>0</c:v>
                </c:pt>
                <c:pt idx="16">
                  <c:v>561.07000000000005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71.960000000000008</c:v>
                </c:pt>
                <c:pt idx="21">
                  <c:v>599.76</c:v>
                </c:pt>
                <c:pt idx="22">
                  <c:v>568.68999999999994</c:v>
                </c:pt>
                <c:pt idx="23">
                  <c:v>0</c:v>
                </c:pt>
                <c:pt idx="24">
                  <c:v>95.43</c:v>
                </c:pt>
                <c:pt idx="25">
                  <c:v>574.93999999999994</c:v>
                </c:pt>
                <c:pt idx="26">
                  <c:v>548.41999999999996</c:v>
                </c:pt>
                <c:pt idx="27">
                  <c:v>0</c:v>
                </c:pt>
                <c:pt idx="28">
                  <c:v>158.76999999999998</c:v>
                </c:pt>
                <c:pt idx="29">
                  <c:v>0</c:v>
                </c:pt>
                <c:pt idx="30">
                  <c:v>581.69000000000005</c:v>
                </c:pt>
                <c:pt idx="31">
                  <c:v>561.07000000000005</c:v>
                </c:pt>
                <c:pt idx="32">
                  <c:v>0</c:v>
                </c:pt>
                <c:pt idx="33">
                  <c:v>262.09999999999997</c:v>
                </c:pt>
                <c:pt idx="34">
                  <c:v>0</c:v>
                </c:pt>
                <c:pt idx="35">
                  <c:v>561.07000000000005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71.960000000000008</c:v>
                </c:pt>
                <c:pt idx="40">
                  <c:v>599.76</c:v>
                </c:pt>
                <c:pt idx="41">
                  <c:v>568.68999999999994</c:v>
                </c:pt>
                <c:pt idx="42">
                  <c:v>0</c:v>
                </c:pt>
                <c:pt idx="43">
                  <c:v>95.43</c:v>
                </c:pt>
                <c:pt idx="44">
                  <c:v>574.93999999999994</c:v>
                </c:pt>
                <c:pt idx="45">
                  <c:v>548.41999999999996</c:v>
                </c:pt>
                <c:pt idx="46">
                  <c:v>0</c:v>
                </c:pt>
                <c:pt idx="47">
                  <c:v>158.76999999999998</c:v>
                </c:pt>
                <c:pt idx="48">
                  <c:v>0</c:v>
                </c:pt>
                <c:pt idx="49">
                  <c:v>581.69000000000005</c:v>
                </c:pt>
                <c:pt idx="50">
                  <c:v>561.07000000000005</c:v>
                </c:pt>
                <c:pt idx="51">
                  <c:v>0</c:v>
                </c:pt>
                <c:pt idx="52">
                  <c:v>262.09999999999997</c:v>
                </c:pt>
                <c:pt idx="53">
                  <c:v>0</c:v>
                </c:pt>
                <c:pt idx="54">
                  <c:v>561.07000000000005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71.960000000000008</c:v>
                </c:pt>
                <c:pt idx="59">
                  <c:v>599.76</c:v>
                </c:pt>
                <c:pt idx="60">
                  <c:v>568.68999999999994</c:v>
                </c:pt>
                <c:pt idx="61">
                  <c:v>0</c:v>
                </c:pt>
                <c:pt idx="62">
                  <c:v>95.43</c:v>
                </c:pt>
                <c:pt idx="63">
                  <c:v>574.93999999999994</c:v>
                </c:pt>
                <c:pt idx="64">
                  <c:v>548.41999999999996</c:v>
                </c:pt>
                <c:pt idx="65">
                  <c:v>0</c:v>
                </c:pt>
                <c:pt idx="66">
                  <c:v>158.76999999999998</c:v>
                </c:pt>
                <c:pt idx="67">
                  <c:v>0</c:v>
                </c:pt>
                <c:pt idx="68">
                  <c:v>581.69000000000005</c:v>
                </c:pt>
                <c:pt idx="69">
                  <c:v>561.07000000000005</c:v>
                </c:pt>
                <c:pt idx="70">
                  <c:v>0</c:v>
                </c:pt>
                <c:pt idx="71">
                  <c:v>262.09999999999997</c:v>
                </c:pt>
                <c:pt idx="72">
                  <c:v>0</c:v>
                </c:pt>
                <c:pt idx="73">
                  <c:v>561.07000000000005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71.960000000000008</c:v>
                </c:pt>
                <c:pt idx="78">
                  <c:v>599.76</c:v>
                </c:pt>
                <c:pt idx="79">
                  <c:v>568.68999999999994</c:v>
                </c:pt>
                <c:pt idx="80">
                  <c:v>0</c:v>
                </c:pt>
                <c:pt idx="81">
                  <c:v>95.43</c:v>
                </c:pt>
                <c:pt idx="82">
                  <c:v>574.93999999999994</c:v>
                </c:pt>
                <c:pt idx="83">
                  <c:v>548.41999999999996</c:v>
                </c:pt>
                <c:pt idx="84">
                  <c:v>0</c:v>
                </c:pt>
                <c:pt idx="85">
                  <c:v>158.76999999999998</c:v>
                </c:pt>
                <c:pt idx="86">
                  <c:v>0</c:v>
                </c:pt>
                <c:pt idx="87">
                  <c:v>581.69000000000005</c:v>
                </c:pt>
                <c:pt idx="88">
                  <c:v>561.07000000000005</c:v>
                </c:pt>
                <c:pt idx="89">
                  <c:v>0</c:v>
                </c:pt>
                <c:pt idx="90">
                  <c:v>262.09999999999997</c:v>
                </c:pt>
                <c:pt idx="91">
                  <c:v>0</c:v>
                </c:pt>
                <c:pt idx="92">
                  <c:v>561.07000000000005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71.960000000000008</c:v>
                </c:pt>
                <c:pt idx="97">
                  <c:v>599.76</c:v>
                </c:pt>
                <c:pt idx="98">
                  <c:v>568.68999999999994</c:v>
                </c:pt>
                <c:pt idx="99">
                  <c:v>0</c:v>
                </c:pt>
                <c:pt idx="100">
                  <c:v>95.43</c:v>
                </c:pt>
                <c:pt idx="101">
                  <c:v>574.93999999999994</c:v>
                </c:pt>
                <c:pt idx="102">
                  <c:v>548.41999999999996</c:v>
                </c:pt>
                <c:pt idx="103">
                  <c:v>0</c:v>
                </c:pt>
                <c:pt idx="104">
                  <c:v>158.76999999999998</c:v>
                </c:pt>
                <c:pt idx="105">
                  <c:v>0</c:v>
                </c:pt>
                <c:pt idx="106">
                  <c:v>581.69000000000005</c:v>
                </c:pt>
                <c:pt idx="107">
                  <c:v>561.07000000000005</c:v>
                </c:pt>
                <c:pt idx="108">
                  <c:v>0</c:v>
                </c:pt>
                <c:pt idx="109">
                  <c:v>262.09999999999997</c:v>
                </c:pt>
                <c:pt idx="110">
                  <c:v>0</c:v>
                </c:pt>
                <c:pt idx="111">
                  <c:v>561.07000000000005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F4-4A70-A589-D7461B55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54928"/>
        <c:axId val="524923280"/>
      </c:scatterChart>
      <c:valAx>
        <c:axId val="46895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Cambria" panose="02040503050406030204" pitchFamily="18" charset="0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24923280"/>
        <c:crosses val="autoZero"/>
        <c:crossBetween val="midCat"/>
      </c:valAx>
      <c:valAx>
        <c:axId val="524923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Cambria" panose="02040503050406030204" pitchFamily="18" charset="0"/>
                  </a:rPr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8954928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sz="1600" b="1">
                <a:latin typeface="Cambria" panose="02040503050406030204" pitchFamily="18" charset="0"/>
              </a:rPr>
              <a:t>Tractive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Pow!$B$8</c:f>
              <c:strCache>
                <c:ptCount val="1"/>
                <c:pt idx="0">
                  <c:v>Speed(kph)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Pow!$A$9:$A$123</c:f>
              <c:numCache>
                <c:formatCode>General</c:formatCode>
                <c:ptCount val="115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51</c:v>
                </c:pt>
                <c:pt idx="11">
                  <c:v>59</c:v>
                </c:pt>
                <c:pt idx="12">
                  <c:v>66</c:v>
                </c:pt>
                <c:pt idx="13">
                  <c:v>69</c:v>
                </c:pt>
                <c:pt idx="14">
                  <c:v>76</c:v>
                </c:pt>
                <c:pt idx="15">
                  <c:v>78</c:v>
                </c:pt>
                <c:pt idx="16">
                  <c:v>85</c:v>
                </c:pt>
                <c:pt idx="17">
                  <c:v>94</c:v>
                </c:pt>
                <c:pt idx="18">
                  <c:v>101</c:v>
                </c:pt>
                <c:pt idx="19">
                  <c:v>108</c:v>
                </c:pt>
                <c:pt idx="20">
                  <c:v>124</c:v>
                </c:pt>
                <c:pt idx="21">
                  <c:v>130</c:v>
                </c:pt>
                <c:pt idx="22">
                  <c:v>134</c:v>
                </c:pt>
                <c:pt idx="23">
                  <c:v>138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153</c:v>
                </c:pt>
                <c:pt idx="28">
                  <c:v>157</c:v>
                </c:pt>
                <c:pt idx="29">
                  <c:v>159</c:v>
                </c:pt>
                <c:pt idx="30">
                  <c:v>167</c:v>
                </c:pt>
                <c:pt idx="31">
                  <c:v>174</c:v>
                </c:pt>
                <c:pt idx="32">
                  <c:v>177</c:v>
                </c:pt>
                <c:pt idx="33">
                  <c:v>184</c:v>
                </c:pt>
                <c:pt idx="34">
                  <c:v>186</c:v>
                </c:pt>
                <c:pt idx="35">
                  <c:v>193</c:v>
                </c:pt>
                <c:pt idx="36">
                  <c:v>202</c:v>
                </c:pt>
                <c:pt idx="37">
                  <c:v>209</c:v>
                </c:pt>
                <c:pt idx="38">
                  <c:v>216</c:v>
                </c:pt>
                <c:pt idx="39">
                  <c:v>232</c:v>
                </c:pt>
                <c:pt idx="40">
                  <c:v>238</c:v>
                </c:pt>
                <c:pt idx="41">
                  <c:v>242</c:v>
                </c:pt>
                <c:pt idx="42">
                  <c:v>246</c:v>
                </c:pt>
                <c:pt idx="43">
                  <c:v>248</c:v>
                </c:pt>
                <c:pt idx="44">
                  <c:v>253</c:v>
                </c:pt>
                <c:pt idx="45">
                  <c:v>258</c:v>
                </c:pt>
                <c:pt idx="46">
                  <c:v>261</c:v>
                </c:pt>
                <c:pt idx="47">
                  <c:v>265</c:v>
                </c:pt>
                <c:pt idx="48">
                  <c:v>267</c:v>
                </c:pt>
                <c:pt idx="49">
                  <c:v>275</c:v>
                </c:pt>
                <c:pt idx="50">
                  <c:v>282</c:v>
                </c:pt>
                <c:pt idx="51">
                  <c:v>285</c:v>
                </c:pt>
                <c:pt idx="52">
                  <c:v>292</c:v>
                </c:pt>
                <c:pt idx="53">
                  <c:v>294</c:v>
                </c:pt>
                <c:pt idx="54">
                  <c:v>301</c:v>
                </c:pt>
                <c:pt idx="55">
                  <c:v>310</c:v>
                </c:pt>
                <c:pt idx="56">
                  <c:v>317</c:v>
                </c:pt>
                <c:pt idx="57">
                  <c:v>324</c:v>
                </c:pt>
                <c:pt idx="58">
                  <c:v>340</c:v>
                </c:pt>
                <c:pt idx="59">
                  <c:v>346</c:v>
                </c:pt>
                <c:pt idx="60">
                  <c:v>350</c:v>
                </c:pt>
                <c:pt idx="61">
                  <c:v>354</c:v>
                </c:pt>
                <c:pt idx="62">
                  <c:v>356</c:v>
                </c:pt>
                <c:pt idx="63">
                  <c:v>361</c:v>
                </c:pt>
                <c:pt idx="64">
                  <c:v>366</c:v>
                </c:pt>
                <c:pt idx="65">
                  <c:v>369</c:v>
                </c:pt>
                <c:pt idx="66">
                  <c:v>373</c:v>
                </c:pt>
                <c:pt idx="67">
                  <c:v>375</c:v>
                </c:pt>
                <c:pt idx="68">
                  <c:v>383</c:v>
                </c:pt>
                <c:pt idx="69">
                  <c:v>390</c:v>
                </c:pt>
                <c:pt idx="70">
                  <c:v>393</c:v>
                </c:pt>
                <c:pt idx="71">
                  <c:v>400</c:v>
                </c:pt>
                <c:pt idx="72">
                  <c:v>402</c:v>
                </c:pt>
                <c:pt idx="73">
                  <c:v>409</c:v>
                </c:pt>
                <c:pt idx="74">
                  <c:v>418</c:v>
                </c:pt>
                <c:pt idx="75">
                  <c:v>425</c:v>
                </c:pt>
                <c:pt idx="76">
                  <c:v>432</c:v>
                </c:pt>
                <c:pt idx="77">
                  <c:v>448</c:v>
                </c:pt>
                <c:pt idx="78">
                  <c:v>454</c:v>
                </c:pt>
                <c:pt idx="79">
                  <c:v>458</c:v>
                </c:pt>
                <c:pt idx="80">
                  <c:v>462</c:v>
                </c:pt>
                <c:pt idx="81">
                  <c:v>464</c:v>
                </c:pt>
                <c:pt idx="82">
                  <c:v>469</c:v>
                </c:pt>
                <c:pt idx="83">
                  <c:v>474</c:v>
                </c:pt>
                <c:pt idx="84">
                  <c:v>477</c:v>
                </c:pt>
                <c:pt idx="85">
                  <c:v>481</c:v>
                </c:pt>
                <c:pt idx="86">
                  <c:v>483</c:v>
                </c:pt>
                <c:pt idx="87">
                  <c:v>491</c:v>
                </c:pt>
                <c:pt idx="88">
                  <c:v>498</c:v>
                </c:pt>
                <c:pt idx="89">
                  <c:v>501</c:v>
                </c:pt>
                <c:pt idx="90">
                  <c:v>508</c:v>
                </c:pt>
                <c:pt idx="91">
                  <c:v>510</c:v>
                </c:pt>
                <c:pt idx="92">
                  <c:v>517</c:v>
                </c:pt>
                <c:pt idx="93">
                  <c:v>526</c:v>
                </c:pt>
                <c:pt idx="94">
                  <c:v>533</c:v>
                </c:pt>
                <c:pt idx="95">
                  <c:v>540</c:v>
                </c:pt>
                <c:pt idx="96">
                  <c:v>556</c:v>
                </c:pt>
                <c:pt idx="97">
                  <c:v>562</c:v>
                </c:pt>
                <c:pt idx="98">
                  <c:v>566</c:v>
                </c:pt>
                <c:pt idx="99">
                  <c:v>570</c:v>
                </c:pt>
                <c:pt idx="100">
                  <c:v>572</c:v>
                </c:pt>
                <c:pt idx="101">
                  <c:v>577</c:v>
                </c:pt>
                <c:pt idx="102">
                  <c:v>582</c:v>
                </c:pt>
                <c:pt idx="103">
                  <c:v>585</c:v>
                </c:pt>
                <c:pt idx="104">
                  <c:v>589</c:v>
                </c:pt>
                <c:pt idx="105">
                  <c:v>591</c:v>
                </c:pt>
                <c:pt idx="106">
                  <c:v>599</c:v>
                </c:pt>
                <c:pt idx="107">
                  <c:v>606</c:v>
                </c:pt>
                <c:pt idx="108">
                  <c:v>609</c:v>
                </c:pt>
                <c:pt idx="109">
                  <c:v>616</c:v>
                </c:pt>
                <c:pt idx="110">
                  <c:v>618</c:v>
                </c:pt>
                <c:pt idx="111">
                  <c:v>625</c:v>
                </c:pt>
                <c:pt idx="112">
                  <c:v>634</c:v>
                </c:pt>
                <c:pt idx="113">
                  <c:v>641</c:v>
                </c:pt>
                <c:pt idx="114">
                  <c:v>648</c:v>
                </c:pt>
              </c:numCache>
            </c:numRef>
          </c:xVal>
          <c:yVal>
            <c:numRef>
              <c:f>Pow!$M$9:$M$123</c:f>
              <c:numCache>
                <c:formatCode>General</c:formatCode>
                <c:ptCount val="115"/>
                <c:pt idx="0">
                  <c:v>10.97</c:v>
                </c:pt>
                <c:pt idx="1">
                  <c:v>10.97</c:v>
                </c:pt>
                <c:pt idx="2">
                  <c:v>91.4</c:v>
                </c:pt>
                <c:pt idx="3">
                  <c:v>86.67</c:v>
                </c:pt>
                <c:pt idx="4">
                  <c:v>0</c:v>
                </c:pt>
                <c:pt idx="5">
                  <c:v>14.54</c:v>
                </c:pt>
                <c:pt idx="6">
                  <c:v>87.62</c:v>
                </c:pt>
                <c:pt idx="7">
                  <c:v>83.58</c:v>
                </c:pt>
                <c:pt idx="8">
                  <c:v>0</c:v>
                </c:pt>
                <c:pt idx="9">
                  <c:v>24.2</c:v>
                </c:pt>
                <c:pt idx="10">
                  <c:v>0</c:v>
                </c:pt>
                <c:pt idx="11">
                  <c:v>88.65</c:v>
                </c:pt>
                <c:pt idx="12">
                  <c:v>85.51</c:v>
                </c:pt>
                <c:pt idx="13">
                  <c:v>0</c:v>
                </c:pt>
                <c:pt idx="14">
                  <c:v>39.94</c:v>
                </c:pt>
                <c:pt idx="15">
                  <c:v>0</c:v>
                </c:pt>
                <c:pt idx="16">
                  <c:v>85.51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10.97</c:v>
                </c:pt>
                <c:pt idx="21">
                  <c:v>91.4</c:v>
                </c:pt>
                <c:pt idx="22">
                  <c:v>86.67</c:v>
                </c:pt>
                <c:pt idx="23">
                  <c:v>0</c:v>
                </c:pt>
                <c:pt idx="24">
                  <c:v>14.54</c:v>
                </c:pt>
                <c:pt idx="25">
                  <c:v>87.62</c:v>
                </c:pt>
                <c:pt idx="26">
                  <c:v>83.58</c:v>
                </c:pt>
                <c:pt idx="27">
                  <c:v>0</c:v>
                </c:pt>
                <c:pt idx="28">
                  <c:v>24.2</c:v>
                </c:pt>
                <c:pt idx="29">
                  <c:v>0</c:v>
                </c:pt>
                <c:pt idx="30">
                  <c:v>88.65</c:v>
                </c:pt>
                <c:pt idx="31">
                  <c:v>85.51</c:v>
                </c:pt>
                <c:pt idx="32">
                  <c:v>0</c:v>
                </c:pt>
                <c:pt idx="33">
                  <c:v>39.94</c:v>
                </c:pt>
                <c:pt idx="34">
                  <c:v>0</c:v>
                </c:pt>
                <c:pt idx="35">
                  <c:v>85.51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10.97</c:v>
                </c:pt>
                <c:pt idx="40">
                  <c:v>91.4</c:v>
                </c:pt>
                <c:pt idx="41">
                  <c:v>86.67</c:v>
                </c:pt>
                <c:pt idx="42">
                  <c:v>0</c:v>
                </c:pt>
                <c:pt idx="43">
                  <c:v>14.54</c:v>
                </c:pt>
                <c:pt idx="44">
                  <c:v>87.62</c:v>
                </c:pt>
                <c:pt idx="45">
                  <c:v>83.58</c:v>
                </c:pt>
                <c:pt idx="46">
                  <c:v>0</c:v>
                </c:pt>
                <c:pt idx="47">
                  <c:v>24.2</c:v>
                </c:pt>
                <c:pt idx="48">
                  <c:v>0</c:v>
                </c:pt>
                <c:pt idx="49">
                  <c:v>88.65</c:v>
                </c:pt>
                <c:pt idx="50">
                  <c:v>85.51</c:v>
                </c:pt>
                <c:pt idx="51">
                  <c:v>0</c:v>
                </c:pt>
                <c:pt idx="52">
                  <c:v>39.94</c:v>
                </c:pt>
                <c:pt idx="53">
                  <c:v>0</c:v>
                </c:pt>
                <c:pt idx="54">
                  <c:v>85.51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10.97</c:v>
                </c:pt>
                <c:pt idx="59">
                  <c:v>91.4</c:v>
                </c:pt>
                <c:pt idx="60">
                  <c:v>86.67</c:v>
                </c:pt>
                <c:pt idx="61">
                  <c:v>0</c:v>
                </c:pt>
                <c:pt idx="62">
                  <c:v>14.54</c:v>
                </c:pt>
                <c:pt idx="63">
                  <c:v>87.62</c:v>
                </c:pt>
                <c:pt idx="64">
                  <c:v>83.58</c:v>
                </c:pt>
                <c:pt idx="65">
                  <c:v>0</c:v>
                </c:pt>
                <c:pt idx="66">
                  <c:v>24.2</c:v>
                </c:pt>
                <c:pt idx="67">
                  <c:v>0</c:v>
                </c:pt>
                <c:pt idx="68">
                  <c:v>88.65</c:v>
                </c:pt>
                <c:pt idx="69">
                  <c:v>85.51</c:v>
                </c:pt>
                <c:pt idx="70">
                  <c:v>0</c:v>
                </c:pt>
                <c:pt idx="71">
                  <c:v>39.94</c:v>
                </c:pt>
                <c:pt idx="72">
                  <c:v>0</c:v>
                </c:pt>
                <c:pt idx="73">
                  <c:v>85.51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10.97</c:v>
                </c:pt>
                <c:pt idx="78">
                  <c:v>91.4</c:v>
                </c:pt>
                <c:pt idx="79">
                  <c:v>86.67</c:v>
                </c:pt>
                <c:pt idx="80">
                  <c:v>0</c:v>
                </c:pt>
                <c:pt idx="81">
                  <c:v>14.54</c:v>
                </c:pt>
                <c:pt idx="82">
                  <c:v>87.62</c:v>
                </c:pt>
                <c:pt idx="83">
                  <c:v>83.58</c:v>
                </c:pt>
                <c:pt idx="84">
                  <c:v>0</c:v>
                </c:pt>
                <c:pt idx="85">
                  <c:v>24.2</c:v>
                </c:pt>
                <c:pt idx="86">
                  <c:v>0</c:v>
                </c:pt>
                <c:pt idx="87">
                  <c:v>88.65</c:v>
                </c:pt>
                <c:pt idx="88">
                  <c:v>85.51</c:v>
                </c:pt>
                <c:pt idx="89">
                  <c:v>0</c:v>
                </c:pt>
                <c:pt idx="90">
                  <c:v>39.94</c:v>
                </c:pt>
                <c:pt idx="91">
                  <c:v>0</c:v>
                </c:pt>
                <c:pt idx="92">
                  <c:v>85.51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10.97</c:v>
                </c:pt>
                <c:pt idx="97">
                  <c:v>91.4</c:v>
                </c:pt>
                <c:pt idx="98">
                  <c:v>86.67</c:v>
                </c:pt>
                <c:pt idx="99">
                  <c:v>0</c:v>
                </c:pt>
                <c:pt idx="100">
                  <c:v>14.54</c:v>
                </c:pt>
                <c:pt idx="101">
                  <c:v>87.62</c:v>
                </c:pt>
                <c:pt idx="102">
                  <c:v>83.58</c:v>
                </c:pt>
                <c:pt idx="103">
                  <c:v>0</c:v>
                </c:pt>
                <c:pt idx="104">
                  <c:v>24.2</c:v>
                </c:pt>
                <c:pt idx="105">
                  <c:v>0</c:v>
                </c:pt>
                <c:pt idx="106">
                  <c:v>88.65</c:v>
                </c:pt>
                <c:pt idx="107">
                  <c:v>85.51</c:v>
                </c:pt>
                <c:pt idx="108">
                  <c:v>0</c:v>
                </c:pt>
                <c:pt idx="109">
                  <c:v>39.94</c:v>
                </c:pt>
                <c:pt idx="110">
                  <c:v>0</c:v>
                </c:pt>
                <c:pt idx="111">
                  <c:v>85.51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A-4CC2-B820-52CD934C4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54928"/>
        <c:axId val="524923280"/>
      </c:scatterChart>
      <c:valAx>
        <c:axId val="46895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Cambria" panose="02040503050406030204" pitchFamily="18" charset="0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24923280"/>
        <c:crosses val="autoZero"/>
        <c:crossBetween val="midCat"/>
      </c:valAx>
      <c:valAx>
        <c:axId val="524923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Cambria" panose="02040503050406030204" pitchFamily="18" charset="0"/>
                  </a:rPr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895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sz="1600" b="1">
                <a:latin typeface="Cambria" panose="02040503050406030204" pitchFamily="18" charset="0"/>
              </a:rPr>
              <a:t>Tractive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Pow!$B$8</c:f>
              <c:strCache>
                <c:ptCount val="1"/>
                <c:pt idx="0">
                  <c:v>Speed(kph)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Pow!$A$9:$A$123</c:f>
              <c:numCache>
                <c:formatCode>General</c:formatCode>
                <c:ptCount val="115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51</c:v>
                </c:pt>
                <c:pt idx="11">
                  <c:v>59</c:v>
                </c:pt>
                <c:pt idx="12">
                  <c:v>66</c:v>
                </c:pt>
                <c:pt idx="13">
                  <c:v>69</c:v>
                </c:pt>
                <c:pt idx="14">
                  <c:v>76</c:v>
                </c:pt>
                <c:pt idx="15">
                  <c:v>78</c:v>
                </c:pt>
                <c:pt idx="16">
                  <c:v>85</c:v>
                </c:pt>
                <c:pt idx="17">
                  <c:v>94</c:v>
                </c:pt>
                <c:pt idx="18">
                  <c:v>101</c:v>
                </c:pt>
                <c:pt idx="19">
                  <c:v>108</c:v>
                </c:pt>
                <c:pt idx="20">
                  <c:v>124</c:v>
                </c:pt>
                <c:pt idx="21">
                  <c:v>130</c:v>
                </c:pt>
                <c:pt idx="22">
                  <c:v>134</c:v>
                </c:pt>
                <c:pt idx="23">
                  <c:v>138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153</c:v>
                </c:pt>
                <c:pt idx="28">
                  <c:v>157</c:v>
                </c:pt>
                <c:pt idx="29">
                  <c:v>159</c:v>
                </c:pt>
                <c:pt idx="30">
                  <c:v>167</c:v>
                </c:pt>
                <c:pt idx="31">
                  <c:v>174</c:v>
                </c:pt>
                <c:pt idx="32">
                  <c:v>177</c:v>
                </c:pt>
                <c:pt idx="33">
                  <c:v>184</c:v>
                </c:pt>
                <c:pt idx="34">
                  <c:v>186</c:v>
                </c:pt>
                <c:pt idx="35">
                  <c:v>193</c:v>
                </c:pt>
                <c:pt idx="36">
                  <c:v>202</c:v>
                </c:pt>
                <c:pt idx="37">
                  <c:v>209</c:v>
                </c:pt>
                <c:pt idx="38">
                  <c:v>216</c:v>
                </c:pt>
                <c:pt idx="39">
                  <c:v>232</c:v>
                </c:pt>
                <c:pt idx="40">
                  <c:v>238</c:v>
                </c:pt>
                <c:pt idx="41">
                  <c:v>242</c:v>
                </c:pt>
                <c:pt idx="42">
                  <c:v>246</c:v>
                </c:pt>
                <c:pt idx="43">
                  <c:v>248</c:v>
                </c:pt>
                <c:pt idx="44">
                  <c:v>253</c:v>
                </c:pt>
                <c:pt idx="45">
                  <c:v>258</c:v>
                </c:pt>
                <c:pt idx="46">
                  <c:v>261</c:v>
                </c:pt>
                <c:pt idx="47">
                  <c:v>265</c:v>
                </c:pt>
                <c:pt idx="48">
                  <c:v>267</c:v>
                </c:pt>
                <c:pt idx="49">
                  <c:v>275</c:v>
                </c:pt>
                <c:pt idx="50">
                  <c:v>282</c:v>
                </c:pt>
                <c:pt idx="51">
                  <c:v>285</c:v>
                </c:pt>
                <c:pt idx="52">
                  <c:v>292</c:v>
                </c:pt>
                <c:pt idx="53">
                  <c:v>294</c:v>
                </c:pt>
                <c:pt idx="54">
                  <c:v>301</c:v>
                </c:pt>
                <c:pt idx="55">
                  <c:v>310</c:v>
                </c:pt>
                <c:pt idx="56">
                  <c:v>317</c:v>
                </c:pt>
                <c:pt idx="57">
                  <c:v>324</c:v>
                </c:pt>
                <c:pt idx="58">
                  <c:v>340</c:v>
                </c:pt>
                <c:pt idx="59">
                  <c:v>346</c:v>
                </c:pt>
                <c:pt idx="60">
                  <c:v>350</c:v>
                </c:pt>
                <c:pt idx="61">
                  <c:v>354</c:v>
                </c:pt>
                <c:pt idx="62">
                  <c:v>356</c:v>
                </c:pt>
                <c:pt idx="63">
                  <c:v>361</c:v>
                </c:pt>
                <c:pt idx="64">
                  <c:v>366</c:v>
                </c:pt>
                <c:pt idx="65">
                  <c:v>369</c:v>
                </c:pt>
                <c:pt idx="66">
                  <c:v>373</c:v>
                </c:pt>
                <c:pt idx="67">
                  <c:v>375</c:v>
                </c:pt>
                <c:pt idx="68">
                  <c:v>383</c:v>
                </c:pt>
                <c:pt idx="69">
                  <c:v>390</c:v>
                </c:pt>
                <c:pt idx="70">
                  <c:v>393</c:v>
                </c:pt>
                <c:pt idx="71">
                  <c:v>400</c:v>
                </c:pt>
                <c:pt idx="72">
                  <c:v>402</c:v>
                </c:pt>
                <c:pt idx="73">
                  <c:v>409</c:v>
                </c:pt>
                <c:pt idx="74">
                  <c:v>418</c:v>
                </c:pt>
                <c:pt idx="75">
                  <c:v>425</c:v>
                </c:pt>
                <c:pt idx="76">
                  <c:v>432</c:v>
                </c:pt>
                <c:pt idx="77">
                  <c:v>448</c:v>
                </c:pt>
                <c:pt idx="78">
                  <c:v>454</c:v>
                </c:pt>
                <c:pt idx="79">
                  <c:v>458</c:v>
                </c:pt>
                <c:pt idx="80">
                  <c:v>462</c:v>
                </c:pt>
                <c:pt idx="81">
                  <c:v>464</c:v>
                </c:pt>
                <c:pt idx="82">
                  <c:v>469</c:v>
                </c:pt>
                <c:pt idx="83">
                  <c:v>474</c:v>
                </c:pt>
                <c:pt idx="84">
                  <c:v>477</c:v>
                </c:pt>
                <c:pt idx="85">
                  <c:v>481</c:v>
                </c:pt>
                <c:pt idx="86">
                  <c:v>483</c:v>
                </c:pt>
                <c:pt idx="87">
                  <c:v>491</c:v>
                </c:pt>
                <c:pt idx="88">
                  <c:v>498</c:v>
                </c:pt>
                <c:pt idx="89">
                  <c:v>501</c:v>
                </c:pt>
                <c:pt idx="90">
                  <c:v>508</c:v>
                </c:pt>
                <c:pt idx="91">
                  <c:v>510</c:v>
                </c:pt>
                <c:pt idx="92">
                  <c:v>517</c:v>
                </c:pt>
                <c:pt idx="93">
                  <c:v>526</c:v>
                </c:pt>
                <c:pt idx="94">
                  <c:v>533</c:v>
                </c:pt>
                <c:pt idx="95">
                  <c:v>540</c:v>
                </c:pt>
                <c:pt idx="96">
                  <c:v>556</c:v>
                </c:pt>
                <c:pt idx="97">
                  <c:v>562</c:v>
                </c:pt>
                <c:pt idx="98">
                  <c:v>566</c:v>
                </c:pt>
                <c:pt idx="99">
                  <c:v>570</c:v>
                </c:pt>
                <c:pt idx="100">
                  <c:v>572</c:v>
                </c:pt>
                <c:pt idx="101">
                  <c:v>577</c:v>
                </c:pt>
                <c:pt idx="102">
                  <c:v>582</c:v>
                </c:pt>
                <c:pt idx="103">
                  <c:v>585</c:v>
                </c:pt>
                <c:pt idx="104">
                  <c:v>589</c:v>
                </c:pt>
                <c:pt idx="105">
                  <c:v>591</c:v>
                </c:pt>
                <c:pt idx="106">
                  <c:v>599</c:v>
                </c:pt>
                <c:pt idx="107">
                  <c:v>606</c:v>
                </c:pt>
                <c:pt idx="108">
                  <c:v>609</c:v>
                </c:pt>
                <c:pt idx="109">
                  <c:v>616</c:v>
                </c:pt>
                <c:pt idx="110">
                  <c:v>618</c:v>
                </c:pt>
                <c:pt idx="111">
                  <c:v>625</c:v>
                </c:pt>
                <c:pt idx="112">
                  <c:v>634</c:v>
                </c:pt>
                <c:pt idx="113">
                  <c:v>641</c:v>
                </c:pt>
                <c:pt idx="114">
                  <c:v>648</c:v>
                </c:pt>
              </c:numCache>
            </c:numRef>
          </c:xVal>
          <c:yVal>
            <c:numRef>
              <c:f>Pow!$N$9:$N$123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2332.4</c:v>
                </c:pt>
                <c:pt idx="3">
                  <c:v>3475.33</c:v>
                </c:pt>
                <c:pt idx="4">
                  <c:v>0</c:v>
                </c:pt>
                <c:pt idx="5">
                  <c:v>344.61</c:v>
                </c:pt>
                <c:pt idx="6">
                  <c:v>3673.23</c:v>
                </c:pt>
                <c:pt idx="7">
                  <c:v>4722.51</c:v>
                </c:pt>
                <c:pt idx="8">
                  <c:v>0</c:v>
                </c:pt>
                <c:pt idx="9">
                  <c:v>1102.57</c:v>
                </c:pt>
                <c:pt idx="10">
                  <c:v>0</c:v>
                </c:pt>
                <c:pt idx="11">
                  <c:v>5493.74</c:v>
                </c:pt>
                <c:pt idx="12">
                  <c:v>6545.82</c:v>
                </c:pt>
                <c:pt idx="13">
                  <c:v>0</c:v>
                </c:pt>
                <c:pt idx="14">
                  <c:v>2693.81</c:v>
                </c:pt>
                <c:pt idx="15">
                  <c:v>0</c:v>
                </c:pt>
                <c:pt idx="16">
                  <c:v>6545.82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2332.4</c:v>
                </c:pt>
                <c:pt idx="22">
                  <c:v>3475.33</c:v>
                </c:pt>
                <c:pt idx="23">
                  <c:v>0</c:v>
                </c:pt>
                <c:pt idx="24">
                  <c:v>344.61</c:v>
                </c:pt>
                <c:pt idx="25">
                  <c:v>3673.23</c:v>
                </c:pt>
                <c:pt idx="26">
                  <c:v>4722.51</c:v>
                </c:pt>
                <c:pt idx="27">
                  <c:v>0</c:v>
                </c:pt>
                <c:pt idx="28">
                  <c:v>1102.57</c:v>
                </c:pt>
                <c:pt idx="29">
                  <c:v>0</c:v>
                </c:pt>
                <c:pt idx="30">
                  <c:v>5493.74</c:v>
                </c:pt>
                <c:pt idx="31">
                  <c:v>6545.82</c:v>
                </c:pt>
                <c:pt idx="32">
                  <c:v>0</c:v>
                </c:pt>
                <c:pt idx="33">
                  <c:v>2693.81</c:v>
                </c:pt>
                <c:pt idx="34">
                  <c:v>0</c:v>
                </c:pt>
                <c:pt idx="35">
                  <c:v>6545.82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2332.4</c:v>
                </c:pt>
                <c:pt idx="41">
                  <c:v>3475.33</c:v>
                </c:pt>
                <c:pt idx="42">
                  <c:v>0</c:v>
                </c:pt>
                <c:pt idx="43">
                  <c:v>344.61</c:v>
                </c:pt>
                <c:pt idx="44">
                  <c:v>3673.23</c:v>
                </c:pt>
                <c:pt idx="45">
                  <c:v>4722.51</c:v>
                </c:pt>
                <c:pt idx="46">
                  <c:v>0</c:v>
                </c:pt>
                <c:pt idx="47">
                  <c:v>1102.57</c:v>
                </c:pt>
                <c:pt idx="48">
                  <c:v>0</c:v>
                </c:pt>
                <c:pt idx="49">
                  <c:v>5493.74</c:v>
                </c:pt>
                <c:pt idx="50">
                  <c:v>6545.82</c:v>
                </c:pt>
                <c:pt idx="51">
                  <c:v>0</c:v>
                </c:pt>
                <c:pt idx="52">
                  <c:v>2693.81</c:v>
                </c:pt>
                <c:pt idx="53">
                  <c:v>0</c:v>
                </c:pt>
                <c:pt idx="54">
                  <c:v>6545.82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2332.4</c:v>
                </c:pt>
                <c:pt idx="60">
                  <c:v>3475.33</c:v>
                </c:pt>
                <c:pt idx="61">
                  <c:v>0</c:v>
                </c:pt>
                <c:pt idx="62">
                  <c:v>344.61</c:v>
                </c:pt>
                <c:pt idx="63">
                  <c:v>3673.23</c:v>
                </c:pt>
                <c:pt idx="64">
                  <c:v>4722.51</c:v>
                </c:pt>
                <c:pt idx="65">
                  <c:v>0</c:v>
                </c:pt>
                <c:pt idx="66">
                  <c:v>1102.57</c:v>
                </c:pt>
                <c:pt idx="67">
                  <c:v>0</c:v>
                </c:pt>
                <c:pt idx="68">
                  <c:v>5493.74</c:v>
                </c:pt>
                <c:pt idx="69">
                  <c:v>6545.82</c:v>
                </c:pt>
                <c:pt idx="70">
                  <c:v>0</c:v>
                </c:pt>
                <c:pt idx="71">
                  <c:v>2693.81</c:v>
                </c:pt>
                <c:pt idx="72">
                  <c:v>0</c:v>
                </c:pt>
                <c:pt idx="73">
                  <c:v>6545.82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2332.4</c:v>
                </c:pt>
                <c:pt idx="79">
                  <c:v>3475.33</c:v>
                </c:pt>
                <c:pt idx="80">
                  <c:v>0</c:v>
                </c:pt>
                <c:pt idx="81">
                  <c:v>344.61</c:v>
                </c:pt>
                <c:pt idx="82">
                  <c:v>3673.23</c:v>
                </c:pt>
                <c:pt idx="83">
                  <c:v>4722.51</c:v>
                </c:pt>
                <c:pt idx="84">
                  <c:v>0</c:v>
                </c:pt>
                <c:pt idx="85">
                  <c:v>1102.57</c:v>
                </c:pt>
                <c:pt idx="86">
                  <c:v>0</c:v>
                </c:pt>
                <c:pt idx="87">
                  <c:v>5493.74</c:v>
                </c:pt>
                <c:pt idx="88">
                  <c:v>6545.82</c:v>
                </c:pt>
                <c:pt idx="89">
                  <c:v>0</c:v>
                </c:pt>
                <c:pt idx="90">
                  <c:v>2693.81</c:v>
                </c:pt>
                <c:pt idx="91">
                  <c:v>0</c:v>
                </c:pt>
                <c:pt idx="92">
                  <c:v>6545.82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2332.4</c:v>
                </c:pt>
                <c:pt idx="98">
                  <c:v>3475.33</c:v>
                </c:pt>
                <c:pt idx="99">
                  <c:v>0</c:v>
                </c:pt>
                <c:pt idx="100">
                  <c:v>344.61</c:v>
                </c:pt>
                <c:pt idx="101">
                  <c:v>3673.23</c:v>
                </c:pt>
                <c:pt idx="102">
                  <c:v>4722.51</c:v>
                </c:pt>
                <c:pt idx="103">
                  <c:v>0</c:v>
                </c:pt>
                <c:pt idx="104">
                  <c:v>1102.57</c:v>
                </c:pt>
                <c:pt idx="105">
                  <c:v>0</c:v>
                </c:pt>
                <c:pt idx="106">
                  <c:v>5493.74</c:v>
                </c:pt>
                <c:pt idx="107">
                  <c:v>6545.82</c:v>
                </c:pt>
                <c:pt idx="108">
                  <c:v>0</c:v>
                </c:pt>
                <c:pt idx="109">
                  <c:v>2693.81</c:v>
                </c:pt>
                <c:pt idx="110">
                  <c:v>0</c:v>
                </c:pt>
                <c:pt idx="111">
                  <c:v>6545.82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7-47CE-B12E-BFE45E89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54928"/>
        <c:axId val="524923280"/>
      </c:scatterChart>
      <c:valAx>
        <c:axId val="46895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Cambria" panose="02040503050406030204" pitchFamily="18" charset="0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24923280"/>
        <c:crosses val="autoZero"/>
        <c:crossBetween val="midCat"/>
      </c:valAx>
      <c:valAx>
        <c:axId val="524923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Cambria" panose="02040503050406030204" pitchFamily="18" charset="0"/>
                  </a:rPr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895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sz="1600" b="1">
                <a:latin typeface="Cambria" panose="02040503050406030204" pitchFamily="18" charset="0"/>
              </a:rPr>
              <a:t>Tractive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Pow!$L$8</c:f>
              <c:strCache>
                <c:ptCount val="1"/>
                <c:pt idx="0">
                  <c:v>Ftot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Pow!$A$9:$A$123</c:f>
              <c:numCache>
                <c:formatCode>General</c:formatCode>
                <c:ptCount val="115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51</c:v>
                </c:pt>
                <c:pt idx="11">
                  <c:v>59</c:v>
                </c:pt>
                <c:pt idx="12">
                  <c:v>66</c:v>
                </c:pt>
                <c:pt idx="13">
                  <c:v>69</c:v>
                </c:pt>
                <c:pt idx="14">
                  <c:v>76</c:v>
                </c:pt>
                <c:pt idx="15">
                  <c:v>78</c:v>
                </c:pt>
                <c:pt idx="16">
                  <c:v>85</c:v>
                </c:pt>
                <c:pt idx="17">
                  <c:v>94</c:v>
                </c:pt>
                <c:pt idx="18">
                  <c:v>101</c:v>
                </c:pt>
                <c:pt idx="19">
                  <c:v>108</c:v>
                </c:pt>
                <c:pt idx="20">
                  <c:v>124</c:v>
                </c:pt>
                <c:pt idx="21">
                  <c:v>130</c:v>
                </c:pt>
                <c:pt idx="22">
                  <c:v>134</c:v>
                </c:pt>
                <c:pt idx="23">
                  <c:v>138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153</c:v>
                </c:pt>
                <c:pt idx="28">
                  <c:v>157</c:v>
                </c:pt>
                <c:pt idx="29">
                  <c:v>159</c:v>
                </c:pt>
                <c:pt idx="30">
                  <c:v>167</c:v>
                </c:pt>
                <c:pt idx="31">
                  <c:v>174</c:v>
                </c:pt>
                <c:pt idx="32">
                  <c:v>177</c:v>
                </c:pt>
                <c:pt idx="33">
                  <c:v>184</c:v>
                </c:pt>
                <c:pt idx="34">
                  <c:v>186</c:v>
                </c:pt>
                <c:pt idx="35">
                  <c:v>193</c:v>
                </c:pt>
                <c:pt idx="36">
                  <c:v>202</c:v>
                </c:pt>
                <c:pt idx="37">
                  <c:v>209</c:v>
                </c:pt>
                <c:pt idx="38">
                  <c:v>216</c:v>
                </c:pt>
                <c:pt idx="39">
                  <c:v>232</c:v>
                </c:pt>
                <c:pt idx="40">
                  <c:v>238</c:v>
                </c:pt>
                <c:pt idx="41">
                  <c:v>242</c:v>
                </c:pt>
                <c:pt idx="42">
                  <c:v>246</c:v>
                </c:pt>
                <c:pt idx="43">
                  <c:v>248</c:v>
                </c:pt>
                <c:pt idx="44">
                  <c:v>253</c:v>
                </c:pt>
                <c:pt idx="45">
                  <c:v>258</c:v>
                </c:pt>
                <c:pt idx="46">
                  <c:v>261</c:v>
                </c:pt>
                <c:pt idx="47">
                  <c:v>265</c:v>
                </c:pt>
                <c:pt idx="48">
                  <c:v>267</c:v>
                </c:pt>
                <c:pt idx="49">
                  <c:v>275</c:v>
                </c:pt>
                <c:pt idx="50">
                  <c:v>282</c:v>
                </c:pt>
                <c:pt idx="51">
                  <c:v>285</c:v>
                </c:pt>
                <c:pt idx="52">
                  <c:v>292</c:v>
                </c:pt>
                <c:pt idx="53">
                  <c:v>294</c:v>
                </c:pt>
                <c:pt idx="54">
                  <c:v>301</c:v>
                </c:pt>
                <c:pt idx="55">
                  <c:v>310</c:v>
                </c:pt>
                <c:pt idx="56">
                  <c:v>317</c:v>
                </c:pt>
                <c:pt idx="57">
                  <c:v>324</c:v>
                </c:pt>
                <c:pt idx="58">
                  <c:v>340</c:v>
                </c:pt>
                <c:pt idx="59">
                  <c:v>346</c:v>
                </c:pt>
                <c:pt idx="60">
                  <c:v>350</c:v>
                </c:pt>
                <c:pt idx="61">
                  <c:v>354</c:v>
                </c:pt>
                <c:pt idx="62">
                  <c:v>356</c:v>
                </c:pt>
                <c:pt idx="63">
                  <c:v>361</c:v>
                </c:pt>
                <c:pt idx="64">
                  <c:v>366</c:v>
                </c:pt>
                <c:pt idx="65">
                  <c:v>369</c:v>
                </c:pt>
                <c:pt idx="66">
                  <c:v>373</c:v>
                </c:pt>
                <c:pt idx="67">
                  <c:v>375</c:v>
                </c:pt>
                <c:pt idx="68">
                  <c:v>383</c:v>
                </c:pt>
                <c:pt idx="69">
                  <c:v>390</c:v>
                </c:pt>
                <c:pt idx="70">
                  <c:v>393</c:v>
                </c:pt>
                <c:pt idx="71">
                  <c:v>400</c:v>
                </c:pt>
                <c:pt idx="72">
                  <c:v>402</c:v>
                </c:pt>
                <c:pt idx="73">
                  <c:v>409</c:v>
                </c:pt>
                <c:pt idx="74">
                  <c:v>418</c:v>
                </c:pt>
                <c:pt idx="75">
                  <c:v>425</c:v>
                </c:pt>
                <c:pt idx="76">
                  <c:v>432</c:v>
                </c:pt>
                <c:pt idx="77">
                  <c:v>448</c:v>
                </c:pt>
                <c:pt idx="78">
                  <c:v>454</c:v>
                </c:pt>
                <c:pt idx="79">
                  <c:v>458</c:v>
                </c:pt>
                <c:pt idx="80">
                  <c:v>462</c:v>
                </c:pt>
                <c:pt idx="81">
                  <c:v>464</c:v>
                </c:pt>
                <c:pt idx="82">
                  <c:v>469</c:v>
                </c:pt>
                <c:pt idx="83">
                  <c:v>474</c:v>
                </c:pt>
                <c:pt idx="84">
                  <c:v>477</c:v>
                </c:pt>
                <c:pt idx="85">
                  <c:v>481</c:v>
                </c:pt>
                <c:pt idx="86">
                  <c:v>483</c:v>
                </c:pt>
                <c:pt idx="87">
                  <c:v>491</c:v>
                </c:pt>
                <c:pt idx="88">
                  <c:v>498</c:v>
                </c:pt>
                <c:pt idx="89">
                  <c:v>501</c:v>
                </c:pt>
                <c:pt idx="90">
                  <c:v>508</c:v>
                </c:pt>
                <c:pt idx="91">
                  <c:v>510</c:v>
                </c:pt>
                <c:pt idx="92">
                  <c:v>517</c:v>
                </c:pt>
                <c:pt idx="93">
                  <c:v>526</c:v>
                </c:pt>
                <c:pt idx="94">
                  <c:v>533</c:v>
                </c:pt>
                <c:pt idx="95">
                  <c:v>540</c:v>
                </c:pt>
                <c:pt idx="96">
                  <c:v>556</c:v>
                </c:pt>
                <c:pt idx="97">
                  <c:v>562</c:v>
                </c:pt>
                <c:pt idx="98">
                  <c:v>566</c:v>
                </c:pt>
                <c:pt idx="99">
                  <c:v>570</c:v>
                </c:pt>
                <c:pt idx="100">
                  <c:v>572</c:v>
                </c:pt>
                <c:pt idx="101">
                  <c:v>577</c:v>
                </c:pt>
                <c:pt idx="102">
                  <c:v>582</c:v>
                </c:pt>
                <c:pt idx="103">
                  <c:v>585</c:v>
                </c:pt>
                <c:pt idx="104">
                  <c:v>589</c:v>
                </c:pt>
                <c:pt idx="105">
                  <c:v>591</c:v>
                </c:pt>
                <c:pt idx="106">
                  <c:v>599</c:v>
                </c:pt>
                <c:pt idx="107">
                  <c:v>606</c:v>
                </c:pt>
                <c:pt idx="108">
                  <c:v>609</c:v>
                </c:pt>
                <c:pt idx="109">
                  <c:v>616</c:v>
                </c:pt>
                <c:pt idx="110">
                  <c:v>618</c:v>
                </c:pt>
                <c:pt idx="111">
                  <c:v>625</c:v>
                </c:pt>
                <c:pt idx="112">
                  <c:v>634</c:v>
                </c:pt>
                <c:pt idx="113">
                  <c:v>641</c:v>
                </c:pt>
                <c:pt idx="114">
                  <c:v>648</c:v>
                </c:pt>
              </c:numCache>
            </c:numRef>
          </c:xVal>
          <c:yVal>
            <c:numRef>
              <c:f>Pow!$L$9:$L$123</c:f>
              <c:numCache>
                <c:formatCode>General</c:formatCode>
                <c:ptCount val="115"/>
                <c:pt idx="0">
                  <c:v>71.960000000000008</c:v>
                </c:pt>
                <c:pt idx="1">
                  <c:v>71.960000000000008</c:v>
                </c:pt>
                <c:pt idx="2">
                  <c:v>599.76</c:v>
                </c:pt>
                <c:pt idx="3">
                  <c:v>568.68999999999994</c:v>
                </c:pt>
                <c:pt idx="4">
                  <c:v>0</c:v>
                </c:pt>
                <c:pt idx="5">
                  <c:v>95.43</c:v>
                </c:pt>
                <c:pt idx="6">
                  <c:v>574.93999999999994</c:v>
                </c:pt>
                <c:pt idx="7">
                  <c:v>548.41999999999996</c:v>
                </c:pt>
                <c:pt idx="8">
                  <c:v>0</c:v>
                </c:pt>
                <c:pt idx="9">
                  <c:v>158.76999999999998</c:v>
                </c:pt>
                <c:pt idx="10">
                  <c:v>0</c:v>
                </c:pt>
                <c:pt idx="11">
                  <c:v>581.69000000000005</c:v>
                </c:pt>
                <c:pt idx="12">
                  <c:v>561.07000000000005</c:v>
                </c:pt>
                <c:pt idx="13">
                  <c:v>0</c:v>
                </c:pt>
                <c:pt idx="14">
                  <c:v>262.09999999999997</c:v>
                </c:pt>
                <c:pt idx="15">
                  <c:v>0</c:v>
                </c:pt>
                <c:pt idx="16">
                  <c:v>561.07000000000005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71.960000000000008</c:v>
                </c:pt>
                <c:pt idx="21">
                  <c:v>599.76</c:v>
                </c:pt>
                <c:pt idx="22">
                  <c:v>568.68999999999994</c:v>
                </c:pt>
                <c:pt idx="23">
                  <c:v>0</c:v>
                </c:pt>
                <c:pt idx="24">
                  <c:v>95.43</c:v>
                </c:pt>
                <c:pt idx="25">
                  <c:v>574.93999999999994</c:v>
                </c:pt>
                <c:pt idx="26">
                  <c:v>548.41999999999996</c:v>
                </c:pt>
                <c:pt idx="27">
                  <c:v>0</c:v>
                </c:pt>
                <c:pt idx="28">
                  <c:v>158.76999999999998</c:v>
                </c:pt>
                <c:pt idx="29">
                  <c:v>0</c:v>
                </c:pt>
                <c:pt idx="30">
                  <c:v>581.69000000000005</c:v>
                </c:pt>
                <c:pt idx="31">
                  <c:v>561.07000000000005</c:v>
                </c:pt>
                <c:pt idx="32">
                  <c:v>0</c:v>
                </c:pt>
                <c:pt idx="33">
                  <c:v>262.09999999999997</c:v>
                </c:pt>
                <c:pt idx="34">
                  <c:v>0</c:v>
                </c:pt>
                <c:pt idx="35">
                  <c:v>561.07000000000005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71.960000000000008</c:v>
                </c:pt>
                <c:pt idx="40">
                  <c:v>599.76</c:v>
                </c:pt>
                <c:pt idx="41">
                  <c:v>568.68999999999994</c:v>
                </c:pt>
                <c:pt idx="42">
                  <c:v>0</c:v>
                </c:pt>
                <c:pt idx="43">
                  <c:v>95.43</c:v>
                </c:pt>
                <c:pt idx="44">
                  <c:v>574.93999999999994</c:v>
                </c:pt>
                <c:pt idx="45">
                  <c:v>548.41999999999996</c:v>
                </c:pt>
                <c:pt idx="46">
                  <c:v>0</c:v>
                </c:pt>
                <c:pt idx="47">
                  <c:v>158.76999999999998</c:v>
                </c:pt>
                <c:pt idx="48">
                  <c:v>0</c:v>
                </c:pt>
                <c:pt idx="49">
                  <c:v>581.69000000000005</c:v>
                </c:pt>
                <c:pt idx="50">
                  <c:v>561.07000000000005</c:v>
                </c:pt>
                <c:pt idx="51">
                  <c:v>0</c:v>
                </c:pt>
                <c:pt idx="52">
                  <c:v>262.09999999999997</c:v>
                </c:pt>
                <c:pt idx="53">
                  <c:v>0</c:v>
                </c:pt>
                <c:pt idx="54">
                  <c:v>561.07000000000005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71.960000000000008</c:v>
                </c:pt>
                <c:pt idx="59">
                  <c:v>599.76</c:v>
                </c:pt>
                <c:pt idx="60">
                  <c:v>568.68999999999994</c:v>
                </c:pt>
                <c:pt idx="61">
                  <c:v>0</c:v>
                </c:pt>
                <c:pt idx="62">
                  <c:v>95.43</c:v>
                </c:pt>
                <c:pt idx="63">
                  <c:v>574.93999999999994</c:v>
                </c:pt>
                <c:pt idx="64">
                  <c:v>548.41999999999996</c:v>
                </c:pt>
                <c:pt idx="65">
                  <c:v>0</c:v>
                </c:pt>
                <c:pt idx="66">
                  <c:v>158.76999999999998</c:v>
                </c:pt>
                <c:pt idx="67">
                  <c:v>0</c:v>
                </c:pt>
                <c:pt idx="68">
                  <c:v>581.69000000000005</c:v>
                </c:pt>
                <c:pt idx="69">
                  <c:v>561.07000000000005</c:v>
                </c:pt>
                <c:pt idx="70">
                  <c:v>0</c:v>
                </c:pt>
                <c:pt idx="71">
                  <c:v>262.09999999999997</c:v>
                </c:pt>
                <c:pt idx="72">
                  <c:v>0</c:v>
                </c:pt>
                <c:pt idx="73">
                  <c:v>561.07000000000005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71.960000000000008</c:v>
                </c:pt>
                <c:pt idx="78">
                  <c:v>599.76</c:v>
                </c:pt>
                <c:pt idx="79">
                  <c:v>568.68999999999994</c:v>
                </c:pt>
                <c:pt idx="80">
                  <c:v>0</c:v>
                </c:pt>
                <c:pt idx="81">
                  <c:v>95.43</c:v>
                </c:pt>
                <c:pt idx="82">
                  <c:v>574.93999999999994</c:v>
                </c:pt>
                <c:pt idx="83">
                  <c:v>548.41999999999996</c:v>
                </c:pt>
                <c:pt idx="84">
                  <c:v>0</c:v>
                </c:pt>
                <c:pt idx="85">
                  <c:v>158.76999999999998</c:v>
                </c:pt>
                <c:pt idx="86">
                  <c:v>0</c:v>
                </c:pt>
                <c:pt idx="87">
                  <c:v>581.69000000000005</c:v>
                </c:pt>
                <c:pt idx="88">
                  <c:v>561.07000000000005</c:v>
                </c:pt>
                <c:pt idx="89">
                  <c:v>0</c:v>
                </c:pt>
                <c:pt idx="90">
                  <c:v>262.09999999999997</c:v>
                </c:pt>
                <c:pt idx="91">
                  <c:v>0</c:v>
                </c:pt>
                <c:pt idx="92">
                  <c:v>561.07000000000005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71.960000000000008</c:v>
                </c:pt>
                <c:pt idx="97">
                  <c:v>599.76</c:v>
                </c:pt>
                <c:pt idx="98">
                  <c:v>568.68999999999994</c:v>
                </c:pt>
                <c:pt idx="99">
                  <c:v>0</c:v>
                </c:pt>
                <c:pt idx="100">
                  <c:v>95.43</c:v>
                </c:pt>
                <c:pt idx="101">
                  <c:v>574.93999999999994</c:v>
                </c:pt>
                <c:pt idx="102">
                  <c:v>548.41999999999996</c:v>
                </c:pt>
                <c:pt idx="103">
                  <c:v>0</c:v>
                </c:pt>
                <c:pt idx="104">
                  <c:v>158.76999999999998</c:v>
                </c:pt>
                <c:pt idx="105">
                  <c:v>0</c:v>
                </c:pt>
                <c:pt idx="106">
                  <c:v>581.69000000000005</c:v>
                </c:pt>
                <c:pt idx="107">
                  <c:v>561.07000000000005</c:v>
                </c:pt>
                <c:pt idx="108">
                  <c:v>0</c:v>
                </c:pt>
                <c:pt idx="109">
                  <c:v>262.09999999999997</c:v>
                </c:pt>
                <c:pt idx="110">
                  <c:v>0</c:v>
                </c:pt>
                <c:pt idx="111">
                  <c:v>561.07000000000005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AB-4851-A832-1507D1494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54928"/>
        <c:axId val="524923280"/>
      </c:scatterChart>
      <c:valAx>
        <c:axId val="468954928"/>
        <c:scaling>
          <c:orientation val="minMax"/>
          <c:max val="1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Cambria" panose="02040503050406030204" pitchFamily="18" charset="0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24923280"/>
        <c:crosses val="autoZero"/>
        <c:crossBetween val="midCat"/>
      </c:valAx>
      <c:valAx>
        <c:axId val="5249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Cambria" panose="02040503050406030204" pitchFamily="18" charset="0"/>
                  </a:rPr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8954928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sz="1600" b="1">
                <a:latin typeface="Cambria" panose="02040503050406030204" pitchFamily="18" charset="0"/>
              </a:rPr>
              <a:t>Tractive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Pow!$M$8</c:f>
              <c:strCache>
                <c:ptCount val="1"/>
                <c:pt idx="0">
                  <c:v>Ttot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Pow!$A$9:$A$123</c:f>
              <c:numCache>
                <c:formatCode>General</c:formatCode>
                <c:ptCount val="115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51</c:v>
                </c:pt>
                <c:pt idx="11">
                  <c:v>59</c:v>
                </c:pt>
                <c:pt idx="12">
                  <c:v>66</c:v>
                </c:pt>
                <c:pt idx="13">
                  <c:v>69</c:v>
                </c:pt>
                <c:pt idx="14">
                  <c:v>76</c:v>
                </c:pt>
                <c:pt idx="15">
                  <c:v>78</c:v>
                </c:pt>
                <c:pt idx="16">
                  <c:v>85</c:v>
                </c:pt>
                <c:pt idx="17">
                  <c:v>94</c:v>
                </c:pt>
                <c:pt idx="18">
                  <c:v>101</c:v>
                </c:pt>
                <c:pt idx="19">
                  <c:v>108</c:v>
                </c:pt>
                <c:pt idx="20">
                  <c:v>124</c:v>
                </c:pt>
                <c:pt idx="21">
                  <c:v>130</c:v>
                </c:pt>
                <c:pt idx="22">
                  <c:v>134</c:v>
                </c:pt>
                <c:pt idx="23">
                  <c:v>138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153</c:v>
                </c:pt>
                <c:pt idx="28">
                  <c:v>157</c:v>
                </c:pt>
                <c:pt idx="29">
                  <c:v>159</c:v>
                </c:pt>
                <c:pt idx="30">
                  <c:v>167</c:v>
                </c:pt>
                <c:pt idx="31">
                  <c:v>174</c:v>
                </c:pt>
                <c:pt idx="32">
                  <c:v>177</c:v>
                </c:pt>
                <c:pt idx="33">
                  <c:v>184</c:v>
                </c:pt>
                <c:pt idx="34">
                  <c:v>186</c:v>
                </c:pt>
                <c:pt idx="35">
                  <c:v>193</c:v>
                </c:pt>
                <c:pt idx="36">
                  <c:v>202</c:v>
                </c:pt>
                <c:pt idx="37">
                  <c:v>209</c:v>
                </c:pt>
                <c:pt idx="38">
                  <c:v>216</c:v>
                </c:pt>
                <c:pt idx="39">
                  <c:v>232</c:v>
                </c:pt>
                <c:pt idx="40">
                  <c:v>238</c:v>
                </c:pt>
                <c:pt idx="41">
                  <c:v>242</c:v>
                </c:pt>
                <c:pt idx="42">
                  <c:v>246</c:v>
                </c:pt>
                <c:pt idx="43">
                  <c:v>248</c:v>
                </c:pt>
                <c:pt idx="44">
                  <c:v>253</c:v>
                </c:pt>
                <c:pt idx="45">
                  <c:v>258</c:v>
                </c:pt>
                <c:pt idx="46">
                  <c:v>261</c:v>
                </c:pt>
                <c:pt idx="47">
                  <c:v>265</c:v>
                </c:pt>
                <c:pt idx="48">
                  <c:v>267</c:v>
                </c:pt>
                <c:pt idx="49">
                  <c:v>275</c:v>
                </c:pt>
                <c:pt idx="50">
                  <c:v>282</c:v>
                </c:pt>
                <c:pt idx="51">
                  <c:v>285</c:v>
                </c:pt>
                <c:pt idx="52">
                  <c:v>292</c:v>
                </c:pt>
                <c:pt idx="53">
                  <c:v>294</c:v>
                </c:pt>
                <c:pt idx="54">
                  <c:v>301</c:v>
                </c:pt>
                <c:pt idx="55">
                  <c:v>310</c:v>
                </c:pt>
                <c:pt idx="56">
                  <c:v>317</c:v>
                </c:pt>
                <c:pt idx="57">
                  <c:v>324</c:v>
                </c:pt>
                <c:pt idx="58">
                  <c:v>340</c:v>
                </c:pt>
                <c:pt idx="59">
                  <c:v>346</c:v>
                </c:pt>
                <c:pt idx="60">
                  <c:v>350</c:v>
                </c:pt>
                <c:pt idx="61">
                  <c:v>354</c:v>
                </c:pt>
                <c:pt idx="62">
                  <c:v>356</c:v>
                </c:pt>
                <c:pt idx="63">
                  <c:v>361</c:v>
                </c:pt>
                <c:pt idx="64">
                  <c:v>366</c:v>
                </c:pt>
                <c:pt idx="65">
                  <c:v>369</c:v>
                </c:pt>
                <c:pt idx="66">
                  <c:v>373</c:v>
                </c:pt>
                <c:pt idx="67">
                  <c:v>375</c:v>
                </c:pt>
                <c:pt idx="68">
                  <c:v>383</c:v>
                </c:pt>
                <c:pt idx="69">
                  <c:v>390</c:v>
                </c:pt>
                <c:pt idx="70">
                  <c:v>393</c:v>
                </c:pt>
                <c:pt idx="71">
                  <c:v>400</c:v>
                </c:pt>
                <c:pt idx="72">
                  <c:v>402</c:v>
                </c:pt>
                <c:pt idx="73">
                  <c:v>409</c:v>
                </c:pt>
                <c:pt idx="74">
                  <c:v>418</c:v>
                </c:pt>
                <c:pt idx="75">
                  <c:v>425</c:v>
                </c:pt>
                <c:pt idx="76">
                  <c:v>432</c:v>
                </c:pt>
                <c:pt idx="77">
                  <c:v>448</c:v>
                </c:pt>
                <c:pt idx="78">
                  <c:v>454</c:v>
                </c:pt>
                <c:pt idx="79">
                  <c:v>458</c:v>
                </c:pt>
                <c:pt idx="80">
                  <c:v>462</c:v>
                </c:pt>
                <c:pt idx="81">
                  <c:v>464</c:v>
                </c:pt>
                <c:pt idx="82">
                  <c:v>469</c:v>
                </c:pt>
                <c:pt idx="83">
                  <c:v>474</c:v>
                </c:pt>
                <c:pt idx="84">
                  <c:v>477</c:v>
                </c:pt>
                <c:pt idx="85">
                  <c:v>481</c:v>
                </c:pt>
                <c:pt idx="86">
                  <c:v>483</c:v>
                </c:pt>
                <c:pt idx="87">
                  <c:v>491</c:v>
                </c:pt>
                <c:pt idx="88">
                  <c:v>498</c:v>
                </c:pt>
                <c:pt idx="89">
                  <c:v>501</c:v>
                </c:pt>
                <c:pt idx="90">
                  <c:v>508</c:v>
                </c:pt>
                <c:pt idx="91">
                  <c:v>510</c:v>
                </c:pt>
                <c:pt idx="92">
                  <c:v>517</c:v>
                </c:pt>
                <c:pt idx="93">
                  <c:v>526</c:v>
                </c:pt>
                <c:pt idx="94">
                  <c:v>533</c:v>
                </c:pt>
                <c:pt idx="95">
                  <c:v>540</c:v>
                </c:pt>
                <c:pt idx="96">
                  <c:v>556</c:v>
                </c:pt>
                <c:pt idx="97">
                  <c:v>562</c:v>
                </c:pt>
                <c:pt idx="98">
                  <c:v>566</c:v>
                </c:pt>
                <c:pt idx="99">
                  <c:v>570</c:v>
                </c:pt>
                <c:pt idx="100">
                  <c:v>572</c:v>
                </c:pt>
                <c:pt idx="101">
                  <c:v>577</c:v>
                </c:pt>
                <c:pt idx="102">
                  <c:v>582</c:v>
                </c:pt>
                <c:pt idx="103">
                  <c:v>585</c:v>
                </c:pt>
                <c:pt idx="104">
                  <c:v>589</c:v>
                </c:pt>
                <c:pt idx="105">
                  <c:v>591</c:v>
                </c:pt>
                <c:pt idx="106">
                  <c:v>599</c:v>
                </c:pt>
                <c:pt idx="107">
                  <c:v>606</c:v>
                </c:pt>
                <c:pt idx="108">
                  <c:v>609</c:v>
                </c:pt>
                <c:pt idx="109">
                  <c:v>616</c:v>
                </c:pt>
                <c:pt idx="110">
                  <c:v>618</c:v>
                </c:pt>
                <c:pt idx="111">
                  <c:v>625</c:v>
                </c:pt>
                <c:pt idx="112">
                  <c:v>634</c:v>
                </c:pt>
                <c:pt idx="113">
                  <c:v>641</c:v>
                </c:pt>
                <c:pt idx="114">
                  <c:v>648</c:v>
                </c:pt>
              </c:numCache>
            </c:numRef>
          </c:xVal>
          <c:yVal>
            <c:numRef>
              <c:f>Pow!$M$9:$M$123</c:f>
              <c:numCache>
                <c:formatCode>General</c:formatCode>
                <c:ptCount val="115"/>
                <c:pt idx="0">
                  <c:v>10.97</c:v>
                </c:pt>
                <c:pt idx="1">
                  <c:v>10.97</c:v>
                </c:pt>
                <c:pt idx="2">
                  <c:v>91.4</c:v>
                </c:pt>
                <c:pt idx="3">
                  <c:v>86.67</c:v>
                </c:pt>
                <c:pt idx="4">
                  <c:v>0</c:v>
                </c:pt>
                <c:pt idx="5">
                  <c:v>14.54</c:v>
                </c:pt>
                <c:pt idx="6">
                  <c:v>87.62</c:v>
                </c:pt>
                <c:pt idx="7">
                  <c:v>83.58</c:v>
                </c:pt>
                <c:pt idx="8">
                  <c:v>0</c:v>
                </c:pt>
                <c:pt idx="9">
                  <c:v>24.2</c:v>
                </c:pt>
                <c:pt idx="10">
                  <c:v>0</c:v>
                </c:pt>
                <c:pt idx="11">
                  <c:v>88.65</c:v>
                </c:pt>
                <c:pt idx="12">
                  <c:v>85.51</c:v>
                </c:pt>
                <c:pt idx="13">
                  <c:v>0</c:v>
                </c:pt>
                <c:pt idx="14">
                  <c:v>39.94</c:v>
                </c:pt>
                <c:pt idx="15">
                  <c:v>0</c:v>
                </c:pt>
                <c:pt idx="16">
                  <c:v>85.51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10.97</c:v>
                </c:pt>
                <c:pt idx="21">
                  <c:v>91.4</c:v>
                </c:pt>
                <c:pt idx="22">
                  <c:v>86.67</c:v>
                </c:pt>
                <c:pt idx="23">
                  <c:v>0</c:v>
                </c:pt>
                <c:pt idx="24">
                  <c:v>14.54</c:v>
                </c:pt>
                <c:pt idx="25">
                  <c:v>87.62</c:v>
                </c:pt>
                <c:pt idx="26">
                  <c:v>83.58</c:v>
                </c:pt>
                <c:pt idx="27">
                  <c:v>0</c:v>
                </c:pt>
                <c:pt idx="28">
                  <c:v>24.2</c:v>
                </c:pt>
                <c:pt idx="29">
                  <c:v>0</c:v>
                </c:pt>
                <c:pt idx="30">
                  <c:v>88.65</c:v>
                </c:pt>
                <c:pt idx="31">
                  <c:v>85.51</c:v>
                </c:pt>
                <c:pt idx="32">
                  <c:v>0</c:v>
                </c:pt>
                <c:pt idx="33">
                  <c:v>39.94</c:v>
                </c:pt>
                <c:pt idx="34">
                  <c:v>0</c:v>
                </c:pt>
                <c:pt idx="35">
                  <c:v>85.51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10.97</c:v>
                </c:pt>
                <c:pt idx="40">
                  <c:v>91.4</c:v>
                </c:pt>
                <c:pt idx="41">
                  <c:v>86.67</c:v>
                </c:pt>
                <c:pt idx="42">
                  <c:v>0</c:v>
                </c:pt>
                <c:pt idx="43">
                  <c:v>14.54</c:v>
                </c:pt>
                <c:pt idx="44">
                  <c:v>87.62</c:v>
                </c:pt>
                <c:pt idx="45">
                  <c:v>83.58</c:v>
                </c:pt>
                <c:pt idx="46">
                  <c:v>0</c:v>
                </c:pt>
                <c:pt idx="47">
                  <c:v>24.2</c:v>
                </c:pt>
                <c:pt idx="48">
                  <c:v>0</c:v>
                </c:pt>
                <c:pt idx="49">
                  <c:v>88.65</c:v>
                </c:pt>
                <c:pt idx="50">
                  <c:v>85.51</c:v>
                </c:pt>
                <c:pt idx="51">
                  <c:v>0</c:v>
                </c:pt>
                <c:pt idx="52">
                  <c:v>39.94</c:v>
                </c:pt>
                <c:pt idx="53">
                  <c:v>0</c:v>
                </c:pt>
                <c:pt idx="54">
                  <c:v>85.51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10.97</c:v>
                </c:pt>
                <c:pt idx="59">
                  <c:v>91.4</c:v>
                </c:pt>
                <c:pt idx="60">
                  <c:v>86.67</c:v>
                </c:pt>
                <c:pt idx="61">
                  <c:v>0</c:v>
                </c:pt>
                <c:pt idx="62">
                  <c:v>14.54</c:v>
                </c:pt>
                <c:pt idx="63">
                  <c:v>87.62</c:v>
                </c:pt>
                <c:pt idx="64">
                  <c:v>83.58</c:v>
                </c:pt>
                <c:pt idx="65">
                  <c:v>0</c:v>
                </c:pt>
                <c:pt idx="66">
                  <c:v>24.2</c:v>
                </c:pt>
                <c:pt idx="67">
                  <c:v>0</c:v>
                </c:pt>
                <c:pt idx="68">
                  <c:v>88.65</c:v>
                </c:pt>
                <c:pt idx="69">
                  <c:v>85.51</c:v>
                </c:pt>
                <c:pt idx="70">
                  <c:v>0</c:v>
                </c:pt>
                <c:pt idx="71">
                  <c:v>39.94</c:v>
                </c:pt>
                <c:pt idx="72">
                  <c:v>0</c:v>
                </c:pt>
                <c:pt idx="73">
                  <c:v>85.51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10.97</c:v>
                </c:pt>
                <c:pt idx="78">
                  <c:v>91.4</c:v>
                </c:pt>
                <c:pt idx="79">
                  <c:v>86.67</c:v>
                </c:pt>
                <c:pt idx="80">
                  <c:v>0</c:v>
                </c:pt>
                <c:pt idx="81">
                  <c:v>14.54</c:v>
                </c:pt>
                <c:pt idx="82">
                  <c:v>87.62</c:v>
                </c:pt>
                <c:pt idx="83">
                  <c:v>83.58</c:v>
                </c:pt>
                <c:pt idx="84">
                  <c:v>0</c:v>
                </c:pt>
                <c:pt idx="85">
                  <c:v>24.2</c:v>
                </c:pt>
                <c:pt idx="86">
                  <c:v>0</c:v>
                </c:pt>
                <c:pt idx="87">
                  <c:v>88.65</c:v>
                </c:pt>
                <c:pt idx="88">
                  <c:v>85.51</c:v>
                </c:pt>
                <c:pt idx="89">
                  <c:v>0</c:v>
                </c:pt>
                <c:pt idx="90">
                  <c:v>39.94</c:v>
                </c:pt>
                <c:pt idx="91">
                  <c:v>0</c:v>
                </c:pt>
                <c:pt idx="92">
                  <c:v>85.51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10.97</c:v>
                </c:pt>
                <c:pt idx="97">
                  <c:v>91.4</c:v>
                </c:pt>
                <c:pt idx="98">
                  <c:v>86.67</c:v>
                </c:pt>
                <c:pt idx="99">
                  <c:v>0</c:v>
                </c:pt>
                <c:pt idx="100">
                  <c:v>14.54</c:v>
                </c:pt>
                <c:pt idx="101">
                  <c:v>87.62</c:v>
                </c:pt>
                <c:pt idx="102">
                  <c:v>83.58</c:v>
                </c:pt>
                <c:pt idx="103">
                  <c:v>0</c:v>
                </c:pt>
                <c:pt idx="104">
                  <c:v>24.2</c:v>
                </c:pt>
                <c:pt idx="105">
                  <c:v>0</c:v>
                </c:pt>
                <c:pt idx="106">
                  <c:v>88.65</c:v>
                </c:pt>
                <c:pt idx="107">
                  <c:v>85.51</c:v>
                </c:pt>
                <c:pt idx="108">
                  <c:v>0</c:v>
                </c:pt>
                <c:pt idx="109">
                  <c:v>39.94</c:v>
                </c:pt>
                <c:pt idx="110">
                  <c:v>0</c:v>
                </c:pt>
                <c:pt idx="111">
                  <c:v>85.51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0-4A2D-B271-053AC9333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54928"/>
        <c:axId val="524923280"/>
      </c:scatterChart>
      <c:valAx>
        <c:axId val="468954928"/>
        <c:scaling>
          <c:orientation val="minMax"/>
          <c:max val="1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Cambria" panose="02040503050406030204" pitchFamily="18" charset="0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24923280"/>
        <c:crosses val="autoZero"/>
        <c:crossBetween val="midCat"/>
      </c:valAx>
      <c:valAx>
        <c:axId val="5249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Cambria" panose="02040503050406030204" pitchFamily="18" charset="0"/>
                  </a:rPr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895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US" sz="1600" b="1">
                <a:latin typeface="Cambria" panose="02040503050406030204" pitchFamily="18" charset="0"/>
              </a:rPr>
              <a:t>Tractive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Pow!$N$8</c:f>
              <c:strCache>
                <c:ptCount val="1"/>
                <c:pt idx="0">
                  <c:v>Ptot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Pow!$A$9:$A$123</c:f>
              <c:numCache>
                <c:formatCode>General</c:formatCode>
                <c:ptCount val="115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51</c:v>
                </c:pt>
                <c:pt idx="11">
                  <c:v>59</c:v>
                </c:pt>
                <c:pt idx="12">
                  <c:v>66</c:v>
                </c:pt>
                <c:pt idx="13">
                  <c:v>69</c:v>
                </c:pt>
                <c:pt idx="14">
                  <c:v>76</c:v>
                </c:pt>
                <c:pt idx="15">
                  <c:v>78</c:v>
                </c:pt>
                <c:pt idx="16">
                  <c:v>85</c:v>
                </c:pt>
                <c:pt idx="17">
                  <c:v>94</c:v>
                </c:pt>
                <c:pt idx="18">
                  <c:v>101</c:v>
                </c:pt>
                <c:pt idx="19">
                  <c:v>108</c:v>
                </c:pt>
                <c:pt idx="20">
                  <c:v>124</c:v>
                </c:pt>
                <c:pt idx="21">
                  <c:v>130</c:v>
                </c:pt>
                <c:pt idx="22">
                  <c:v>134</c:v>
                </c:pt>
                <c:pt idx="23">
                  <c:v>138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153</c:v>
                </c:pt>
                <c:pt idx="28">
                  <c:v>157</c:v>
                </c:pt>
                <c:pt idx="29">
                  <c:v>159</c:v>
                </c:pt>
                <c:pt idx="30">
                  <c:v>167</c:v>
                </c:pt>
                <c:pt idx="31">
                  <c:v>174</c:v>
                </c:pt>
                <c:pt idx="32">
                  <c:v>177</c:v>
                </c:pt>
                <c:pt idx="33">
                  <c:v>184</c:v>
                </c:pt>
                <c:pt idx="34">
                  <c:v>186</c:v>
                </c:pt>
                <c:pt idx="35">
                  <c:v>193</c:v>
                </c:pt>
                <c:pt idx="36">
                  <c:v>202</c:v>
                </c:pt>
                <c:pt idx="37">
                  <c:v>209</c:v>
                </c:pt>
                <c:pt idx="38">
                  <c:v>216</c:v>
                </c:pt>
                <c:pt idx="39">
                  <c:v>232</c:v>
                </c:pt>
                <c:pt idx="40">
                  <c:v>238</c:v>
                </c:pt>
                <c:pt idx="41">
                  <c:v>242</c:v>
                </c:pt>
                <c:pt idx="42">
                  <c:v>246</c:v>
                </c:pt>
                <c:pt idx="43">
                  <c:v>248</c:v>
                </c:pt>
                <c:pt idx="44">
                  <c:v>253</c:v>
                </c:pt>
                <c:pt idx="45">
                  <c:v>258</c:v>
                </c:pt>
                <c:pt idx="46">
                  <c:v>261</c:v>
                </c:pt>
                <c:pt idx="47">
                  <c:v>265</c:v>
                </c:pt>
                <c:pt idx="48">
                  <c:v>267</c:v>
                </c:pt>
                <c:pt idx="49">
                  <c:v>275</c:v>
                </c:pt>
                <c:pt idx="50">
                  <c:v>282</c:v>
                </c:pt>
                <c:pt idx="51">
                  <c:v>285</c:v>
                </c:pt>
                <c:pt idx="52">
                  <c:v>292</c:v>
                </c:pt>
                <c:pt idx="53">
                  <c:v>294</c:v>
                </c:pt>
                <c:pt idx="54">
                  <c:v>301</c:v>
                </c:pt>
                <c:pt idx="55">
                  <c:v>310</c:v>
                </c:pt>
                <c:pt idx="56">
                  <c:v>317</c:v>
                </c:pt>
                <c:pt idx="57">
                  <c:v>324</c:v>
                </c:pt>
                <c:pt idx="58">
                  <c:v>340</c:v>
                </c:pt>
                <c:pt idx="59">
                  <c:v>346</c:v>
                </c:pt>
                <c:pt idx="60">
                  <c:v>350</c:v>
                </c:pt>
                <c:pt idx="61">
                  <c:v>354</c:v>
                </c:pt>
                <c:pt idx="62">
                  <c:v>356</c:v>
                </c:pt>
                <c:pt idx="63">
                  <c:v>361</c:v>
                </c:pt>
                <c:pt idx="64">
                  <c:v>366</c:v>
                </c:pt>
                <c:pt idx="65">
                  <c:v>369</c:v>
                </c:pt>
                <c:pt idx="66">
                  <c:v>373</c:v>
                </c:pt>
                <c:pt idx="67">
                  <c:v>375</c:v>
                </c:pt>
                <c:pt idx="68">
                  <c:v>383</c:v>
                </c:pt>
                <c:pt idx="69">
                  <c:v>390</c:v>
                </c:pt>
                <c:pt idx="70">
                  <c:v>393</c:v>
                </c:pt>
                <c:pt idx="71">
                  <c:v>400</c:v>
                </c:pt>
                <c:pt idx="72">
                  <c:v>402</c:v>
                </c:pt>
                <c:pt idx="73">
                  <c:v>409</c:v>
                </c:pt>
                <c:pt idx="74">
                  <c:v>418</c:v>
                </c:pt>
                <c:pt idx="75">
                  <c:v>425</c:v>
                </c:pt>
                <c:pt idx="76">
                  <c:v>432</c:v>
                </c:pt>
                <c:pt idx="77">
                  <c:v>448</c:v>
                </c:pt>
                <c:pt idx="78">
                  <c:v>454</c:v>
                </c:pt>
                <c:pt idx="79">
                  <c:v>458</c:v>
                </c:pt>
                <c:pt idx="80">
                  <c:v>462</c:v>
                </c:pt>
                <c:pt idx="81">
                  <c:v>464</c:v>
                </c:pt>
                <c:pt idx="82">
                  <c:v>469</c:v>
                </c:pt>
                <c:pt idx="83">
                  <c:v>474</c:v>
                </c:pt>
                <c:pt idx="84">
                  <c:v>477</c:v>
                </c:pt>
                <c:pt idx="85">
                  <c:v>481</c:v>
                </c:pt>
                <c:pt idx="86">
                  <c:v>483</c:v>
                </c:pt>
                <c:pt idx="87">
                  <c:v>491</c:v>
                </c:pt>
                <c:pt idx="88">
                  <c:v>498</c:v>
                </c:pt>
                <c:pt idx="89">
                  <c:v>501</c:v>
                </c:pt>
                <c:pt idx="90">
                  <c:v>508</c:v>
                </c:pt>
                <c:pt idx="91">
                  <c:v>510</c:v>
                </c:pt>
                <c:pt idx="92">
                  <c:v>517</c:v>
                </c:pt>
                <c:pt idx="93">
                  <c:v>526</c:v>
                </c:pt>
                <c:pt idx="94">
                  <c:v>533</c:v>
                </c:pt>
                <c:pt idx="95">
                  <c:v>540</c:v>
                </c:pt>
                <c:pt idx="96">
                  <c:v>556</c:v>
                </c:pt>
                <c:pt idx="97">
                  <c:v>562</c:v>
                </c:pt>
                <c:pt idx="98">
                  <c:v>566</c:v>
                </c:pt>
                <c:pt idx="99">
                  <c:v>570</c:v>
                </c:pt>
                <c:pt idx="100">
                  <c:v>572</c:v>
                </c:pt>
                <c:pt idx="101">
                  <c:v>577</c:v>
                </c:pt>
                <c:pt idx="102">
                  <c:v>582</c:v>
                </c:pt>
                <c:pt idx="103">
                  <c:v>585</c:v>
                </c:pt>
                <c:pt idx="104">
                  <c:v>589</c:v>
                </c:pt>
                <c:pt idx="105">
                  <c:v>591</c:v>
                </c:pt>
                <c:pt idx="106">
                  <c:v>599</c:v>
                </c:pt>
                <c:pt idx="107">
                  <c:v>606</c:v>
                </c:pt>
                <c:pt idx="108">
                  <c:v>609</c:v>
                </c:pt>
                <c:pt idx="109">
                  <c:v>616</c:v>
                </c:pt>
                <c:pt idx="110">
                  <c:v>618</c:v>
                </c:pt>
                <c:pt idx="111">
                  <c:v>625</c:v>
                </c:pt>
                <c:pt idx="112">
                  <c:v>634</c:v>
                </c:pt>
                <c:pt idx="113">
                  <c:v>641</c:v>
                </c:pt>
                <c:pt idx="114">
                  <c:v>648</c:v>
                </c:pt>
              </c:numCache>
            </c:numRef>
          </c:xVal>
          <c:yVal>
            <c:numRef>
              <c:f>Pow!$N$9:$N$123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2332.4</c:v>
                </c:pt>
                <c:pt idx="3">
                  <c:v>3475.33</c:v>
                </c:pt>
                <c:pt idx="4">
                  <c:v>0</c:v>
                </c:pt>
                <c:pt idx="5">
                  <c:v>344.61</c:v>
                </c:pt>
                <c:pt idx="6">
                  <c:v>3673.23</c:v>
                </c:pt>
                <c:pt idx="7">
                  <c:v>4722.51</c:v>
                </c:pt>
                <c:pt idx="8">
                  <c:v>0</c:v>
                </c:pt>
                <c:pt idx="9">
                  <c:v>1102.57</c:v>
                </c:pt>
                <c:pt idx="10">
                  <c:v>0</c:v>
                </c:pt>
                <c:pt idx="11">
                  <c:v>5493.74</c:v>
                </c:pt>
                <c:pt idx="12">
                  <c:v>6545.82</c:v>
                </c:pt>
                <c:pt idx="13">
                  <c:v>0</c:v>
                </c:pt>
                <c:pt idx="14">
                  <c:v>2693.81</c:v>
                </c:pt>
                <c:pt idx="15">
                  <c:v>0</c:v>
                </c:pt>
                <c:pt idx="16">
                  <c:v>6545.82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2332.4</c:v>
                </c:pt>
                <c:pt idx="22">
                  <c:v>3475.33</c:v>
                </c:pt>
                <c:pt idx="23">
                  <c:v>0</c:v>
                </c:pt>
                <c:pt idx="24">
                  <c:v>344.61</c:v>
                </c:pt>
                <c:pt idx="25">
                  <c:v>3673.23</c:v>
                </c:pt>
                <c:pt idx="26">
                  <c:v>4722.51</c:v>
                </c:pt>
                <c:pt idx="27">
                  <c:v>0</c:v>
                </c:pt>
                <c:pt idx="28">
                  <c:v>1102.57</c:v>
                </c:pt>
                <c:pt idx="29">
                  <c:v>0</c:v>
                </c:pt>
                <c:pt idx="30">
                  <c:v>5493.74</c:v>
                </c:pt>
                <c:pt idx="31">
                  <c:v>6545.82</c:v>
                </c:pt>
                <c:pt idx="32">
                  <c:v>0</c:v>
                </c:pt>
                <c:pt idx="33">
                  <c:v>2693.81</c:v>
                </c:pt>
                <c:pt idx="34">
                  <c:v>0</c:v>
                </c:pt>
                <c:pt idx="35">
                  <c:v>6545.82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2332.4</c:v>
                </c:pt>
                <c:pt idx="41">
                  <c:v>3475.33</c:v>
                </c:pt>
                <c:pt idx="42">
                  <c:v>0</c:v>
                </c:pt>
                <c:pt idx="43">
                  <c:v>344.61</c:v>
                </c:pt>
                <c:pt idx="44">
                  <c:v>3673.23</c:v>
                </c:pt>
                <c:pt idx="45">
                  <c:v>4722.51</c:v>
                </c:pt>
                <c:pt idx="46">
                  <c:v>0</c:v>
                </c:pt>
                <c:pt idx="47">
                  <c:v>1102.57</c:v>
                </c:pt>
                <c:pt idx="48">
                  <c:v>0</c:v>
                </c:pt>
                <c:pt idx="49">
                  <c:v>5493.74</c:v>
                </c:pt>
                <c:pt idx="50">
                  <c:v>6545.82</c:v>
                </c:pt>
                <c:pt idx="51">
                  <c:v>0</c:v>
                </c:pt>
                <c:pt idx="52">
                  <c:v>2693.81</c:v>
                </c:pt>
                <c:pt idx="53">
                  <c:v>0</c:v>
                </c:pt>
                <c:pt idx="54">
                  <c:v>6545.82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2332.4</c:v>
                </c:pt>
                <c:pt idx="60">
                  <c:v>3475.33</c:v>
                </c:pt>
                <c:pt idx="61">
                  <c:v>0</c:v>
                </c:pt>
                <c:pt idx="62">
                  <c:v>344.61</c:v>
                </c:pt>
                <c:pt idx="63">
                  <c:v>3673.23</c:v>
                </c:pt>
                <c:pt idx="64">
                  <c:v>4722.51</c:v>
                </c:pt>
                <c:pt idx="65">
                  <c:v>0</c:v>
                </c:pt>
                <c:pt idx="66">
                  <c:v>1102.57</c:v>
                </c:pt>
                <c:pt idx="67">
                  <c:v>0</c:v>
                </c:pt>
                <c:pt idx="68">
                  <c:v>5493.74</c:v>
                </c:pt>
                <c:pt idx="69">
                  <c:v>6545.82</c:v>
                </c:pt>
                <c:pt idx="70">
                  <c:v>0</c:v>
                </c:pt>
                <c:pt idx="71">
                  <c:v>2693.81</c:v>
                </c:pt>
                <c:pt idx="72">
                  <c:v>0</c:v>
                </c:pt>
                <c:pt idx="73">
                  <c:v>6545.82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2332.4</c:v>
                </c:pt>
                <c:pt idx="79">
                  <c:v>3475.33</c:v>
                </c:pt>
                <c:pt idx="80">
                  <c:v>0</c:v>
                </c:pt>
                <c:pt idx="81">
                  <c:v>344.61</c:v>
                </c:pt>
                <c:pt idx="82">
                  <c:v>3673.23</c:v>
                </c:pt>
                <c:pt idx="83">
                  <c:v>4722.51</c:v>
                </c:pt>
                <c:pt idx="84">
                  <c:v>0</c:v>
                </c:pt>
                <c:pt idx="85">
                  <c:v>1102.57</c:v>
                </c:pt>
                <c:pt idx="86">
                  <c:v>0</c:v>
                </c:pt>
                <c:pt idx="87">
                  <c:v>5493.74</c:v>
                </c:pt>
                <c:pt idx="88">
                  <c:v>6545.82</c:v>
                </c:pt>
                <c:pt idx="89">
                  <c:v>0</c:v>
                </c:pt>
                <c:pt idx="90">
                  <c:v>2693.81</c:v>
                </c:pt>
                <c:pt idx="91">
                  <c:v>0</c:v>
                </c:pt>
                <c:pt idx="92">
                  <c:v>6545.82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2332.4</c:v>
                </c:pt>
                <c:pt idx="98">
                  <c:v>3475.33</c:v>
                </c:pt>
                <c:pt idx="99">
                  <c:v>0</c:v>
                </c:pt>
                <c:pt idx="100">
                  <c:v>344.61</c:v>
                </c:pt>
                <c:pt idx="101">
                  <c:v>3673.23</c:v>
                </c:pt>
                <c:pt idx="102">
                  <c:v>4722.51</c:v>
                </c:pt>
                <c:pt idx="103">
                  <c:v>0</c:v>
                </c:pt>
                <c:pt idx="104">
                  <c:v>1102.57</c:v>
                </c:pt>
                <c:pt idx="105">
                  <c:v>0</c:v>
                </c:pt>
                <c:pt idx="106">
                  <c:v>5493.74</c:v>
                </c:pt>
                <c:pt idx="107">
                  <c:v>6545.82</c:v>
                </c:pt>
                <c:pt idx="108">
                  <c:v>0</c:v>
                </c:pt>
                <c:pt idx="109">
                  <c:v>2693.81</c:v>
                </c:pt>
                <c:pt idx="110">
                  <c:v>0</c:v>
                </c:pt>
                <c:pt idx="111">
                  <c:v>6545.82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BE-42E6-A4A3-A54F5941E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54928"/>
        <c:axId val="524923280"/>
      </c:scatterChart>
      <c:valAx>
        <c:axId val="468954928"/>
        <c:scaling>
          <c:orientation val="minMax"/>
          <c:max val="1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Cambria" panose="02040503050406030204" pitchFamily="18" charset="0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24923280"/>
        <c:crosses val="autoZero"/>
        <c:crossBetween val="midCat"/>
      </c:valAx>
      <c:valAx>
        <c:axId val="524923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Cambria" panose="02040503050406030204" pitchFamily="18" charset="0"/>
                  </a:rPr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6895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Pow!$B$8</c:f>
              <c:strCache>
                <c:ptCount val="1"/>
                <c:pt idx="0">
                  <c:v>Speed(kph)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Pow!$A$9:$A$123</c:f>
              <c:numCache>
                <c:formatCode>General</c:formatCode>
                <c:ptCount val="115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51</c:v>
                </c:pt>
                <c:pt idx="11">
                  <c:v>59</c:v>
                </c:pt>
                <c:pt idx="12">
                  <c:v>66</c:v>
                </c:pt>
                <c:pt idx="13">
                  <c:v>69</c:v>
                </c:pt>
                <c:pt idx="14">
                  <c:v>76</c:v>
                </c:pt>
                <c:pt idx="15">
                  <c:v>78</c:v>
                </c:pt>
                <c:pt idx="16">
                  <c:v>85</c:v>
                </c:pt>
                <c:pt idx="17">
                  <c:v>94</c:v>
                </c:pt>
                <c:pt idx="18">
                  <c:v>101</c:v>
                </c:pt>
                <c:pt idx="19">
                  <c:v>108</c:v>
                </c:pt>
                <c:pt idx="20">
                  <c:v>124</c:v>
                </c:pt>
                <c:pt idx="21">
                  <c:v>130</c:v>
                </c:pt>
                <c:pt idx="22">
                  <c:v>134</c:v>
                </c:pt>
                <c:pt idx="23">
                  <c:v>138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153</c:v>
                </c:pt>
                <c:pt idx="28">
                  <c:v>157</c:v>
                </c:pt>
                <c:pt idx="29">
                  <c:v>159</c:v>
                </c:pt>
                <c:pt idx="30">
                  <c:v>167</c:v>
                </c:pt>
                <c:pt idx="31">
                  <c:v>174</c:v>
                </c:pt>
                <c:pt idx="32">
                  <c:v>177</c:v>
                </c:pt>
                <c:pt idx="33">
                  <c:v>184</c:v>
                </c:pt>
                <c:pt idx="34">
                  <c:v>186</c:v>
                </c:pt>
                <c:pt idx="35">
                  <c:v>193</c:v>
                </c:pt>
                <c:pt idx="36">
                  <c:v>202</c:v>
                </c:pt>
                <c:pt idx="37">
                  <c:v>209</c:v>
                </c:pt>
                <c:pt idx="38">
                  <c:v>216</c:v>
                </c:pt>
                <c:pt idx="39">
                  <c:v>232</c:v>
                </c:pt>
                <c:pt idx="40">
                  <c:v>238</c:v>
                </c:pt>
                <c:pt idx="41">
                  <c:v>242</c:v>
                </c:pt>
                <c:pt idx="42">
                  <c:v>246</c:v>
                </c:pt>
                <c:pt idx="43">
                  <c:v>248</c:v>
                </c:pt>
                <c:pt idx="44">
                  <c:v>253</c:v>
                </c:pt>
                <c:pt idx="45">
                  <c:v>258</c:v>
                </c:pt>
                <c:pt idx="46">
                  <c:v>261</c:v>
                </c:pt>
                <c:pt idx="47">
                  <c:v>265</c:v>
                </c:pt>
                <c:pt idx="48">
                  <c:v>267</c:v>
                </c:pt>
                <c:pt idx="49">
                  <c:v>275</c:v>
                </c:pt>
                <c:pt idx="50">
                  <c:v>282</c:v>
                </c:pt>
                <c:pt idx="51">
                  <c:v>285</c:v>
                </c:pt>
                <c:pt idx="52">
                  <c:v>292</c:v>
                </c:pt>
                <c:pt idx="53">
                  <c:v>294</c:v>
                </c:pt>
                <c:pt idx="54">
                  <c:v>301</c:v>
                </c:pt>
                <c:pt idx="55">
                  <c:v>310</c:v>
                </c:pt>
                <c:pt idx="56">
                  <c:v>317</c:v>
                </c:pt>
                <c:pt idx="57">
                  <c:v>324</c:v>
                </c:pt>
                <c:pt idx="58">
                  <c:v>340</c:v>
                </c:pt>
                <c:pt idx="59">
                  <c:v>346</c:v>
                </c:pt>
                <c:pt idx="60">
                  <c:v>350</c:v>
                </c:pt>
                <c:pt idx="61">
                  <c:v>354</c:v>
                </c:pt>
                <c:pt idx="62">
                  <c:v>356</c:v>
                </c:pt>
                <c:pt idx="63">
                  <c:v>361</c:v>
                </c:pt>
                <c:pt idx="64">
                  <c:v>366</c:v>
                </c:pt>
                <c:pt idx="65">
                  <c:v>369</c:v>
                </c:pt>
                <c:pt idx="66">
                  <c:v>373</c:v>
                </c:pt>
                <c:pt idx="67">
                  <c:v>375</c:v>
                </c:pt>
                <c:pt idx="68">
                  <c:v>383</c:v>
                </c:pt>
                <c:pt idx="69">
                  <c:v>390</c:v>
                </c:pt>
                <c:pt idx="70">
                  <c:v>393</c:v>
                </c:pt>
                <c:pt idx="71">
                  <c:v>400</c:v>
                </c:pt>
                <c:pt idx="72">
                  <c:v>402</c:v>
                </c:pt>
                <c:pt idx="73">
                  <c:v>409</c:v>
                </c:pt>
                <c:pt idx="74">
                  <c:v>418</c:v>
                </c:pt>
                <c:pt idx="75">
                  <c:v>425</c:v>
                </c:pt>
                <c:pt idx="76">
                  <c:v>432</c:v>
                </c:pt>
                <c:pt idx="77">
                  <c:v>448</c:v>
                </c:pt>
                <c:pt idx="78">
                  <c:v>454</c:v>
                </c:pt>
                <c:pt idx="79">
                  <c:v>458</c:v>
                </c:pt>
                <c:pt idx="80">
                  <c:v>462</c:v>
                </c:pt>
                <c:pt idx="81">
                  <c:v>464</c:v>
                </c:pt>
                <c:pt idx="82">
                  <c:v>469</c:v>
                </c:pt>
                <c:pt idx="83">
                  <c:v>474</c:v>
                </c:pt>
                <c:pt idx="84">
                  <c:v>477</c:v>
                </c:pt>
                <c:pt idx="85">
                  <c:v>481</c:v>
                </c:pt>
                <c:pt idx="86">
                  <c:v>483</c:v>
                </c:pt>
                <c:pt idx="87">
                  <c:v>491</c:v>
                </c:pt>
                <c:pt idx="88">
                  <c:v>498</c:v>
                </c:pt>
                <c:pt idx="89">
                  <c:v>501</c:v>
                </c:pt>
                <c:pt idx="90">
                  <c:v>508</c:v>
                </c:pt>
                <c:pt idx="91">
                  <c:v>510</c:v>
                </c:pt>
                <c:pt idx="92">
                  <c:v>517</c:v>
                </c:pt>
                <c:pt idx="93">
                  <c:v>526</c:v>
                </c:pt>
                <c:pt idx="94">
                  <c:v>533</c:v>
                </c:pt>
                <c:pt idx="95">
                  <c:v>540</c:v>
                </c:pt>
                <c:pt idx="96">
                  <c:v>556</c:v>
                </c:pt>
                <c:pt idx="97">
                  <c:v>562</c:v>
                </c:pt>
                <c:pt idx="98">
                  <c:v>566</c:v>
                </c:pt>
                <c:pt idx="99">
                  <c:v>570</c:v>
                </c:pt>
                <c:pt idx="100">
                  <c:v>572</c:v>
                </c:pt>
                <c:pt idx="101">
                  <c:v>577</c:v>
                </c:pt>
                <c:pt idx="102">
                  <c:v>582</c:v>
                </c:pt>
                <c:pt idx="103">
                  <c:v>585</c:v>
                </c:pt>
                <c:pt idx="104">
                  <c:v>589</c:v>
                </c:pt>
                <c:pt idx="105">
                  <c:v>591</c:v>
                </c:pt>
                <c:pt idx="106">
                  <c:v>599</c:v>
                </c:pt>
                <c:pt idx="107">
                  <c:v>606</c:v>
                </c:pt>
                <c:pt idx="108">
                  <c:v>609</c:v>
                </c:pt>
                <c:pt idx="109">
                  <c:v>616</c:v>
                </c:pt>
                <c:pt idx="110">
                  <c:v>618</c:v>
                </c:pt>
                <c:pt idx="111">
                  <c:v>625</c:v>
                </c:pt>
                <c:pt idx="112">
                  <c:v>634</c:v>
                </c:pt>
                <c:pt idx="113">
                  <c:v>641</c:v>
                </c:pt>
                <c:pt idx="114">
                  <c:v>648</c:v>
                </c:pt>
              </c:numCache>
            </c:numRef>
          </c:xVal>
          <c:yVal>
            <c:numRef>
              <c:f>Pow!$B$9:$B$123</c:f>
            </c:numRef>
          </c:yVal>
          <c:smooth val="0"/>
          <c:extLst>
            <c:ext xmlns:c16="http://schemas.microsoft.com/office/drawing/2014/chart" uri="{C3380CC4-5D6E-409C-BE32-E72D297353CC}">
              <c16:uniqueId val="{00000000-946A-42C3-A5F4-BF94CA719DD3}"/>
            </c:ext>
          </c:extLst>
        </c:ser>
        <c:ser>
          <c:idx val="1"/>
          <c:order val="1"/>
          <c:tx>
            <c:strRef>
              <c:f>Pow!$C$8</c:f>
              <c:strCache>
                <c:ptCount val="1"/>
                <c:pt idx="0">
                  <c:v>Speed(kph)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Pow!$A$9:$A$123</c:f>
              <c:numCache>
                <c:formatCode>General</c:formatCode>
                <c:ptCount val="115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30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51</c:v>
                </c:pt>
                <c:pt idx="11">
                  <c:v>59</c:v>
                </c:pt>
                <c:pt idx="12">
                  <c:v>66</c:v>
                </c:pt>
                <c:pt idx="13">
                  <c:v>69</c:v>
                </c:pt>
                <c:pt idx="14">
                  <c:v>76</c:v>
                </c:pt>
                <c:pt idx="15">
                  <c:v>78</c:v>
                </c:pt>
                <c:pt idx="16">
                  <c:v>85</c:v>
                </c:pt>
                <c:pt idx="17">
                  <c:v>94</c:v>
                </c:pt>
                <c:pt idx="18">
                  <c:v>101</c:v>
                </c:pt>
                <c:pt idx="19">
                  <c:v>108</c:v>
                </c:pt>
                <c:pt idx="20">
                  <c:v>124</c:v>
                </c:pt>
                <c:pt idx="21">
                  <c:v>130</c:v>
                </c:pt>
                <c:pt idx="22">
                  <c:v>134</c:v>
                </c:pt>
                <c:pt idx="23">
                  <c:v>138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153</c:v>
                </c:pt>
                <c:pt idx="28">
                  <c:v>157</c:v>
                </c:pt>
                <c:pt idx="29">
                  <c:v>159</c:v>
                </c:pt>
                <c:pt idx="30">
                  <c:v>167</c:v>
                </c:pt>
                <c:pt idx="31">
                  <c:v>174</c:v>
                </c:pt>
                <c:pt idx="32">
                  <c:v>177</c:v>
                </c:pt>
                <c:pt idx="33">
                  <c:v>184</c:v>
                </c:pt>
                <c:pt idx="34">
                  <c:v>186</c:v>
                </c:pt>
                <c:pt idx="35">
                  <c:v>193</c:v>
                </c:pt>
                <c:pt idx="36">
                  <c:v>202</c:v>
                </c:pt>
                <c:pt idx="37">
                  <c:v>209</c:v>
                </c:pt>
                <c:pt idx="38">
                  <c:v>216</c:v>
                </c:pt>
                <c:pt idx="39">
                  <c:v>232</c:v>
                </c:pt>
                <c:pt idx="40">
                  <c:v>238</c:v>
                </c:pt>
                <c:pt idx="41">
                  <c:v>242</c:v>
                </c:pt>
                <c:pt idx="42">
                  <c:v>246</c:v>
                </c:pt>
                <c:pt idx="43">
                  <c:v>248</c:v>
                </c:pt>
                <c:pt idx="44">
                  <c:v>253</c:v>
                </c:pt>
                <c:pt idx="45">
                  <c:v>258</c:v>
                </c:pt>
                <c:pt idx="46">
                  <c:v>261</c:v>
                </c:pt>
                <c:pt idx="47">
                  <c:v>265</c:v>
                </c:pt>
                <c:pt idx="48">
                  <c:v>267</c:v>
                </c:pt>
                <c:pt idx="49">
                  <c:v>275</c:v>
                </c:pt>
                <c:pt idx="50">
                  <c:v>282</c:v>
                </c:pt>
                <c:pt idx="51">
                  <c:v>285</c:v>
                </c:pt>
                <c:pt idx="52">
                  <c:v>292</c:v>
                </c:pt>
                <c:pt idx="53">
                  <c:v>294</c:v>
                </c:pt>
                <c:pt idx="54">
                  <c:v>301</c:v>
                </c:pt>
                <c:pt idx="55">
                  <c:v>310</c:v>
                </c:pt>
                <c:pt idx="56">
                  <c:v>317</c:v>
                </c:pt>
                <c:pt idx="57">
                  <c:v>324</c:v>
                </c:pt>
                <c:pt idx="58">
                  <c:v>340</c:v>
                </c:pt>
                <c:pt idx="59">
                  <c:v>346</c:v>
                </c:pt>
                <c:pt idx="60">
                  <c:v>350</c:v>
                </c:pt>
                <c:pt idx="61">
                  <c:v>354</c:v>
                </c:pt>
                <c:pt idx="62">
                  <c:v>356</c:v>
                </c:pt>
                <c:pt idx="63">
                  <c:v>361</c:v>
                </c:pt>
                <c:pt idx="64">
                  <c:v>366</c:v>
                </c:pt>
                <c:pt idx="65">
                  <c:v>369</c:v>
                </c:pt>
                <c:pt idx="66">
                  <c:v>373</c:v>
                </c:pt>
                <c:pt idx="67">
                  <c:v>375</c:v>
                </c:pt>
                <c:pt idx="68">
                  <c:v>383</c:v>
                </c:pt>
                <c:pt idx="69">
                  <c:v>390</c:v>
                </c:pt>
                <c:pt idx="70">
                  <c:v>393</c:v>
                </c:pt>
                <c:pt idx="71">
                  <c:v>400</c:v>
                </c:pt>
                <c:pt idx="72">
                  <c:v>402</c:v>
                </c:pt>
                <c:pt idx="73">
                  <c:v>409</c:v>
                </c:pt>
                <c:pt idx="74">
                  <c:v>418</c:v>
                </c:pt>
                <c:pt idx="75">
                  <c:v>425</c:v>
                </c:pt>
                <c:pt idx="76">
                  <c:v>432</c:v>
                </c:pt>
                <c:pt idx="77">
                  <c:v>448</c:v>
                </c:pt>
                <c:pt idx="78">
                  <c:v>454</c:v>
                </c:pt>
                <c:pt idx="79">
                  <c:v>458</c:v>
                </c:pt>
                <c:pt idx="80">
                  <c:v>462</c:v>
                </c:pt>
                <c:pt idx="81">
                  <c:v>464</c:v>
                </c:pt>
                <c:pt idx="82">
                  <c:v>469</c:v>
                </c:pt>
                <c:pt idx="83">
                  <c:v>474</c:v>
                </c:pt>
                <c:pt idx="84">
                  <c:v>477</c:v>
                </c:pt>
                <c:pt idx="85">
                  <c:v>481</c:v>
                </c:pt>
                <c:pt idx="86">
                  <c:v>483</c:v>
                </c:pt>
                <c:pt idx="87">
                  <c:v>491</c:v>
                </c:pt>
                <c:pt idx="88">
                  <c:v>498</c:v>
                </c:pt>
                <c:pt idx="89">
                  <c:v>501</c:v>
                </c:pt>
                <c:pt idx="90">
                  <c:v>508</c:v>
                </c:pt>
                <c:pt idx="91">
                  <c:v>510</c:v>
                </c:pt>
                <c:pt idx="92">
                  <c:v>517</c:v>
                </c:pt>
                <c:pt idx="93">
                  <c:v>526</c:v>
                </c:pt>
                <c:pt idx="94">
                  <c:v>533</c:v>
                </c:pt>
                <c:pt idx="95">
                  <c:v>540</c:v>
                </c:pt>
                <c:pt idx="96">
                  <c:v>556</c:v>
                </c:pt>
                <c:pt idx="97">
                  <c:v>562</c:v>
                </c:pt>
                <c:pt idx="98">
                  <c:v>566</c:v>
                </c:pt>
                <c:pt idx="99">
                  <c:v>570</c:v>
                </c:pt>
                <c:pt idx="100">
                  <c:v>572</c:v>
                </c:pt>
                <c:pt idx="101">
                  <c:v>577</c:v>
                </c:pt>
                <c:pt idx="102">
                  <c:v>582</c:v>
                </c:pt>
                <c:pt idx="103">
                  <c:v>585</c:v>
                </c:pt>
                <c:pt idx="104">
                  <c:v>589</c:v>
                </c:pt>
                <c:pt idx="105">
                  <c:v>591</c:v>
                </c:pt>
                <c:pt idx="106">
                  <c:v>599</c:v>
                </c:pt>
                <c:pt idx="107">
                  <c:v>606</c:v>
                </c:pt>
                <c:pt idx="108">
                  <c:v>609</c:v>
                </c:pt>
                <c:pt idx="109">
                  <c:v>616</c:v>
                </c:pt>
                <c:pt idx="110">
                  <c:v>618</c:v>
                </c:pt>
                <c:pt idx="111">
                  <c:v>625</c:v>
                </c:pt>
                <c:pt idx="112">
                  <c:v>634</c:v>
                </c:pt>
                <c:pt idx="113">
                  <c:v>641</c:v>
                </c:pt>
                <c:pt idx="114">
                  <c:v>648</c:v>
                </c:pt>
              </c:numCache>
            </c:numRef>
          </c:xVal>
          <c:yVal>
            <c:numRef>
              <c:f>Pow!$C$9:$C$123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55</c:v>
                </c:pt>
                <c:pt idx="4">
                  <c:v>32.5</c:v>
                </c:pt>
                <c:pt idx="5">
                  <c:v>32.5</c:v>
                </c:pt>
                <c:pt idx="6">
                  <c:v>57.5</c:v>
                </c:pt>
                <c:pt idx="7">
                  <c:v>77.5</c:v>
                </c:pt>
                <c:pt idx="8">
                  <c:v>62.5</c:v>
                </c:pt>
                <c:pt idx="9">
                  <c:v>62.5</c:v>
                </c:pt>
                <c:pt idx="10">
                  <c:v>52.5</c:v>
                </c:pt>
                <c:pt idx="11">
                  <c:v>85</c:v>
                </c:pt>
                <c:pt idx="12">
                  <c:v>105</c:v>
                </c:pt>
                <c:pt idx="13">
                  <c:v>92.5</c:v>
                </c:pt>
                <c:pt idx="14">
                  <c:v>92.5</c:v>
                </c:pt>
                <c:pt idx="15">
                  <c:v>85</c:v>
                </c:pt>
                <c:pt idx="16">
                  <c:v>105</c:v>
                </c:pt>
                <c:pt idx="17">
                  <c:v>67.5</c:v>
                </c:pt>
                <c:pt idx="18">
                  <c:v>35</c:v>
                </c:pt>
                <c:pt idx="19">
                  <c:v>0</c:v>
                </c:pt>
                <c:pt idx="20">
                  <c:v>0</c:v>
                </c:pt>
                <c:pt idx="21">
                  <c:v>35</c:v>
                </c:pt>
                <c:pt idx="22">
                  <c:v>55</c:v>
                </c:pt>
                <c:pt idx="23">
                  <c:v>32.5</c:v>
                </c:pt>
                <c:pt idx="24">
                  <c:v>32.5</c:v>
                </c:pt>
                <c:pt idx="25">
                  <c:v>57.5</c:v>
                </c:pt>
                <c:pt idx="26">
                  <c:v>77.5</c:v>
                </c:pt>
                <c:pt idx="27">
                  <c:v>62.5</c:v>
                </c:pt>
                <c:pt idx="28">
                  <c:v>62.5</c:v>
                </c:pt>
                <c:pt idx="29">
                  <c:v>52.5</c:v>
                </c:pt>
                <c:pt idx="30">
                  <c:v>85</c:v>
                </c:pt>
                <c:pt idx="31">
                  <c:v>105</c:v>
                </c:pt>
                <c:pt idx="32">
                  <c:v>92.5</c:v>
                </c:pt>
                <c:pt idx="33">
                  <c:v>92.5</c:v>
                </c:pt>
                <c:pt idx="34">
                  <c:v>85</c:v>
                </c:pt>
                <c:pt idx="35">
                  <c:v>105</c:v>
                </c:pt>
                <c:pt idx="36">
                  <c:v>67.5</c:v>
                </c:pt>
                <c:pt idx="37">
                  <c:v>35</c:v>
                </c:pt>
                <c:pt idx="38">
                  <c:v>0</c:v>
                </c:pt>
                <c:pt idx="39">
                  <c:v>0</c:v>
                </c:pt>
                <c:pt idx="40">
                  <c:v>35</c:v>
                </c:pt>
                <c:pt idx="41">
                  <c:v>55</c:v>
                </c:pt>
                <c:pt idx="42">
                  <c:v>32.5</c:v>
                </c:pt>
                <c:pt idx="43">
                  <c:v>32.5</c:v>
                </c:pt>
                <c:pt idx="44">
                  <c:v>57.5</c:v>
                </c:pt>
                <c:pt idx="45">
                  <c:v>77.5</c:v>
                </c:pt>
                <c:pt idx="46">
                  <c:v>62.5</c:v>
                </c:pt>
                <c:pt idx="47">
                  <c:v>62.5</c:v>
                </c:pt>
                <c:pt idx="48">
                  <c:v>52.5</c:v>
                </c:pt>
                <c:pt idx="49">
                  <c:v>85</c:v>
                </c:pt>
                <c:pt idx="50">
                  <c:v>105</c:v>
                </c:pt>
                <c:pt idx="51">
                  <c:v>92.5</c:v>
                </c:pt>
                <c:pt idx="52">
                  <c:v>92.5</c:v>
                </c:pt>
                <c:pt idx="53">
                  <c:v>85</c:v>
                </c:pt>
                <c:pt idx="54">
                  <c:v>105</c:v>
                </c:pt>
                <c:pt idx="55">
                  <c:v>67.5</c:v>
                </c:pt>
                <c:pt idx="56">
                  <c:v>35</c:v>
                </c:pt>
                <c:pt idx="57">
                  <c:v>0</c:v>
                </c:pt>
                <c:pt idx="58">
                  <c:v>0</c:v>
                </c:pt>
                <c:pt idx="59">
                  <c:v>35</c:v>
                </c:pt>
                <c:pt idx="60">
                  <c:v>55</c:v>
                </c:pt>
                <c:pt idx="61">
                  <c:v>32.5</c:v>
                </c:pt>
                <c:pt idx="62">
                  <c:v>32.5</c:v>
                </c:pt>
                <c:pt idx="63">
                  <c:v>57.5</c:v>
                </c:pt>
                <c:pt idx="64">
                  <c:v>77.5</c:v>
                </c:pt>
                <c:pt idx="65">
                  <c:v>62.5</c:v>
                </c:pt>
                <c:pt idx="66">
                  <c:v>62.5</c:v>
                </c:pt>
                <c:pt idx="67">
                  <c:v>52.5</c:v>
                </c:pt>
                <c:pt idx="68">
                  <c:v>85</c:v>
                </c:pt>
                <c:pt idx="69">
                  <c:v>105</c:v>
                </c:pt>
                <c:pt idx="70">
                  <c:v>92.5</c:v>
                </c:pt>
                <c:pt idx="71">
                  <c:v>92.5</c:v>
                </c:pt>
                <c:pt idx="72">
                  <c:v>85</c:v>
                </c:pt>
                <c:pt idx="73">
                  <c:v>105</c:v>
                </c:pt>
                <c:pt idx="74">
                  <c:v>67.5</c:v>
                </c:pt>
                <c:pt idx="75">
                  <c:v>35</c:v>
                </c:pt>
                <c:pt idx="76">
                  <c:v>0</c:v>
                </c:pt>
                <c:pt idx="77">
                  <c:v>0</c:v>
                </c:pt>
                <c:pt idx="78">
                  <c:v>35</c:v>
                </c:pt>
                <c:pt idx="79">
                  <c:v>55</c:v>
                </c:pt>
                <c:pt idx="80">
                  <c:v>32.5</c:v>
                </c:pt>
                <c:pt idx="81">
                  <c:v>32.5</c:v>
                </c:pt>
                <c:pt idx="82">
                  <c:v>57.5</c:v>
                </c:pt>
                <c:pt idx="83">
                  <c:v>77.5</c:v>
                </c:pt>
                <c:pt idx="84">
                  <c:v>62.5</c:v>
                </c:pt>
                <c:pt idx="85">
                  <c:v>62.5</c:v>
                </c:pt>
                <c:pt idx="86">
                  <c:v>52.5</c:v>
                </c:pt>
                <c:pt idx="87">
                  <c:v>85</c:v>
                </c:pt>
                <c:pt idx="88">
                  <c:v>105</c:v>
                </c:pt>
                <c:pt idx="89">
                  <c:v>92.5</c:v>
                </c:pt>
                <c:pt idx="90">
                  <c:v>92.5</c:v>
                </c:pt>
                <c:pt idx="91">
                  <c:v>85</c:v>
                </c:pt>
                <c:pt idx="92">
                  <c:v>105</c:v>
                </c:pt>
                <c:pt idx="93">
                  <c:v>67.5</c:v>
                </c:pt>
                <c:pt idx="94">
                  <c:v>35</c:v>
                </c:pt>
                <c:pt idx="95">
                  <c:v>0</c:v>
                </c:pt>
                <c:pt idx="96">
                  <c:v>0</c:v>
                </c:pt>
                <c:pt idx="97">
                  <c:v>35</c:v>
                </c:pt>
                <c:pt idx="98">
                  <c:v>55</c:v>
                </c:pt>
                <c:pt idx="99">
                  <c:v>32.5</c:v>
                </c:pt>
                <c:pt idx="100">
                  <c:v>32.5</c:v>
                </c:pt>
                <c:pt idx="101">
                  <c:v>57.5</c:v>
                </c:pt>
                <c:pt idx="102">
                  <c:v>77.5</c:v>
                </c:pt>
                <c:pt idx="103">
                  <c:v>62.5</c:v>
                </c:pt>
                <c:pt idx="104">
                  <c:v>62.5</c:v>
                </c:pt>
                <c:pt idx="105">
                  <c:v>52.5</c:v>
                </c:pt>
                <c:pt idx="106">
                  <c:v>85</c:v>
                </c:pt>
                <c:pt idx="107">
                  <c:v>105</c:v>
                </c:pt>
                <c:pt idx="108">
                  <c:v>92.5</c:v>
                </c:pt>
                <c:pt idx="109">
                  <c:v>92.5</c:v>
                </c:pt>
                <c:pt idx="110">
                  <c:v>85</c:v>
                </c:pt>
                <c:pt idx="111">
                  <c:v>105</c:v>
                </c:pt>
                <c:pt idx="112">
                  <c:v>67.5</c:v>
                </c:pt>
                <c:pt idx="113">
                  <c:v>35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A-42C3-A5F4-BF94CA719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9296"/>
        <c:axId val="503374736"/>
      </c:scatterChart>
      <c:valAx>
        <c:axId val="781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4736"/>
        <c:crosses val="autoZero"/>
        <c:crossBetween val="midCat"/>
      </c:valAx>
      <c:valAx>
        <c:axId val="5033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142875</xdr:rowOff>
    </xdr:from>
    <xdr:to>
      <xdr:col>16</xdr:col>
      <xdr:colOff>314325</xdr:colOff>
      <xdr:row>15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15</xdr:row>
      <xdr:rowOff>57150</xdr:rowOff>
    </xdr:from>
    <xdr:to>
      <xdr:col>16</xdr:col>
      <xdr:colOff>323850</xdr:colOff>
      <xdr:row>29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322489</xdr:colOff>
      <xdr:row>24</xdr:row>
      <xdr:rowOff>24493</xdr:rowOff>
    </xdr:from>
    <xdr:to>
      <xdr:col>34</xdr:col>
      <xdr:colOff>14968</xdr:colOff>
      <xdr:row>41</xdr:row>
      <xdr:rowOff>14968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84F0D-5A4B-4307-A256-006BF06C8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217714</xdr:colOff>
      <xdr:row>42</xdr:row>
      <xdr:rowOff>54429</xdr:rowOff>
    </xdr:from>
    <xdr:to>
      <xdr:col>33</xdr:col>
      <xdr:colOff>522514</xdr:colOff>
      <xdr:row>59</xdr:row>
      <xdr:rowOff>43543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3F4C79-163F-4F5B-8BED-A134DF78C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217714</xdr:colOff>
      <xdr:row>60</xdr:row>
      <xdr:rowOff>54429</xdr:rowOff>
    </xdr:from>
    <xdr:to>
      <xdr:col>33</xdr:col>
      <xdr:colOff>522514</xdr:colOff>
      <xdr:row>77</xdr:row>
      <xdr:rowOff>43543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8D7AB8-B0C2-429A-8F1D-AA6B11A45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244049</xdr:colOff>
      <xdr:row>24</xdr:row>
      <xdr:rowOff>123664</xdr:rowOff>
    </xdr:from>
    <xdr:to>
      <xdr:col>25</xdr:col>
      <xdr:colOff>541645</xdr:colOff>
      <xdr:row>41</xdr:row>
      <xdr:rowOff>114139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45058B-EB0F-4262-841B-6E343895A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307362</xdr:colOff>
      <xdr:row>42</xdr:row>
      <xdr:rowOff>142395</xdr:rowOff>
    </xdr:from>
    <xdr:to>
      <xdr:col>26</xdr:col>
      <xdr:colOff>7045</xdr:colOff>
      <xdr:row>59</xdr:row>
      <xdr:rowOff>132870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D192D1-88EA-41E9-8804-A60FC66B1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317280</xdr:colOff>
      <xdr:row>60</xdr:row>
      <xdr:rowOff>131189</xdr:rowOff>
    </xdr:from>
    <xdr:to>
      <xdr:col>26</xdr:col>
      <xdr:colOff>8978</xdr:colOff>
      <xdr:row>77</xdr:row>
      <xdr:rowOff>121664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E2FAD4-BD98-4617-9133-A19E477D5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440120</xdr:colOff>
      <xdr:row>6</xdr:row>
      <xdr:rowOff>111891</xdr:rowOff>
    </xdr:from>
    <xdr:to>
      <xdr:col>34</xdr:col>
      <xdr:colOff>107293</xdr:colOff>
      <xdr:row>21</xdr:row>
      <xdr:rowOff>63281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704110-6B13-434F-896E-F57C144C3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188310</xdr:colOff>
      <xdr:row>8</xdr:row>
      <xdr:rowOff>57149</xdr:rowOff>
    </xdr:from>
    <xdr:to>
      <xdr:col>25</xdr:col>
      <xdr:colOff>468586</xdr:colOff>
      <xdr:row>23</xdr:row>
      <xdr:rowOff>8539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CE9E9F-D974-4A88-A876-3E3DFAB96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abSelected="1" workbookViewId="0">
      <selection activeCell="G10" sqref="G10"/>
    </sheetView>
  </sheetViews>
  <sheetFormatPr defaultColWidth="9.140625" defaultRowHeight="15" x14ac:dyDescent="0.25"/>
  <cols>
    <col min="1" max="1" width="13.28515625" customWidth="1"/>
    <col min="2" max="2" width="13.140625" bestFit="1" customWidth="1"/>
    <col min="3" max="3" width="12.5703125" style="2" bestFit="1" customWidth="1"/>
    <col min="4" max="16384" width="9.140625" style="2"/>
  </cols>
  <sheetData>
    <row r="1" spans="1:3" x14ac:dyDescent="0.25">
      <c r="A1" t="s">
        <v>43</v>
      </c>
      <c r="B1" t="s">
        <v>44</v>
      </c>
      <c r="C1" t="s">
        <v>42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16</v>
      </c>
      <c r="B3">
        <v>0</v>
      </c>
      <c r="C3">
        <f>ROUND(((B3-B2)/(A3-A2)),2)</f>
        <v>0</v>
      </c>
    </row>
    <row r="4" spans="1:3" x14ac:dyDescent="0.25">
      <c r="A4">
        <v>22</v>
      </c>
      <c r="B4">
        <v>14</v>
      </c>
      <c r="C4">
        <f t="shared" ref="C4:C67" si="0">ROUND(((B4-B3)/(A4-A3)),2)</f>
        <v>2.33</v>
      </c>
    </row>
    <row r="5" spans="1:3" x14ac:dyDescent="0.25">
      <c r="A5">
        <v>26</v>
      </c>
      <c r="B5">
        <v>22</v>
      </c>
      <c r="C5">
        <f t="shared" si="0"/>
        <v>2</v>
      </c>
    </row>
    <row r="6" spans="1:3" x14ac:dyDescent="0.25">
      <c r="A6">
        <v>30</v>
      </c>
      <c r="B6">
        <v>13</v>
      </c>
      <c r="C6">
        <f t="shared" si="0"/>
        <v>-2.25</v>
      </c>
    </row>
    <row r="7" spans="1:3" x14ac:dyDescent="0.25">
      <c r="A7">
        <v>32</v>
      </c>
      <c r="B7">
        <v>13</v>
      </c>
      <c r="C7">
        <f t="shared" si="0"/>
        <v>0</v>
      </c>
    </row>
    <row r="8" spans="1:3" x14ac:dyDescent="0.25">
      <c r="A8">
        <v>37</v>
      </c>
      <c r="B8">
        <v>23</v>
      </c>
      <c r="C8">
        <f t="shared" si="0"/>
        <v>2</v>
      </c>
    </row>
    <row r="9" spans="1:3" x14ac:dyDescent="0.25">
      <c r="A9">
        <v>42</v>
      </c>
      <c r="B9">
        <v>31</v>
      </c>
      <c r="C9">
        <f t="shared" si="0"/>
        <v>1.6</v>
      </c>
    </row>
    <row r="10" spans="1:3" x14ac:dyDescent="0.25">
      <c r="A10">
        <v>45</v>
      </c>
      <c r="B10">
        <v>25</v>
      </c>
      <c r="C10">
        <f t="shared" si="0"/>
        <v>-2</v>
      </c>
    </row>
    <row r="11" spans="1:3" x14ac:dyDescent="0.25">
      <c r="A11">
        <v>49</v>
      </c>
      <c r="B11">
        <v>25</v>
      </c>
      <c r="C11">
        <f t="shared" si="0"/>
        <v>0</v>
      </c>
    </row>
    <row r="12" spans="1:3" x14ac:dyDescent="0.25">
      <c r="A12">
        <v>51</v>
      </c>
      <c r="B12">
        <v>21</v>
      </c>
      <c r="C12">
        <f t="shared" si="0"/>
        <v>-2</v>
      </c>
    </row>
    <row r="13" spans="1:3" x14ac:dyDescent="0.25">
      <c r="A13">
        <v>59</v>
      </c>
      <c r="B13">
        <v>34</v>
      </c>
      <c r="C13">
        <f t="shared" si="0"/>
        <v>1.63</v>
      </c>
    </row>
    <row r="14" spans="1:3" x14ac:dyDescent="0.25">
      <c r="A14">
        <v>66</v>
      </c>
      <c r="B14">
        <v>42</v>
      </c>
      <c r="C14">
        <f t="shared" si="0"/>
        <v>1.1399999999999999</v>
      </c>
    </row>
    <row r="15" spans="1:3" x14ac:dyDescent="0.25">
      <c r="A15">
        <v>69</v>
      </c>
      <c r="B15">
        <v>37</v>
      </c>
      <c r="C15">
        <f t="shared" si="0"/>
        <v>-1.67</v>
      </c>
    </row>
    <row r="16" spans="1:3" x14ac:dyDescent="0.25">
      <c r="A16">
        <v>76</v>
      </c>
      <c r="B16">
        <v>37</v>
      </c>
      <c r="C16">
        <f t="shared" si="0"/>
        <v>0</v>
      </c>
    </row>
    <row r="17" spans="1:3" x14ac:dyDescent="0.25">
      <c r="A17">
        <v>78</v>
      </c>
      <c r="B17">
        <v>34</v>
      </c>
      <c r="C17">
        <f t="shared" si="0"/>
        <v>-1.5</v>
      </c>
    </row>
    <row r="18" spans="1:3" x14ac:dyDescent="0.25">
      <c r="A18">
        <v>85</v>
      </c>
      <c r="B18">
        <v>42</v>
      </c>
      <c r="C18">
        <f t="shared" si="0"/>
        <v>1.1399999999999999</v>
      </c>
    </row>
    <row r="19" spans="1:3" x14ac:dyDescent="0.25">
      <c r="A19">
        <v>94</v>
      </c>
      <c r="B19">
        <v>27</v>
      </c>
      <c r="C19">
        <f t="shared" si="0"/>
        <v>-1.67</v>
      </c>
    </row>
    <row r="20" spans="1:3" x14ac:dyDescent="0.25">
      <c r="A20">
        <v>101</v>
      </c>
      <c r="B20">
        <v>14</v>
      </c>
      <c r="C20">
        <f t="shared" si="0"/>
        <v>-1.86</v>
      </c>
    </row>
    <row r="21" spans="1:3" x14ac:dyDescent="0.25">
      <c r="A21">
        <v>108</v>
      </c>
      <c r="B21">
        <v>0</v>
      </c>
      <c r="C21">
        <f t="shared" si="0"/>
        <v>-2</v>
      </c>
    </row>
    <row r="22" spans="1:3" x14ac:dyDescent="0.25">
      <c r="A22">
        <v>124</v>
      </c>
      <c r="B22">
        <v>0</v>
      </c>
      <c r="C22">
        <f t="shared" si="0"/>
        <v>0</v>
      </c>
    </row>
    <row r="23" spans="1:3" x14ac:dyDescent="0.25">
      <c r="A23">
        <v>130</v>
      </c>
      <c r="B23">
        <v>14</v>
      </c>
      <c r="C23">
        <f t="shared" si="0"/>
        <v>2.33</v>
      </c>
    </row>
    <row r="24" spans="1:3" x14ac:dyDescent="0.25">
      <c r="A24">
        <v>134</v>
      </c>
      <c r="B24">
        <v>22</v>
      </c>
      <c r="C24">
        <f t="shared" si="0"/>
        <v>2</v>
      </c>
    </row>
    <row r="25" spans="1:3" x14ac:dyDescent="0.25">
      <c r="A25">
        <v>138</v>
      </c>
      <c r="B25">
        <v>13</v>
      </c>
      <c r="C25">
        <f t="shared" si="0"/>
        <v>-2.25</v>
      </c>
    </row>
    <row r="26" spans="1:3" x14ac:dyDescent="0.25">
      <c r="A26">
        <v>140</v>
      </c>
      <c r="B26">
        <v>13</v>
      </c>
      <c r="C26">
        <f t="shared" si="0"/>
        <v>0</v>
      </c>
    </row>
    <row r="27" spans="1:3" x14ac:dyDescent="0.25">
      <c r="A27">
        <v>145</v>
      </c>
      <c r="B27">
        <v>23</v>
      </c>
      <c r="C27">
        <f t="shared" si="0"/>
        <v>2</v>
      </c>
    </row>
    <row r="28" spans="1:3" x14ac:dyDescent="0.25">
      <c r="A28">
        <v>150</v>
      </c>
      <c r="B28">
        <v>31</v>
      </c>
      <c r="C28">
        <f t="shared" si="0"/>
        <v>1.6</v>
      </c>
    </row>
    <row r="29" spans="1:3" x14ac:dyDescent="0.25">
      <c r="A29">
        <v>153</v>
      </c>
      <c r="B29">
        <v>25</v>
      </c>
      <c r="C29">
        <f t="shared" si="0"/>
        <v>-2</v>
      </c>
    </row>
    <row r="30" spans="1:3" x14ac:dyDescent="0.25">
      <c r="A30">
        <v>157</v>
      </c>
      <c r="B30">
        <v>25</v>
      </c>
      <c r="C30">
        <f t="shared" si="0"/>
        <v>0</v>
      </c>
    </row>
    <row r="31" spans="1:3" x14ac:dyDescent="0.25">
      <c r="A31">
        <v>159</v>
      </c>
      <c r="B31">
        <v>21</v>
      </c>
      <c r="C31">
        <f t="shared" si="0"/>
        <v>-2</v>
      </c>
    </row>
    <row r="32" spans="1:3" x14ac:dyDescent="0.25">
      <c r="A32">
        <v>167</v>
      </c>
      <c r="B32">
        <v>34</v>
      </c>
      <c r="C32">
        <f t="shared" si="0"/>
        <v>1.63</v>
      </c>
    </row>
    <row r="33" spans="1:3" x14ac:dyDescent="0.25">
      <c r="A33">
        <v>174</v>
      </c>
      <c r="B33">
        <v>42</v>
      </c>
      <c r="C33">
        <f t="shared" si="0"/>
        <v>1.1399999999999999</v>
      </c>
    </row>
    <row r="34" spans="1:3" x14ac:dyDescent="0.25">
      <c r="A34">
        <v>177</v>
      </c>
      <c r="B34">
        <v>37</v>
      </c>
      <c r="C34">
        <f t="shared" si="0"/>
        <v>-1.67</v>
      </c>
    </row>
    <row r="35" spans="1:3" x14ac:dyDescent="0.25">
      <c r="A35">
        <v>184</v>
      </c>
      <c r="B35">
        <v>37</v>
      </c>
      <c r="C35">
        <f t="shared" si="0"/>
        <v>0</v>
      </c>
    </row>
    <row r="36" spans="1:3" x14ac:dyDescent="0.25">
      <c r="A36">
        <v>186</v>
      </c>
      <c r="B36">
        <v>34</v>
      </c>
      <c r="C36">
        <f t="shared" si="0"/>
        <v>-1.5</v>
      </c>
    </row>
    <row r="37" spans="1:3" x14ac:dyDescent="0.25">
      <c r="A37">
        <v>193</v>
      </c>
      <c r="B37">
        <v>42</v>
      </c>
      <c r="C37">
        <f t="shared" si="0"/>
        <v>1.1399999999999999</v>
      </c>
    </row>
    <row r="38" spans="1:3" x14ac:dyDescent="0.25">
      <c r="A38">
        <v>202</v>
      </c>
      <c r="B38">
        <v>27</v>
      </c>
      <c r="C38">
        <f t="shared" si="0"/>
        <v>-1.67</v>
      </c>
    </row>
    <row r="39" spans="1:3" x14ac:dyDescent="0.25">
      <c r="A39">
        <v>209</v>
      </c>
      <c r="B39">
        <v>14</v>
      </c>
      <c r="C39">
        <f t="shared" si="0"/>
        <v>-1.86</v>
      </c>
    </row>
    <row r="40" spans="1:3" x14ac:dyDescent="0.25">
      <c r="A40">
        <v>216</v>
      </c>
      <c r="B40">
        <v>0</v>
      </c>
      <c r="C40">
        <f t="shared" si="0"/>
        <v>-2</v>
      </c>
    </row>
    <row r="41" spans="1:3" x14ac:dyDescent="0.25">
      <c r="A41">
        <v>232</v>
      </c>
      <c r="B41">
        <v>0</v>
      </c>
      <c r="C41">
        <f t="shared" si="0"/>
        <v>0</v>
      </c>
    </row>
    <row r="42" spans="1:3" x14ac:dyDescent="0.25">
      <c r="A42">
        <v>238</v>
      </c>
      <c r="B42">
        <v>14</v>
      </c>
      <c r="C42">
        <f t="shared" si="0"/>
        <v>2.33</v>
      </c>
    </row>
    <row r="43" spans="1:3" x14ac:dyDescent="0.25">
      <c r="A43">
        <v>242</v>
      </c>
      <c r="B43">
        <v>22</v>
      </c>
      <c r="C43">
        <f t="shared" si="0"/>
        <v>2</v>
      </c>
    </row>
    <row r="44" spans="1:3" x14ac:dyDescent="0.25">
      <c r="A44">
        <v>246</v>
      </c>
      <c r="B44">
        <v>13</v>
      </c>
      <c r="C44">
        <f t="shared" si="0"/>
        <v>-2.25</v>
      </c>
    </row>
    <row r="45" spans="1:3" x14ac:dyDescent="0.25">
      <c r="A45">
        <v>248</v>
      </c>
      <c r="B45">
        <v>13</v>
      </c>
      <c r="C45">
        <f t="shared" si="0"/>
        <v>0</v>
      </c>
    </row>
    <row r="46" spans="1:3" x14ac:dyDescent="0.25">
      <c r="A46">
        <v>253</v>
      </c>
      <c r="B46">
        <v>23</v>
      </c>
      <c r="C46">
        <f t="shared" si="0"/>
        <v>2</v>
      </c>
    </row>
    <row r="47" spans="1:3" x14ac:dyDescent="0.25">
      <c r="A47">
        <v>258</v>
      </c>
      <c r="B47">
        <v>31</v>
      </c>
      <c r="C47">
        <f t="shared" si="0"/>
        <v>1.6</v>
      </c>
    </row>
    <row r="48" spans="1:3" x14ac:dyDescent="0.25">
      <c r="A48">
        <v>261</v>
      </c>
      <c r="B48">
        <v>25</v>
      </c>
      <c r="C48">
        <f t="shared" si="0"/>
        <v>-2</v>
      </c>
    </row>
    <row r="49" spans="1:3" x14ac:dyDescent="0.25">
      <c r="A49">
        <v>265</v>
      </c>
      <c r="B49">
        <v>25</v>
      </c>
      <c r="C49">
        <f t="shared" si="0"/>
        <v>0</v>
      </c>
    </row>
    <row r="50" spans="1:3" x14ac:dyDescent="0.25">
      <c r="A50">
        <v>267</v>
      </c>
      <c r="B50">
        <v>21</v>
      </c>
      <c r="C50">
        <f t="shared" si="0"/>
        <v>-2</v>
      </c>
    </row>
    <row r="51" spans="1:3" x14ac:dyDescent="0.25">
      <c r="A51">
        <v>275</v>
      </c>
      <c r="B51">
        <v>34</v>
      </c>
      <c r="C51">
        <f t="shared" si="0"/>
        <v>1.63</v>
      </c>
    </row>
    <row r="52" spans="1:3" x14ac:dyDescent="0.25">
      <c r="A52">
        <v>282</v>
      </c>
      <c r="B52">
        <v>42</v>
      </c>
      <c r="C52">
        <f t="shared" si="0"/>
        <v>1.1399999999999999</v>
      </c>
    </row>
    <row r="53" spans="1:3" x14ac:dyDescent="0.25">
      <c r="A53">
        <v>285</v>
      </c>
      <c r="B53">
        <v>37</v>
      </c>
      <c r="C53">
        <f t="shared" si="0"/>
        <v>-1.67</v>
      </c>
    </row>
    <row r="54" spans="1:3" x14ac:dyDescent="0.25">
      <c r="A54">
        <v>292</v>
      </c>
      <c r="B54">
        <v>37</v>
      </c>
      <c r="C54">
        <f t="shared" si="0"/>
        <v>0</v>
      </c>
    </row>
    <row r="55" spans="1:3" x14ac:dyDescent="0.25">
      <c r="A55">
        <v>294</v>
      </c>
      <c r="B55">
        <v>34</v>
      </c>
      <c r="C55">
        <f t="shared" si="0"/>
        <v>-1.5</v>
      </c>
    </row>
    <row r="56" spans="1:3" x14ac:dyDescent="0.25">
      <c r="A56">
        <v>301</v>
      </c>
      <c r="B56">
        <v>42</v>
      </c>
      <c r="C56">
        <f t="shared" si="0"/>
        <v>1.1399999999999999</v>
      </c>
    </row>
    <row r="57" spans="1:3" x14ac:dyDescent="0.25">
      <c r="A57">
        <v>310</v>
      </c>
      <c r="B57">
        <v>27</v>
      </c>
      <c r="C57">
        <f t="shared" si="0"/>
        <v>-1.67</v>
      </c>
    </row>
    <row r="58" spans="1:3" x14ac:dyDescent="0.25">
      <c r="A58">
        <v>317</v>
      </c>
      <c r="B58">
        <v>14</v>
      </c>
      <c r="C58">
        <f t="shared" si="0"/>
        <v>-1.86</v>
      </c>
    </row>
    <row r="59" spans="1:3" x14ac:dyDescent="0.25">
      <c r="A59">
        <v>324</v>
      </c>
      <c r="B59">
        <v>0</v>
      </c>
      <c r="C59">
        <f t="shared" si="0"/>
        <v>-2</v>
      </c>
    </row>
    <row r="60" spans="1:3" x14ac:dyDescent="0.25">
      <c r="A60">
        <v>340</v>
      </c>
      <c r="B60">
        <v>0</v>
      </c>
      <c r="C60">
        <f t="shared" si="0"/>
        <v>0</v>
      </c>
    </row>
    <row r="61" spans="1:3" x14ac:dyDescent="0.25">
      <c r="A61">
        <v>346</v>
      </c>
      <c r="B61">
        <v>14</v>
      </c>
      <c r="C61">
        <f t="shared" si="0"/>
        <v>2.33</v>
      </c>
    </row>
    <row r="62" spans="1:3" x14ac:dyDescent="0.25">
      <c r="A62">
        <v>350</v>
      </c>
      <c r="B62">
        <v>22</v>
      </c>
      <c r="C62">
        <f t="shared" si="0"/>
        <v>2</v>
      </c>
    </row>
    <row r="63" spans="1:3" x14ac:dyDescent="0.25">
      <c r="A63">
        <v>354</v>
      </c>
      <c r="B63">
        <v>13</v>
      </c>
      <c r="C63">
        <f t="shared" si="0"/>
        <v>-2.25</v>
      </c>
    </row>
    <row r="64" spans="1:3" x14ac:dyDescent="0.25">
      <c r="A64">
        <v>356</v>
      </c>
      <c r="B64">
        <v>13</v>
      </c>
      <c r="C64">
        <f t="shared" si="0"/>
        <v>0</v>
      </c>
    </row>
    <row r="65" spans="1:3" x14ac:dyDescent="0.25">
      <c r="A65">
        <v>361</v>
      </c>
      <c r="B65">
        <v>23</v>
      </c>
      <c r="C65">
        <f t="shared" si="0"/>
        <v>2</v>
      </c>
    </row>
    <row r="66" spans="1:3" x14ac:dyDescent="0.25">
      <c r="A66">
        <v>366</v>
      </c>
      <c r="B66">
        <v>31</v>
      </c>
      <c r="C66">
        <f t="shared" si="0"/>
        <v>1.6</v>
      </c>
    </row>
    <row r="67" spans="1:3" x14ac:dyDescent="0.25">
      <c r="A67">
        <v>369</v>
      </c>
      <c r="B67">
        <v>25</v>
      </c>
      <c r="C67">
        <f t="shared" si="0"/>
        <v>-2</v>
      </c>
    </row>
    <row r="68" spans="1:3" x14ac:dyDescent="0.25">
      <c r="A68">
        <v>373</v>
      </c>
      <c r="B68">
        <v>25</v>
      </c>
      <c r="C68">
        <f t="shared" ref="C68:C116" si="1">ROUND(((B68-B67)/(A68-A67)),2)</f>
        <v>0</v>
      </c>
    </row>
    <row r="69" spans="1:3" x14ac:dyDescent="0.25">
      <c r="A69">
        <v>375</v>
      </c>
      <c r="B69">
        <v>21</v>
      </c>
      <c r="C69">
        <f t="shared" si="1"/>
        <v>-2</v>
      </c>
    </row>
    <row r="70" spans="1:3" x14ac:dyDescent="0.25">
      <c r="A70">
        <v>383</v>
      </c>
      <c r="B70">
        <v>34</v>
      </c>
      <c r="C70">
        <f t="shared" si="1"/>
        <v>1.63</v>
      </c>
    </row>
    <row r="71" spans="1:3" x14ac:dyDescent="0.25">
      <c r="A71">
        <v>390</v>
      </c>
      <c r="B71">
        <v>42</v>
      </c>
      <c r="C71">
        <f t="shared" si="1"/>
        <v>1.1399999999999999</v>
      </c>
    </row>
    <row r="72" spans="1:3" x14ac:dyDescent="0.25">
      <c r="A72">
        <v>393</v>
      </c>
      <c r="B72">
        <v>37</v>
      </c>
      <c r="C72">
        <f t="shared" si="1"/>
        <v>-1.67</v>
      </c>
    </row>
    <row r="73" spans="1:3" x14ac:dyDescent="0.25">
      <c r="A73">
        <v>400</v>
      </c>
      <c r="B73">
        <v>37</v>
      </c>
      <c r="C73">
        <f t="shared" si="1"/>
        <v>0</v>
      </c>
    </row>
    <row r="74" spans="1:3" x14ac:dyDescent="0.25">
      <c r="A74">
        <v>402</v>
      </c>
      <c r="B74">
        <v>34</v>
      </c>
      <c r="C74">
        <f t="shared" si="1"/>
        <v>-1.5</v>
      </c>
    </row>
    <row r="75" spans="1:3" x14ac:dyDescent="0.25">
      <c r="A75">
        <v>409</v>
      </c>
      <c r="B75">
        <v>42</v>
      </c>
      <c r="C75">
        <f t="shared" si="1"/>
        <v>1.1399999999999999</v>
      </c>
    </row>
    <row r="76" spans="1:3" x14ac:dyDescent="0.25">
      <c r="A76">
        <v>418</v>
      </c>
      <c r="B76">
        <v>27</v>
      </c>
      <c r="C76">
        <f t="shared" si="1"/>
        <v>-1.67</v>
      </c>
    </row>
    <row r="77" spans="1:3" x14ac:dyDescent="0.25">
      <c r="A77">
        <v>425</v>
      </c>
      <c r="B77">
        <v>14</v>
      </c>
      <c r="C77">
        <f t="shared" si="1"/>
        <v>-1.86</v>
      </c>
    </row>
    <row r="78" spans="1:3" x14ac:dyDescent="0.25">
      <c r="A78">
        <v>432</v>
      </c>
      <c r="B78">
        <v>0</v>
      </c>
      <c r="C78">
        <f t="shared" si="1"/>
        <v>-2</v>
      </c>
    </row>
    <row r="79" spans="1:3" x14ac:dyDescent="0.25">
      <c r="A79">
        <v>448</v>
      </c>
      <c r="B79">
        <v>0</v>
      </c>
      <c r="C79">
        <f t="shared" si="1"/>
        <v>0</v>
      </c>
    </row>
    <row r="80" spans="1:3" x14ac:dyDescent="0.25">
      <c r="A80">
        <v>454</v>
      </c>
      <c r="B80">
        <v>14</v>
      </c>
      <c r="C80">
        <f t="shared" si="1"/>
        <v>2.33</v>
      </c>
    </row>
    <row r="81" spans="1:3" x14ac:dyDescent="0.25">
      <c r="A81">
        <v>458</v>
      </c>
      <c r="B81">
        <v>22</v>
      </c>
      <c r="C81">
        <f t="shared" si="1"/>
        <v>2</v>
      </c>
    </row>
    <row r="82" spans="1:3" x14ac:dyDescent="0.25">
      <c r="A82">
        <v>462</v>
      </c>
      <c r="B82">
        <v>13</v>
      </c>
      <c r="C82">
        <f t="shared" si="1"/>
        <v>-2.25</v>
      </c>
    </row>
    <row r="83" spans="1:3" x14ac:dyDescent="0.25">
      <c r="A83">
        <v>464</v>
      </c>
      <c r="B83">
        <v>13</v>
      </c>
      <c r="C83">
        <f t="shared" si="1"/>
        <v>0</v>
      </c>
    </row>
    <row r="84" spans="1:3" x14ac:dyDescent="0.25">
      <c r="A84">
        <v>469</v>
      </c>
      <c r="B84">
        <v>23</v>
      </c>
      <c r="C84">
        <f t="shared" si="1"/>
        <v>2</v>
      </c>
    </row>
    <row r="85" spans="1:3" x14ac:dyDescent="0.25">
      <c r="A85">
        <v>474</v>
      </c>
      <c r="B85">
        <v>31</v>
      </c>
      <c r="C85">
        <f t="shared" si="1"/>
        <v>1.6</v>
      </c>
    </row>
    <row r="86" spans="1:3" x14ac:dyDescent="0.25">
      <c r="A86">
        <v>477</v>
      </c>
      <c r="B86">
        <v>25</v>
      </c>
      <c r="C86">
        <f t="shared" si="1"/>
        <v>-2</v>
      </c>
    </row>
    <row r="87" spans="1:3" x14ac:dyDescent="0.25">
      <c r="A87">
        <v>481</v>
      </c>
      <c r="B87">
        <v>25</v>
      </c>
      <c r="C87">
        <f t="shared" si="1"/>
        <v>0</v>
      </c>
    </row>
    <row r="88" spans="1:3" x14ac:dyDescent="0.25">
      <c r="A88">
        <v>483</v>
      </c>
      <c r="B88">
        <v>21</v>
      </c>
      <c r="C88">
        <f t="shared" si="1"/>
        <v>-2</v>
      </c>
    </row>
    <row r="89" spans="1:3" x14ac:dyDescent="0.25">
      <c r="A89">
        <v>491</v>
      </c>
      <c r="B89">
        <v>34</v>
      </c>
      <c r="C89">
        <f t="shared" si="1"/>
        <v>1.63</v>
      </c>
    </row>
    <row r="90" spans="1:3" x14ac:dyDescent="0.25">
      <c r="A90">
        <v>498</v>
      </c>
      <c r="B90">
        <v>42</v>
      </c>
      <c r="C90">
        <f t="shared" si="1"/>
        <v>1.1399999999999999</v>
      </c>
    </row>
    <row r="91" spans="1:3" x14ac:dyDescent="0.25">
      <c r="A91">
        <v>501</v>
      </c>
      <c r="B91">
        <v>37</v>
      </c>
      <c r="C91">
        <f t="shared" si="1"/>
        <v>-1.67</v>
      </c>
    </row>
    <row r="92" spans="1:3" x14ac:dyDescent="0.25">
      <c r="A92">
        <v>508</v>
      </c>
      <c r="B92">
        <v>37</v>
      </c>
      <c r="C92">
        <f t="shared" si="1"/>
        <v>0</v>
      </c>
    </row>
    <row r="93" spans="1:3" x14ac:dyDescent="0.25">
      <c r="A93">
        <v>510</v>
      </c>
      <c r="B93">
        <v>34</v>
      </c>
      <c r="C93">
        <f t="shared" si="1"/>
        <v>-1.5</v>
      </c>
    </row>
    <row r="94" spans="1:3" x14ac:dyDescent="0.25">
      <c r="A94">
        <v>517</v>
      </c>
      <c r="B94">
        <v>42</v>
      </c>
      <c r="C94">
        <f t="shared" si="1"/>
        <v>1.1399999999999999</v>
      </c>
    </row>
    <row r="95" spans="1:3" x14ac:dyDescent="0.25">
      <c r="A95">
        <v>526</v>
      </c>
      <c r="B95">
        <v>27</v>
      </c>
      <c r="C95">
        <f t="shared" si="1"/>
        <v>-1.67</v>
      </c>
    </row>
    <row r="96" spans="1:3" x14ac:dyDescent="0.25">
      <c r="A96">
        <v>533</v>
      </c>
      <c r="B96">
        <v>14</v>
      </c>
      <c r="C96">
        <f t="shared" si="1"/>
        <v>-1.86</v>
      </c>
    </row>
    <row r="97" spans="1:3" x14ac:dyDescent="0.25">
      <c r="A97">
        <v>540</v>
      </c>
      <c r="B97">
        <v>0</v>
      </c>
      <c r="C97">
        <f t="shared" si="1"/>
        <v>-2</v>
      </c>
    </row>
    <row r="98" spans="1:3" x14ac:dyDescent="0.25">
      <c r="A98">
        <v>556</v>
      </c>
      <c r="B98">
        <v>0</v>
      </c>
      <c r="C98">
        <f t="shared" si="1"/>
        <v>0</v>
      </c>
    </row>
    <row r="99" spans="1:3" x14ac:dyDescent="0.25">
      <c r="A99">
        <v>562</v>
      </c>
      <c r="B99">
        <v>14</v>
      </c>
      <c r="C99">
        <f t="shared" si="1"/>
        <v>2.33</v>
      </c>
    </row>
    <row r="100" spans="1:3" x14ac:dyDescent="0.25">
      <c r="A100">
        <v>566</v>
      </c>
      <c r="B100">
        <v>22</v>
      </c>
      <c r="C100">
        <f t="shared" si="1"/>
        <v>2</v>
      </c>
    </row>
    <row r="101" spans="1:3" x14ac:dyDescent="0.25">
      <c r="A101">
        <v>570</v>
      </c>
      <c r="B101">
        <v>13</v>
      </c>
      <c r="C101">
        <f t="shared" si="1"/>
        <v>-2.25</v>
      </c>
    </row>
    <row r="102" spans="1:3" x14ac:dyDescent="0.25">
      <c r="A102">
        <v>572</v>
      </c>
      <c r="B102">
        <v>13</v>
      </c>
      <c r="C102">
        <f t="shared" si="1"/>
        <v>0</v>
      </c>
    </row>
    <row r="103" spans="1:3" x14ac:dyDescent="0.25">
      <c r="A103">
        <v>577</v>
      </c>
      <c r="B103">
        <v>23</v>
      </c>
      <c r="C103">
        <f t="shared" si="1"/>
        <v>2</v>
      </c>
    </row>
    <row r="104" spans="1:3" x14ac:dyDescent="0.25">
      <c r="A104">
        <v>582</v>
      </c>
      <c r="B104">
        <v>31</v>
      </c>
      <c r="C104">
        <f t="shared" si="1"/>
        <v>1.6</v>
      </c>
    </row>
    <row r="105" spans="1:3" x14ac:dyDescent="0.25">
      <c r="A105">
        <v>585</v>
      </c>
      <c r="B105">
        <v>25</v>
      </c>
      <c r="C105">
        <f t="shared" si="1"/>
        <v>-2</v>
      </c>
    </row>
    <row r="106" spans="1:3" x14ac:dyDescent="0.25">
      <c r="A106">
        <v>589</v>
      </c>
      <c r="B106">
        <v>25</v>
      </c>
      <c r="C106">
        <f t="shared" si="1"/>
        <v>0</v>
      </c>
    </row>
    <row r="107" spans="1:3" x14ac:dyDescent="0.25">
      <c r="A107">
        <v>591</v>
      </c>
      <c r="B107">
        <v>21</v>
      </c>
      <c r="C107">
        <f t="shared" si="1"/>
        <v>-2</v>
      </c>
    </row>
    <row r="108" spans="1:3" x14ac:dyDescent="0.25">
      <c r="A108">
        <v>599</v>
      </c>
      <c r="B108">
        <v>34</v>
      </c>
      <c r="C108">
        <f t="shared" si="1"/>
        <v>1.63</v>
      </c>
    </row>
    <row r="109" spans="1:3" x14ac:dyDescent="0.25">
      <c r="A109">
        <v>606</v>
      </c>
      <c r="B109">
        <v>42</v>
      </c>
      <c r="C109">
        <f t="shared" si="1"/>
        <v>1.1399999999999999</v>
      </c>
    </row>
    <row r="110" spans="1:3" x14ac:dyDescent="0.25">
      <c r="A110">
        <v>609</v>
      </c>
      <c r="B110">
        <v>37</v>
      </c>
      <c r="C110">
        <f t="shared" si="1"/>
        <v>-1.67</v>
      </c>
    </row>
    <row r="111" spans="1:3" x14ac:dyDescent="0.25">
      <c r="A111">
        <v>616</v>
      </c>
      <c r="B111">
        <v>37</v>
      </c>
      <c r="C111">
        <f t="shared" si="1"/>
        <v>0</v>
      </c>
    </row>
    <row r="112" spans="1:3" x14ac:dyDescent="0.25">
      <c r="A112">
        <v>618</v>
      </c>
      <c r="B112">
        <v>34</v>
      </c>
      <c r="C112">
        <f t="shared" si="1"/>
        <v>-1.5</v>
      </c>
    </row>
    <row r="113" spans="1:3" x14ac:dyDescent="0.25">
      <c r="A113">
        <v>625</v>
      </c>
      <c r="B113">
        <v>42</v>
      </c>
      <c r="C113">
        <f t="shared" si="1"/>
        <v>1.1399999999999999</v>
      </c>
    </row>
    <row r="114" spans="1:3" x14ac:dyDescent="0.25">
      <c r="A114">
        <v>634</v>
      </c>
      <c r="B114">
        <v>27</v>
      </c>
      <c r="C114">
        <f t="shared" si="1"/>
        <v>-1.67</v>
      </c>
    </row>
    <row r="115" spans="1:3" x14ac:dyDescent="0.25">
      <c r="A115">
        <v>641</v>
      </c>
      <c r="B115">
        <v>14</v>
      </c>
      <c r="C115">
        <f t="shared" si="1"/>
        <v>-1.86</v>
      </c>
    </row>
    <row r="116" spans="1:3" x14ac:dyDescent="0.25">
      <c r="A116">
        <v>648</v>
      </c>
      <c r="B116">
        <v>0</v>
      </c>
      <c r="C116">
        <f t="shared" si="1"/>
        <v>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4" sqref="B4"/>
    </sheetView>
  </sheetViews>
  <sheetFormatPr defaultColWidth="9.140625" defaultRowHeight="12.75" x14ac:dyDescent="0.2"/>
  <cols>
    <col min="1" max="1" width="26.28515625" style="1" bestFit="1" customWidth="1"/>
    <col min="2" max="3" width="7.42578125" style="3" bestFit="1" customWidth="1"/>
    <col min="4" max="16384" width="9.140625" style="1"/>
  </cols>
  <sheetData>
    <row r="1" spans="1:3" x14ac:dyDescent="0.2">
      <c r="A1" s="1" t="s">
        <v>1</v>
      </c>
      <c r="B1" s="3">
        <v>125</v>
      </c>
      <c r="C1" s="3" t="s">
        <v>2</v>
      </c>
    </row>
    <row r="2" spans="1:3" x14ac:dyDescent="0.2">
      <c r="A2" s="1" t="s">
        <v>3</v>
      </c>
      <c r="B2" s="3">
        <v>75</v>
      </c>
      <c r="C2" s="3" t="s">
        <v>2</v>
      </c>
    </row>
    <row r="3" spans="1:3" x14ac:dyDescent="0.2">
      <c r="A3" s="1" t="s">
        <v>4</v>
      </c>
      <c r="B3" s="3">
        <v>100</v>
      </c>
      <c r="C3" s="3" t="s">
        <v>2</v>
      </c>
    </row>
    <row r="4" spans="1:3" x14ac:dyDescent="0.2">
      <c r="A4" s="1" t="s">
        <v>5</v>
      </c>
      <c r="B4" s="3">
        <v>0.15240000000000001</v>
      </c>
      <c r="C4" s="3" t="s">
        <v>6</v>
      </c>
    </row>
    <row r="5" spans="1:3" x14ac:dyDescent="0.2">
      <c r="A5" s="1" t="s">
        <v>7</v>
      </c>
      <c r="B5" s="3">
        <v>1.04</v>
      </c>
    </row>
    <row r="6" spans="1:3" x14ac:dyDescent="0.2">
      <c r="A6" s="1" t="s">
        <v>8</v>
      </c>
      <c r="B6" s="3">
        <v>9.81</v>
      </c>
      <c r="C6" s="3" t="s">
        <v>9</v>
      </c>
    </row>
    <row r="7" spans="1:3" x14ac:dyDescent="0.2">
      <c r="A7" s="1" t="s">
        <v>10</v>
      </c>
      <c r="B7" s="4">
        <v>7.0000000000000001E-3</v>
      </c>
    </row>
    <row r="8" spans="1:3" x14ac:dyDescent="0.2">
      <c r="A8" s="1" t="s">
        <v>11</v>
      </c>
      <c r="B8" s="3" t="s">
        <v>12</v>
      </c>
    </row>
    <row r="9" spans="1:3" x14ac:dyDescent="0.2">
      <c r="A9" s="1" t="s">
        <v>13</v>
      </c>
      <c r="B9" s="3">
        <v>1.2</v>
      </c>
      <c r="C9" s="3" t="s">
        <v>14</v>
      </c>
    </row>
    <row r="10" spans="1:3" x14ac:dyDescent="0.2">
      <c r="A10" s="1" t="s">
        <v>15</v>
      </c>
      <c r="B10" s="4">
        <v>0.6</v>
      </c>
    </row>
    <row r="11" spans="1:3" x14ac:dyDescent="0.2">
      <c r="A11" s="1" t="s">
        <v>16</v>
      </c>
      <c r="B11" s="4">
        <v>0.8</v>
      </c>
      <c r="C11" s="3" t="s">
        <v>27</v>
      </c>
    </row>
    <row r="12" spans="1:3" x14ac:dyDescent="0.2">
      <c r="A12" s="1" t="s">
        <v>17</v>
      </c>
      <c r="B12" s="3">
        <v>0</v>
      </c>
      <c r="C12" s="3" t="s">
        <v>22</v>
      </c>
    </row>
    <row r="13" spans="1:3" x14ac:dyDescent="0.2">
      <c r="A13" s="1" t="s">
        <v>18</v>
      </c>
      <c r="B13" s="3">
        <v>0.85</v>
      </c>
    </row>
    <row r="14" spans="1:3" x14ac:dyDescent="0.2">
      <c r="A14" s="1" t="s">
        <v>19</v>
      </c>
      <c r="B14" s="3">
        <v>0.9</v>
      </c>
    </row>
    <row r="15" spans="1:3" x14ac:dyDescent="0.2">
      <c r="A15" s="1" t="s">
        <v>20</v>
      </c>
      <c r="B15" s="3">
        <v>100</v>
      </c>
      <c r="C15" s="3" t="s">
        <v>21</v>
      </c>
    </row>
    <row r="16" spans="1:3" x14ac:dyDescent="0.2">
      <c r="B16" s="5">
        <f>B15*1000/3600</f>
        <v>27.777777777777779</v>
      </c>
      <c r="C16" s="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topLeftCell="N1" zoomScale="87" zoomScaleNormal="87" workbookViewId="0">
      <selection activeCell="P10" sqref="P10"/>
    </sheetView>
  </sheetViews>
  <sheetFormatPr defaultColWidth="9.140625" defaultRowHeight="15" x14ac:dyDescent="0.25"/>
  <cols>
    <col min="1" max="1" width="10.7109375" style="7" customWidth="1"/>
    <col min="2" max="2" width="2.42578125" hidden="1" customWidth="1"/>
    <col min="3" max="3" width="13.5703125" style="8" customWidth="1"/>
    <col min="4" max="4" width="15" style="9" customWidth="1"/>
    <col min="5" max="5" width="16.42578125" style="12" customWidth="1"/>
    <col min="6" max="6" width="17.85546875" style="3" customWidth="1"/>
    <col min="7" max="7" width="10.28515625" style="3" customWidth="1"/>
    <col min="8" max="8" width="21.85546875" style="3" customWidth="1"/>
    <col min="9" max="9" width="17.140625" style="3" customWidth="1"/>
    <col min="10" max="10" width="15.28515625" style="3" customWidth="1"/>
    <col min="11" max="11" width="16" style="3" customWidth="1"/>
    <col min="12" max="12" width="14.85546875" style="3" customWidth="1"/>
    <col min="13" max="13" width="18.140625" style="3" customWidth="1"/>
    <col min="14" max="14" width="18.28515625" style="11" customWidth="1"/>
    <col min="15" max="15" width="20" style="3" customWidth="1"/>
    <col min="16" max="16" width="15.5703125" style="3" customWidth="1"/>
    <col min="17" max="18" width="0" style="1" hidden="1" customWidth="1"/>
    <col min="19" max="16384" width="9.140625" style="1"/>
  </cols>
  <sheetData>
    <row r="1" spans="1:20" x14ac:dyDescent="0.25">
      <c r="T1" s="1">
        <f>20*(194/70)^0.5</f>
        <v>33.295216301616492</v>
      </c>
    </row>
    <row r="2" spans="1:20" x14ac:dyDescent="0.25">
      <c r="O2" s="3" t="s">
        <v>39</v>
      </c>
      <c r="T2" s="1">
        <f>27.95*148/124</f>
        <v>33.359677419354831</v>
      </c>
    </row>
    <row r="3" spans="1:20" x14ac:dyDescent="0.25">
      <c r="O3" s="3">
        <f>150/P6*O6</f>
        <v>13.030665611146294</v>
      </c>
      <c r="T3" s="1">
        <f>250/(3.8*2.85)</f>
        <v>23.084025854108955</v>
      </c>
    </row>
    <row r="4" spans="1:20" x14ac:dyDescent="0.25">
      <c r="N4" s="11">
        <f>+N6/0.8</f>
        <v>8.1875</v>
      </c>
      <c r="T4" s="1">
        <f>231/194*82</f>
        <v>97.639175257731964</v>
      </c>
    </row>
    <row r="5" spans="1:20" x14ac:dyDescent="0.25">
      <c r="N5" s="11" t="s">
        <v>38</v>
      </c>
      <c r="O5" s="3" t="s">
        <v>41</v>
      </c>
      <c r="P5" s="3" t="s">
        <v>37</v>
      </c>
      <c r="T5" s="1">
        <f>3.8/2.85</f>
        <v>1.3333333333333333</v>
      </c>
    </row>
    <row r="6" spans="1:20" x14ac:dyDescent="0.25">
      <c r="N6" s="11">
        <f>ROUND(MAX(N9:N123)/1000,2)</f>
        <v>6.55</v>
      </c>
      <c r="O6" s="3">
        <f>SUM(O9:O123)/1000/3600</f>
        <v>0.34292368333333317</v>
      </c>
      <c r="P6" s="3">
        <f>SUM(P9:P123)</f>
        <v>3.9474999999999989</v>
      </c>
      <c r="Q6" s="1">
        <f>SUM(Q9:Q123)/1000/3600</f>
        <v>0.34292368333333317</v>
      </c>
      <c r="R6" s="1">
        <f>SUM(R9:R123)</f>
        <v>3.9474999999999989</v>
      </c>
      <c r="T6" s="1">
        <f>3504/(3*500*500)*1.5</f>
        <v>7.0080000000000003E-3</v>
      </c>
    </row>
    <row r="7" spans="1:20" x14ac:dyDescent="0.25">
      <c r="E7" s="12" t="s">
        <v>25</v>
      </c>
      <c r="F7" s="3">
        <v>1</v>
      </c>
      <c r="O7" s="6"/>
      <c r="P7" s="6"/>
    </row>
    <row r="8" spans="1:20" x14ac:dyDescent="0.25">
      <c r="A8" s="7" t="s">
        <v>0</v>
      </c>
      <c r="B8" t="s">
        <v>23</v>
      </c>
      <c r="C8" s="8" t="s">
        <v>23</v>
      </c>
      <c r="D8" s="9" t="s">
        <v>24</v>
      </c>
      <c r="E8" s="12" t="s">
        <v>24</v>
      </c>
      <c r="F8" s="3" t="s">
        <v>28</v>
      </c>
      <c r="G8" s="6" t="s">
        <v>26</v>
      </c>
      <c r="H8" s="6" t="s">
        <v>29</v>
      </c>
      <c r="I8" s="6" t="s">
        <v>30</v>
      </c>
      <c r="J8" s="6" t="s">
        <v>31</v>
      </c>
      <c r="K8" s="3" t="s">
        <v>33</v>
      </c>
      <c r="L8" s="3" t="s">
        <v>32</v>
      </c>
      <c r="M8" s="3" t="s">
        <v>34</v>
      </c>
      <c r="N8" s="11" t="s">
        <v>35</v>
      </c>
      <c r="O8" s="3" t="s">
        <v>36</v>
      </c>
      <c r="P8" s="3" t="s">
        <v>40</v>
      </c>
    </row>
    <row r="9" spans="1:20" x14ac:dyDescent="0.25">
      <c r="A9" s="8">
        <v>0</v>
      </c>
      <c r="B9">
        <v>0</v>
      </c>
      <c r="C9" s="8">
        <f>(B9*2.5)</f>
        <v>0</v>
      </c>
      <c r="D9" s="10">
        <f t="shared" ref="D9:D40" si="0">C9/3.6</f>
        <v>0</v>
      </c>
      <c r="E9" s="12">
        <f>B9/3.6</f>
        <v>0</v>
      </c>
      <c r="F9" s="3">
        <f>0</f>
        <v>0</v>
      </c>
      <c r="G9" s="3">
        <f>ROUND((Spec!$B$1+Spec!$B$2+Spec!$B$3)*Spec!$B$6*Spec!$B$7*COS(Pow!$F$7*PI()/180),2)</f>
        <v>20.6</v>
      </c>
      <c r="H9" s="3">
        <f>ROUND(0.5*Spec!$B$9*Spec!$B$10*Spec!$B$11*(Spec!$B$12+Pow!D9)^2,2)</f>
        <v>0</v>
      </c>
      <c r="I9" s="3">
        <f>ROUND((Spec!$B$1*Spec!$B$5+Spec!$B$3*Spec!$B$5+Spec!$B$2)*Pow!F9,2)</f>
        <v>0</v>
      </c>
      <c r="J9" s="3">
        <f>ROUND((Spec!$B$1+Spec!$B$2+Spec!$B$3)*Spec!$B$6*SIN(Pow!$F$7*PI()/180),2)</f>
        <v>51.36</v>
      </c>
      <c r="K9" s="3">
        <f>G9+H9+I9+J9</f>
        <v>71.960000000000008</v>
      </c>
      <c r="L9" s="3">
        <f>IF(K9&gt;0,K9,0)</f>
        <v>71.960000000000008</v>
      </c>
      <c r="M9" s="3">
        <f>ROUND(L9*Spec!$B$4,2)</f>
        <v>10.97</v>
      </c>
      <c r="N9" s="11">
        <f t="shared" ref="N9:N40" si="1">ROUND(L9*E9,2)</f>
        <v>0</v>
      </c>
      <c r="O9" s="3">
        <v>0</v>
      </c>
      <c r="P9" s="3">
        <v>0</v>
      </c>
      <c r="Q9" s="1">
        <f t="shared" ref="Q9:Q40" si="2">(N9+N10)/2*(A10-A9)</f>
        <v>0</v>
      </c>
      <c r="R9" s="1">
        <f t="shared" ref="R9:R40" si="3">(B9+B10)/2*(A10-A9)/3600</f>
        <v>0</v>
      </c>
    </row>
    <row r="10" spans="1:20" x14ac:dyDescent="0.25">
      <c r="A10" s="8">
        <v>16</v>
      </c>
      <c r="B10">
        <v>0</v>
      </c>
      <c r="C10" s="8">
        <f t="shared" ref="C10:C73" si="4">(B10*2.5)</f>
        <v>0</v>
      </c>
      <c r="D10" s="10">
        <f t="shared" si="0"/>
        <v>0</v>
      </c>
      <c r="E10" s="12">
        <f t="shared" ref="E10:E73" si="5">B10/3.6</f>
        <v>0</v>
      </c>
      <c r="F10" s="3">
        <f>ROUND((D10-D9)/(A10-A9),2)</f>
        <v>0</v>
      </c>
      <c r="G10" s="3">
        <f>ROUND((Spec!$B$1+Spec!$B$2+Spec!$B$3)*Spec!$B$6*Spec!$B$7*COS(Pow!$F$7*PI()/180),2)</f>
        <v>20.6</v>
      </c>
      <c r="H10" s="3">
        <f>ROUND(0.5*Spec!$B$9*Spec!$B$10*Spec!$B$11*(Spec!$B$12+Pow!D10)^2,2)</f>
        <v>0</v>
      </c>
      <c r="I10" s="3">
        <f>ROUND((Spec!$B$1*Spec!$B$5+Spec!$B$3*Spec!$B$5+Spec!$B$2)*Pow!F10,2)</f>
        <v>0</v>
      </c>
      <c r="J10" s="3">
        <f>ROUND((Spec!$B$1+Spec!$B$2+Spec!$B$3)*Spec!$B$6*SIN(Pow!$F$7*PI()/180),2)</f>
        <v>51.36</v>
      </c>
      <c r="K10" s="3">
        <f t="shared" ref="K10:K73" si="6">G10+H10+I10+J10</f>
        <v>71.960000000000008</v>
      </c>
      <c r="L10" s="3">
        <f t="shared" ref="L10:L73" si="7">IF(K10&gt;0,K10,0)</f>
        <v>71.960000000000008</v>
      </c>
      <c r="M10" s="3">
        <f>ROUND(L10*Spec!$B$4,2)</f>
        <v>10.97</v>
      </c>
      <c r="N10" s="11">
        <f t="shared" si="1"/>
        <v>0</v>
      </c>
      <c r="O10" s="3">
        <f t="shared" ref="O10:O41" si="8">(N10+N9)*(A10-A9)/2</f>
        <v>0</v>
      </c>
      <c r="P10" s="3">
        <f t="shared" ref="P10:P41" si="9">(B10+B9)*(A10-A9)/2/3600</f>
        <v>0</v>
      </c>
      <c r="Q10" s="1">
        <f t="shared" si="2"/>
        <v>6997.2000000000007</v>
      </c>
      <c r="R10" s="1">
        <f t="shared" si="3"/>
        <v>1.1666666666666667E-2</v>
      </c>
    </row>
    <row r="11" spans="1:20" x14ac:dyDescent="0.25">
      <c r="A11" s="8">
        <v>22</v>
      </c>
      <c r="B11">
        <v>14</v>
      </c>
      <c r="C11" s="8">
        <f t="shared" si="4"/>
        <v>35</v>
      </c>
      <c r="D11" s="10">
        <f t="shared" si="0"/>
        <v>9.7222222222222214</v>
      </c>
      <c r="E11" s="12">
        <f t="shared" si="5"/>
        <v>3.8888888888888888</v>
      </c>
      <c r="F11" s="3">
        <f t="shared" ref="F11:F74" si="10">ROUND((D11-D10)/(A11-A10),2)</f>
        <v>1.62</v>
      </c>
      <c r="G11" s="3">
        <f>ROUND((Spec!$B$1+Spec!$B$2+Spec!$B$3)*Spec!$B$6*Spec!$B$7*COS(Pow!$F$7*PI()/180),2)</f>
        <v>20.6</v>
      </c>
      <c r="H11" s="3">
        <f>ROUND(0.5*Spec!$B$9*Spec!$B$10*Spec!$B$11*(Spec!$B$12+Pow!D11)^2,2)</f>
        <v>27.22</v>
      </c>
      <c r="I11" s="3">
        <f>ROUND((Spec!$B$1*Spec!$B$5+Spec!$B$3*Spec!$B$5+Spec!$B$2)*Pow!F11,2)</f>
        <v>500.58</v>
      </c>
      <c r="J11" s="3">
        <f>ROUND((Spec!$B$1+Spec!$B$2+Spec!$B$3)*Spec!$B$6*SIN(Pow!$F$7*PI()/180),2)</f>
        <v>51.36</v>
      </c>
      <c r="K11" s="3">
        <f t="shared" si="6"/>
        <v>599.76</v>
      </c>
      <c r="L11" s="3">
        <f t="shared" si="7"/>
        <v>599.76</v>
      </c>
      <c r="M11" s="3">
        <f>ROUND(L11*Spec!$B$4,2)</f>
        <v>91.4</v>
      </c>
      <c r="N11" s="11">
        <f t="shared" si="1"/>
        <v>2332.4</v>
      </c>
      <c r="O11" s="3">
        <f t="shared" si="8"/>
        <v>6997.2000000000007</v>
      </c>
      <c r="P11" s="3">
        <f t="shared" si="9"/>
        <v>1.1666666666666667E-2</v>
      </c>
      <c r="Q11" s="1">
        <f t="shared" si="2"/>
        <v>11615.46</v>
      </c>
      <c r="R11" s="1">
        <f t="shared" si="3"/>
        <v>0.02</v>
      </c>
    </row>
    <row r="12" spans="1:20" x14ac:dyDescent="0.25">
      <c r="A12" s="8">
        <v>26</v>
      </c>
      <c r="B12">
        <v>22</v>
      </c>
      <c r="C12" s="8">
        <f t="shared" si="4"/>
        <v>55</v>
      </c>
      <c r="D12" s="10">
        <f t="shared" si="0"/>
        <v>15.277777777777777</v>
      </c>
      <c r="E12" s="12">
        <f t="shared" si="5"/>
        <v>6.1111111111111107</v>
      </c>
      <c r="F12" s="3">
        <f t="shared" si="10"/>
        <v>1.39</v>
      </c>
      <c r="G12" s="3">
        <f>ROUND((Spec!$B$1+Spec!$B$2+Spec!$B$3)*Spec!$B$6*Spec!$B$7*COS(Pow!$F$7*PI()/180),2)</f>
        <v>20.6</v>
      </c>
      <c r="H12" s="3">
        <f>ROUND(0.5*Spec!$B$9*Spec!$B$10*Spec!$B$11*(Spec!$B$12+Pow!D12)^2,2)</f>
        <v>67.22</v>
      </c>
      <c r="I12" s="3">
        <f>ROUND((Spec!$B$1*Spec!$B$5+Spec!$B$3*Spec!$B$5+Spec!$B$2)*Pow!F12,2)</f>
        <v>429.51</v>
      </c>
      <c r="J12" s="3">
        <f>ROUND((Spec!$B$1+Spec!$B$2+Spec!$B$3)*Spec!$B$6*SIN(Pow!$F$7*PI()/180),2)</f>
        <v>51.36</v>
      </c>
      <c r="K12" s="3">
        <f t="shared" si="6"/>
        <v>568.68999999999994</v>
      </c>
      <c r="L12" s="3">
        <f t="shared" si="7"/>
        <v>568.68999999999994</v>
      </c>
      <c r="M12" s="3">
        <f>ROUND(L12*Spec!$B$4,2)</f>
        <v>86.67</v>
      </c>
      <c r="N12" s="11">
        <f t="shared" si="1"/>
        <v>3475.33</v>
      </c>
      <c r="O12" s="3">
        <f t="shared" si="8"/>
        <v>11615.46</v>
      </c>
      <c r="P12" s="3">
        <f t="shared" si="9"/>
        <v>0.02</v>
      </c>
      <c r="Q12" s="1">
        <f t="shared" si="2"/>
        <v>6950.66</v>
      </c>
      <c r="R12" s="1">
        <f t="shared" si="3"/>
        <v>1.9444444444444445E-2</v>
      </c>
    </row>
    <row r="13" spans="1:20" x14ac:dyDescent="0.25">
      <c r="A13" s="8">
        <v>30</v>
      </c>
      <c r="B13">
        <v>13</v>
      </c>
      <c r="C13" s="8">
        <f t="shared" si="4"/>
        <v>32.5</v>
      </c>
      <c r="D13" s="10">
        <f t="shared" si="0"/>
        <v>9.0277777777777768</v>
      </c>
      <c r="E13" s="12">
        <f t="shared" si="5"/>
        <v>3.6111111111111112</v>
      </c>
      <c r="F13" s="3">
        <f t="shared" si="10"/>
        <v>-1.56</v>
      </c>
      <c r="G13" s="3">
        <f>ROUND((Spec!$B$1+Spec!$B$2+Spec!$B$3)*Spec!$B$6*Spec!$B$7*COS(Pow!$F$7*PI()/180),2)</f>
        <v>20.6</v>
      </c>
      <c r="H13" s="3">
        <f>ROUND(0.5*Spec!$B$9*Spec!$B$10*Spec!$B$11*(Spec!$B$12+Pow!D13)^2,2)</f>
        <v>23.47</v>
      </c>
      <c r="I13" s="3">
        <f>ROUND((Spec!$B$1*Spec!$B$5+Spec!$B$3*Spec!$B$5+Spec!$B$2)*Pow!F13,2)</f>
        <v>-482.04</v>
      </c>
      <c r="J13" s="3">
        <f>ROUND((Spec!$B$1+Spec!$B$2+Spec!$B$3)*Spec!$B$6*SIN(Pow!$F$7*PI()/180),2)</f>
        <v>51.36</v>
      </c>
      <c r="K13" s="3">
        <f t="shared" si="6"/>
        <v>-386.61</v>
      </c>
      <c r="L13" s="3">
        <f t="shared" si="7"/>
        <v>0</v>
      </c>
      <c r="M13" s="3">
        <f>ROUND(L13*Spec!$B$4,2)</f>
        <v>0</v>
      </c>
      <c r="N13" s="11">
        <f t="shared" si="1"/>
        <v>0</v>
      </c>
      <c r="O13" s="3">
        <f t="shared" si="8"/>
        <v>6950.66</v>
      </c>
      <c r="P13" s="3">
        <f t="shared" si="9"/>
        <v>1.9444444444444445E-2</v>
      </c>
      <c r="Q13" s="1">
        <f t="shared" si="2"/>
        <v>344.61</v>
      </c>
      <c r="R13" s="1">
        <f t="shared" si="3"/>
        <v>7.2222222222222219E-3</v>
      </c>
    </row>
    <row r="14" spans="1:20" x14ac:dyDescent="0.25">
      <c r="A14" s="8">
        <v>32</v>
      </c>
      <c r="B14">
        <v>13</v>
      </c>
      <c r="C14" s="8">
        <f t="shared" si="4"/>
        <v>32.5</v>
      </c>
      <c r="D14" s="10">
        <f t="shared" si="0"/>
        <v>9.0277777777777768</v>
      </c>
      <c r="E14" s="12">
        <f t="shared" si="5"/>
        <v>3.6111111111111112</v>
      </c>
      <c r="F14" s="3">
        <f t="shared" si="10"/>
        <v>0</v>
      </c>
      <c r="G14" s="3">
        <f>ROUND((Spec!$B$1+Spec!$B$2+Spec!$B$3)*Spec!$B$6*Spec!$B$7*COS(Pow!$F$7*PI()/180),2)</f>
        <v>20.6</v>
      </c>
      <c r="H14" s="3">
        <f>ROUND(0.5*Spec!$B$9*Spec!$B$10*Spec!$B$11*(Spec!$B$12+Pow!D14)^2,2)</f>
        <v>23.47</v>
      </c>
      <c r="I14" s="3">
        <f>ROUND((Spec!$B$1*Spec!$B$5+Spec!$B$3*Spec!$B$5+Spec!$B$2)*Pow!F14,2)</f>
        <v>0</v>
      </c>
      <c r="J14" s="3">
        <f>ROUND((Spec!$B$1+Spec!$B$2+Spec!$B$3)*Spec!$B$6*SIN(Pow!$F$7*PI()/180),2)</f>
        <v>51.36</v>
      </c>
      <c r="K14" s="3">
        <f t="shared" si="6"/>
        <v>95.43</v>
      </c>
      <c r="L14" s="3">
        <f t="shared" si="7"/>
        <v>95.43</v>
      </c>
      <c r="M14" s="3">
        <f>ROUND(L14*Spec!$B$4,2)</f>
        <v>14.54</v>
      </c>
      <c r="N14" s="11">
        <f t="shared" si="1"/>
        <v>344.61</v>
      </c>
      <c r="O14" s="3">
        <f t="shared" si="8"/>
        <v>344.61</v>
      </c>
      <c r="P14" s="3">
        <f t="shared" si="9"/>
        <v>7.2222222222222219E-3</v>
      </c>
      <c r="Q14" s="1">
        <f t="shared" si="2"/>
        <v>10044.6</v>
      </c>
      <c r="R14" s="1">
        <f t="shared" si="3"/>
        <v>2.5000000000000001E-2</v>
      </c>
    </row>
    <row r="15" spans="1:20" x14ac:dyDescent="0.25">
      <c r="A15" s="8">
        <v>37</v>
      </c>
      <c r="B15">
        <v>23</v>
      </c>
      <c r="C15" s="8">
        <f t="shared" si="4"/>
        <v>57.5</v>
      </c>
      <c r="D15" s="10">
        <f t="shared" si="0"/>
        <v>15.972222222222221</v>
      </c>
      <c r="E15" s="12">
        <f t="shared" si="5"/>
        <v>6.3888888888888884</v>
      </c>
      <c r="F15" s="3">
        <f t="shared" si="10"/>
        <v>1.39</v>
      </c>
      <c r="G15" s="3">
        <f>ROUND((Spec!$B$1+Spec!$B$2+Spec!$B$3)*Spec!$B$6*Spec!$B$7*COS(Pow!$F$7*PI()/180),2)</f>
        <v>20.6</v>
      </c>
      <c r="H15" s="3">
        <f>ROUND(0.5*Spec!$B$9*Spec!$B$10*Spec!$B$11*(Spec!$B$12+Pow!D15)^2,2)</f>
        <v>73.47</v>
      </c>
      <c r="I15" s="3">
        <f>ROUND((Spec!$B$1*Spec!$B$5+Spec!$B$3*Spec!$B$5+Spec!$B$2)*Pow!F15,2)</f>
        <v>429.51</v>
      </c>
      <c r="J15" s="3">
        <f>ROUND((Spec!$B$1+Spec!$B$2+Spec!$B$3)*Spec!$B$6*SIN(Pow!$F$7*PI()/180),2)</f>
        <v>51.36</v>
      </c>
      <c r="K15" s="3">
        <f t="shared" si="6"/>
        <v>574.93999999999994</v>
      </c>
      <c r="L15" s="3">
        <f t="shared" si="7"/>
        <v>574.93999999999994</v>
      </c>
      <c r="M15" s="3">
        <f>ROUND(L15*Spec!$B$4,2)</f>
        <v>87.62</v>
      </c>
      <c r="N15" s="11">
        <f t="shared" si="1"/>
        <v>3673.23</v>
      </c>
      <c r="O15" s="3">
        <f t="shared" si="8"/>
        <v>10044.6</v>
      </c>
      <c r="P15" s="3">
        <f t="shared" si="9"/>
        <v>2.5000000000000001E-2</v>
      </c>
      <c r="Q15" s="1">
        <f t="shared" si="2"/>
        <v>20989.35</v>
      </c>
      <c r="R15" s="1">
        <f t="shared" si="3"/>
        <v>3.7499999999999999E-2</v>
      </c>
    </row>
    <row r="16" spans="1:20" x14ac:dyDescent="0.25">
      <c r="A16" s="8">
        <v>42</v>
      </c>
      <c r="B16">
        <v>31</v>
      </c>
      <c r="C16" s="8">
        <f t="shared" si="4"/>
        <v>77.5</v>
      </c>
      <c r="D16" s="10">
        <f t="shared" si="0"/>
        <v>21.527777777777779</v>
      </c>
      <c r="E16" s="12">
        <f t="shared" si="5"/>
        <v>8.6111111111111107</v>
      </c>
      <c r="F16" s="3">
        <f t="shared" si="10"/>
        <v>1.1100000000000001</v>
      </c>
      <c r="G16" s="3">
        <f>ROUND((Spec!$B$1+Spec!$B$2+Spec!$B$3)*Spec!$B$6*Spec!$B$7*COS(Pow!$F$7*PI()/180),2)</f>
        <v>20.6</v>
      </c>
      <c r="H16" s="3">
        <f>ROUND(0.5*Spec!$B$9*Spec!$B$10*Spec!$B$11*(Spec!$B$12+Pow!D16)^2,2)</f>
        <v>133.47</v>
      </c>
      <c r="I16" s="3">
        <f>ROUND((Spec!$B$1*Spec!$B$5+Spec!$B$3*Spec!$B$5+Spec!$B$2)*Pow!F16,2)</f>
        <v>342.99</v>
      </c>
      <c r="J16" s="3">
        <f>ROUND((Spec!$B$1+Spec!$B$2+Spec!$B$3)*Spec!$B$6*SIN(Pow!$F$7*PI()/180),2)</f>
        <v>51.36</v>
      </c>
      <c r="K16" s="3">
        <f t="shared" si="6"/>
        <v>548.41999999999996</v>
      </c>
      <c r="L16" s="3">
        <f t="shared" si="7"/>
        <v>548.41999999999996</v>
      </c>
      <c r="M16" s="3">
        <f>ROUND(L16*Spec!$B$4,2)</f>
        <v>83.58</v>
      </c>
      <c r="N16" s="11">
        <f t="shared" si="1"/>
        <v>4722.51</v>
      </c>
      <c r="O16" s="3">
        <f t="shared" si="8"/>
        <v>20989.35</v>
      </c>
      <c r="P16" s="3">
        <f t="shared" si="9"/>
        <v>3.7499999999999999E-2</v>
      </c>
      <c r="Q16" s="1">
        <f t="shared" si="2"/>
        <v>7083.7650000000003</v>
      </c>
      <c r="R16" s="1">
        <f t="shared" si="3"/>
        <v>2.3333333333333334E-2</v>
      </c>
    </row>
    <row r="17" spans="1:18" x14ac:dyDescent="0.25">
      <c r="A17" s="8">
        <v>45</v>
      </c>
      <c r="B17">
        <v>25</v>
      </c>
      <c r="C17" s="8">
        <f t="shared" si="4"/>
        <v>62.5</v>
      </c>
      <c r="D17" s="10">
        <f t="shared" si="0"/>
        <v>17.361111111111111</v>
      </c>
      <c r="E17" s="12">
        <f t="shared" si="5"/>
        <v>6.9444444444444446</v>
      </c>
      <c r="F17" s="3">
        <f t="shared" si="10"/>
        <v>-1.39</v>
      </c>
      <c r="G17" s="3">
        <f>ROUND((Spec!$B$1+Spec!$B$2+Spec!$B$3)*Spec!$B$6*Spec!$B$7*COS(Pow!$F$7*PI()/180),2)</f>
        <v>20.6</v>
      </c>
      <c r="H17" s="3">
        <f>ROUND(0.5*Spec!$B$9*Spec!$B$10*Spec!$B$11*(Spec!$B$12+Pow!D17)^2,2)</f>
        <v>86.81</v>
      </c>
      <c r="I17" s="3">
        <f>ROUND((Spec!$B$1*Spec!$B$5+Spec!$B$3*Spec!$B$5+Spec!$B$2)*Pow!F17,2)</f>
        <v>-429.51</v>
      </c>
      <c r="J17" s="3">
        <f>ROUND((Spec!$B$1+Spec!$B$2+Spec!$B$3)*Spec!$B$6*SIN(Pow!$F$7*PI()/180),2)</f>
        <v>51.36</v>
      </c>
      <c r="K17" s="3">
        <f t="shared" si="6"/>
        <v>-270.74</v>
      </c>
      <c r="L17" s="3">
        <f t="shared" si="7"/>
        <v>0</v>
      </c>
      <c r="M17" s="3">
        <f>ROUND(L17*Spec!$B$4,2)</f>
        <v>0</v>
      </c>
      <c r="N17" s="11">
        <f t="shared" si="1"/>
        <v>0</v>
      </c>
      <c r="O17" s="3">
        <f t="shared" si="8"/>
        <v>7083.7650000000003</v>
      </c>
      <c r="P17" s="3">
        <f t="shared" si="9"/>
        <v>2.3333333333333334E-2</v>
      </c>
      <c r="Q17" s="1">
        <f t="shared" si="2"/>
        <v>2205.14</v>
      </c>
      <c r="R17" s="1">
        <f t="shared" si="3"/>
        <v>2.7777777777777776E-2</v>
      </c>
    </row>
    <row r="18" spans="1:18" x14ac:dyDescent="0.25">
      <c r="A18" s="8">
        <v>49</v>
      </c>
      <c r="B18">
        <v>25</v>
      </c>
      <c r="C18" s="8">
        <f t="shared" si="4"/>
        <v>62.5</v>
      </c>
      <c r="D18" s="10">
        <f t="shared" si="0"/>
        <v>17.361111111111111</v>
      </c>
      <c r="E18" s="12">
        <f t="shared" si="5"/>
        <v>6.9444444444444446</v>
      </c>
      <c r="F18" s="3">
        <f t="shared" si="10"/>
        <v>0</v>
      </c>
      <c r="G18" s="3">
        <f>ROUND((Spec!$B$1+Spec!$B$2+Spec!$B$3)*Spec!$B$6*Spec!$B$7*COS(Pow!$F$7*PI()/180),2)</f>
        <v>20.6</v>
      </c>
      <c r="H18" s="3">
        <f>ROUND(0.5*Spec!$B$9*Spec!$B$10*Spec!$B$11*(Spec!$B$12+Pow!D18)^2,2)</f>
        <v>86.81</v>
      </c>
      <c r="I18" s="3">
        <f>ROUND((Spec!$B$1*Spec!$B$5+Spec!$B$3*Spec!$B$5+Spec!$B$2)*Pow!F18,2)</f>
        <v>0</v>
      </c>
      <c r="J18" s="3">
        <f>ROUND((Spec!$B$1+Spec!$B$2+Spec!$B$3)*Spec!$B$6*SIN(Pow!$F$7*PI()/180),2)</f>
        <v>51.36</v>
      </c>
      <c r="K18" s="3">
        <f t="shared" si="6"/>
        <v>158.76999999999998</v>
      </c>
      <c r="L18" s="3">
        <f t="shared" si="7"/>
        <v>158.76999999999998</v>
      </c>
      <c r="M18" s="3">
        <f>ROUND(L18*Spec!$B$4,2)</f>
        <v>24.2</v>
      </c>
      <c r="N18" s="11">
        <f t="shared" si="1"/>
        <v>1102.57</v>
      </c>
      <c r="O18" s="3">
        <f t="shared" si="8"/>
        <v>2205.14</v>
      </c>
      <c r="P18" s="3">
        <f t="shared" si="9"/>
        <v>2.7777777777777776E-2</v>
      </c>
      <c r="Q18" s="1">
        <f t="shared" si="2"/>
        <v>1102.57</v>
      </c>
      <c r="R18" s="1">
        <f t="shared" si="3"/>
        <v>1.2777777777777779E-2</v>
      </c>
    </row>
    <row r="19" spans="1:18" x14ac:dyDescent="0.25">
      <c r="A19" s="8">
        <v>51</v>
      </c>
      <c r="B19">
        <v>21</v>
      </c>
      <c r="C19" s="8">
        <f t="shared" si="4"/>
        <v>52.5</v>
      </c>
      <c r="D19" s="10">
        <f t="shared" si="0"/>
        <v>14.583333333333332</v>
      </c>
      <c r="E19" s="12">
        <f t="shared" si="5"/>
        <v>5.833333333333333</v>
      </c>
      <c r="F19" s="3">
        <f t="shared" si="10"/>
        <v>-1.39</v>
      </c>
      <c r="G19" s="3">
        <f>ROUND((Spec!$B$1+Spec!$B$2+Spec!$B$3)*Spec!$B$6*Spec!$B$7*COS(Pow!$F$7*PI()/180),2)</f>
        <v>20.6</v>
      </c>
      <c r="H19" s="3">
        <f>ROUND(0.5*Spec!$B$9*Spec!$B$10*Spec!$B$11*(Spec!$B$12+Pow!D19)^2,2)</f>
        <v>61.25</v>
      </c>
      <c r="I19" s="3">
        <f>ROUND((Spec!$B$1*Spec!$B$5+Spec!$B$3*Spec!$B$5+Spec!$B$2)*Pow!F19,2)</f>
        <v>-429.51</v>
      </c>
      <c r="J19" s="3">
        <f>ROUND((Spec!$B$1+Spec!$B$2+Spec!$B$3)*Spec!$B$6*SIN(Pow!$F$7*PI()/180),2)</f>
        <v>51.36</v>
      </c>
      <c r="K19" s="3">
        <f t="shared" si="6"/>
        <v>-296.29999999999995</v>
      </c>
      <c r="L19" s="3">
        <f t="shared" si="7"/>
        <v>0</v>
      </c>
      <c r="M19" s="3">
        <f>ROUND(L19*Spec!$B$4,2)</f>
        <v>0</v>
      </c>
      <c r="N19" s="11">
        <f t="shared" si="1"/>
        <v>0</v>
      </c>
      <c r="O19" s="3">
        <f t="shared" si="8"/>
        <v>1102.57</v>
      </c>
      <c r="P19" s="3">
        <f t="shared" si="9"/>
        <v>1.2777777777777779E-2</v>
      </c>
      <c r="Q19" s="1">
        <f t="shared" si="2"/>
        <v>21974.959999999999</v>
      </c>
      <c r="R19" s="1">
        <f t="shared" si="3"/>
        <v>6.1111111111111109E-2</v>
      </c>
    </row>
    <row r="20" spans="1:18" x14ac:dyDescent="0.25">
      <c r="A20" s="8">
        <v>59</v>
      </c>
      <c r="B20">
        <v>34</v>
      </c>
      <c r="C20" s="8">
        <f t="shared" si="4"/>
        <v>85</v>
      </c>
      <c r="D20" s="10">
        <f t="shared" si="0"/>
        <v>23.611111111111111</v>
      </c>
      <c r="E20" s="12">
        <f t="shared" si="5"/>
        <v>9.4444444444444446</v>
      </c>
      <c r="F20" s="3">
        <f t="shared" si="10"/>
        <v>1.1299999999999999</v>
      </c>
      <c r="G20" s="3">
        <f>ROUND((Spec!$B$1+Spec!$B$2+Spec!$B$3)*Spec!$B$6*Spec!$B$7*COS(Pow!$F$7*PI()/180),2)</f>
        <v>20.6</v>
      </c>
      <c r="H20" s="3">
        <f>ROUND(0.5*Spec!$B$9*Spec!$B$10*Spec!$B$11*(Spec!$B$12+Pow!D20)^2,2)</f>
        <v>160.56</v>
      </c>
      <c r="I20" s="3">
        <f>ROUND((Spec!$B$1*Spec!$B$5+Spec!$B$3*Spec!$B$5+Spec!$B$2)*Pow!F20,2)</f>
        <v>349.17</v>
      </c>
      <c r="J20" s="3">
        <f>ROUND((Spec!$B$1+Spec!$B$2+Spec!$B$3)*Spec!$B$6*SIN(Pow!$F$7*PI()/180),2)</f>
        <v>51.36</v>
      </c>
      <c r="K20" s="3">
        <f t="shared" si="6"/>
        <v>581.69000000000005</v>
      </c>
      <c r="L20" s="3">
        <f t="shared" si="7"/>
        <v>581.69000000000005</v>
      </c>
      <c r="M20" s="3">
        <f>ROUND(L20*Spec!$B$4,2)</f>
        <v>88.65</v>
      </c>
      <c r="N20" s="11">
        <f t="shared" si="1"/>
        <v>5493.74</v>
      </c>
      <c r="O20" s="3">
        <f t="shared" si="8"/>
        <v>21974.959999999999</v>
      </c>
      <c r="P20" s="3">
        <f t="shared" si="9"/>
        <v>6.1111111111111109E-2</v>
      </c>
      <c r="Q20" s="1">
        <f t="shared" si="2"/>
        <v>42138.46</v>
      </c>
      <c r="R20" s="1">
        <f t="shared" si="3"/>
        <v>7.3888888888888893E-2</v>
      </c>
    </row>
    <row r="21" spans="1:18" x14ac:dyDescent="0.25">
      <c r="A21" s="8">
        <v>66</v>
      </c>
      <c r="B21">
        <v>42</v>
      </c>
      <c r="C21" s="8">
        <f t="shared" si="4"/>
        <v>105</v>
      </c>
      <c r="D21" s="10">
        <f t="shared" si="0"/>
        <v>29.166666666666664</v>
      </c>
      <c r="E21" s="12">
        <f t="shared" si="5"/>
        <v>11.666666666666666</v>
      </c>
      <c r="F21" s="3">
        <f t="shared" si="10"/>
        <v>0.79</v>
      </c>
      <c r="G21" s="3">
        <f>ROUND((Spec!$B$1+Spec!$B$2+Spec!$B$3)*Spec!$B$6*Spec!$B$7*COS(Pow!$F$7*PI()/180),2)</f>
        <v>20.6</v>
      </c>
      <c r="H21" s="3">
        <f>ROUND(0.5*Spec!$B$9*Spec!$B$10*Spec!$B$11*(Spec!$B$12+Pow!D21)^2,2)</f>
        <v>245</v>
      </c>
      <c r="I21" s="3">
        <f>ROUND((Spec!$B$1*Spec!$B$5+Spec!$B$3*Spec!$B$5+Spec!$B$2)*Pow!F21,2)</f>
        <v>244.11</v>
      </c>
      <c r="J21" s="3">
        <f>ROUND((Spec!$B$1+Spec!$B$2+Spec!$B$3)*Spec!$B$6*SIN(Pow!$F$7*PI()/180),2)</f>
        <v>51.36</v>
      </c>
      <c r="K21" s="3">
        <f t="shared" si="6"/>
        <v>561.07000000000005</v>
      </c>
      <c r="L21" s="3">
        <f t="shared" si="7"/>
        <v>561.07000000000005</v>
      </c>
      <c r="M21" s="3">
        <f>ROUND(L21*Spec!$B$4,2)</f>
        <v>85.51</v>
      </c>
      <c r="N21" s="11">
        <f t="shared" si="1"/>
        <v>6545.82</v>
      </c>
      <c r="O21" s="3">
        <f t="shared" si="8"/>
        <v>42138.46</v>
      </c>
      <c r="P21" s="3">
        <f t="shared" si="9"/>
        <v>7.3888888888888893E-2</v>
      </c>
      <c r="Q21" s="1">
        <f t="shared" si="2"/>
        <v>9818.73</v>
      </c>
      <c r="R21" s="1">
        <f t="shared" si="3"/>
        <v>3.2916666666666664E-2</v>
      </c>
    </row>
    <row r="22" spans="1:18" x14ac:dyDescent="0.25">
      <c r="A22" s="8">
        <v>69</v>
      </c>
      <c r="B22">
        <v>37</v>
      </c>
      <c r="C22" s="8">
        <f t="shared" si="4"/>
        <v>92.5</v>
      </c>
      <c r="D22" s="10">
        <f t="shared" si="0"/>
        <v>25.694444444444443</v>
      </c>
      <c r="E22" s="12">
        <f t="shared" si="5"/>
        <v>10.277777777777777</v>
      </c>
      <c r="F22" s="3">
        <f t="shared" si="10"/>
        <v>-1.1599999999999999</v>
      </c>
      <c r="G22" s="3">
        <f>ROUND((Spec!$B$1+Spec!$B$2+Spec!$B$3)*Spec!$B$6*Spec!$B$7*COS(Pow!$F$7*PI()/180),2)</f>
        <v>20.6</v>
      </c>
      <c r="H22" s="3">
        <f>ROUND(0.5*Spec!$B$9*Spec!$B$10*Spec!$B$11*(Spec!$B$12+Pow!D22)^2,2)</f>
        <v>190.14</v>
      </c>
      <c r="I22" s="3">
        <f>ROUND((Spec!$B$1*Spec!$B$5+Spec!$B$3*Spec!$B$5+Spec!$B$2)*Pow!F22,2)</f>
        <v>-358.44</v>
      </c>
      <c r="J22" s="3">
        <f>ROUND((Spec!$B$1+Spec!$B$2+Spec!$B$3)*Spec!$B$6*SIN(Pow!$F$7*PI()/180),2)</f>
        <v>51.36</v>
      </c>
      <c r="K22" s="3">
        <f t="shared" si="6"/>
        <v>-96.340000000000018</v>
      </c>
      <c r="L22" s="3">
        <f t="shared" si="7"/>
        <v>0</v>
      </c>
      <c r="M22" s="3">
        <f>ROUND(L22*Spec!$B$4,2)</f>
        <v>0</v>
      </c>
      <c r="N22" s="11">
        <f t="shared" si="1"/>
        <v>0</v>
      </c>
      <c r="O22" s="3">
        <f t="shared" si="8"/>
        <v>9818.73</v>
      </c>
      <c r="P22" s="3">
        <f t="shared" si="9"/>
        <v>3.2916666666666664E-2</v>
      </c>
      <c r="Q22" s="1">
        <f t="shared" si="2"/>
        <v>9428.3349999999991</v>
      </c>
      <c r="R22" s="1">
        <f t="shared" si="3"/>
        <v>7.194444444444445E-2</v>
      </c>
    </row>
    <row r="23" spans="1:18" x14ac:dyDescent="0.25">
      <c r="A23" s="8">
        <v>76</v>
      </c>
      <c r="B23">
        <v>37</v>
      </c>
      <c r="C23" s="8">
        <f t="shared" si="4"/>
        <v>92.5</v>
      </c>
      <c r="D23" s="10">
        <f t="shared" si="0"/>
        <v>25.694444444444443</v>
      </c>
      <c r="E23" s="12">
        <f t="shared" si="5"/>
        <v>10.277777777777777</v>
      </c>
      <c r="F23" s="3">
        <f t="shared" si="10"/>
        <v>0</v>
      </c>
      <c r="G23" s="3">
        <f>ROUND((Spec!$B$1+Spec!$B$2+Spec!$B$3)*Spec!$B$6*Spec!$B$7*COS(Pow!$F$7*PI()/180),2)</f>
        <v>20.6</v>
      </c>
      <c r="H23" s="3">
        <f>ROUND(0.5*Spec!$B$9*Spec!$B$10*Spec!$B$11*(Spec!$B$12+Pow!D23)^2,2)</f>
        <v>190.14</v>
      </c>
      <c r="I23" s="3">
        <f>ROUND((Spec!$B$1*Spec!$B$5+Spec!$B$3*Spec!$B$5+Spec!$B$2)*Pow!F23,2)</f>
        <v>0</v>
      </c>
      <c r="J23" s="3">
        <f>ROUND((Spec!$B$1+Spec!$B$2+Spec!$B$3)*Spec!$B$6*SIN(Pow!$F$7*PI()/180),2)</f>
        <v>51.36</v>
      </c>
      <c r="K23" s="3">
        <f t="shared" si="6"/>
        <v>262.09999999999997</v>
      </c>
      <c r="L23" s="3">
        <f t="shared" si="7"/>
        <v>262.09999999999997</v>
      </c>
      <c r="M23" s="3">
        <f>ROUND(L23*Spec!$B$4,2)</f>
        <v>39.94</v>
      </c>
      <c r="N23" s="11">
        <f t="shared" si="1"/>
        <v>2693.81</v>
      </c>
      <c r="O23" s="3">
        <f t="shared" si="8"/>
        <v>9428.3349999999991</v>
      </c>
      <c r="P23" s="3">
        <f t="shared" si="9"/>
        <v>7.194444444444445E-2</v>
      </c>
      <c r="Q23" s="1">
        <f t="shared" si="2"/>
        <v>2693.81</v>
      </c>
      <c r="R23" s="1">
        <f t="shared" si="3"/>
        <v>1.9722222222222221E-2</v>
      </c>
    </row>
    <row r="24" spans="1:18" x14ac:dyDescent="0.25">
      <c r="A24" s="8">
        <v>78</v>
      </c>
      <c r="B24">
        <v>34</v>
      </c>
      <c r="C24" s="8">
        <f t="shared" si="4"/>
        <v>85</v>
      </c>
      <c r="D24" s="10">
        <f t="shared" si="0"/>
        <v>23.611111111111111</v>
      </c>
      <c r="E24" s="12">
        <f t="shared" si="5"/>
        <v>9.4444444444444446</v>
      </c>
      <c r="F24" s="3">
        <f t="shared" si="10"/>
        <v>-1.04</v>
      </c>
      <c r="G24" s="3">
        <f>ROUND((Spec!$B$1+Spec!$B$2+Spec!$B$3)*Spec!$B$6*Spec!$B$7*COS(Pow!$F$7*PI()/180),2)</f>
        <v>20.6</v>
      </c>
      <c r="H24" s="3">
        <f>ROUND(0.5*Spec!$B$9*Spec!$B$10*Spec!$B$11*(Spec!$B$12+Pow!D24)^2,2)</f>
        <v>160.56</v>
      </c>
      <c r="I24" s="3">
        <f>ROUND((Spec!$B$1*Spec!$B$5+Spec!$B$3*Spec!$B$5+Spec!$B$2)*Pow!F24,2)</f>
        <v>-321.36</v>
      </c>
      <c r="J24" s="3">
        <f>ROUND((Spec!$B$1+Spec!$B$2+Spec!$B$3)*Spec!$B$6*SIN(Pow!$F$7*PI()/180),2)</f>
        <v>51.36</v>
      </c>
      <c r="K24" s="3">
        <f t="shared" si="6"/>
        <v>-88.840000000000018</v>
      </c>
      <c r="L24" s="3">
        <f t="shared" si="7"/>
        <v>0</v>
      </c>
      <c r="M24" s="3">
        <f>ROUND(L24*Spec!$B$4,2)</f>
        <v>0</v>
      </c>
      <c r="N24" s="11">
        <f t="shared" si="1"/>
        <v>0</v>
      </c>
      <c r="O24" s="3">
        <f t="shared" si="8"/>
        <v>2693.81</v>
      </c>
      <c r="P24" s="3">
        <f t="shared" si="9"/>
        <v>1.9722222222222221E-2</v>
      </c>
      <c r="Q24" s="1">
        <f t="shared" si="2"/>
        <v>22910.37</v>
      </c>
      <c r="R24" s="1">
        <f t="shared" si="3"/>
        <v>7.3888888888888893E-2</v>
      </c>
    </row>
    <row r="25" spans="1:18" x14ac:dyDescent="0.25">
      <c r="A25" s="8">
        <v>85</v>
      </c>
      <c r="B25">
        <v>42</v>
      </c>
      <c r="C25" s="8">
        <f t="shared" si="4"/>
        <v>105</v>
      </c>
      <c r="D25" s="10">
        <f t="shared" si="0"/>
        <v>29.166666666666664</v>
      </c>
      <c r="E25" s="12">
        <f t="shared" si="5"/>
        <v>11.666666666666666</v>
      </c>
      <c r="F25" s="3">
        <f t="shared" si="10"/>
        <v>0.79</v>
      </c>
      <c r="G25" s="3">
        <f>ROUND((Spec!$B$1+Spec!$B$2+Spec!$B$3)*Spec!$B$6*Spec!$B$7*COS(Pow!$F$7*PI()/180),2)</f>
        <v>20.6</v>
      </c>
      <c r="H25" s="3">
        <f>ROUND(0.5*Spec!$B$9*Spec!$B$10*Spec!$B$11*(Spec!$B$12+Pow!D25)^2,2)</f>
        <v>245</v>
      </c>
      <c r="I25" s="3">
        <f>ROUND((Spec!$B$1*Spec!$B$5+Spec!$B$3*Spec!$B$5+Spec!$B$2)*Pow!F25,2)</f>
        <v>244.11</v>
      </c>
      <c r="J25" s="3">
        <f>ROUND((Spec!$B$1+Spec!$B$2+Spec!$B$3)*Spec!$B$6*SIN(Pow!$F$7*PI()/180),2)</f>
        <v>51.36</v>
      </c>
      <c r="K25" s="3">
        <f t="shared" si="6"/>
        <v>561.07000000000005</v>
      </c>
      <c r="L25" s="3">
        <f t="shared" si="7"/>
        <v>561.07000000000005</v>
      </c>
      <c r="M25" s="3">
        <f>ROUND(L25*Spec!$B$4,2)</f>
        <v>85.51</v>
      </c>
      <c r="N25" s="11">
        <f t="shared" si="1"/>
        <v>6545.82</v>
      </c>
      <c r="O25" s="3">
        <f t="shared" si="8"/>
        <v>22910.37</v>
      </c>
      <c r="P25" s="3">
        <f t="shared" si="9"/>
        <v>7.3888888888888893E-2</v>
      </c>
      <c r="Q25" s="1">
        <f t="shared" si="2"/>
        <v>29456.19</v>
      </c>
      <c r="R25" s="1">
        <f t="shared" si="3"/>
        <v>8.6249999999999993E-2</v>
      </c>
    </row>
    <row r="26" spans="1:18" x14ac:dyDescent="0.25">
      <c r="A26" s="8">
        <v>94</v>
      </c>
      <c r="B26">
        <v>27</v>
      </c>
      <c r="C26" s="8">
        <f t="shared" si="4"/>
        <v>67.5</v>
      </c>
      <c r="D26" s="10">
        <f t="shared" si="0"/>
        <v>18.75</v>
      </c>
      <c r="E26" s="12">
        <f t="shared" si="5"/>
        <v>7.5</v>
      </c>
      <c r="F26" s="3">
        <f t="shared" si="10"/>
        <v>-1.1599999999999999</v>
      </c>
      <c r="G26" s="3">
        <f>ROUND((Spec!$B$1+Spec!$B$2+Spec!$B$3)*Spec!$B$6*Spec!$B$7*COS(Pow!$F$7*PI()/180),2)</f>
        <v>20.6</v>
      </c>
      <c r="H26" s="3">
        <f>ROUND(0.5*Spec!$B$9*Spec!$B$10*Spec!$B$11*(Spec!$B$12+Pow!D26)^2,2)</f>
        <v>101.25</v>
      </c>
      <c r="I26" s="3">
        <f>ROUND((Spec!$B$1*Spec!$B$5+Spec!$B$3*Spec!$B$5+Spec!$B$2)*Pow!F26,2)</f>
        <v>-358.44</v>
      </c>
      <c r="J26" s="3">
        <f>ROUND((Spec!$B$1+Spec!$B$2+Spec!$B$3)*Spec!$B$6*SIN(Pow!$F$7*PI()/180),2)</f>
        <v>51.36</v>
      </c>
      <c r="K26" s="3">
        <f t="shared" si="6"/>
        <v>-185.23000000000002</v>
      </c>
      <c r="L26" s="3">
        <f t="shared" si="7"/>
        <v>0</v>
      </c>
      <c r="M26" s="3">
        <f>ROUND(L26*Spec!$B$4,2)</f>
        <v>0</v>
      </c>
      <c r="N26" s="11">
        <f t="shared" si="1"/>
        <v>0</v>
      </c>
      <c r="O26" s="3">
        <f t="shared" si="8"/>
        <v>29456.19</v>
      </c>
      <c r="P26" s="3">
        <f t="shared" si="9"/>
        <v>8.6249999999999993E-2</v>
      </c>
      <c r="Q26" s="1">
        <f t="shared" si="2"/>
        <v>0</v>
      </c>
      <c r="R26" s="1">
        <f t="shared" si="3"/>
        <v>3.9861111111111111E-2</v>
      </c>
    </row>
    <row r="27" spans="1:18" x14ac:dyDescent="0.25">
      <c r="A27" s="8">
        <v>101</v>
      </c>
      <c r="B27">
        <v>14</v>
      </c>
      <c r="C27" s="8">
        <f t="shared" si="4"/>
        <v>35</v>
      </c>
      <c r="D27" s="10">
        <f t="shared" si="0"/>
        <v>9.7222222222222214</v>
      </c>
      <c r="E27" s="12">
        <f t="shared" si="5"/>
        <v>3.8888888888888888</v>
      </c>
      <c r="F27" s="3">
        <f t="shared" si="10"/>
        <v>-1.29</v>
      </c>
      <c r="G27" s="3">
        <f>ROUND((Spec!$B$1+Spec!$B$2+Spec!$B$3)*Spec!$B$6*Spec!$B$7*COS(Pow!$F$7*PI()/180),2)</f>
        <v>20.6</v>
      </c>
      <c r="H27" s="3">
        <f>ROUND(0.5*Spec!$B$9*Spec!$B$10*Spec!$B$11*(Spec!$B$12+Pow!D27)^2,2)</f>
        <v>27.22</v>
      </c>
      <c r="I27" s="3">
        <f>ROUND((Spec!$B$1*Spec!$B$5+Spec!$B$3*Spec!$B$5+Spec!$B$2)*Pow!F27,2)</f>
        <v>-398.61</v>
      </c>
      <c r="J27" s="3">
        <f>ROUND((Spec!$B$1+Spec!$B$2+Spec!$B$3)*Spec!$B$6*SIN(Pow!$F$7*PI()/180),2)</f>
        <v>51.36</v>
      </c>
      <c r="K27" s="3">
        <f t="shared" si="6"/>
        <v>-299.43</v>
      </c>
      <c r="L27" s="3">
        <f t="shared" si="7"/>
        <v>0</v>
      </c>
      <c r="M27" s="3">
        <f>ROUND(L27*Spec!$B$4,2)</f>
        <v>0</v>
      </c>
      <c r="N27" s="11">
        <f t="shared" si="1"/>
        <v>0</v>
      </c>
      <c r="O27" s="3">
        <f t="shared" si="8"/>
        <v>0</v>
      </c>
      <c r="P27" s="3">
        <f t="shared" si="9"/>
        <v>3.9861111111111111E-2</v>
      </c>
      <c r="Q27" s="1">
        <f t="shared" si="2"/>
        <v>0</v>
      </c>
      <c r="R27" s="1">
        <f t="shared" si="3"/>
        <v>1.361111111111111E-2</v>
      </c>
    </row>
    <row r="28" spans="1:18" x14ac:dyDescent="0.25">
      <c r="A28" s="8">
        <v>108</v>
      </c>
      <c r="B28">
        <v>0</v>
      </c>
      <c r="C28" s="8">
        <f t="shared" si="4"/>
        <v>0</v>
      </c>
      <c r="D28" s="10">
        <f t="shared" si="0"/>
        <v>0</v>
      </c>
      <c r="E28" s="12">
        <f t="shared" si="5"/>
        <v>0</v>
      </c>
      <c r="F28" s="3">
        <f t="shared" si="10"/>
        <v>-1.39</v>
      </c>
      <c r="G28" s="3">
        <f>ROUND((Spec!$B$1+Spec!$B$2+Spec!$B$3)*Spec!$B$6*Spec!$B$7*COS(Pow!$F$7*PI()/180),2)</f>
        <v>20.6</v>
      </c>
      <c r="H28" s="3">
        <f>ROUND(0.5*Spec!$B$9*Spec!$B$10*Spec!$B$11*(Spec!$B$12+Pow!D28)^2,2)</f>
        <v>0</v>
      </c>
      <c r="I28" s="3">
        <f>ROUND((Spec!$B$1*Spec!$B$5+Spec!$B$3*Spec!$B$5+Spec!$B$2)*Pow!F28,2)</f>
        <v>-429.51</v>
      </c>
      <c r="J28" s="3">
        <f>ROUND((Spec!$B$1+Spec!$B$2+Spec!$B$3)*Spec!$B$6*SIN(Pow!$F$7*PI()/180),2)</f>
        <v>51.36</v>
      </c>
      <c r="K28" s="3">
        <f t="shared" si="6"/>
        <v>-357.54999999999995</v>
      </c>
      <c r="L28" s="3">
        <f t="shared" si="7"/>
        <v>0</v>
      </c>
      <c r="M28" s="3">
        <f>ROUND(L28*Spec!$B$4,2)</f>
        <v>0</v>
      </c>
      <c r="N28" s="11">
        <f t="shared" si="1"/>
        <v>0</v>
      </c>
      <c r="O28" s="3">
        <f t="shared" si="8"/>
        <v>0</v>
      </c>
      <c r="P28" s="3">
        <f t="shared" si="9"/>
        <v>1.361111111111111E-2</v>
      </c>
      <c r="Q28" s="1">
        <f t="shared" si="2"/>
        <v>0</v>
      </c>
      <c r="R28" s="1">
        <f t="shared" si="3"/>
        <v>0</v>
      </c>
    </row>
    <row r="29" spans="1:18" x14ac:dyDescent="0.25">
      <c r="A29" s="8">
        <f t="shared" ref="A29:A47" si="11">(A10+108)</f>
        <v>124</v>
      </c>
      <c r="B29">
        <v>0</v>
      </c>
      <c r="C29" s="8">
        <f t="shared" si="4"/>
        <v>0</v>
      </c>
      <c r="D29" s="10">
        <f t="shared" si="0"/>
        <v>0</v>
      </c>
      <c r="E29" s="12">
        <f t="shared" si="5"/>
        <v>0</v>
      </c>
      <c r="F29" s="3">
        <f t="shared" si="10"/>
        <v>0</v>
      </c>
      <c r="G29" s="3">
        <f>ROUND((Spec!$B$1+Spec!$B$2+Spec!$B$3)*Spec!$B$6*Spec!$B$7*COS(Pow!$F$7*PI()/180),2)</f>
        <v>20.6</v>
      </c>
      <c r="H29" s="3">
        <f>ROUND(0.5*Spec!$B$9*Spec!$B$10*Spec!$B$11*(Spec!$B$12+Pow!D29)^2,2)</f>
        <v>0</v>
      </c>
      <c r="I29" s="3">
        <f>ROUND((Spec!$B$1*Spec!$B$5+Spec!$B$3*Spec!$B$5+Spec!$B$2)*Pow!F29,2)</f>
        <v>0</v>
      </c>
      <c r="J29" s="3">
        <f>ROUND((Spec!$B$1+Spec!$B$2+Spec!$B$3)*Spec!$B$6*SIN(Pow!$F$7*PI()/180),2)</f>
        <v>51.36</v>
      </c>
      <c r="K29" s="3">
        <f t="shared" si="6"/>
        <v>71.960000000000008</v>
      </c>
      <c r="L29" s="3">
        <f t="shared" si="7"/>
        <v>71.960000000000008</v>
      </c>
      <c r="M29" s="3">
        <f>ROUND(L29*Spec!$B$4,2)</f>
        <v>10.97</v>
      </c>
      <c r="N29" s="11">
        <f t="shared" si="1"/>
        <v>0</v>
      </c>
      <c r="O29" s="3">
        <f t="shared" si="8"/>
        <v>0</v>
      </c>
      <c r="P29" s="3">
        <f t="shared" si="9"/>
        <v>0</v>
      </c>
      <c r="Q29" s="1">
        <f t="shared" si="2"/>
        <v>6997.2000000000007</v>
      </c>
      <c r="R29" s="1">
        <f t="shared" si="3"/>
        <v>1.1666666666666667E-2</v>
      </c>
    </row>
    <row r="30" spans="1:18" x14ac:dyDescent="0.25">
      <c r="A30" s="8">
        <f t="shared" si="11"/>
        <v>130</v>
      </c>
      <c r="B30">
        <v>14</v>
      </c>
      <c r="C30" s="8">
        <f t="shared" si="4"/>
        <v>35</v>
      </c>
      <c r="D30" s="10">
        <f t="shared" si="0"/>
        <v>9.7222222222222214</v>
      </c>
      <c r="E30" s="12">
        <f t="shared" si="5"/>
        <v>3.8888888888888888</v>
      </c>
      <c r="F30" s="3">
        <f t="shared" si="10"/>
        <v>1.62</v>
      </c>
      <c r="G30" s="3">
        <f>ROUND((Spec!$B$1+Spec!$B$2+Spec!$B$3)*Spec!$B$6*Spec!$B$7*COS(Pow!$F$7*PI()/180),2)</f>
        <v>20.6</v>
      </c>
      <c r="H30" s="3">
        <f>ROUND(0.5*Spec!$B$9*Spec!$B$10*Spec!$B$11*(Spec!$B$12+Pow!D30)^2,2)</f>
        <v>27.22</v>
      </c>
      <c r="I30" s="3">
        <f>ROUND((Spec!$B$1*Spec!$B$5+Spec!$B$3*Spec!$B$5+Spec!$B$2)*Pow!F30,2)</f>
        <v>500.58</v>
      </c>
      <c r="J30" s="3">
        <f>ROUND((Spec!$B$1+Spec!$B$2+Spec!$B$3)*Spec!$B$6*SIN(Pow!$F$7*PI()/180),2)</f>
        <v>51.36</v>
      </c>
      <c r="K30" s="3">
        <f t="shared" si="6"/>
        <v>599.76</v>
      </c>
      <c r="L30" s="3">
        <f t="shared" si="7"/>
        <v>599.76</v>
      </c>
      <c r="M30" s="3">
        <f>ROUND(L30*Spec!$B$4,2)</f>
        <v>91.4</v>
      </c>
      <c r="N30" s="11">
        <f t="shared" si="1"/>
        <v>2332.4</v>
      </c>
      <c r="O30" s="3">
        <f t="shared" si="8"/>
        <v>6997.2000000000007</v>
      </c>
      <c r="P30" s="3">
        <f t="shared" si="9"/>
        <v>1.1666666666666667E-2</v>
      </c>
      <c r="Q30" s="1">
        <f t="shared" si="2"/>
        <v>11615.46</v>
      </c>
      <c r="R30" s="1">
        <f t="shared" si="3"/>
        <v>0.02</v>
      </c>
    </row>
    <row r="31" spans="1:18" x14ac:dyDescent="0.25">
      <c r="A31" s="8">
        <f t="shared" si="11"/>
        <v>134</v>
      </c>
      <c r="B31">
        <v>22</v>
      </c>
      <c r="C31" s="8">
        <f t="shared" si="4"/>
        <v>55</v>
      </c>
      <c r="D31" s="10">
        <f t="shared" si="0"/>
        <v>15.277777777777777</v>
      </c>
      <c r="E31" s="12">
        <f t="shared" si="5"/>
        <v>6.1111111111111107</v>
      </c>
      <c r="F31" s="3">
        <f t="shared" si="10"/>
        <v>1.39</v>
      </c>
      <c r="G31" s="3">
        <f>ROUND((Spec!$B$1+Spec!$B$2+Spec!$B$3)*Spec!$B$6*Spec!$B$7*COS(Pow!$F$7*PI()/180),2)</f>
        <v>20.6</v>
      </c>
      <c r="H31" s="3">
        <f>ROUND(0.5*Spec!$B$9*Spec!$B$10*Spec!$B$11*(Spec!$B$12+Pow!D31)^2,2)</f>
        <v>67.22</v>
      </c>
      <c r="I31" s="3">
        <f>ROUND((Spec!$B$1*Spec!$B$5+Spec!$B$3*Spec!$B$5+Spec!$B$2)*Pow!F31,2)</f>
        <v>429.51</v>
      </c>
      <c r="J31" s="3">
        <f>ROUND((Spec!$B$1+Spec!$B$2+Spec!$B$3)*Spec!$B$6*SIN(Pow!$F$7*PI()/180),2)</f>
        <v>51.36</v>
      </c>
      <c r="K31" s="3">
        <f t="shared" si="6"/>
        <v>568.68999999999994</v>
      </c>
      <c r="L31" s="3">
        <f t="shared" si="7"/>
        <v>568.68999999999994</v>
      </c>
      <c r="M31" s="3">
        <f>ROUND(L31*Spec!$B$4,2)</f>
        <v>86.67</v>
      </c>
      <c r="N31" s="11">
        <f t="shared" si="1"/>
        <v>3475.33</v>
      </c>
      <c r="O31" s="3">
        <f t="shared" si="8"/>
        <v>11615.46</v>
      </c>
      <c r="P31" s="3">
        <f t="shared" si="9"/>
        <v>0.02</v>
      </c>
      <c r="Q31" s="1">
        <f t="shared" si="2"/>
        <v>6950.66</v>
      </c>
      <c r="R31" s="1">
        <f t="shared" si="3"/>
        <v>1.9444444444444445E-2</v>
      </c>
    </row>
    <row r="32" spans="1:18" x14ac:dyDescent="0.25">
      <c r="A32" s="8">
        <f t="shared" si="11"/>
        <v>138</v>
      </c>
      <c r="B32">
        <v>13</v>
      </c>
      <c r="C32" s="8">
        <f t="shared" si="4"/>
        <v>32.5</v>
      </c>
      <c r="D32" s="10">
        <f t="shared" si="0"/>
        <v>9.0277777777777768</v>
      </c>
      <c r="E32" s="12">
        <f t="shared" si="5"/>
        <v>3.6111111111111112</v>
      </c>
      <c r="F32" s="3">
        <f t="shared" si="10"/>
        <v>-1.56</v>
      </c>
      <c r="G32" s="3">
        <f>ROUND((Spec!$B$1+Spec!$B$2+Spec!$B$3)*Spec!$B$6*Spec!$B$7*COS(Pow!$F$7*PI()/180),2)</f>
        <v>20.6</v>
      </c>
      <c r="H32" s="3">
        <f>ROUND(0.5*Spec!$B$9*Spec!$B$10*Spec!$B$11*(Spec!$B$12+Pow!D32)^2,2)</f>
        <v>23.47</v>
      </c>
      <c r="I32" s="3">
        <f>ROUND((Spec!$B$1*Spec!$B$5+Spec!$B$3*Spec!$B$5+Spec!$B$2)*Pow!F32,2)</f>
        <v>-482.04</v>
      </c>
      <c r="J32" s="3">
        <f>ROUND((Spec!$B$1+Spec!$B$2+Spec!$B$3)*Spec!$B$6*SIN(Pow!$F$7*PI()/180),2)</f>
        <v>51.36</v>
      </c>
      <c r="K32" s="3">
        <f t="shared" si="6"/>
        <v>-386.61</v>
      </c>
      <c r="L32" s="3">
        <f t="shared" si="7"/>
        <v>0</v>
      </c>
      <c r="M32" s="3">
        <f>ROUND(L32*Spec!$B$4,2)</f>
        <v>0</v>
      </c>
      <c r="N32" s="11">
        <f t="shared" si="1"/>
        <v>0</v>
      </c>
      <c r="O32" s="3">
        <f t="shared" si="8"/>
        <v>6950.66</v>
      </c>
      <c r="P32" s="3">
        <f t="shared" si="9"/>
        <v>1.9444444444444445E-2</v>
      </c>
      <c r="Q32" s="1">
        <f t="shared" si="2"/>
        <v>344.61</v>
      </c>
      <c r="R32" s="1">
        <f t="shared" si="3"/>
        <v>7.2222222222222219E-3</v>
      </c>
    </row>
    <row r="33" spans="1:18" x14ac:dyDescent="0.25">
      <c r="A33" s="8">
        <f t="shared" si="11"/>
        <v>140</v>
      </c>
      <c r="B33">
        <v>13</v>
      </c>
      <c r="C33" s="8">
        <f t="shared" si="4"/>
        <v>32.5</v>
      </c>
      <c r="D33" s="10">
        <f t="shared" si="0"/>
        <v>9.0277777777777768</v>
      </c>
      <c r="E33" s="12">
        <f t="shared" si="5"/>
        <v>3.6111111111111112</v>
      </c>
      <c r="F33" s="3">
        <f t="shared" si="10"/>
        <v>0</v>
      </c>
      <c r="G33" s="3">
        <f>ROUND((Spec!$B$1+Spec!$B$2+Spec!$B$3)*Spec!$B$6*Spec!$B$7*COS(Pow!$F$7*PI()/180),2)</f>
        <v>20.6</v>
      </c>
      <c r="H33" s="3">
        <f>ROUND(0.5*Spec!$B$9*Spec!$B$10*Spec!$B$11*(Spec!$B$12+Pow!D33)^2,2)</f>
        <v>23.47</v>
      </c>
      <c r="I33" s="3">
        <f>ROUND((Spec!$B$1*Spec!$B$5+Spec!$B$3*Spec!$B$5+Spec!$B$2)*Pow!F33,2)</f>
        <v>0</v>
      </c>
      <c r="J33" s="3">
        <f>ROUND((Spec!$B$1+Spec!$B$2+Spec!$B$3)*Spec!$B$6*SIN(Pow!$F$7*PI()/180),2)</f>
        <v>51.36</v>
      </c>
      <c r="K33" s="3">
        <f t="shared" si="6"/>
        <v>95.43</v>
      </c>
      <c r="L33" s="3">
        <f t="shared" si="7"/>
        <v>95.43</v>
      </c>
      <c r="M33" s="3">
        <f>ROUND(L33*Spec!$B$4,2)</f>
        <v>14.54</v>
      </c>
      <c r="N33" s="11">
        <f t="shared" si="1"/>
        <v>344.61</v>
      </c>
      <c r="O33" s="3">
        <f t="shared" si="8"/>
        <v>344.61</v>
      </c>
      <c r="P33" s="3">
        <f t="shared" si="9"/>
        <v>7.2222222222222219E-3</v>
      </c>
      <c r="Q33" s="1">
        <f t="shared" si="2"/>
        <v>10044.6</v>
      </c>
      <c r="R33" s="1">
        <f t="shared" si="3"/>
        <v>2.5000000000000001E-2</v>
      </c>
    </row>
    <row r="34" spans="1:18" x14ac:dyDescent="0.25">
      <c r="A34" s="8">
        <f t="shared" si="11"/>
        <v>145</v>
      </c>
      <c r="B34">
        <v>23</v>
      </c>
      <c r="C34" s="8">
        <f t="shared" si="4"/>
        <v>57.5</v>
      </c>
      <c r="D34" s="10">
        <f t="shared" si="0"/>
        <v>15.972222222222221</v>
      </c>
      <c r="E34" s="12">
        <f t="shared" si="5"/>
        <v>6.3888888888888884</v>
      </c>
      <c r="F34" s="3">
        <f t="shared" si="10"/>
        <v>1.39</v>
      </c>
      <c r="G34" s="3">
        <f>ROUND((Spec!$B$1+Spec!$B$2+Spec!$B$3)*Spec!$B$6*Spec!$B$7*COS(Pow!$F$7*PI()/180),2)</f>
        <v>20.6</v>
      </c>
      <c r="H34" s="3">
        <f>ROUND(0.5*Spec!$B$9*Spec!$B$10*Spec!$B$11*(Spec!$B$12+Pow!D34)^2,2)</f>
        <v>73.47</v>
      </c>
      <c r="I34" s="3">
        <f>ROUND((Spec!$B$1*Spec!$B$5+Spec!$B$3*Spec!$B$5+Spec!$B$2)*Pow!F34,2)</f>
        <v>429.51</v>
      </c>
      <c r="J34" s="3">
        <f>ROUND((Spec!$B$1+Spec!$B$2+Spec!$B$3)*Spec!$B$6*SIN(Pow!$F$7*PI()/180),2)</f>
        <v>51.36</v>
      </c>
      <c r="K34" s="3">
        <f t="shared" si="6"/>
        <v>574.93999999999994</v>
      </c>
      <c r="L34" s="3">
        <f t="shared" si="7"/>
        <v>574.93999999999994</v>
      </c>
      <c r="M34" s="3">
        <f>ROUND(L34*Spec!$B$4,2)</f>
        <v>87.62</v>
      </c>
      <c r="N34" s="11">
        <f t="shared" si="1"/>
        <v>3673.23</v>
      </c>
      <c r="O34" s="3">
        <f t="shared" si="8"/>
        <v>10044.6</v>
      </c>
      <c r="P34" s="3">
        <f t="shared" si="9"/>
        <v>2.5000000000000001E-2</v>
      </c>
      <c r="Q34" s="1">
        <f t="shared" si="2"/>
        <v>20989.35</v>
      </c>
      <c r="R34" s="1">
        <f t="shared" si="3"/>
        <v>3.7499999999999999E-2</v>
      </c>
    </row>
    <row r="35" spans="1:18" x14ac:dyDescent="0.25">
      <c r="A35" s="8">
        <f t="shared" si="11"/>
        <v>150</v>
      </c>
      <c r="B35">
        <v>31</v>
      </c>
      <c r="C35" s="8">
        <f t="shared" si="4"/>
        <v>77.5</v>
      </c>
      <c r="D35" s="10">
        <f t="shared" si="0"/>
        <v>21.527777777777779</v>
      </c>
      <c r="E35" s="12">
        <f t="shared" si="5"/>
        <v>8.6111111111111107</v>
      </c>
      <c r="F35" s="3">
        <f t="shared" si="10"/>
        <v>1.1100000000000001</v>
      </c>
      <c r="G35" s="3">
        <f>ROUND((Spec!$B$1+Spec!$B$2+Spec!$B$3)*Spec!$B$6*Spec!$B$7*COS(Pow!$F$7*PI()/180),2)</f>
        <v>20.6</v>
      </c>
      <c r="H35" s="3">
        <f>ROUND(0.5*Spec!$B$9*Spec!$B$10*Spec!$B$11*(Spec!$B$12+Pow!D35)^2,2)</f>
        <v>133.47</v>
      </c>
      <c r="I35" s="3">
        <f>ROUND((Spec!$B$1*Spec!$B$5+Spec!$B$3*Spec!$B$5+Spec!$B$2)*Pow!F35,2)</f>
        <v>342.99</v>
      </c>
      <c r="J35" s="3">
        <f>ROUND((Spec!$B$1+Spec!$B$2+Spec!$B$3)*Spec!$B$6*SIN(Pow!$F$7*PI()/180),2)</f>
        <v>51.36</v>
      </c>
      <c r="K35" s="3">
        <f t="shared" si="6"/>
        <v>548.41999999999996</v>
      </c>
      <c r="L35" s="3">
        <f t="shared" si="7"/>
        <v>548.41999999999996</v>
      </c>
      <c r="M35" s="3">
        <f>ROUND(L35*Spec!$B$4,2)</f>
        <v>83.58</v>
      </c>
      <c r="N35" s="11">
        <f t="shared" si="1"/>
        <v>4722.51</v>
      </c>
      <c r="O35" s="3">
        <f t="shared" si="8"/>
        <v>20989.35</v>
      </c>
      <c r="P35" s="3">
        <f t="shared" si="9"/>
        <v>3.7499999999999999E-2</v>
      </c>
      <c r="Q35" s="1">
        <f t="shared" si="2"/>
        <v>7083.7650000000003</v>
      </c>
      <c r="R35" s="1">
        <f t="shared" si="3"/>
        <v>2.3333333333333334E-2</v>
      </c>
    </row>
    <row r="36" spans="1:18" x14ac:dyDescent="0.25">
      <c r="A36" s="8">
        <f t="shared" si="11"/>
        <v>153</v>
      </c>
      <c r="B36">
        <v>25</v>
      </c>
      <c r="C36" s="8">
        <f t="shared" si="4"/>
        <v>62.5</v>
      </c>
      <c r="D36" s="10">
        <f t="shared" si="0"/>
        <v>17.361111111111111</v>
      </c>
      <c r="E36" s="12">
        <f t="shared" si="5"/>
        <v>6.9444444444444446</v>
      </c>
      <c r="F36" s="3">
        <f t="shared" si="10"/>
        <v>-1.39</v>
      </c>
      <c r="G36" s="3">
        <f>ROUND((Spec!$B$1+Spec!$B$2+Spec!$B$3)*Spec!$B$6*Spec!$B$7*COS(Pow!$F$7*PI()/180),2)</f>
        <v>20.6</v>
      </c>
      <c r="H36" s="3">
        <f>ROUND(0.5*Spec!$B$9*Spec!$B$10*Spec!$B$11*(Spec!$B$12+Pow!D36)^2,2)</f>
        <v>86.81</v>
      </c>
      <c r="I36" s="3">
        <f>ROUND((Spec!$B$1*Spec!$B$5+Spec!$B$3*Spec!$B$5+Spec!$B$2)*Pow!F36,2)</f>
        <v>-429.51</v>
      </c>
      <c r="J36" s="3">
        <f>ROUND((Spec!$B$1+Spec!$B$2+Spec!$B$3)*Spec!$B$6*SIN(Pow!$F$7*PI()/180),2)</f>
        <v>51.36</v>
      </c>
      <c r="K36" s="3">
        <f t="shared" si="6"/>
        <v>-270.74</v>
      </c>
      <c r="L36" s="3">
        <f t="shared" si="7"/>
        <v>0</v>
      </c>
      <c r="M36" s="3">
        <f>ROUND(L36*Spec!$B$4,2)</f>
        <v>0</v>
      </c>
      <c r="N36" s="11">
        <f t="shared" si="1"/>
        <v>0</v>
      </c>
      <c r="O36" s="3">
        <f t="shared" si="8"/>
        <v>7083.7650000000003</v>
      </c>
      <c r="P36" s="3">
        <f t="shared" si="9"/>
        <v>2.3333333333333334E-2</v>
      </c>
      <c r="Q36" s="1">
        <f t="shared" si="2"/>
        <v>2205.14</v>
      </c>
      <c r="R36" s="1">
        <f t="shared" si="3"/>
        <v>2.7777777777777776E-2</v>
      </c>
    </row>
    <row r="37" spans="1:18" x14ac:dyDescent="0.25">
      <c r="A37" s="8">
        <f t="shared" si="11"/>
        <v>157</v>
      </c>
      <c r="B37">
        <v>25</v>
      </c>
      <c r="C37" s="8">
        <f t="shared" si="4"/>
        <v>62.5</v>
      </c>
      <c r="D37" s="10">
        <f t="shared" si="0"/>
        <v>17.361111111111111</v>
      </c>
      <c r="E37" s="12">
        <f t="shared" si="5"/>
        <v>6.9444444444444446</v>
      </c>
      <c r="F37" s="3">
        <f t="shared" si="10"/>
        <v>0</v>
      </c>
      <c r="G37" s="3">
        <f>ROUND((Spec!$B$1+Spec!$B$2+Spec!$B$3)*Spec!$B$6*Spec!$B$7*COS(Pow!$F$7*PI()/180),2)</f>
        <v>20.6</v>
      </c>
      <c r="H37" s="3">
        <f>ROUND(0.5*Spec!$B$9*Spec!$B$10*Spec!$B$11*(Spec!$B$12+Pow!D37)^2,2)</f>
        <v>86.81</v>
      </c>
      <c r="I37" s="3">
        <f>ROUND((Spec!$B$1*Spec!$B$5+Spec!$B$3*Spec!$B$5+Spec!$B$2)*Pow!F37,2)</f>
        <v>0</v>
      </c>
      <c r="J37" s="3">
        <f>ROUND((Spec!$B$1+Spec!$B$2+Spec!$B$3)*Spec!$B$6*SIN(Pow!$F$7*PI()/180),2)</f>
        <v>51.36</v>
      </c>
      <c r="K37" s="3">
        <f t="shared" si="6"/>
        <v>158.76999999999998</v>
      </c>
      <c r="L37" s="3">
        <f t="shared" si="7"/>
        <v>158.76999999999998</v>
      </c>
      <c r="M37" s="3">
        <f>ROUND(L37*Spec!$B$4,2)</f>
        <v>24.2</v>
      </c>
      <c r="N37" s="11">
        <f t="shared" si="1"/>
        <v>1102.57</v>
      </c>
      <c r="O37" s="3">
        <f t="shared" si="8"/>
        <v>2205.14</v>
      </c>
      <c r="P37" s="3">
        <f t="shared" si="9"/>
        <v>2.7777777777777776E-2</v>
      </c>
      <c r="Q37" s="1">
        <f t="shared" si="2"/>
        <v>1102.57</v>
      </c>
      <c r="R37" s="1">
        <f t="shared" si="3"/>
        <v>1.2777777777777779E-2</v>
      </c>
    </row>
    <row r="38" spans="1:18" x14ac:dyDescent="0.25">
      <c r="A38" s="8">
        <f t="shared" si="11"/>
        <v>159</v>
      </c>
      <c r="B38">
        <v>21</v>
      </c>
      <c r="C38" s="8">
        <f t="shared" si="4"/>
        <v>52.5</v>
      </c>
      <c r="D38" s="10">
        <f t="shared" si="0"/>
        <v>14.583333333333332</v>
      </c>
      <c r="E38" s="12">
        <f t="shared" si="5"/>
        <v>5.833333333333333</v>
      </c>
      <c r="F38" s="3">
        <f t="shared" si="10"/>
        <v>-1.39</v>
      </c>
      <c r="G38" s="3">
        <f>ROUND((Spec!$B$1+Spec!$B$2+Spec!$B$3)*Spec!$B$6*Spec!$B$7*COS(Pow!$F$7*PI()/180),2)</f>
        <v>20.6</v>
      </c>
      <c r="H38" s="3">
        <f>ROUND(0.5*Spec!$B$9*Spec!$B$10*Spec!$B$11*(Spec!$B$12+Pow!D38)^2,2)</f>
        <v>61.25</v>
      </c>
      <c r="I38" s="3">
        <f>ROUND((Spec!$B$1*Spec!$B$5+Spec!$B$3*Spec!$B$5+Spec!$B$2)*Pow!F38,2)</f>
        <v>-429.51</v>
      </c>
      <c r="J38" s="3">
        <f>ROUND((Spec!$B$1+Spec!$B$2+Spec!$B$3)*Spec!$B$6*SIN(Pow!$F$7*PI()/180),2)</f>
        <v>51.36</v>
      </c>
      <c r="K38" s="3">
        <f t="shared" si="6"/>
        <v>-296.29999999999995</v>
      </c>
      <c r="L38" s="3">
        <f t="shared" si="7"/>
        <v>0</v>
      </c>
      <c r="M38" s="3">
        <f>ROUND(L38*Spec!$B$4,2)</f>
        <v>0</v>
      </c>
      <c r="N38" s="11">
        <f t="shared" si="1"/>
        <v>0</v>
      </c>
      <c r="O38" s="3">
        <f t="shared" si="8"/>
        <v>1102.57</v>
      </c>
      <c r="P38" s="3">
        <f t="shared" si="9"/>
        <v>1.2777777777777779E-2</v>
      </c>
      <c r="Q38" s="1">
        <f t="shared" si="2"/>
        <v>21974.959999999999</v>
      </c>
      <c r="R38" s="1">
        <f t="shared" si="3"/>
        <v>6.1111111111111109E-2</v>
      </c>
    </row>
    <row r="39" spans="1:18" x14ac:dyDescent="0.25">
      <c r="A39" s="8">
        <f t="shared" si="11"/>
        <v>167</v>
      </c>
      <c r="B39">
        <v>34</v>
      </c>
      <c r="C39" s="8">
        <f t="shared" si="4"/>
        <v>85</v>
      </c>
      <c r="D39" s="10">
        <f t="shared" si="0"/>
        <v>23.611111111111111</v>
      </c>
      <c r="E39" s="12">
        <f t="shared" si="5"/>
        <v>9.4444444444444446</v>
      </c>
      <c r="F39" s="3">
        <f t="shared" si="10"/>
        <v>1.1299999999999999</v>
      </c>
      <c r="G39" s="3">
        <f>ROUND((Spec!$B$1+Spec!$B$2+Spec!$B$3)*Spec!$B$6*Spec!$B$7*COS(Pow!$F$7*PI()/180),2)</f>
        <v>20.6</v>
      </c>
      <c r="H39" s="3">
        <f>ROUND(0.5*Spec!$B$9*Spec!$B$10*Spec!$B$11*(Spec!$B$12+Pow!D39)^2,2)</f>
        <v>160.56</v>
      </c>
      <c r="I39" s="3">
        <f>ROUND((Spec!$B$1*Spec!$B$5+Spec!$B$3*Spec!$B$5+Spec!$B$2)*Pow!F39,2)</f>
        <v>349.17</v>
      </c>
      <c r="J39" s="3">
        <f>ROUND((Spec!$B$1+Spec!$B$2+Spec!$B$3)*Spec!$B$6*SIN(Pow!$F$7*PI()/180),2)</f>
        <v>51.36</v>
      </c>
      <c r="K39" s="3">
        <f t="shared" si="6"/>
        <v>581.69000000000005</v>
      </c>
      <c r="L39" s="3">
        <f t="shared" si="7"/>
        <v>581.69000000000005</v>
      </c>
      <c r="M39" s="3">
        <f>ROUND(L39*Spec!$B$4,2)</f>
        <v>88.65</v>
      </c>
      <c r="N39" s="11">
        <f t="shared" si="1"/>
        <v>5493.74</v>
      </c>
      <c r="O39" s="3">
        <f t="shared" si="8"/>
        <v>21974.959999999999</v>
      </c>
      <c r="P39" s="3">
        <f t="shared" si="9"/>
        <v>6.1111111111111109E-2</v>
      </c>
      <c r="Q39" s="1">
        <f t="shared" si="2"/>
        <v>42138.46</v>
      </c>
      <c r="R39" s="1">
        <f t="shared" si="3"/>
        <v>7.3888888888888893E-2</v>
      </c>
    </row>
    <row r="40" spans="1:18" x14ac:dyDescent="0.25">
      <c r="A40" s="8">
        <f t="shared" si="11"/>
        <v>174</v>
      </c>
      <c r="B40">
        <v>42</v>
      </c>
      <c r="C40" s="8">
        <f t="shared" si="4"/>
        <v>105</v>
      </c>
      <c r="D40" s="10">
        <f t="shared" si="0"/>
        <v>29.166666666666664</v>
      </c>
      <c r="E40" s="12">
        <f t="shared" si="5"/>
        <v>11.666666666666666</v>
      </c>
      <c r="F40" s="3">
        <f t="shared" si="10"/>
        <v>0.79</v>
      </c>
      <c r="G40" s="3">
        <f>ROUND((Spec!$B$1+Spec!$B$2+Spec!$B$3)*Spec!$B$6*Spec!$B$7*COS(Pow!$F$7*PI()/180),2)</f>
        <v>20.6</v>
      </c>
      <c r="H40" s="3">
        <f>ROUND(0.5*Spec!$B$9*Spec!$B$10*Spec!$B$11*(Spec!$B$12+Pow!D40)^2,2)</f>
        <v>245</v>
      </c>
      <c r="I40" s="3">
        <f>ROUND((Spec!$B$1*Spec!$B$5+Spec!$B$3*Spec!$B$5+Spec!$B$2)*Pow!F40,2)</f>
        <v>244.11</v>
      </c>
      <c r="J40" s="3">
        <f>ROUND((Spec!$B$1+Spec!$B$2+Spec!$B$3)*Spec!$B$6*SIN(Pow!$F$7*PI()/180),2)</f>
        <v>51.36</v>
      </c>
      <c r="K40" s="3">
        <f t="shared" si="6"/>
        <v>561.07000000000005</v>
      </c>
      <c r="L40" s="3">
        <f t="shared" si="7"/>
        <v>561.07000000000005</v>
      </c>
      <c r="M40" s="3">
        <f>ROUND(L40*Spec!$B$4,2)</f>
        <v>85.51</v>
      </c>
      <c r="N40" s="11">
        <f t="shared" si="1"/>
        <v>6545.82</v>
      </c>
      <c r="O40" s="3">
        <f t="shared" si="8"/>
        <v>42138.46</v>
      </c>
      <c r="P40" s="3">
        <f t="shared" si="9"/>
        <v>7.3888888888888893E-2</v>
      </c>
      <c r="Q40" s="1">
        <f t="shared" si="2"/>
        <v>9818.73</v>
      </c>
      <c r="R40" s="1">
        <f t="shared" si="3"/>
        <v>3.2916666666666664E-2</v>
      </c>
    </row>
    <row r="41" spans="1:18" x14ac:dyDescent="0.25">
      <c r="A41" s="8">
        <f t="shared" si="11"/>
        <v>177</v>
      </c>
      <c r="B41">
        <v>37</v>
      </c>
      <c r="C41" s="8">
        <f t="shared" si="4"/>
        <v>92.5</v>
      </c>
      <c r="D41" s="10">
        <f t="shared" ref="D41:D72" si="12">C41/3.6</f>
        <v>25.694444444444443</v>
      </c>
      <c r="E41" s="12">
        <f t="shared" si="5"/>
        <v>10.277777777777777</v>
      </c>
      <c r="F41" s="3">
        <f t="shared" si="10"/>
        <v>-1.1599999999999999</v>
      </c>
      <c r="G41" s="3">
        <f>ROUND((Spec!$B$1+Spec!$B$2+Spec!$B$3)*Spec!$B$6*Spec!$B$7*COS(Pow!$F$7*PI()/180),2)</f>
        <v>20.6</v>
      </c>
      <c r="H41" s="3">
        <f>ROUND(0.5*Spec!$B$9*Spec!$B$10*Spec!$B$11*(Spec!$B$12+Pow!D41)^2,2)</f>
        <v>190.14</v>
      </c>
      <c r="I41" s="3">
        <f>ROUND((Spec!$B$1*Spec!$B$5+Spec!$B$3*Spec!$B$5+Spec!$B$2)*Pow!F41,2)</f>
        <v>-358.44</v>
      </c>
      <c r="J41" s="3">
        <f>ROUND((Spec!$B$1+Spec!$B$2+Spec!$B$3)*Spec!$B$6*SIN(Pow!$F$7*PI()/180),2)</f>
        <v>51.36</v>
      </c>
      <c r="K41" s="3">
        <f t="shared" si="6"/>
        <v>-96.340000000000018</v>
      </c>
      <c r="L41" s="3">
        <f t="shared" si="7"/>
        <v>0</v>
      </c>
      <c r="M41" s="3">
        <f>ROUND(L41*Spec!$B$4,2)</f>
        <v>0</v>
      </c>
      <c r="N41" s="11">
        <f t="shared" ref="N41:N72" si="13">ROUND(L41*E41,2)</f>
        <v>0</v>
      </c>
      <c r="O41" s="3">
        <f t="shared" si="8"/>
        <v>9818.73</v>
      </c>
      <c r="P41" s="3">
        <f t="shared" si="9"/>
        <v>3.2916666666666664E-2</v>
      </c>
      <c r="Q41" s="1">
        <f t="shared" ref="Q41:Q72" si="14">(N41+N42)/2*(A42-A41)</f>
        <v>9428.3349999999991</v>
      </c>
      <c r="R41" s="1">
        <f t="shared" ref="R41:R72" si="15">(B41+B42)/2*(A42-A41)/3600</f>
        <v>7.194444444444445E-2</v>
      </c>
    </row>
    <row r="42" spans="1:18" x14ac:dyDescent="0.25">
      <c r="A42" s="8">
        <f t="shared" si="11"/>
        <v>184</v>
      </c>
      <c r="B42">
        <v>37</v>
      </c>
      <c r="C42" s="8">
        <f t="shared" si="4"/>
        <v>92.5</v>
      </c>
      <c r="D42" s="10">
        <f t="shared" si="12"/>
        <v>25.694444444444443</v>
      </c>
      <c r="E42" s="12">
        <f t="shared" si="5"/>
        <v>10.277777777777777</v>
      </c>
      <c r="F42" s="3">
        <f t="shared" si="10"/>
        <v>0</v>
      </c>
      <c r="G42" s="3">
        <f>ROUND((Spec!$B$1+Spec!$B$2+Spec!$B$3)*Spec!$B$6*Spec!$B$7*COS(Pow!$F$7*PI()/180),2)</f>
        <v>20.6</v>
      </c>
      <c r="H42" s="3">
        <f>ROUND(0.5*Spec!$B$9*Spec!$B$10*Spec!$B$11*(Spec!$B$12+Pow!D42)^2,2)</f>
        <v>190.14</v>
      </c>
      <c r="I42" s="3">
        <f>ROUND((Spec!$B$1*Spec!$B$5+Spec!$B$3*Spec!$B$5+Spec!$B$2)*Pow!F42,2)</f>
        <v>0</v>
      </c>
      <c r="J42" s="3">
        <f>ROUND((Spec!$B$1+Spec!$B$2+Spec!$B$3)*Spec!$B$6*SIN(Pow!$F$7*PI()/180),2)</f>
        <v>51.36</v>
      </c>
      <c r="K42" s="3">
        <f t="shared" si="6"/>
        <v>262.09999999999997</v>
      </c>
      <c r="L42" s="3">
        <f t="shared" si="7"/>
        <v>262.09999999999997</v>
      </c>
      <c r="M42" s="3">
        <f>ROUND(L42*Spec!$B$4,2)</f>
        <v>39.94</v>
      </c>
      <c r="N42" s="11">
        <f t="shared" si="13"/>
        <v>2693.81</v>
      </c>
      <c r="O42" s="3">
        <f t="shared" ref="O42:O73" si="16">(N42+N41)*(A42-A41)/2</f>
        <v>9428.3349999999991</v>
      </c>
      <c r="P42" s="3">
        <f t="shared" ref="P42:P74" si="17">(B42+B41)*(A42-A41)/2/3600</f>
        <v>7.194444444444445E-2</v>
      </c>
      <c r="Q42" s="1">
        <f t="shared" si="14"/>
        <v>2693.81</v>
      </c>
      <c r="R42" s="1">
        <f t="shared" si="15"/>
        <v>1.9722222222222221E-2</v>
      </c>
    </row>
    <row r="43" spans="1:18" x14ac:dyDescent="0.25">
      <c r="A43" s="8">
        <f t="shared" si="11"/>
        <v>186</v>
      </c>
      <c r="B43">
        <v>34</v>
      </c>
      <c r="C43" s="8">
        <f t="shared" si="4"/>
        <v>85</v>
      </c>
      <c r="D43" s="10">
        <f t="shared" si="12"/>
        <v>23.611111111111111</v>
      </c>
      <c r="E43" s="12">
        <f t="shared" si="5"/>
        <v>9.4444444444444446</v>
      </c>
      <c r="F43" s="3">
        <f t="shared" si="10"/>
        <v>-1.04</v>
      </c>
      <c r="G43" s="3">
        <f>ROUND((Spec!$B$1+Spec!$B$2+Spec!$B$3)*Spec!$B$6*Spec!$B$7*COS(Pow!$F$7*PI()/180),2)</f>
        <v>20.6</v>
      </c>
      <c r="H43" s="3">
        <f>ROUND(0.5*Spec!$B$9*Spec!$B$10*Spec!$B$11*(Spec!$B$12+Pow!D43)^2,2)</f>
        <v>160.56</v>
      </c>
      <c r="I43" s="3">
        <f>ROUND((Spec!$B$1*Spec!$B$5+Spec!$B$3*Spec!$B$5+Spec!$B$2)*Pow!F43,2)</f>
        <v>-321.36</v>
      </c>
      <c r="J43" s="3">
        <f>ROUND((Spec!$B$1+Spec!$B$2+Spec!$B$3)*Spec!$B$6*SIN(Pow!$F$7*PI()/180),2)</f>
        <v>51.36</v>
      </c>
      <c r="K43" s="3">
        <f t="shared" si="6"/>
        <v>-88.840000000000018</v>
      </c>
      <c r="L43" s="3">
        <f t="shared" si="7"/>
        <v>0</v>
      </c>
      <c r="M43" s="3">
        <f>ROUND(L43*Spec!$B$4,2)</f>
        <v>0</v>
      </c>
      <c r="N43" s="11">
        <f t="shared" si="13"/>
        <v>0</v>
      </c>
      <c r="O43" s="3">
        <f t="shared" si="16"/>
        <v>2693.81</v>
      </c>
      <c r="P43" s="3">
        <f t="shared" si="17"/>
        <v>1.9722222222222221E-2</v>
      </c>
      <c r="Q43" s="1">
        <f t="shared" si="14"/>
        <v>22910.37</v>
      </c>
      <c r="R43" s="1">
        <f t="shared" si="15"/>
        <v>7.3888888888888893E-2</v>
      </c>
    </row>
    <row r="44" spans="1:18" x14ac:dyDescent="0.25">
      <c r="A44" s="8">
        <f t="shared" si="11"/>
        <v>193</v>
      </c>
      <c r="B44">
        <v>42</v>
      </c>
      <c r="C44" s="8">
        <f t="shared" si="4"/>
        <v>105</v>
      </c>
      <c r="D44" s="10">
        <f t="shared" si="12"/>
        <v>29.166666666666664</v>
      </c>
      <c r="E44" s="12">
        <f t="shared" si="5"/>
        <v>11.666666666666666</v>
      </c>
      <c r="F44" s="3">
        <f t="shared" si="10"/>
        <v>0.79</v>
      </c>
      <c r="G44" s="3">
        <f>ROUND((Spec!$B$1+Spec!$B$2+Spec!$B$3)*Spec!$B$6*Spec!$B$7*COS(Pow!$F$7*PI()/180),2)</f>
        <v>20.6</v>
      </c>
      <c r="H44" s="3">
        <f>ROUND(0.5*Spec!$B$9*Spec!$B$10*Spec!$B$11*(Spec!$B$12+Pow!D44)^2,2)</f>
        <v>245</v>
      </c>
      <c r="I44" s="3">
        <f>ROUND((Spec!$B$1*Spec!$B$5+Spec!$B$3*Spec!$B$5+Spec!$B$2)*Pow!F44,2)</f>
        <v>244.11</v>
      </c>
      <c r="J44" s="3">
        <f>ROUND((Spec!$B$1+Spec!$B$2+Spec!$B$3)*Spec!$B$6*SIN(Pow!$F$7*PI()/180),2)</f>
        <v>51.36</v>
      </c>
      <c r="K44" s="3">
        <f t="shared" si="6"/>
        <v>561.07000000000005</v>
      </c>
      <c r="L44" s="3">
        <f t="shared" si="7"/>
        <v>561.07000000000005</v>
      </c>
      <c r="M44" s="3">
        <f>ROUND(L44*Spec!$B$4,2)</f>
        <v>85.51</v>
      </c>
      <c r="N44" s="11">
        <f t="shared" si="13"/>
        <v>6545.82</v>
      </c>
      <c r="O44" s="3">
        <f t="shared" si="16"/>
        <v>22910.37</v>
      </c>
      <c r="P44" s="3">
        <f t="shared" si="17"/>
        <v>7.3888888888888893E-2</v>
      </c>
      <c r="Q44" s="1">
        <f t="shared" si="14"/>
        <v>29456.19</v>
      </c>
      <c r="R44" s="1">
        <f t="shared" si="15"/>
        <v>8.6249999999999993E-2</v>
      </c>
    </row>
    <row r="45" spans="1:18" x14ac:dyDescent="0.25">
      <c r="A45" s="8">
        <f t="shared" si="11"/>
        <v>202</v>
      </c>
      <c r="B45">
        <v>27</v>
      </c>
      <c r="C45" s="8">
        <f t="shared" si="4"/>
        <v>67.5</v>
      </c>
      <c r="D45" s="10">
        <f t="shared" si="12"/>
        <v>18.75</v>
      </c>
      <c r="E45" s="12">
        <f t="shared" si="5"/>
        <v>7.5</v>
      </c>
      <c r="F45" s="3">
        <f t="shared" si="10"/>
        <v>-1.1599999999999999</v>
      </c>
      <c r="G45" s="3">
        <f>ROUND((Spec!$B$1+Spec!$B$2+Spec!$B$3)*Spec!$B$6*Spec!$B$7*COS(Pow!$F$7*PI()/180),2)</f>
        <v>20.6</v>
      </c>
      <c r="H45" s="3">
        <f>ROUND(0.5*Spec!$B$9*Spec!$B$10*Spec!$B$11*(Spec!$B$12+Pow!D45)^2,2)</f>
        <v>101.25</v>
      </c>
      <c r="I45" s="3">
        <f>ROUND((Spec!$B$1*Spec!$B$5+Spec!$B$3*Spec!$B$5+Spec!$B$2)*Pow!F45,2)</f>
        <v>-358.44</v>
      </c>
      <c r="J45" s="3">
        <f>ROUND((Spec!$B$1+Spec!$B$2+Spec!$B$3)*Spec!$B$6*SIN(Pow!$F$7*PI()/180),2)</f>
        <v>51.36</v>
      </c>
      <c r="K45" s="3">
        <f t="shared" si="6"/>
        <v>-185.23000000000002</v>
      </c>
      <c r="L45" s="3">
        <f t="shared" si="7"/>
        <v>0</v>
      </c>
      <c r="M45" s="3">
        <f>ROUND(L45*Spec!$B$4,2)</f>
        <v>0</v>
      </c>
      <c r="N45" s="11">
        <f t="shared" si="13"/>
        <v>0</v>
      </c>
      <c r="O45" s="3">
        <f t="shared" si="16"/>
        <v>29456.19</v>
      </c>
      <c r="P45" s="3">
        <f t="shared" si="17"/>
        <v>8.6249999999999993E-2</v>
      </c>
      <c r="Q45" s="1">
        <f t="shared" si="14"/>
        <v>0</v>
      </c>
      <c r="R45" s="1">
        <f t="shared" si="15"/>
        <v>3.9861111111111111E-2</v>
      </c>
    </row>
    <row r="46" spans="1:18" x14ac:dyDescent="0.25">
      <c r="A46" s="8">
        <f t="shared" si="11"/>
        <v>209</v>
      </c>
      <c r="B46">
        <v>14</v>
      </c>
      <c r="C46" s="8">
        <f t="shared" si="4"/>
        <v>35</v>
      </c>
      <c r="D46" s="10">
        <f t="shared" si="12"/>
        <v>9.7222222222222214</v>
      </c>
      <c r="E46" s="12">
        <f t="shared" si="5"/>
        <v>3.8888888888888888</v>
      </c>
      <c r="F46" s="3">
        <f t="shared" si="10"/>
        <v>-1.29</v>
      </c>
      <c r="G46" s="3">
        <f>ROUND((Spec!$B$1+Spec!$B$2+Spec!$B$3)*Spec!$B$6*Spec!$B$7*COS(Pow!$F$7*PI()/180),2)</f>
        <v>20.6</v>
      </c>
      <c r="H46" s="3">
        <f>ROUND(0.5*Spec!$B$9*Spec!$B$10*Spec!$B$11*(Spec!$B$12+Pow!D46)^2,2)</f>
        <v>27.22</v>
      </c>
      <c r="I46" s="3">
        <f>ROUND((Spec!$B$1*Spec!$B$5+Spec!$B$3*Spec!$B$5+Spec!$B$2)*Pow!F46,2)</f>
        <v>-398.61</v>
      </c>
      <c r="J46" s="3">
        <f>ROUND((Spec!$B$1+Spec!$B$2+Spec!$B$3)*Spec!$B$6*SIN(Pow!$F$7*PI()/180),2)</f>
        <v>51.36</v>
      </c>
      <c r="K46" s="3">
        <f t="shared" si="6"/>
        <v>-299.43</v>
      </c>
      <c r="L46" s="3">
        <f t="shared" si="7"/>
        <v>0</v>
      </c>
      <c r="M46" s="3">
        <f>ROUND(L46*Spec!$B$4,2)</f>
        <v>0</v>
      </c>
      <c r="N46" s="11">
        <f t="shared" si="13"/>
        <v>0</v>
      </c>
      <c r="O46" s="3">
        <f t="shared" si="16"/>
        <v>0</v>
      </c>
      <c r="P46" s="3">
        <f t="shared" si="17"/>
        <v>3.9861111111111111E-2</v>
      </c>
      <c r="Q46" s="1">
        <f t="shared" si="14"/>
        <v>0</v>
      </c>
      <c r="R46" s="1">
        <f t="shared" si="15"/>
        <v>1.361111111111111E-2</v>
      </c>
    </row>
    <row r="47" spans="1:18" x14ac:dyDescent="0.25">
      <c r="A47" s="8">
        <f t="shared" si="11"/>
        <v>216</v>
      </c>
      <c r="B47">
        <v>0</v>
      </c>
      <c r="C47" s="8">
        <f t="shared" si="4"/>
        <v>0</v>
      </c>
      <c r="D47" s="10">
        <f t="shared" si="12"/>
        <v>0</v>
      </c>
      <c r="E47" s="12">
        <f t="shared" si="5"/>
        <v>0</v>
      </c>
      <c r="F47" s="3">
        <f t="shared" si="10"/>
        <v>-1.39</v>
      </c>
      <c r="G47" s="3">
        <f>ROUND((Spec!$B$1+Spec!$B$2+Spec!$B$3)*Spec!$B$6*Spec!$B$7*COS(Pow!$F$7*PI()/180),2)</f>
        <v>20.6</v>
      </c>
      <c r="H47" s="3">
        <f>ROUND(0.5*Spec!$B$9*Spec!$B$10*Spec!$B$11*(Spec!$B$12+Pow!D47)^2,2)</f>
        <v>0</v>
      </c>
      <c r="I47" s="3">
        <f>ROUND((Spec!$B$1*Spec!$B$5+Spec!$B$3*Spec!$B$5+Spec!$B$2)*Pow!F47,2)</f>
        <v>-429.51</v>
      </c>
      <c r="J47" s="3">
        <f>ROUND((Spec!$B$1+Spec!$B$2+Spec!$B$3)*Spec!$B$6*SIN(Pow!$F$7*PI()/180),2)</f>
        <v>51.36</v>
      </c>
      <c r="K47" s="3">
        <f t="shared" si="6"/>
        <v>-357.54999999999995</v>
      </c>
      <c r="L47" s="3">
        <f t="shared" si="7"/>
        <v>0</v>
      </c>
      <c r="M47" s="3">
        <f>ROUND(L47*Spec!$B$4,2)</f>
        <v>0</v>
      </c>
      <c r="N47" s="11">
        <f t="shared" si="13"/>
        <v>0</v>
      </c>
      <c r="O47" s="3">
        <f t="shared" si="16"/>
        <v>0</v>
      </c>
      <c r="P47" s="3">
        <f t="shared" si="17"/>
        <v>1.361111111111111E-2</v>
      </c>
      <c r="Q47" s="1">
        <f t="shared" si="14"/>
        <v>0</v>
      </c>
      <c r="R47" s="1">
        <f t="shared" si="15"/>
        <v>0</v>
      </c>
    </row>
    <row r="48" spans="1:18" x14ac:dyDescent="0.25">
      <c r="A48" s="8">
        <f t="shared" ref="A48:A66" si="18">(A10+216)</f>
        <v>232</v>
      </c>
      <c r="B48">
        <v>0</v>
      </c>
      <c r="C48" s="8">
        <f t="shared" si="4"/>
        <v>0</v>
      </c>
      <c r="D48" s="10">
        <f t="shared" si="12"/>
        <v>0</v>
      </c>
      <c r="E48" s="12">
        <f t="shared" si="5"/>
        <v>0</v>
      </c>
      <c r="F48" s="3">
        <f t="shared" si="10"/>
        <v>0</v>
      </c>
      <c r="G48" s="3">
        <f>ROUND((Spec!$B$1+Spec!$B$2+Spec!$B$3)*Spec!$B$6*Spec!$B$7*COS(Pow!$F$7*PI()/180),2)</f>
        <v>20.6</v>
      </c>
      <c r="H48" s="3">
        <f>ROUND(0.5*Spec!$B$9*Spec!$B$10*Spec!$B$11*(Spec!$B$12+Pow!D48)^2,2)</f>
        <v>0</v>
      </c>
      <c r="I48" s="3">
        <f>ROUND((Spec!$B$1*Spec!$B$5+Spec!$B$3*Spec!$B$5+Spec!$B$2)*Pow!F48,2)</f>
        <v>0</v>
      </c>
      <c r="J48" s="3">
        <f>ROUND((Spec!$B$1+Spec!$B$2+Spec!$B$3)*Spec!$B$6*SIN(Pow!$F$7*PI()/180),2)</f>
        <v>51.36</v>
      </c>
      <c r="K48" s="3">
        <f t="shared" si="6"/>
        <v>71.960000000000008</v>
      </c>
      <c r="L48" s="3">
        <f t="shared" si="7"/>
        <v>71.960000000000008</v>
      </c>
      <c r="M48" s="3">
        <f>ROUND(L48*Spec!$B$4,2)</f>
        <v>10.97</v>
      </c>
      <c r="N48" s="11">
        <f t="shared" si="13"/>
        <v>0</v>
      </c>
      <c r="O48" s="3">
        <f t="shared" si="16"/>
        <v>0</v>
      </c>
      <c r="P48" s="3">
        <f t="shared" si="17"/>
        <v>0</v>
      </c>
      <c r="Q48" s="1">
        <f t="shared" si="14"/>
        <v>6997.2000000000007</v>
      </c>
      <c r="R48" s="1">
        <f t="shared" si="15"/>
        <v>1.1666666666666667E-2</v>
      </c>
    </row>
    <row r="49" spans="1:18" x14ac:dyDescent="0.25">
      <c r="A49" s="8">
        <f t="shared" si="18"/>
        <v>238</v>
      </c>
      <c r="B49">
        <v>14</v>
      </c>
      <c r="C49" s="8">
        <f t="shared" si="4"/>
        <v>35</v>
      </c>
      <c r="D49" s="10">
        <f t="shared" si="12"/>
        <v>9.7222222222222214</v>
      </c>
      <c r="E49" s="12">
        <f t="shared" si="5"/>
        <v>3.8888888888888888</v>
      </c>
      <c r="F49" s="3">
        <f t="shared" si="10"/>
        <v>1.62</v>
      </c>
      <c r="G49" s="3">
        <f>ROUND((Spec!$B$1+Spec!$B$2+Spec!$B$3)*Spec!$B$6*Spec!$B$7*COS(Pow!$F$7*PI()/180),2)</f>
        <v>20.6</v>
      </c>
      <c r="H49" s="3">
        <f>ROUND(0.5*Spec!$B$9*Spec!$B$10*Spec!$B$11*(Spec!$B$12+Pow!D49)^2,2)</f>
        <v>27.22</v>
      </c>
      <c r="I49" s="3">
        <f>ROUND((Spec!$B$1*Spec!$B$5+Spec!$B$3*Spec!$B$5+Spec!$B$2)*Pow!F49,2)</f>
        <v>500.58</v>
      </c>
      <c r="J49" s="3">
        <f>ROUND((Spec!$B$1+Spec!$B$2+Spec!$B$3)*Spec!$B$6*SIN(Pow!$F$7*PI()/180),2)</f>
        <v>51.36</v>
      </c>
      <c r="K49" s="3">
        <f t="shared" si="6"/>
        <v>599.76</v>
      </c>
      <c r="L49" s="3">
        <f t="shared" si="7"/>
        <v>599.76</v>
      </c>
      <c r="M49" s="3">
        <f>ROUND(L49*Spec!$B$4,2)</f>
        <v>91.4</v>
      </c>
      <c r="N49" s="11">
        <f t="shared" si="13"/>
        <v>2332.4</v>
      </c>
      <c r="O49" s="3">
        <f t="shared" si="16"/>
        <v>6997.2000000000007</v>
      </c>
      <c r="P49" s="3">
        <f t="shared" si="17"/>
        <v>1.1666666666666667E-2</v>
      </c>
      <c r="Q49" s="1">
        <f t="shared" si="14"/>
        <v>11615.46</v>
      </c>
      <c r="R49" s="1">
        <f t="shared" si="15"/>
        <v>0.02</v>
      </c>
    </row>
    <row r="50" spans="1:18" x14ac:dyDescent="0.25">
      <c r="A50" s="8">
        <f t="shared" si="18"/>
        <v>242</v>
      </c>
      <c r="B50">
        <v>22</v>
      </c>
      <c r="C50" s="8">
        <f t="shared" si="4"/>
        <v>55</v>
      </c>
      <c r="D50" s="10">
        <f t="shared" si="12"/>
        <v>15.277777777777777</v>
      </c>
      <c r="E50" s="12">
        <f t="shared" si="5"/>
        <v>6.1111111111111107</v>
      </c>
      <c r="F50" s="3">
        <f t="shared" si="10"/>
        <v>1.39</v>
      </c>
      <c r="G50" s="3">
        <f>ROUND((Spec!$B$1+Spec!$B$2+Spec!$B$3)*Spec!$B$6*Spec!$B$7*COS(Pow!$F$7*PI()/180),2)</f>
        <v>20.6</v>
      </c>
      <c r="H50" s="3">
        <f>ROUND(0.5*Spec!$B$9*Spec!$B$10*Spec!$B$11*(Spec!$B$12+Pow!D50)^2,2)</f>
        <v>67.22</v>
      </c>
      <c r="I50" s="3">
        <f>ROUND((Spec!$B$1*Spec!$B$5+Spec!$B$3*Spec!$B$5+Spec!$B$2)*Pow!F50,2)</f>
        <v>429.51</v>
      </c>
      <c r="J50" s="3">
        <f>ROUND((Spec!$B$1+Spec!$B$2+Spec!$B$3)*Spec!$B$6*SIN(Pow!$F$7*PI()/180),2)</f>
        <v>51.36</v>
      </c>
      <c r="K50" s="3">
        <f t="shared" si="6"/>
        <v>568.68999999999994</v>
      </c>
      <c r="L50" s="3">
        <f t="shared" si="7"/>
        <v>568.68999999999994</v>
      </c>
      <c r="M50" s="3">
        <f>ROUND(L50*Spec!$B$4,2)</f>
        <v>86.67</v>
      </c>
      <c r="N50" s="11">
        <f t="shared" si="13"/>
        <v>3475.33</v>
      </c>
      <c r="O50" s="3">
        <f t="shared" si="16"/>
        <v>11615.46</v>
      </c>
      <c r="P50" s="3">
        <f t="shared" si="17"/>
        <v>0.02</v>
      </c>
      <c r="Q50" s="1">
        <f t="shared" si="14"/>
        <v>6950.66</v>
      </c>
      <c r="R50" s="1">
        <f t="shared" si="15"/>
        <v>1.9444444444444445E-2</v>
      </c>
    </row>
    <row r="51" spans="1:18" x14ac:dyDescent="0.25">
      <c r="A51" s="8">
        <f t="shared" si="18"/>
        <v>246</v>
      </c>
      <c r="B51">
        <v>13</v>
      </c>
      <c r="C51" s="8">
        <f t="shared" si="4"/>
        <v>32.5</v>
      </c>
      <c r="D51" s="10">
        <f t="shared" si="12"/>
        <v>9.0277777777777768</v>
      </c>
      <c r="E51" s="12">
        <f t="shared" si="5"/>
        <v>3.6111111111111112</v>
      </c>
      <c r="F51" s="3">
        <f t="shared" si="10"/>
        <v>-1.56</v>
      </c>
      <c r="G51" s="3">
        <f>ROUND((Spec!$B$1+Spec!$B$2+Spec!$B$3)*Spec!$B$6*Spec!$B$7*COS(Pow!$F$7*PI()/180),2)</f>
        <v>20.6</v>
      </c>
      <c r="H51" s="3">
        <f>ROUND(0.5*Spec!$B$9*Spec!$B$10*Spec!$B$11*(Spec!$B$12+Pow!D51)^2,2)</f>
        <v>23.47</v>
      </c>
      <c r="I51" s="3">
        <f>ROUND((Spec!$B$1*Spec!$B$5+Spec!$B$3*Spec!$B$5+Spec!$B$2)*Pow!F51,2)</f>
        <v>-482.04</v>
      </c>
      <c r="J51" s="3">
        <f>ROUND((Spec!$B$1+Spec!$B$2+Spec!$B$3)*Spec!$B$6*SIN(Pow!$F$7*PI()/180),2)</f>
        <v>51.36</v>
      </c>
      <c r="K51" s="3">
        <f t="shared" si="6"/>
        <v>-386.61</v>
      </c>
      <c r="L51" s="3">
        <f t="shared" si="7"/>
        <v>0</v>
      </c>
      <c r="M51" s="3">
        <f>ROUND(L51*Spec!$B$4,2)</f>
        <v>0</v>
      </c>
      <c r="N51" s="11">
        <f t="shared" si="13"/>
        <v>0</v>
      </c>
      <c r="O51" s="3">
        <f t="shared" si="16"/>
        <v>6950.66</v>
      </c>
      <c r="P51" s="3">
        <f t="shared" si="17"/>
        <v>1.9444444444444445E-2</v>
      </c>
      <c r="Q51" s="1">
        <f t="shared" si="14"/>
        <v>344.61</v>
      </c>
      <c r="R51" s="1">
        <f t="shared" si="15"/>
        <v>7.2222222222222219E-3</v>
      </c>
    </row>
    <row r="52" spans="1:18" x14ac:dyDescent="0.25">
      <c r="A52" s="8">
        <f t="shared" si="18"/>
        <v>248</v>
      </c>
      <c r="B52">
        <v>13</v>
      </c>
      <c r="C52" s="8">
        <f t="shared" si="4"/>
        <v>32.5</v>
      </c>
      <c r="D52" s="10">
        <f t="shared" si="12"/>
        <v>9.0277777777777768</v>
      </c>
      <c r="E52" s="12">
        <f t="shared" si="5"/>
        <v>3.6111111111111112</v>
      </c>
      <c r="F52" s="3">
        <f t="shared" si="10"/>
        <v>0</v>
      </c>
      <c r="G52" s="3">
        <f>ROUND((Spec!$B$1+Spec!$B$2+Spec!$B$3)*Spec!$B$6*Spec!$B$7*COS(Pow!$F$7*PI()/180),2)</f>
        <v>20.6</v>
      </c>
      <c r="H52" s="3">
        <f>ROUND(0.5*Spec!$B$9*Spec!$B$10*Spec!$B$11*(Spec!$B$12+Pow!D52)^2,2)</f>
        <v>23.47</v>
      </c>
      <c r="I52" s="3">
        <f>ROUND((Spec!$B$1*Spec!$B$5+Spec!$B$3*Spec!$B$5+Spec!$B$2)*Pow!F52,2)</f>
        <v>0</v>
      </c>
      <c r="J52" s="3">
        <f>ROUND((Spec!$B$1+Spec!$B$2+Spec!$B$3)*Spec!$B$6*SIN(Pow!$F$7*PI()/180),2)</f>
        <v>51.36</v>
      </c>
      <c r="K52" s="3">
        <f t="shared" si="6"/>
        <v>95.43</v>
      </c>
      <c r="L52" s="3">
        <f t="shared" si="7"/>
        <v>95.43</v>
      </c>
      <c r="M52" s="3">
        <f>ROUND(L52*Spec!$B$4,2)</f>
        <v>14.54</v>
      </c>
      <c r="N52" s="11">
        <f t="shared" si="13"/>
        <v>344.61</v>
      </c>
      <c r="O52" s="3">
        <f t="shared" si="16"/>
        <v>344.61</v>
      </c>
      <c r="P52" s="3">
        <f t="shared" si="17"/>
        <v>7.2222222222222219E-3</v>
      </c>
      <c r="Q52" s="1">
        <f t="shared" si="14"/>
        <v>10044.6</v>
      </c>
      <c r="R52" s="1">
        <f t="shared" si="15"/>
        <v>2.5000000000000001E-2</v>
      </c>
    </row>
    <row r="53" spans="1:18" x14ac:dyDescent="0.25">
      <c r="A53" s="8">
        <f t="shared" si="18"/>
        <v>253</v>
      </c>
      <c r="B53">
        <v>23</v>
      </c>
      <c r="C53" s="8">
        <f t="shared" si="4"/>
        <v>57.5</v>
      </c>
      <c r="D53" s="10">
        <f t="shared" si="12"/>
        <v>15.972222222222221</v>
      </c>
      <c r="E53" s="12">
        <f t="shared" si="5"/>
        <v>6.3888888888888884</v>
      </c>
      <c r="F53" s="3">
        <f t="shared" si="10"/>
        <v>1.39</v>
      </c>
      <c r="G53" s="3">
        <f>ROUND((Spec!$B$1+Spec!$B$2+Spec!$B$3)*Spec!$B$6*Spec!$B$7*COS(Pow!$F$7*PI()/180),2)</f>
        <v>20.6</v>
      </c>
      <c r="H53" s="3">
        <f>ROUND(0.5*Spec!$B$9*Spec!$B$10*Spec!$B$11*(Spec!$B$12+Pow!D53)^2,2)</f>
        <v>73.47</v>
      </c>
      <c r="I53" s="3">
        <f>ROUND((Spec!$B$1*Spec!$B$5+Spec!$B$3*Spec!$B$5+Spec!$B$2)*Pow!F53,2)</f>
        <v>429.51</v>
      </c>
      <c r="J53" s="3">
        <f>ROUND((Spec!$B$1+Spec!$B$2+Spec!$B$3)*Spec!$B$6*SIN(Pow!$F$7*PI()/180),2)</f>
        <v>51.36</v>
      </c>
      <c r="K53" s="3">
        <f t="shared" si="6"/>
        <v>574.93999999999994</v>
      </c>
      <c r="L53" s="3">
        <f t="shared" si="7"/>
        <v>574.93999999999994</v>
      </c>
      <c r="M53" s="3">
        <f>ROUND(L53*Spec!$B$4,2)</f>
        <v>87.62</v>
      </c>
      <c r="N53" s="11">
        <f t="shared" si="13"/>
        <v>3673.23</v>
      </c>
      <c r="O53" s="3">
        <f t="shared" si="16"/>
        <v>10044.6</v>
      </c>
      <c r="P53" s="3">
        <f t="shared" si="17"/>
        <v>2.5000000000000001E-2</v>
      </c>
      <c r="Q53" s="1">
        <f t="shared" si="14"/>
        <v>20989.35</v>
      </c>
      <c r="R53" s="1">
        <f t="shared" si="15"/>
        <v>3.7499999999999999E-2</v>
      </c>
    </row>
    <row r="54" spans="1:18" x14ac:dyDescent="0.25">
      <c r="A54" s="8">
        <f t="shared" si="18"/>
        <v>258</v>
      </c>
      <c r="B54">
        <v>31</v>
      </c>
      <c r="C54" s="8">
        <f t="shared" si="4"/>
        <v>77.5</v>
      </c>
      <c r="D54" s="10">
        <f t="shared" si="12"/>
        <v>21.527777777777779</v>
      </c>
      <c r="E54" s="12">
        <f t="shared" si="5"/>
        <v>8.6111111111111107</v>
      </c>
      <c r="F54" s="3">
        <f t="shared" si="10"/>
        <v>1.1100000000000001</v>
      </c>
      <c r="G54" s="3">
        <f>ROUND((Spec!$B$1+Spec!$B$2+Spec!$B$3)*Spec!$B$6*Spec!$B$7*COS(Pow!$F$7*PI()/180),2)</f>
        <v>20.6</v>
      </c>
      <c r="H54" s="3">
        <f>ROUND(0.5*Spec!$B$9*Spec!$B$10*Spec!$B$11*(Spec!$B$12+Pow!D54)^2,2)</f>
        <v>133.47</v>
      </c>
      <c r="I54" s="3">
        <f>ROUND((Spec!$B$1*Spec!$B$5+Spec!$B$3*Spec!$B$5+Spec!$B$2)*Pow!F54,2)</f>
        <v>342.99</v>
      </c>
      <c r="J54" s="3">
        <f>ROUND((Spec!$B$1+Spec!$B$2+Spec!$B$3)*Spec!$B$6*SIN(Pow!$F$7*PI()/180),2)</f>
        <v>51.36</v>
      </c>
      <c r="K54" s="3">
        <f t="shared" si="6"/>
        <v>548.41999999999996</v>
      </c>
      <c r="L54" s="3">
        <f t="shared" si="7"/>
        <v>548.41999999999996</v>
      </c>
      <c r="M54" s="3">
        <f>ROUND(L54*Spec!$B$4,2)</f>
        <v>83.58</v>
      </c>
      <c r="N54" s="11">
        <f t="shared" si="13"/>
        <v>4722.51</v>
      </c>
      <c r="O54" s="3">
        <f t="shared" si="16"/>
        <v>20989.35</v>
      </c>
      <c r="P54" s="3">
        <f t="shared" si="17"/>
        <v>3.7499999999999999E-2</v>
      </c>
      <c r="Q54" s="1">
        <f t="shared" si="14"/>
        <v>7083.7650000000003</v>
      </c>
      <c r="R54" s="1">
        <f t="shared" si="15"/>
        <v>2.3333333333333334E-2</v>
      </c>
    </row>
    <row r="55" spans="1:18" x14ac:dyDescent="0.25">
      <c r="A55" s="8">
        <f t="shared" si="18"/>
        <v>261</v>
      </c>
      <c r="B55">
        <v>25</v>
      </c>
      <c r="C55" s="8">
        <f t="shared" si="4"/>
        <v>62.5</v>
      </c>
      <c r="D55" s="10">
        <f t="shared" si="12"/>
        <v>17.361111111111111</v>
      </c>
      <c r="E55" s="12">
        <f t="shared" si="5"/>
        <v>6.9444444444444446</v>
      </c>
      <c r="F55" s="3">
        <f t="shared" si="10"/>
        <v>-1.39</v>
      </c>
      <c r="G55" s="3">
        <f>ROUND((Spec!$B$1+Spec!$B$2+Spec!$B$3)*Spec!$B$6*Spec!$B$7*COS(Pow!$F$7*PI()/180),2)</f>
        <v>20.6</v>
      </c>
      <c r="H55" s="3">
        <f>ROUND(0.5*Spec!$B$9*Spec!$B$10*Spec!$B$11*(Spec!$B$12+Pow!D55)^2,2)</f>
        <v>86.81</v>
      </c>
      <c r="I55" s="3">
        <f>ROUND((Spec!$B$1*Spec!$B$5+Spec!$B$3*Spec!$B$5+Spec!$B$2)*Pow!F55,2)</f>
        <v>-429.51</v>
      </c>
      <c r="J55" s="3">
        <f>ROUND((Spec!$B$1+Spec!$B$2+Spec!$B$3)*Spec!$B$6*SIN(Pow!$F$7*PI()/180),2)</f>
        <v>51.36</v>
      </c>
      <c r="K55" s="3">
        <f t="shared" si="6"/>
        <v>-270.74</v>
      </c>
      <c r="L55" s="3">
        <f t="shared" si="7"/>
        <v>0</v>
      </c>
      <c r="M55" s="3">
        <f>ROUND(L55*Spec!$B$4,2)</f>
        <v>0</v>
      </c>
      <c r="N55" s="11">
        <f t="shared" si="13"/>
        <v>0</v>
      </c>
      <c r="O55" s="3">
        <f t="shared" si="16"/>
        <v>7083.7650000000003</v>
      </c>
      <c r="P55" s="3">
        <f t="shared" si="17"/>
        <v>2.3333333333333334E-2</v>
      </c>
      <c r="Q55" s="1">
        <f t="shared" si="14"/>
        <v>2205.14</v>
      </c>
      <c r="R55" s="1">
        <f t="shared" si="15"/>
        <v>2.7777777777777776E-2</v>
      </c>
    </row>
    <row r="56" spans="1:18" x14ac:dyDescent="0.25">
      <c r="A56" s="8">
        <f t="shared" si="18"/>
        <v>265</v>
      </c>
      <c r="B56">
        <v>25</v>
      </c>
      <c r="C56" s="8">
        <f t="shared" si="4"/>
        <v>62.5</v>
      </c>
      <c r="D56" s="10">
        <f t="shared" si="12"/>
        <v>17.361111111111111</v>
      </c>
      <c r="E56" s="12">
        <f t="shared" si="5"/>
        <v>6.9444444444444446</v>
      </c>
      <c r="F56" s="3">
        <f t="shared" si="10"/>
        <v>0</v>
      </c>
      <c r="G56" s="3">
        <f>ROUND((Spec!$B$1+Spec!$B$2+Spec!$B$3)*Spec!$B$6*Spec!$B$7*COS(Pow!$F$7*PI()/180),2)</f>
        <v>20.6</v>
      </c>
      <c r="H56" s="3">
        <f>ROUND(0.5*Spec!$B$9*Spec!$B$10*Spec!$B$11*(Spec!$B$12+Pow!D56)^2,2)</f>
        <v>86.81</v>
      </c>
      <c r="I56" s="3">
        <f>ROUND((Spec!$B$1*Spec!$B$5+Spec!$B$3*Spec!$B$5+Spec!$B$2)*Pow!F56,2)</f>
        <v>0</v>
      </c>
      <c r="J56" s="3">
        <f>ROUND((Spec!$B$1+Spec!$B$2+Spec!$B$3)*Spec!$B$6*SIN(Pow!$F$7*PI()/180),2)</f>
        <v>51.36</v>
      </c>
      <c r="K56" s="3">
        <f t="shared" si="6"/>
        <v>158.76999999999998</v>
      </c>
      <c r="L56" s="3">
        <f t="shared" si="7"/>
        <v>158.76999999999998</v>
      </c>
      <c r="M56" s="3">
        <f>ROUND(L56*Spec!$B$4,2)</f>
        <v>24.2</v>
      </c>
      <c r="N56" s="11">
        <f t="shared" si="13"/>
        <v>1102.57</v>
      </c>
      <c r="O56" s="3">
        <f t="shared" si="16"/>
        <v>2205.14</v>
      </c>
      <c r="P56" s="3">
        <f t="shared" si="17"/>
        <v>2.7777777777777776E-2</v>
      </c>
      <c r="Q56" s="1">
        <f t="shared" si="14"/>
        <v>1102.57</v>
      </c>
      <c r="R56" s="1">
        <f t="shared" si="15"/>
        <v>1.2777777777777779E-2</v>
      </c>
    </row>
    <row r="57" spans="1:18" x14ac:dyDescent="0.25">
      <c r="A57" s="8">
        <f t="shared" si="18"/>
        <v>267</v>
      </c>
      <c r="B57">
        <v>21</v>
      </c>
      <c r="C57" s="8">
        <f t="shared" si="4"/>
        <v>52.5</v>
      </c>
      <c r="D57" s="10">
        <f t="shared" si="12"/>
        <v>14.583333333333332</v>
      </c>
      <c r="E57" s="12">
        <f t="shared" si="5"/>
        <v>5.833333333333333</v>
      </c>
      <c r="F57" s="3">
        <f t="shared" si="10"/>
        <v>-1.39</v>
      </c>
      <c r="G57" s="3">
        <f>ROUND((Spec!$B$1+Spec!$B$2+Spec!$B$3)*Spec!$B$6*Spec!$B$7*COS(Pow!$F$7*PI()/180),2)</f>
        <v>20.6</v>
      </c>
      <c r="H57" s="3">
        <f>ROUND(0.5*Spec!$B$9*Spec!$B$10*Spec!$B$11*(Spec!$B$12+Pow!D57)^2,2)</f>
        <v>61.25</v>
      </c>
      <c r="I57" s="3">
        <f>ROUND((Spec!$B$1*Spec!$B$5+Spec!$B$3*Spec!$B$5+Spec!$B$2)*Pow!F57,2)</f>
        <v>-429.51</v>
      </c>
      <c r="J57" s="3">
        <f>ROUND((Spec!$B$1+Spec!$B$2+Spec!$B$3)*Spec!$B$6*SIN(Pow!$F$7*PI()/180),2)</f>
        <v>51.36</v>
      </c>
      <c r="K57" s="3">
        <f t="shared" si="6"/>
        <v>-296.29999999999995</v>
      </c>
      <c r="L57" s="3">
        <f t="shared" si="7"/>
        <v>0</v>
      </c>
      <c r="M57" s="3">
        <f>ROUND(L57*Spec!$B$4,2)</f>
        <v>0</v>
      </c>
      <c r="N57" s="11">
        <f t="shared" si="13"/>
        <v>0</v>
      </c>
      <c r="O57" s="3">
        <f t="shared" si="16"/>
        <v>1102.57</v>
      </c>
      <c r="P57" s="3">
        <f t="shared" si="17"/>
        <v>1.2777777777777779E-2</v>
      </c>
      <c r="Q57" s="1">
        <f t="shared" si="14"/>
        <v>21974.959999999999</v>
      </c>
      <c r="R57" s="1">
        <f t="shared" si="15"/>
        <v>6.1111111111111109E-2</v>
      </c>
    </row>
    <row r="58" spans="1:18" x14ac:dyDescent="0.25">
      <c r="A58" s="8">
        <f t="shared" si="18"/>
        <v>275</v>
      </c>
      <c r="B58">
        <v>34</v>
      </c>
      <c r="C58" s="8">
        <f t="shared" si="4"/>
        <v>85</v>
      </c>
      <c r="D58" s="10">
        <f t="shared" si="12"/>
        <v>23.611111111111111</v>
      </c>
      <c r="E58" s="12">
        <f t="shared" si="5"/>
        <v>9.4444444444444446</v>
      </c>
      <c r="F58" s="3">
        <f t="shared" si="10"/>
        <v>1.1299999999999999</v>
      </c>
      <c r="G58" s="3">
        <f>ROUND((Spec!$B$1+Spec!$B$2+Spec!$B$3)*Spec!$B$6*Spec!$B$7*COS(Pow!$F$7*PI()/180),2)</f>
        <v>20.6</v>
      </c>
      <c r="H58" s="3">
        <f>ROUND(0.5*Spec!$B$9*Spec!$B$10*Spec!$B$11*(Spec!$B$12+Pow!D58)^2,2)</f>
        <v>160.56</v>
      </c>
      <c r="I58" s="3">
        <f>ROUND((Spec!$B$1*Spec!$B$5+Spec!$B$3*Spec!$B$5+Spec!$B$2)*Pow!F58,2)</f>
        <v>349.17</v>
      </c>
      <c r="J58" s="3">
        <f>ROUND((Spec!$B$1+Spec!$B$2+Spec!$B$3)*Spec!$B$6*SIN(Pow!$F$7*PI()/180),2)</f>
        <v>51.36</v>
      </c>
      <c r="K58" s="3">
        <f t="shared" si="6"/>
        <v>581.69000000000005</v>
      </c>
      <c r="L58" s="3">
        <f t="shared" si="7"/>
        <v>581.69000000000005</v>
      </c>
      <c r="M58" s="3">
        <f>ROUND(L58*Spec!$B$4,2)</f>
        <v>88.65</v>
      </c>
      <c r="N58" s="11">
        <f t="shared" si="13"/>
        <v>5493.74</v>
      </c>
      <c r="O58" s="3">
        <f t="shared" si="16"/>
        <v>21974.959999999999</v>
      </c>
      <c r="P58" s="3">
        <f t="shared" si="17"/>
        <v>6.1111111111111109E-2</v>
      </c>
      <c r="Q58" s="1">
        <f t="shared" si="14"/>
        <v>42138.46</v>
      </c>
      <c r="R58" s="1">
        <f t="shared" si="15"/>
        <v>7.3888888888888893E-2</v>
      </c>
    </row>
    <row r="59" spans="1:18" x14ac:dyDescent="0.25">
      <c r="A59" s="8">
        <f t="shared" si="18"/>
        <v>282</v>
      </c>
      <c r="B59">
        <v>42</v>
      </c>
      <c r="C59" s="8">
        <f t="shared" si="4"/>
        <v>105</v>
      </c>
      <c r="D59" s="10">
        <f t="shared" si="12"/>
        <v>29.166666666666664</v>
      </c>
      <c r="E59" s="12">
        <f t="shared" si="5"/>
        <v>11.666666666666666</v>
      </c>
      <c r="F59" s="3">
        <f t="shared" si="10"/>
        <v>0.79</v>
      </c>
      <c r="G59" s="3">
        <f>ROUND((Spec!$B$1+Spec!$B$2+Spec!$B$3)*Spec!$B$6*Spec!$B$7*COS(Pow!$F$7*PI()/180),2)</f>
        <v>20.6</v>
      </c>
      <c r="H59" s="3">
        <f>ROUND(0.5*Spec!$B$9*Spec!$B$10*Spec!$B$11*(Spec!$B$12+Pow!D59)^2,2)</f>
        <v>245</v>
      </c>
      <c r="I59" s="3">
        <f>ROUND((Spec!$B$1*Spec!$B$5+Spec!$B$3*Spec!$B$5+Spec!$B$2)*Pow!F59,2)</f>
        <v>244.11</v>
      </c>
      <c r="J59" s="3">
        <f>ROUND((Spec!$B$1+Spec!$B$2+Spec!$B$3)*Spec!$B$6*SIN(Pow!$F$7*PI()/180),2)</f>
        <v>51.36</v>
      </c>
      <c r="K59" s="3">
        <f t="shared" si="6"/>
        <v>561.07000000000005</v>
      </c>
      <c r="L59" s="3">
        <f t="shared" si="7"/>
        <v>561.07000000000005</v>
      </c>
      <c r="M59" s="3">
        <f>ROUND(L59*Spec!$B$4,2)</f>
        <v>85.51</v>
      </c>
      <c r="N59" s="11">
        <f t="shared" si="13"/>
        <v>6545.82</v>
      </c>
      <c r="O59" s="3">
        <f t="shared" si="16"/>
        <v>42138.46</v>
      </c>
      <c r="P59" s="3">
        <f t="shared" si="17"/>
        <v>7.3888888888888893E-2</v>
      </c>
      <c r="Q59" s="1">
        <f t="shared" si="14"/>
        <v>9818.73</v>
      </c>
      <c r="R59" s="1">
        <f t="shared" si="15"/>
        <v>3.2916666666666664E-2</v>
      </c>
    </row>
    <row r="60" spans="1:18" x14ac:dyDescent="0.25">
      <c r="A60" s="8">
        <f t="shared" si="18"/>
        <v>285</v>
      </c>
      <c r="B60">
        <v>37</v>
      </c>
      <c r="C60" s="8">
        <f t="shared" si="4"/>
        <v>92.5</v>
      </c>
      <c r="D60" s="10">
        <f t="shared" si="12"/>
        <v>25.694444444444443</v>
      </c>
      <c r="E60" s="12">
        <f t="shared" si="5"/>
        <v>10.277777777777777</v>
      </c>
      <c r="F60" s="3">
        <f t="shared" si="10"/>
        <v>-1.1599999999999999</v>
      </c>
      <c r="G60" s="3">
        <f>ROUND((Spec!$B$1+Spec!$B$2+Spec!$B$3)*Spec!$B$6*Spec!$B$7*COS(Pow!$F$7*PI()/180),2)</f>
        <v>20.6</v>
      </c>
      <c r="H60" s="3">
        <f>ROUND(0.5*Spec!$B$9*Spec!$B$10*Spec!$B$11*(Spec!$B$12+Pow!D60)^2,2)</f>
        <v>190.14</v>
      </c>
      <c r="I60" s="3">
        <f>ROUND((Spec!$B$1*Spec!$B$5+Spec!$B$3*Spec!$B$5+Spec!$B$2)*Pow!F60,2)</f>
        <v>-358.44</v>
      </c>
      <c r="J60" s="3">
        <f>ROUND((Spec!$B$1+Spec!$B$2+Spec!$B$3)*Spec!$B$6*SIN(Pow!$F$7*PI()/180),2)</f>
        <v>51.36</v>
      </c>
      <c r="K60" s="3">
        <f t="shared" si="6"/>
        <v>-96.340000000000018</v>
      </c>
      <c r="L60" s="3">
        <f t="shared" si="7"/>
        <v>0</v>
      </c>
      <c r="M60" s="3">
        <f>ROUND(L60*Spec!$B$4,2)</f>
        <v>0</v>
      </c>
      <c r="N60" s="11">
        <f t="shared" si="13"/>
        <v>0</v>
      </c>
      <c r="O60" s="3">
        <f t="shared" si="16"/>
        <v>9818.73</v>
      </c>
      <c r="P60" s="3">
        <f t="shared" si="17"/>
        <v>3.2916666666666664E-2</v>
      </c>
      <c r="Q60" s="1">
        <f t="shared" si="14"/>
        <v>9428.3349999999991</v>
      </c>
      <c r="R60" s="1">
        <f t="shared" si="15"/>
        <v>7.194444444444445E-2</v>
      </c>
    </row>
    <row r="61" spans="1:18" x14ac:dyDescent="0.25">
      <c r="A61" s="8">
        <f t="shared" si="18"/>
        <v>292</v>
      </c>
      <c r="B61">
        <v>37</v>
      </c>
      <c r="C61" s="8">
        <f t="shared" si="4"/>
        <v>92.5</v>
      </c>
      <c r="D61" s="10">
        <f t="shared" si="12"/>
        <v>25.694444444444443</v>
      </c>
      <c r="E61" s="12">
        <f t="shared" si="5"/>
        <v>10.277777777777777</v>
      </c>
      <c r="F61" s="3">
        <f t="shared" si="10"/>
        <v>0</v>
      </c>
      <c r="G61" s="3">
        <f>ROUND((Spec!$B$1+Spec!$B$2+Spec!$B$3)*Spec!$B$6*Spec!$B$7*COS(Pow!$F$7*PI()/180),2)</f>
        <v>20.6</v>
      </c>
      <c r="H61" s="3">
        <f>ROUND(0.5*Spec!$B$9*Spec!$B$10*Spec!$B$11*(Spec!$B$12+Pow!D61)^2,2)</f>
        <v>190.14</v>
      </c>
      <c r="I61" s="3">
        <f>ROUND((Spec!$B$1*Spec!$B$5+Spec!$B$3*Spec!$B$5+Spec!$B$2)*Pow!F61,2)</f>
        <v>0</v>
      </c>
      <c r="J61" s="3">
        <f>ROUND((Spec!$B$1+Spec!$B$2+Spec!$B$3)*Spec!$B$6*SIN(Pow!$F$7*PI()/180),2)</f>
        <v>51.36</v>
      </c>
      <c r="K61" s="3">
        <f t="shared" si="6"/>
        <v>262.09999999999997</v>
      </c>
      <c r="L61" s="3">
        <f t="shared" si="7"/>
        <v>262.09999999999997</v>
      </c>
      <c r="M61" s="3">
        <f>ROUND(L61*Spec!$B$4,2)</f>
        <v>39.94</v>
      </c>
      <c r="N61" s="11">
        <f t="shared" si="13"/>
        <v>2693.81</v>
      </c>
      <c r="O61" s="3">
        <f t="shared" si="16"/>
        <v>9428.3349999999991</v>
      </c>
      <c r="P61" s="3">
        <f t="shared" si="17"/>
        <v>7.194444444444445E-2</v>
      </c>
      <c r="Q61" s="1">
        <f t="shared" si="14"/>
        <v>2693.81</v>
      </c>
      <c r="R61" s="1">
        <f t="shared" si="15"/>
        <v>1.9722222222222221E-2</v>
      </c>
    </row>
    <row r="62" spans="1:18" x14ac:dyDescent="0.25">
      <c r="A62" s="8">
        <f t="shared" si="18"/>
        <v>294</v>
      </c>
      <c r="B62">
        <v>34</v>
      </c>
      <c r="C62" s="8">
        <f t="shared" si="4"/>
        <v>85</v>
      </c>
      <c r="D62" s="10">
        <f t="shared" si="12"/>
        <v>23.611111111111111</v>
      </c>
      <c r="E62" s="12">
        <f t="shared" si="5"/>
        <v>9.4444444444444446</v>
      </c>
      <c r="F62" s="3">
        <f t="shared" si="10"/>
        <v>-1.04</v>
      </c>
      <c r="G62" s="3">
        <f>ROUND((Spec!$B$1+Spec!$B$2+Spec!$B$3)*Spec!$B$6*Spec!$B$7*COS(Pow!$F$7*PI()/180),2)</f>
        <v>20.6</v>
      </c>
      <c r="H62" s="3">
        <f>ROUND(0.5*Spec!$B$9*Spec!$B$10*Spec!$B$11*(Spec!$B$12+Pow!D62)^2,2)</f>
        <v>160.56</v>
      </c>
      <c r="I62" s="3">
        <f>ROUND((Spec!$B$1*Spec!$B$5+Spec!$B$3*Spec!$B$5+Spec!$B$2)*Pow!F62,2)</f>
        <v>-321.36</v>
      </c>
      <c r="J62" s="3">
        <f>ROUND((Spec!$B$1+Spec!$B$2+Spec!$B$3)*Spec!$B$6*SIN(Pow!$F$7*PI()/180),2)</f>
        <v>51.36</v>
      </c>
      <c r="K62" s="3">
        <f t="shared" si="6"/>
        <v>-88.840000000000018</v>
      </c>
      <c r="L62" s="3">
        <f t="shared" si="7"/>
        <v>0</v>
      </c>
      <c r="M62" s="3">
        <f>ROUND(L62*Spec!$B$4,2)</f>
        <v>0</v>
      </c>
      <c r="N62" s="11">
        <f t="shared" si="13"/>
        <v>0</v>
      </c>
      <c r="O62" s="3">
        <f t="shared" si="16"/>
        <v>2693.81</v>
      </c>
      <c r="P62" s="3">
        <f t="shared" si="17"/>
        <v>1.9722222222222221E-2</v>
      </c>
      <c r="Q62" s="1">
        <f t="shared" si="14"/>
        <v>22910.37</v>
      </c>
      <c r="R62" s="1">
        <f t="shared" si="15"/>
        <v>7.3888888888888893E-2</v>
      </c>
    </row>
    <row r="63" spans="1:18" x14ac:dyDescent="0.25">
      <c r="A63" s="8">
        <f t="shared" si="18"/>
        <v>301</v>
      </c>
      <c r="B63">
        <v>42</v>
      </c>
      <c r="C63" s="8">
        <f t="shared" si="4"/>
        <v>105</v>
      </c>
      <c r="D63" s="10">
        <f t="shared" si="12"/>
        <v>29.166666666666664</v>
      </c>
      <c r="E63" s="12">
        <f t="shared" si="5"/>
        <v>11.666666666666666</v>
      </c>
      <c r="F63" s="3">
        <f t="shared" si="10"/>
        <v>0.79</v>
      </c>
      <c r="G63" s="3">
        <f>ROUND((Spec!$B$1+Spec!$B$2+Spec!$B$3)*Spec!$B$6*Spec!$B$7*COS(Pow!$F$7*PI()/180),2)</f>
        <v>20.6</v>
      </c>
      <c r="H63" s="3">
        <f>ROUND(0.5*Spec!$B$9*Spec!$B$10*Spec!$B$11*(Spec!$B$12+Pow!D63)^2,2)</f>
        <v>245</v>
      </c>
      <c r="I63" s="3">
        <f>ROUND((Spec!$B$1*Spec!$B$5+Spec!$B$3*Spec!$B$5+Spec!$B$2)*Pow!F63,2)</f>
        <v>244.11</v>
      </c>
      <c r="J63" s="3">
        <f>ROUND((Spec!$B$1+Spec!$B$2+Spec!$B$3)*Spec!$B$6*SIN(Pow!$F$7*PI()/180),2)</f>
        <v>51.36</v>
      </c>
      <c r="K63" s="3">
        <f t="shared" si="6"/>
        <v>561.07000000000005</v>
      </c>
      <c r="L63" s="3">
        <f t="shared" si="7"/>
        <v>561.07000000000005</v>
      </c>
      <c r="M63" s="3">
        <f>ROUND(L63*Spec!$B$4,2)</f>
        <v>85.51</v>
      </c>
      <c r="N63" s="11">
        <f t="shared" si="13"/>
        <v>6545.82</v>
      </c>
      <c r="O63" s="3">
        <f t="shared" si="16"/>
        <v>22910.37</v>
      </c>
      <c r="P63" s="3">
        <f t="shared" si="17"/>
        <v>7.3888888888888893E-2</v>
      </c>
      <c r="Q63" s="1">
        <f t="shared" si="14"/>
        <v>29456.19</v>
      </c>
      <c r="R63" s="1">
        <f t="shared" si="15"/>
        <v>8.6249999999999993E-2</v>
      </c>
    </row>
    <row r="64" spans="1:18" x14ac:dyDescent="0.25">
      <c r="A64" s="8">
        <f t="shared" si="18"/>
        <v>310</v>
      </c>
      <c r="B64">
        <v>27</v>
      </c>
      <c r="C64" s="8">
        <f t="shared" si="4"/>
        <v>67.5</v>
      </c>
      <c r="D64" s="10">
        <f t="shared" si="12"/>
        <v>18.75</v>
      </c>
      <c r="E64" s="12">
        <f t="shared" si="5"/>
        <v>7.5</v>
      </c>
      <c r="F64" s="3">
        <f t="shared" si="10"/>
        <v>-1.1599999999999999</v>
      </c>
      <c r="G64" s="3">
        <f>ROUND((Spec!$B$1+Spec!$B$2+Spec!$B$3)*Spec!$B$6*Spec!$B$7*COS(Pow!$F$7*PI()/180),2)</f>
        <v>20.6</v>
      </c>
      <c r="H64" s="3">
        <f>ROUND(0.5*Spec!$B$9*Spec!$B$10*Spec!$B$11*(Spec!$B$12+Pow!D64)^2,2)</f>
        <v>101.25</v>
      </c>
      <c r="I64" s="3">
        <f>ROUND((Spec!$B$1*Spec!$B$5+Spec!$B$3*Spec!$B$5+Spec!$B$2)*Pow!F64,2)</f>
        <v>-358.44</v>
      </c>
      <c r="J64" s="3">
        <f>ROUND((Spec!$B$1+Spec!$B$2+Spec!$B$3)*Spec!$B$6*SIN(Pow!$F$7*PI()/180),2)</f>
        <v>51.36</v>
      </c>
      <c r="K64" s="3">
        <f t="shared" si="6"/>
        <v>-185.23000000000002</v>
      </c>
      <c r="L64" s="3">
        <f t="shared" si="7"/>
        <v>0</v>
      </c>
      <c r="M64" s="3">
        <f>ROUND(L64*Spec!$B$4,2)</f>
        <v>0</v>
      </c>
      <c r="N64" s="11">
        <f t="shared" si="13"/>
        <v>0</v>
      </c>
      <c r="O64" s="3">
        <f t="shared" si="16"/>
        <v>29456.19</v>
      </c>
      <c r="P64" s="3">
        <f t="shared" si="17"/>
        <v>8.6249999999999993E-2</v>
      </c>
      <c r="Q64" s="1">
        <f t="shared" si="14"/>
        <v>0</v>
      </c>
      <c r="R64" s="1">
        <f t="shared" si="15"/>
        <v>3.9861111111111111E-2</v>
      </c>
    </row>
    <row r="65" spans="1:20" x14ac:dyDescent="0.25">
      <c r="A65" s="8">
        <f t="shared" si="18"/>
        <v>317</v>
      </c>
      <c r="B65">
        <v>14</v>
      </c>
      <c r="C65" s="8">
        <f t="shared" si="4"/>
        <v>35</v>
      </c>
      <c r="D65" s="10">
        <f t="shared" si="12"/>
        <v>9.7222222222222214</v>
      </c>
      <c r="E65" s="12">
        <f t="shared" si="5"/>
        <v>3.8888888888888888</v>
      </c>
      <c r="F65" s="3">
        <f t="shared" si="10"/>
        <v>-1.29</v>
      </c>
      <c r="G65" s="3">
        <f>ROUND((Spec!$B$1+Spec!$B$2+Spec!$B$3)*Spec!$B$6*Spec!$B$7*COS(Pow!$F$7*PI()/180),2)</f>
        <v>20.6</v>
      </c>
      <c r="H65" s="3">
        <f>ROUND(0.5*Spec!$B$9*Spec!$B$10*Spec!$B$11*(Spec!$B$12+Pow!D65)^2,2)</f>
        <v>27.22</v>
      </c>
      <c r="I65" s="3">
        <f>ROUND((Spec!$B$1*Spec!$B$5+Spec!$B$3*Spec!$B$5+Spec!$B$2)*Pow!F65,2)</f>
        <v>-398.61</v>
      </c>
      <c r="J65" s="3">
        <f>ROUND((Spec!$B$1+Spec!$B$2+Spec!$B$3)*Spec!$B$6*SIN(Pow!$F$7*PI()/180),2)</f>
        <v>51.36</v>
      </c>
      <c r="K65" s="3">
        <f t="shared" si="6"/>
        <v>-299.43</v>
      </c>
      <c r="L65" s="3">
        <f t="shared" si="7"/>
        <v>0</v>
      </c>
      <c r="M65" s="3">
        <f>ROUND(L65*Spec!$B$4,2)</f>
        <v>0</v>
      </c>
      <c r="N65" s="11">
        <f t="shared" si="13"/>
        <v>0</v>
      </c>
      <c r="O65" s="3">
        <f t="shared" si="16"/>
        <v>0</v>
      </c>
      <c r="P65" s="3">
        <f t="shared" si="17"/>
        <v>3.9861111111111111E-2</v>
      </c>
      <c r="Q65" s="1">
        <f t="shared" si="14"/>
        <v>0</v>
      </c>
      <c r="R65" s="1">
        <f t="shared" si="15"/>
        <v>1.361111111111111E-2</v>
      </c>
    </row>
    <row r="66" spans="1:20" x14ac:dyDescent="0.25">
      <c r="A66" s="8">
        <f t="shared" si="18"/>
        <v>324</v>
      </c>
      <c r="B66">
        <v>0</v>
      </c>
      <c r="C66" s="8">
        <f t="shared" si="4"/>
        <v>0</v>
      </c>
      <c r="D66" s="10">
        <f t="shared" si="12"/>
        <v>0</v>
      </c>
      <c r="E66" s="12">
        <f t="shared" si="5"/>
        <v>0</v>
      </c>
      <c r="F66" s="3">
        <f t="shared" si="10"/>
        <v>-1.39</v>
      </c>
      <c r="G66" s="3">
        <f>ROUND((Spec!$B$1+Spec!$B$2+Spec!$B$3)*Spec!$B$6*Spec!$B$7*COS(Pow!$F$7*PI()/180),2)</f>
        <v>20.6</v>
      </c>
      <c r="H66" s="3">
        <f>ROUND(0.5*Spec!$B$9*Spec!$B$10*Spec!$B$11*(Spec!$B$12+Pow!D66)^2,2)</f>
        <v>0</v>
      </c>
      <c r="I66" s="3">
        <f>ROUND((Spec!$B$1*Spec!$B$5+Spec!$B$3*Spec!$B$5+Spec!$B$2)*Pow!F66,2)</f>
        <v>-429.51</v>
      </c>
      <c r="J66" s="3">
        <f>ROUND((Spec!$B$1+Spec!$B$2+Spec!$B$3)*Spec!$B$6*SIN(Pow!$F$7*PI()/180),2)</f>
        <v>51.36</v>
      </c>
      <c r="K66" s="3">
        <f t="shared" si="6"/>
        <v>-357.54999999999995</v>
      </c>
      <c r="L66" s="3">
        <f t="shared" si="7"/>
        <v>0</v>
      </c>
      <c r="M66" s="3">
        <f>ROUND(L66*Spec!$B$4,2)</f>
        <v>0</v>
      </c>
      <c r="N66" s="11">
        <f t="shared" si="13"/>
        <v>0</v>
      </c>
      <c r="O66" s="3">
        <f t="shared" si="16"/>
        <v>0</v>
      </c>
      <c r="P66" s="3">
        <f t="shared" si="17"/>
        <v>1.361111111111111E-2</v>
      </c>
      <c r="Q66" s="1">
        <f t="shared" si="14"/>
        <v>0</v>
      </c>
      <c r="R66" s="1">
        <f t="shared" si="15"/>
        <v>0</v>
      </c>
    </row>
    <row r="67" spans="1:20" x14ac:dyDescent="0.25">
      <c r="A67" s="8">
        <f t="shared" ref="A67:A85" si="19">(A10+324)</f>
        <v>340</v>
      </c>
      <c r="B67">
        <v>0</v>
      </c>
      <c r="C67" s="8">
        <f t="shared" si="4"/>
        <v>0</v>
      </c>
      <c r="D67" s="10">
        <f t="shared" si="12"/>
        <v>0</v>
      </c>
      <c r="E67" s="12">
        <f t="shared" si="5"/>
        <v>0</v>
      </c>
      <c r="F67" s="3">
        <f t="shared" si="10"/>
        <v>0</v>
      </c>
      <c r="G67" s="3">
        <f>ROUND((Spec!$B$1+Spec!$B$2+Spec!$B$3)*Spec!$B$6*Spec!$B$7*COS(Pow!$F$7*PI()/180),2)</f>
        <v>20.6</v>
      </c>
      <c r="H67" s="3">
        <f>ROUND(0.5*Spec!$B$9*Spec!$B$10*Spec!$B$11*(Spec!$B$12+Pow!D67)^2,2)</f>
        <v>0</v>
      </c>
      <c r="I67" s="3">
        <f>ROUND((Spec!$B$1*Spec!$B$5+Spec!$B$3*Spec!$B$5+Spec!$B$2)*Pow!F67,2)</f>
        <v>0</v>
      </c>
      <c r="J67" s="3">
        <f>ROUND((Spec!$B$1+Spec!$B$2+Spec!$B$3)*Spec!$B$6*SIN(Pow!$F$7*PI()/180),2)</f>
        <v>51.36</v>
      </c>
      <c r="K67" s="3">
        <f t="shared" si="6"/>
        <v>71.960000000000008</v>
      </c>
      <c r="L67" s="3">
        <f t="shared" si="7"/>
        <v>71.960000000000008</v>
      </c>
      <c r="M67" s="3">
        <f>ROUND(L67*Spec!$B$4,2)</f>
        <v>10.97</v>
      </c>
      <c r="N67" s="11">
        <f t="shared" si="13"/>
        <v>0</v>
      </c>
      <c r="O67" s="3">
        <f t="shared" si="16"/>
        <v>0</v>
      </c>
      <c r="P67" s="3">
        <f t="shared" si="17"/>
        <v>0</v>
      </c>
      <c r="Q67" s="1">
        <f t="shared" si="14"/>
        <v>6997.2000000000007</v>
      </c>
      <c r="R67" s="1">
        <f t="shared" si="15"/>
        <v>1.1666666666666667E-2</v>
      </c>
    </row>
    <row r="68" spans="1:20" x14ac:dyDescent="0.25">
      <c r="A68" s="8">
        <f t="shared" si="19"/>
        <v>346</v>
      </c>
      <c r="B68">
        <v>14</v>
      </c>
      <c r="C68" s="8">
        <f t="shared" si="4"/>
        <v>35</v>
      </c>
      <c r="D68" s="10">
        <f t="shared" si="12"/>
        <v>9.7222222222222214</v>
      </c>
      <c r="E68" s="12">
        <f t="shared" si="5"/>
        <v>3.8888888888888888</v>
      </c>
      <c r="F68" s="3">
        <f t="shared" si="10"/>
        <v>1.62</v>
      </c>
      <c r="G68" s="3">
        <f>ROUND((Spec!$B$1+Spec!$B$2+Spec!$B$3)*Spec!$B$6*Spec!$B$7*COS(Pow!$F$7*PI()/180),2)</f>
        <v>20.6</v>
      </c>
      <c r="H68" s="3">
        <f>ROUND(0.5*Spec!$B$9*Spec!$B$10*Spec!$B$11*(Spec!$B$12+Pow!D68)^2,2)</f>
        <v>27.22</v>
      </c>
      <c r="I68" s="3">
        <f>ROUND((Spec!$B$1*Spec!$B$5+Spec!$B$3*Spec!$B$5+Spec!$B$2)*Pow!F68,2)</f>
        <v>500.58</v>
      </c>
      <c r="J68" s="3">
        <f>ROUND((Spec!$B$1+Spec!$B$2+Spec!$B$3)*Spec!$B$6*SIN(Pow!$F$7*PI()/180),2)</f>
        <v>51.36</v>
      </c>
      <c r="K68" s="3">
        <f t="shared" si="6"/>
        <v>599.76</v>
      </c>
      <c r="L68" s="3">
        <f t="shared" si="7"/>
        <v>599.76</v>
      </c>
      <c r="M68" s="3">
        <f>ROUND(L68*Spec!$B$4,2)</f>
        <v>91.4</v>
      </c>
      <c r="N68" s="11">
        <f t="shared" si="13"/>
        <v>2332.4</v>
      </c>
      <c r="O68" s="3">
        <f t="shared" si="16"/>
        <v>6997.2000000000007</v>
      </c>
      <c r="P68" s="3">
        <f t="shared" si="17"/>
        <v>1.1666666666666667E-2</v>
      </c>
      <c r="Q68" s="1">
        <f t="shared" si="14"/>
        <v>11615.46</v>
      </c>
      <c r="R68" s="1">
        <f t="shared" si="15"/>
        <v>0.02</v>
      </c>
    </row>
    <row r="69" spans="1:20" x14ac:dyDescent="0.25">
      <c r="A69" s="8">
        <f t="shared" si="19"/>
        <v>350</v>
      </c>
      <c r="B69">
        <v>22</v>
      </c>
      <c r="C69" s="8">
        <f t="shared" si="4"/>
        <v>55</v>
      </c>
      <c r="D69" s="10">
        <f t="shared" si="12"/>
        <v>15.277777777777777</v>
      </c>
      <c r="E69" s="12">
        <f t="shared" si="5"/>
        <v>6.1111111111111107</v>
      </c>
      <c r="F69" s="3">
        <f t="shared" si="10"/>
        <v>1.39</v>
      </c>
      <c r="G69" s="3">
        <f>ROUND((Spec!$B$1+Spec!$B$2+Spec!$B$3)*Spec!$B$6*Spec!$B$7*COS(Pow!$F$7*PI()/180),2)</f>
        <v>20.6</v>
      </c>
      <c r="H69" s="3">
        <f>ROUND(0.5*Spec!$B$9*Spec!$B$10*Spec!$B$11*(Spec!$B$12+Pow!D69)^2,2)</f>
        <v>67.22</v>
      </c>
      <c r="I69" s="3">
        <f>ROUND((Spec!$B$1*Spec!$B$5+Spec!$B$3*Spec!$B$5+Spec!$B$2)*Pow!F69,2)</f>
        <v>429.51</v>
      </c>
      <c r="J69" s="3">
        <f>ROUND((Spec!$B$1+Spec!$B$2+Spec!$B$3)*Spec!$B$6*SIN(Pow!$F$7*PI()/180),2)</f>
        <v>51.36</v>
      </c>
      <c r="K69" s="3">
        <f t="shared" si="6"/>
        <v>568.68999999999994</v>
      </c>
      <c r="L69" s="3">
        <f t="shared" si="7"/>
        <v>568.68999999999994</v>
      </c>
      <c r="M69" s="3">
        <f>ROUND(L69*Spec!$B$4,2)</f>
        <v>86.67</v>
      </c>
      <c r="N69" s="11">
        <f t="shared" si="13"/>
        <v>3475.33</v>
      </c>
      <c r="O69" s="3">
        <f t="shared" si="16"/>
        <v>11615.46</v>
      </c>
      <c r="P69" s="3">
        <f t="shared" si="17"/>
        <v>0.02</v>
      </c>
      <c r="Q69" s="1">
        <f t="shared" si="14"/>
        <v>6950.66</v>
      </c>
      <c r="R69" s="1">
        <f t="shared" si="15"/>
        <v>1.9444444444444445E-2</v>
      </c>
    </row>
    <row r="70" spans="1:20" x14ac:dyDescent="0.25">
      <c r="A70" s="8">
        <f t="shared" si="19"/>
        <v>354</v>
      </c>
      <c r="B70">
        <v>13</v>
      </c>
      <c r="C70" s="8">
        <f t="shared" si="4"/>
        <v>32.5</v>
      </c>
      <c r="D70" s="10">
        <f t="shared" si="12"/>
        <v>9.0277777777777768</v>
      </c>
      <c r="E70" s="12">
        <f t="shared" si="5"/>
        <v>3.6111111111111112</v>
      </c>
      <c r="F70" s="3">
        <f t="shared" si="10"/>
        <v>-1.56</v>
      </c>
      <c r="G70" s="3">
        <f>ROUND((Spec!$B$1+Spec!$B$2+Spec!$B$3)*Spec!$B$6*Spec!$B$7*COS(Pow!$F$7*PI()/180),2)</f>
        <v>20.6</v>
      </c>
      <c r="H70" s="3">
        <f>ROUND(0.5*Spec!$B$9*Spec!$B$10*Spec!$B$11*(Spec!$B$12+Pow!D70)^2,2)</f>
        <v>23.47</v>
      </c>
      <c r="I70" s="3">
        <f>ROUND((Spec!$B$1*Spec!$B$5+Spec!$B$3*Spec!$B$5+Spec!$B$2)*Pow!F70,2)</f>
        <v>-482.04</v>
      </c>
      <c r="J70" s="3">
        <f>ROUND((Spec!$B$1+Spec!$B$2+Spec!$B$3)*Spec!$B$6*SIN(Pow!$F$7*PI()/180),2)</f>
        <v>51.36</v>
      </c>
      <c r="K70" s="3">
        <f t="shared" si="6"/>
        <v>-386.61</v>
      </c>
      <c r="L70" s="3">
        <f t="shared" si="7"/>
        <v>0</v>
      </c>
      <c r="M70" s="3">
        <f>ROUND(L70*Spec!$B$4,2)</f>
        <v>0</v>
      </c>
      <c r="N70" s="11">
        <f t="shared" si="13"/>
        <v>0</v>
      </c>
      <c r="O70" s="3">
        <f t="shared" si="16"/>
        <v>6950.66</v>
      </c>
      <c r="P70" s="3">
        <f t="shared" si="17"/>
        <v>1.9444444444444445E-2</v>
      </c>
      <c r="Q70" s="1">
        <f t="shared" si="14"/>
        <v>344.61</v>
      </c>
      <c r="R70" s="1">
        <f t="shared" si="15"/>
        <v>7.2222222222222219E-3</v>
      </c>
    </row>
    <row r="71" spans="1:20" x14ac:dyDescent="0.25">
      <c r="A71" s="8">
        <f t="shared" si="19"/>
        <v>356</v>
      </c>
      <c r="B71">
        <v>13</v>
      </c>
      <c r="C71" s="8">
        <f t="shared" si="4"/>
        <v>32.5</v>
      </c>
      <c r="D71" s="10">
        <f t="shared" si="12"/>
        <v>9.0277777777777768</v>
      </c>
      <c r="E71" s="12">
        <f t="shared" si="5"/>
        <v>3.6111111111111112</v>
      </c>
      <c r="F71" s="3">
        <f t="shared" si="10"/>
        <v>0</v>
      </c>
      <c r="G71" s="3">
        <f>ROUND((Spec!$B$1+Spec!$B$2+Spec!$B$3)*Spec!$B$6*Spec!$B$7*COS(Pow!$F$7*PI()/180),2)</f>
        <v>20.6</v>
      </c>
      <c r="H71" s="3">
        <f>ROUND(0.5*Spec!$B$9*Spec!$B$10*Spec!$B$11*(Spec!$B$12+Pow!D71)^2,2)</f>
        <v>23.47</v>
      </c>
      <c r="I71" s="3">
        <f>ROUND((Spec!$B$1*Spec!$B$5+Spec!$B$3*Spec!$B$5+Spec!$B$2)*Pow!F71,2)</f>
        <v>0</v>
      </c>
      <c r="J71" s="3">
        <f>ROUND((Spec!$B$1+Spec!$B$2+Spec!$B$3)*Spec!$B$6*SIN(Pow!$F$7*PI()/180),2)</f>
        <v>51.36</v>
      </c>
      <c r="K71" s="3">
        <f t="shared" si="6"/>
        <v>95.43</v>
      </c>
      <c r="L71" s="3">
        <f t="shared" si="7"/>
        <v>95.43</v>
      </c>
      <c r="M71" s="3">
        <f>ROUND(L71*Spec!$B$4,2)</f>
        <v>14.54</v>
      </c>
      <c r="N71" s="11">
        <f t="shared" si="13"/>
        <v>344.61</v>
      </c>
      <c r="O71" s="3">
        <f t="shared" si="16"/>
        <v>344.61</v>
      </c>
      <c r="P71" s="3">
        <f t="shared" si="17"/>
        <v>7.2222222222222219E-3</v>
      </c>
      <c r="Q71" s="1">
        <f t="shared" si="14"/>
        <v>10044.6</v>
      </c>
      <c r="R71" s="1">
        <f t="shared" si="15"/>
        <v>2.5000000000000001E-2</v>
      </c>
    </row>
    <row r="72" spans="1:20" x14ac:dyDescent="0.25">
      <c r="A72" s="8">
        <f t="shared" si="19"/>
        <v>361</v>
      </c>
      <c r="B72">
        <v>23</v>
      </c>
      <c r="C72" s="8">
        <f t="shared" si="4"/>
        <v>57.5</v>
      </c>
      <c r="D72" s="10">
        <f t="shared" si="12"/>
        <v>15.972222222222221</v>
      </c>
      <c r="E72" s="12">
        <f t="shared" si="5"/>
        <v>6.3888888888888884</v>
      </c>
      <c r="F72" s="3">
        <f t="shared" si="10"/>
        <v>1.39</v>
      </c>
      <c r="G72" s="3">
        <f>ROUND((Spec!$B$1+Spec!$B$2+Spec!$B$3)*Spec!$B$6*Spec!$B$7*COS(Pow!$F$7*PI()/180),2)</f>
        <v>20.6</v>
      </c>
      <c r="H72" s="3">
        <f>ROUND(0.5*Spec!$B$9*Spec!$B$10*Spec!$B$11*(Spec!$B$12+Pow!D72)^2,2)</f>
        <v>73.47</v>
      </c>
      <c r="I72" s="3">
        <f>ROUND((Spec!$B$1*Spec!$B$5+Spec!$B$3*Spec!$B$5+Spec!$B$2)*Pow!F72,2)</f>
        <v>429.51</v>
      </c>
      <c r="J72" s="3">
        <f>ROUND((Spec!$B$1+Spec!$B$2+Spec!$B$3)*Spec!$B$6*SIN(Pow!$F$7*PI()/180),2)</f>
        <v>51.36</v>
      </c>
      <c r="K72" s="3">
        <f t="shared" si="6"/>
        <v>574.93999999999994</v>
      </c>
      <c r="L72" s="3">
        <f t="shared" si="7"/>
        <v>574.93999999999994</v>
      </c>
      <c r="M72" s="3">
        <f>ROUND(L72*Spec!$B$4,2)</f>
        <v>87.62</v>
      </c>
      <c r="N72" s="11">
        <f t="shared" si="13"/>
        <v>3673.23</v>
      </c>
      <c r="O72" s="3">
        <f t="shared" si="16"/>
        <v>10044.6</v>
      </c>
      <c r="P72" s="3">
        <f t="shared" si="17"/>
        <v>2.5000000000000001E-2</v>
      </c>
      <c r="Q72" s="1">
        <f t="shared" si="14"/>
        <v>20989.35</v>
      </c>
      <c r="R72" s="1">
        <f t="shared" si="15"/>
        <v>3.7499999999999999E-2</v>
      </c>
    </row>
    <row r="73" spans="1:20" x14ac:dyDescent="0.25">
      <c r="A73" s="8">
        <f t="shared" si="19"/>
        <v>366</v>
      </c>
      <c r="B73">
        <v>31</v>
      </c>
      <c r="C73" s="8">
        <f t="shared" si="4"/>
        <v>77.5</v>
      </c>
      <c r="D73" s="10">
        <f t="shared" ref="D73:D104" si="20">C73/3.6</f>
        <v>21.527777777777779</v>
      </c>
      <c r="E73" s="12">
        <f t="shared" si="5"/>
        <v>8.6111111111111107</v>
      </c>
      <c r="F73" s="3">
        <f t="shared" si="10"/>
        <v>1.1100000000000001</v>
      </c>
      <c r="G73" s="3">
        <f>ROUND((Spec!$B$1+Spec!$B$2+Spec!$B$3)*Spec!$B$6*Spec!$B$7*COS(Pow!$F$7*PI()/180),2)</f>
        <v>20.6</v>
      </c>
      <c r="H73" s="3">
        <f>ROUND(0.5*Spec!$B$9*Spec!$B$10*Spec!$B$11*(Spec!$B$12+Pow!D73)^2,2)</f>
        <v>133.47</v>
      </c>
      <c r="I73" s="3">
        <f>ROUND((Spec!$B$1*Spec!$B$5+Spec!$B$3*Spec!$B$5+Spec!$B$2)*Pow!F73,2)</f>
        <v>342.99</v>
      </c>
      <c r="J73" s="3">
        <f>ROUND((Spec!$B$1+Spec!$B$2+Spec!$B$3)*Spec!$B$6*SIN(Pow!$F$7*PI()/180),2)</f>
        <v>51.36</v>
      </c>
      <c r="K73" s="3">
        <f t="shared" si="6"/>
        <v>548.41999999999996</v>
      </c>
      <c r="L73" s="3">
        <f t="shared" si="7"/>
        <v>548.41999999999996</v>
      </c>
      <c r="M73" s="3">
        <f>ROUND(L73*Spec!$B$4,2)</f>
        <v>83.58</v>
      </c>
      <c r="N73" s="11">
        <f t="shared" ref="N73:N104" si="21">ROUND(L73*E73,2)</f>
        <v>4722.51</v>
      </c>
      <c r="O73" s="3">
        <f t="shared" si="16"/>
        <v>20989.35</v>
      </c>
      <c r="P73" s="3">
        <f t="shared" si="17"/>
        <v>3.7499999999999999E-2</v>
      </c>
      <c r="Q73" s="1">
        <f t="shared" ref="Q73:Q104" si="22">(N73+N74)/2*(A74-A73)</f>
        <v>7083.7650000000003</v>
      </c>
      <c r="R73" s="1">
        <f t="shared" ref="R73:R104" si="23">(B73+B74)/2*(A74-A73)/3600</f>
        <v>2.3333333333333334E-2</v>
      </c>
    </row>
    <row r="74" spans="1:20" x14ac:dyDescent="0.25">
      <c r="A74" s="8">
        <f t="shared" si="19"/>
        <v>369</v>
      </c>
      <c r="B74">
        <v>25</v>
      </c>
      <c r="C74" s="8">
        <f t="shared" ref="C74:C123" si="24">(B74*2.5)</f>
        <v>62.5</v>
      </c>
      <c r="D74" s="10">
        <f t="shared" si="20"/>
        <v>17.361111111111111</v>
      </c>
      <c r="E74" s="12">
        <f t="shared" ref="E74:E105" si="25">B74/3.6</f>
        <v>6.9444444444444446</v>
      </c>
      <c r="F74" s="3">
        <f t="shared" si="10"/>
        <v>-1.39</v>
      </c>
      <c r="G74" s="3">
        <f>ROUND((Spec!$B$1+Spec!$B$2+Spec!$B$3)*Spec!$B$6*Spec!$B$7*COS(Pow!$F$7*PI()/180),2)</f>
        <v>20.6</v>
      </c>
      <c r="H74" s="3">
        <f>ROUND(0.5*Spec!$B$9*Spec!$B$10*Spec!$B$11*(Spec!$B$12+Pow!D74)^2,2)</f>
        <v>86.81</v>
      </c>
      <c r="I74" s="3">
        <f>ROUND((Spec!$B$1*Spec!$B$5+Spec!$B$3*Spec!$B$5+Spec!$B$2)*Pow!F74,2)</f>
        <v>-429.51</v>
      </c>
      <c r="J74" s="3">
        <f>ROUND((Spec!$B$1+Spec!$B$2+Spec!$B$3)*Spec!$B$6*SIN(Pow!$F$7*PI()/180),2)</f>
        <v>51.36</v>
      </c>
      <c r="K74" s="3">
        <f t="shared" ref="K74:K123" si="26">G74+H74+I74+J74</f>
        <v>-270.74</v>
      </c>
      <c r="L74" s="3">
        <f t="shared" ref="L74:L123" si="27">IF(K74&gt;0,K74,0)</f>
        <v>0</v>
      </c>
      <c r="M74" s="3">
        <f>ROUND(L74*Spec!$B$4,2)</f>
        <v>0</v>
      </c>
      <c r="N74" s="11">
        <f t="shared" si="21"/>
        <v>0</v>
      </c>
      <c r="O74" s="3">
        <f t="shared" ref="O74:O105" si="28">(N74+N73)*(A74-A73)/2</f>
        <v>7083.7650000000003</v>
      </c>
      <c r="P74" s="3">
        <f t="shared" si="17"/>
        <v>2.3333333333333334E-2</v>
      </c>
      <c r="Q74" s="1">
        <f t="shared" si="22"/>
        <v>2205.14</v>
      </c>
      <c r="R74" s="1">
        <f t="shared" si="23"/>
        <v>2.7777777777777776E-2</v>
      </c>
    </row>
    <row r="75" spans="1:20" x14ac:dyDescent="0.25">
      <c r="A75" s="8">
        <f t="shared" si="19"/>
        <v>373</v>
      </c>
      <c r="B75">
        <v>25</v>
      </c>
      <c r="C75" s="8">
        <f t="shared" si="24"/>
        <v>62.5</v>
      </c>
      <c r="D75" s="10">
        <f t="shared" si="20"/>
        <v>17.361111111111111</v>
      </c>
      <c r="E75" s="12">
        <f t="shared" si="25"/>
        <v>6.9444444444444446</v>
      </c>
      <c r="F75" s="3">
        <f t="shared" ref="F75:F123" si="29">ROUND((D75-D74)/(A75-A74),2)</f>
        <v>0</v>
      </c>
      <c r="G75" s="3">
        <f>ROUND((Spec!$B$1+Spec!$B$2+Spec!$B$3)*Spec!$B$6*Spec!$B$7*COS(Pow!$F$7*PI()/180),2)</f>
        <v>20.6</v>
      </c>
      <c r="H75" s="3">
        <f>ROUND(0.5*Spec!$B$9*Spec!$B$10*Spec!$B$11*(Spec!$B$12+Pow!D75)^2,2)</f>
        <v>86.81</v>
      </c>
      <c r="I75" s="3">
        <f>ROUND((Spec!$B$1*Spec!$B$5+Spec!$B$3*Spec!$B$5+Spec!$B$2)*Pow!F75,2)</f>
        <v>0</v>
      </c>
      <c r="J75" s="3">
        <f>ROUND((Spec!$B$1+Spec!$B$2+Spec!$B$3)*Spec!$B$6*SIN(Pow!$F$7*PI()/180),2)</f>
        <v>51.36</v>
      </c>
      <c r="K75" s="3">
        <f t="shared" si="26"/>
        <v>158.76999999999998</v>
      </c>
      <c r="L75" s="3">
        <f t="shared" si="27"/>
        <v>158.76999999999998</v>
      </c>
      <c r="M75" s="3">
        <f>ROUND(L75*Spec!$B$4,2)</f>
        <v>24.2</v>
      </c>
      <c r="N75" s="11">
        <f t="shared" si="21"/>
        <v>1102.57</v>
      </c>
      <c r="O75" s="3">
        <f t="shared" si="28"/>
        <v>2205.14</v>
      </c>
      <c r="P75" s="3">
        <f t="shared" ref="P75:P123" si="30">(B75+B74)*(A75-A74)/2/3600</f>
        <v>2.7777777777777776E-2</v>
      </c>
      <c r="Q75" s="1">
        <f t="shared" si="22"/>
        <v>1102.57</v>
      </c>
      <c r="R75" s="1">
        <f t="shared" si="23"/>
        <v>1.2777777777777779E-2</v>
      </c>
    </row>
    <row r="76" spans="1:20" x14ac:dyDescent="0.25">
      <c r="A76" s="8">
        <f t="shared" si="19"/>
        <v>375</v>
      </c>
      <c r="B76">
        <v>21</v>
      </c>
      <c r="C76" s="8">
        <f t="shared" si="24"/>
        <v>52.5</v>
      </c>
      <c r="D76" s="10">
        <f t="shared" si="20"/>
        <v>14.583333333333332</v>
      </c>
      <c r="E76" s="12">
        <f t="shared" si="25"/>
        <v>5.833333333333333</v>
      </c>
      <c r="F76" s="3">
        <f t="shared" si="29"/>
        <v>-1.39</v>
      </c>
      <c r="G76" s="3">
        <f>ROUND((Spec!$B$1+Spec!$B$2+Spec!$B$3)*Spec!$B$6*Spec!$B$7*COS(Pow!$F$7*PI()/180),2)</f>
        <v>20.6</v>
      </c>
      <c r="H76" s="3">
        <f>ROUND(0.5*Spec!$B$9*Spec!$B$10*Spec!$B$11*(Spec!$B$12+Pow!D76)^2,2)</f>
        <v>61.25</v>
      </c>
      <c r="I76" s="3">
        <f>ROUND((Spec!$B$1*Spec!$B$5+Spec!$B$3*Spec!$B$5+Spec!$B$2)*Pow!F76,2)</f>
        <v>-429.51</v>
      </c>
      <c r="J76" s="3">
        <f>ROUND((Spec!$B$1+Spec!$B$2+Spec!$B$3)*Spec!$B$6*SIN(Pow!$F$7*PI()/180),2)</f>
        <v>51.36</v>
      </c>
      <c r="K76" s="3">
        <f t="shared" si="26"/>
        <v>-296.29999999999995</v>
      </c>
      <c r="L76" s="3">
        <f t="shared" si="27"/>
        <v>0</v>
      </c>
      <c r="M76" s="3">
        <f>ROUND(L76*Spec!$B$4,2)</f>
        <v>0</v>
      </c>
      <c r="N76" s="11">
        <f t="shared" si="21"/>
        <v>0</v>
      </c>
      <c r="O76" s="3">
        <f t="shared" si="28"/>
        <v>1102.57</v>
      </c>
      <c r="P76" s="3">
        <f t="shared" si="30"/>
        <v>1.2777777777777779E-2</v>
      </c>
      <c r="Q76" s="1">
        <f t="shared" si="22"/>
        <v>21974.959999999999</v>
      </c>
      <c r="R76" s="1">
        <f t="shared" si="23"/>
        <v>6.1111111111111109E-2</v>
      </c>
    </row>
    <row r="77" spans="1:20" x14ac:dyDescent="0.25">
      <c r="A77" s="8">
        <f t="shared" si="19"/>
        <v>383</v>
      </c>
      <c r="B77">
        <v>34</v>
      </c>
      <c r="C77" s="8">
        <f t="shared" si="24"/>
        <v>85</v>
      </c>
      <c r="D77" s="10">
        <f t="shared" si="20"/>
        <v>23.611111111111111</v>
      </c>
      <c r="E77" s="12">
        <f t="shared" si="25"/>
        <v>9.4444444444444446</v>
      </c>
      <c r="F77" s="3">
        <f t="shared" si="29"/>
        <v>1.1299999999999999</v>
      </c>
      <c r="G77" s="3">
        <f>ROUND((Spec!$B$1+Spec!$B$2+Spec!$B$3)*Spec!$B$6*Spec!$B$7*COS(Pow!$F$7*PI()/180),2)</f>
        <v>20.6</v>
      </c>
      <c r="H77" s="3">
        <f>ROUND(0.5*Spec!$B$9*Spec!$B$10*Spec!$B$11*(Spec!$B$12+Pow!D77)^2,2)</f>
        <v>160.56</v>
      </c>
      <c r="I77" s="3">
        <f>ROUND((Spec!$B$1*Spec!$B$5+Spec!$B$3*Spec!$B$5+Spec!$B$2)*Pow!F77,2)</f>
        <v>349.17</v>
      </c>
      <c r="J77" s="3">
        <f>ROUND((Spec!$B$1+Spec!$B$2+Spec!$B$3)*Spec!$B$6*SIN(Pow!$F$7*PI()/180),2)</f>
        <v>51.36</v>
      </c>
      <c r="K77" s="3">
        <f t="shared" si="26"/>
        <v>581.69000000000005</v>
      </c>
      <c r="L77" s="3">
        <f t="shared" si="27"/>
        <v>581.69000000000005</v>
      </c>
      <c r="M77" s="3">
        <f>ROUND(L77*Spec!$B$4,2)</f>
        <v>88.65</v>
      </c>
      <c r="N77" s="11">
        <f t="shared" si="21"/>
        <v>5493.74</v>
      </c>
      <c r="O77" s="3">
        <f t="shared" si="28"/>
        <v>21974.959999999999</v>
      </c>
      <c r="P77" s="3">
        <f t="shared" si="30"/>
        <v>6.1111111111111109E-2</v>
      </c>
      <c r="Q77" s="1">
        <f t="shared" si="22"/>
        <v>42138.46</v>
      </c>
      <c r="R77" s="1">
        <f t="shared" si="23"/>
        <v>7.3888888888888893E-2</v>
      </c>
    </row>
    <row r="78" spans="1:20" x14ac:dyDescent="0.25">
      <c r="A78" s="8">
        <f t="shared" si="19"/>
        <v>390</v>
      </c>
      <c r="B78">
        <v>42</v>
      </c>
      <c r="C78" s="8">
        <f t="shared" si="24"/>
        <v>105</v>
      </c>
      <c r="D78" s="10">
        <f t="shared" si="20"/>
        <v>29.166666666666664</v>
      </c>
      <c r="E78" s="12">
        <f t="shared" si="25"/>
        <v>11.666666666666666</v>
      </c>
      <c r="F78" s="3">
        <f t="shared" si="29"/>
        <v>0.79</v>
      </c>
      <c r="G78" s="3">
        <f>ROUND((Spec!$B$1+Spec!$B$2+Spec!$B$3)*Spec!$B$6*Spec!$B$7*COS(Pow!$F$7*PI()/180),2)</f>
        <v>20.6</v>
      </c>
      <c r="H78" s="3">
        <f>ROUND(0.5*Spec!$B$9*Spec!$B$10*Spec!$B$11*(Spec!$B$12+Pow!D78)^2,2)</f>
        <v>245</v>
      </c>
      <c r="I78" s="3">
        <f>ROUND((Spec!$B$1*Spec!$B$5+Spec!$B$3*Spec!$B$5+Spec!$B$2)*Pow!F78,2)</f>
        <v>244.11</v>
      </c>
      <c r="J78" s="3">
        <f>ROUND((Spec!$B$1+Spec!$B$2+Spec!$B$3)*Spec!$B$6*SIN(Pow!$F$7*PI()/180),2)</f>
        <v>51.36</v>
      </c>
      <c r="K78" s="3">
        <f t="shared" si="26"/>
        <v>561.07000000000005</v>
      </c>
      <c r="L78" s="3">
        <f t="shared" si="27"/>
        <v>561.07000000000005</v>
      </c>
      <c r="M78" s="3">
        <f>ROUND(L78*Spec!$B$4,2)</f>
        <v>85.51</v>
      </c>
      <c r="N78" s="11">
        <f t="shared" si="21"/>
        <v>6545.82</v>
      </c>
      <c r="O78" s="3">
        <f t="shared" si="28"/>
        <v>42138.46</v>
      </c>
      <c r="P78" s="3">
        <f t="shared" si="30"/>
        <v>7.3888888888888893E-2</v>
      </c>
      <c r="Q78" s="1">
        <f t="shared" si="22"/>
        <v>9818.73</v>
      </c>
      <c r="R78" s="1">
        <f t="shared" si="23"/>
        <v>3.2916666666666664E-2</v>
      </c>
    </row>
    <row r="79" spans="1:20" x14ac:dyDescent="0.25">
      <c r="A79" s="8">
        <f t="shared" si="19"/>
        <v>393</v>
      </c>
      <c r="B79">
        <v>37</v>
      </c>
      <c r="C79" s="8">
        <f t="shared" si="24"/>
        <v>92.5</v>
      </c>
      <c r="D79" s="10">
        <f t="shared" si="20"/>
        <v>25.694444444444443</v>
      </c>
      <c r="E79" s="12">
        <f t="shared" si="25"/>
        <v>10.277777777777777</v>
      </c>
      <c r="F79" s="3">
        <f t="shared" si="29"/>
        <v>-1.1599999999999999</v>
      </c>
      <c r="G79" s="3">
        <f>ROUND((Spec!$B$1+Spec!$B$2+Spec!$B$3)*Spec!$B$6*Spec!$B$7*COS(Pow!$F$7*PI()/180),2)</f>
        <v>20.6</v>
      </c>
      <c r="H79" s="3">
        <f>ROUND(0.5*Spec!$B$9*Spec!$B$10*Spec!$B$11*(Spec!$B$12+Pow!D79)^2,2)</f>
        <v>190.14</v>
      </c>
      <c r="I79" s="3">
        <f>ROUND((Spec!$B$1*Spec!$B$5+Spec!$B$3*Spec!$B$5+Spec!$B$2)*Pow!F79,2)</f>
        <v>-358.44</v>
      </c>
      <c r="J79" s="3">
        <f>ROUND((Spec!$B$1+Spec!$B$2+Spec!$B$3)*Spec!$B$6*SIN(Pow!$F$7*PI()/180),2)</f>
        <v>51.36</v>
      </c>
      <c r="K79" s="3">
        <f t="shared" si="26"/>
        <v>-96.340000000000018</v>
      </c>
      <c r="L79" s="3">
        <f t="shared" si="27"/>
        <v>0</v>
      </c>
      <c r="M79" s="3">
        <f>ROUND(L79*Spec!$B$4,2)</f>
        <v>0</v>
      </c>
      <c r="N79" s="11">
        <f t="shared" si="21"/>
        <v>0</v>
      </c>
      <c r="O79" s="3">
        <f t="shared" si="28"/>
        <v>9818.73</v>
      </c>
      <c r="P79" s="3">
        <f t="shared" si="30"/>
        <v>3.2916666666666664E-2</v>
      </c>
      <c r="Q79" s="1">
        <f t="shared" si="22"/>
        <v>9428.3349999999991</v>
      </c>
      <c r="R79" s="1">
        <f t="shared" si="23"/>
        <v>7.194444444444445E-2</v>
      </c>
    </row>
    <row r="80" spans="1:20" x14ac:dyDescent="0.25">
      <c r="A80" s="8">
        <f t="shared" si="19"/>
        <v>400</v>
      </c>
      <c r="B80">
        <v>37</v>
      </c>
      <c r="C80" s="8">
        <f t="shared" si="24"/>
        <v>92.5</v>
      </c>
      <c r="D80" s="10">
        <f t="shared" si="20"/>
        <v>25.694444444444443</v>
      </c>
      <c r="E80" s="12">
        <f t="shared" si="25"/>
        <v>10.277777777777777</v>
      </c>
      <c r="F80" s="3">
        <f t="shared" si="29"/>
        <v>0</v>
      </c>
      <c r="G80" s="3">
        <f>ROUND((Spec!$B$1+Spec!$B$2+Spec!$B$3)*Spec!$B$6*Spec!$B$7*COS(Pow!$F$7*PI()/180),2)</f>
        <v>20.6</v>
      </c>
      <c r="H80" s="3">
        <f>ROUND(0.5*Spec!$B$9*Spec!$B$10*Spec!$B$11*(Spec!$B$12+Pow!D80)^2,2)</f>
        <v>190.14</v>
      </c>
      <c r="I80" s="3">
        <f>ROUND((Spec!$B$1*Spec!$B$5+Spec!$B$3*Spec!$B$5+Spec!$B$2)*Pow!F80,2)</f>
        <v>0</v>
      </c>
      <c r="J80" s="3">
        <f>ROUND((Spec!$B$1+Spec!$B$2+Spec!$B$3)*Spec!$B$6*SIN(Pow!$F$7*PI()/180),2)</f>
        <v>51.36</v>
      </c>
      <c r="K80" s="3">
        <f t="shared" si="26"/>
        <v>262.09999999999997</v>
      </c>
      <c r="L80" s="3">
        <f t="shared" si="27"/>
        <v>262.09999999999997</v>
      </c>
      <c r="M80" s="3">
        <f>ROUND(L80*Spec!$B$4,2)</f>
        <v>39.94</v>
      </c>
      <c r="N80" s="11">
        <f t="shared" si="21"/>
        <v>2693.81</v>
      </c>
      <c r="O80" s="3">
        <f t="shared" si="28"/>
        <v>9428.3349999999991</v>
      </c>
      <c r="P80" s="3">
        <f t="shared" si="30"/>
        <v>7.194444444444445E-2</v>
      </c>
      <c r="Q80" s="1">
        <f t="shared" si="22"/>
        <v>2693.81</v>
      </c>
      <c r="R80" s="1">
        <f t="shared" si="23"/>
        <v>1.9722222222222221E-2</v>
      </c>
      <c r="T80" s="1">
        <f>113*0.746</f>
        <v>84.298000000000002</v>
      </c>
    </row>
    <row r="81" spans="1:20" x14ac:dyDescent="0.25">
      <c r="A81" s="8">
        <f t="shared" si="19"/>
        <v>402</v>
      </c>
      <c r="B81">
        <v>34</v>
      </c>
      <c r="C81" s="8">
        <f t="shared" si="24"/>
        <v>85</v>
      </c>
      <c r="D81" s="10">
        <f t="shared" si="20"/>
        <v>23.611111111111111</v>
      </c>
      <c r="E81" s="12">
        <f t="shared" si="25"/>
        <v>9.4444444444444446</v>
      </c>
      <c r="F81" s="3">
        <f t="shared" si="29"/>
        <v>-1.04</v>
      </c>
      <c r="G81" s="3">
        <f>ROUND((Spec!$B$1+Spec!$B$2+Spec!$B$3)*Spec!$B$6*Spec!$B$7*COS(Pow!$F$7*PI()/180),2)</f>
        <v>20.6</v>
      </c>
      <c r="H81" s="3">
        <f>ROUND(0.5*Spec!$B$9*Spec!$B$10*Spec!$B$11*(Spec!$B$12+Pow!D81)^2,2)</f>
        <v>160.56</v>
      </c>
      <c r="I81" s="3">
        <f>ROUND((Spec!$B$1*Spec!$B$5+Spec!$B$3*Spec!$B$5+Spec!$B$2)*Pow!F81,2)</f>
        <v>-321.36</v>
      </c>
      <c r="J81" s="3">
        <f>ROUND((Spec!$B$1+Spec!$B$2+Spec!$B$3)*Spec!$B$6*SIN(Pow!$F$7*PI()/180),2)</f>
        <v>51.36</v>
      </c>
      <c r="K81" s="3">
        <f t="shared" si="26"/>
        <v>-88.840000000000018</v>
      </c>
      <c r="L81" s="3">
        <f t="shared" si="27"/>
        <v>0</v>
      </c>
      <c r="M81" s="3">
        <f>ROUND(L81*Spec!$B$4,2)</f>
        <v>0</v>
      </c>
      <c r="N81" s="11">
        <f t="shared" si="21"/>
        <v>0</v>
      </c>
      <c r="O81" s="3">
        <f t="shared" si="28"/>
        <v>2693.81</v>
      </c>
      <c r="P81" s="3">
        <f t="shared" si="30"/>
        <v>1.9722222222222221E-2</v>
      </c>
      <c r="Q81" s="1">
        <f t="shared" si="22"/>
        <v>22910.37</v>
      </c>
      <c r="R81" s="1">
        <f t="shared" si="23"/>
        <v>7.3888888888888893E-2</v>
      </c>
      <c r="T81" s="1">
        <f>75/90</f>
        <v>0.83333333333333337</v>
      </c>
    </row>
    <row r="82" spans="1:20" x14ac:dyDescent="0.25">
      <c r="A82" s="8">
        <f t="shared" si="19"/>
        <v>409</v>
      </c>
      <c r="B82">
        <v>42</v>
      </c>
      <c r="C82" s="8">
        <f t="shared" si="24"/>
        <v>105</v>
      </c>
      <c r="D82" s="10">
        <f t="shared" si="20"/>
        <v>29.166666666666664</v>
      </c>
      <c r="E82" s="12">
        <f t="shared" si="25"/>
        <v>11.666666666666666</v>
      </c>
      <c r="F82" s="3">
        <f t="shared" si="29"/>
        <v>0.79</v>
      </c>
      <c r="G82" s="3">
        <f>ROUND((Spec!$B$1+Spec!$B$2+Spec!$B$3)*Spec!$B$6*Spec!$B$7*COS(Pow!$F$7*PI()/180),2)</f>
        <v>20.6</v>
      </c>
      <c r="H82" s="3">
        <f>ROUND(0.5*Spec!$B$9*Spec!$B$10*Spec!$B$11*(Spec!$B$12+Pow!D82)^2,2)</f>
        <v>245</v>
      </c>
      <c r="I82" s="3">
        <f>ROUND((Spec!$B$1*Spec!$B$5+Spec!$B$3*Spec!$B$5+Spec!$B$2)*Pow!F82,2)</f>
        <v>244.11</v>
      </c>
      <c r="J82" s="3">
        <f>ROUND((Spec!$B$1+Spec!$B$2+Spec!$B$3)*Spec!$B$6*SIN(Pow!$F$7*PI()/180),2)</f>
        <v>51.36</v>
      </c>
      <c r="K82" s="3">
        <f t="shared" si="26"/>
        <v>561.07000000000005</v>
      </c>
      <c r="L82" s="3">
        <f t="shared" si="27"/>
        <v>561.07000000000005</v>
      </c>
      <c r="M82" s="3">
        <f>ROUND(L82*Spec!$B$4,2)</f>
        <v>85.51</v>
      </c>
      <c r="N82" s="11">
        <f t="shared" si="21"/>
        <v>6545.82</v>
      </c>
      <c r="O82" s="3">
        <f t="shared" si="28"/>
        <v>22910.37</v>
      </c>
      <c r="P82" s="3">
        <f t="shared" si="30"/>
        <v>7.3888888888888893E-2</v>
      </c>
      <c r="Q82" s="1">
        <f t="shared" si="22"/>
        <v>29456.19</v>
      </c>
      <c r="R82" s="1">
        <f t="shared" si="23"/>
        <v>8.6249999999999993E-2</v>
      </c>
    </row>
    <row r="83" spans="1:20" x14ac:dyDescent="0.25">
      <c r="A83" s="8">
        <f t="shared" si="19"/>
        <v>418</v>
      </c>
      <c r="B83">
        <v>27</v>
      </c>
      <c r="C83" s="8">
        <f t="shared" si="24"/>
        <v>67.5</v>
      </c>
      <c r="D83" s="10">
        <f t="shared" si="20"/>
        <v>18.75</v>
      </c>
      <c r="E83" s="12">
        <f t="shared" si="25"/>
        <v>7.5</v>
      </c>
      <c r="F83" s="3">
        <f t="shared" si="29"/>
        <v>-1.1599999999999999</v>
      </c>
      <c r="G83" s="3">
        <f>ROUND((Spec!$B$1+Spec!$B$2+Spec!$B$3)*Spec!$B$6*Spec!$B$7*COS(Pow!$F$7*PI()/180),2)</f>
        <v>20.6</v>
      </c>
      <c r="H83" s="3">
        <f>ROUND(0.5*Spec!$B$9*Spec!$B$10*Spec!$B$11*(Spec!$B$12+Pow!D83)^2,2)</f>
        <v>101.25</v>
      </c>
      <c r="I83" s="3">
        <f>ROUND((Spec!$B$1*Spec!$B$5+Spec!$B$3*Spec!$B$5+Spec!$B$2)*Pow!F83,2)</f>
        <v>-358.44</v>
      </c>
      <c r="J83" s="3">
        <f>ROUND((Spec!$B$1+Spec!$B$2+Spec!$B$3)*Spec!$B$6*SIN(Pow!$F$7*PI()/180),2)</f>
        <v>51.36</v>
      </c>
      <c r="K83" s="3">
        <f t="shared" si="26"/>
        <v>-185.23000000000002</v>
      </c>
      <c r="L83" s="3">
        <f t="shared" si="27"/>
        <v>0</v>
      </c>
      <c r="M83" s="3">
        <f>ROUND(L83*Spec!$B$4,2)</f>
        <v>0</v>
      </c>
      <c r="N83" s="11">
        <f t="shared" si="21"/>
        <v>0</v>
      </c>
      <c r="O83" s="3">
        <f t="shared" si="28"/>
        <v>29456.19</v>
      </c>
      <c r="P83" s="3">
        <f t="shared" si="30"/>
        <v>8.6249999999999993E-2</v>
      </c>
      <c r="Q83" s="1">
        <f t="shared" si="22"/>
        <v>0</v>
      </c>
      <c r="R83" s="1">
        <f t="shared" si="23"/>
        <v>3.9861111111111111E-2</v>
      </c>
    </row>
    <row r="84" spans="1:20" x14ac:dyDescent="0.25">
      <c r="A84" s="8">
        <f t="shared" si="19"/>
        <v>425</v>
      </c>
      <c r="B84">
        <v>14</v>
      </c>
      <c r="C84" s="8">
        <f t="shared" si="24"/>
        <v>35</v>
      </c>
      <c r="D84" s="10">
        <f t="shared" si="20"/>
        <v>9.7222222222222214</v>
      </c>
      <c r="E84" s="12">
        <f t="shared" si="25"/>
        <v>3.8888888888888888</v>
      </c>
      <c r="F84" s="3">
        <f t="shared" si="29"/>
        <v>-1.29</v>
      </c>
      <c r="G84" s="3">
        <f>ROUND((Spec!$B$1+Spec!$B$2+Spec!$B$3)*Spec!$B$6*Spec!$B$7*COS(Pow!$F$7*PI()/180),2)</f>
        <v>20.6</v>
      </c>
      <c r="H84" s="3">
        <f>ROUND(0.5*Spec!$B$9*Spec!$B$10*Spec!$B$11*(Spec!$B$12+Pow!D84)^2,2)</f>
        <v>27.22</v>
      </c>
      <c r="I84" s="3">
        <f>ROUND((Spec!$B$1*Spec!$B$5+Spec!$B$3*Spec!$B$5+Spec!$B$2)*Pow!F84,2)</f>
        <v>-398.61</v>
      </c>
      <c r="J84" s="3">
        <f>ROUND((Spec!$B$1+Spec!$B$2+Spec!$B$3)*Spec!$B$6*SIN(Pow!$F$7*PI()/180),2)</f>
        <v>51.36</v>
      </c>
      <c r="K84" s="3">
        <f t="shared" si="26"/>
        <v>-299.43</v>
      </c>
      <c r="L84" s="3">
        <f t="shared" si="27"/>
        <v>0</v>
      </c>
      <c r="M84" s="3">
        <f>ROUND(L84*Spec!$B$4,2)</f>
        <v>0</v>
      </c>
      <c r="N84" s="11">
        <f t="shared" si="21"/>
        <v>0</v>
      </c>
      <c r="O84" s="3">
        <f t="shared" si="28"/>
        <v>0</v>
      </c>
      <c r="P84" s="3">
        <f t="shared" si="30"/>
        <v>3.9861111111111111E-2</v>
      </c>
      <c r="Q84" s="1">
        <f t="shared" si="22"/>
        <v>0</v>
      </c>
      <c r="R84" s="1">
        <f t="shared" si="23"/>
        <v>1.361111111111111E-2</v>
      </c>
    </row>
    <row r="85" spans="1:20" x14ac:dyDescent="0.25">
      <c r="A85" s="8">
        <f t="shared" si="19"/>
        <v>432</v>
      </c>
      <c r="B85">
        <v>0</v>
      </c>
      <c r="C85" s="8">
        <f t="shared" si="24"/>
        <v>0</v>
      </c>
      <c r="D85" s="10">
        <f t="shared" si="20"/>
        <v>0</v>
      </c>
      <c r="E85" s="12">
        <f t="shared" si="25"/>
        <v>0</v>
      </c>
      <c r="F85" s="3">
        <f t="shared" si="29"/>
        <v>-1.39</v>
      </c>
      <c r="G85" s="3">
        <f>ROUND((Spec!$B$1+Spec!$B$2+Spec!$B$3)*Spec!$B$6*Spec!$B$7*COS(Pow!$F$7*PI()/180),2)</f>
        <v>20.6</v>
      </c>
      <c r="H85" s="3">
        <f>ROUND(0.5*Spec!$B$9*Spec!$B$10*Spec!$B$11*(Spec!$B$12+Pow!D85)^2,2)</f>
        <v>0</v>
      </c>
      <c r="I85" s="3">
        <f>ROUND((Spec!$B$1*Spec!$B$5+Spec!$B$3*Spec!$B$5+Spec!$B$2)*Pow!F85,2)</f>
        <v>-429.51</v>
      </c>
      <c r="J85" s="3">
        <f>ROUND((Spec!$B$1+Spec!$B$2+Spec!$B$3)*Spec!$B$6*SIN(Pow!$F$7*PI()/180),2)</f>
        <v>51.36</v>
      </c>
      <c r="K85" s="3">
        <f t="shared" si="26"/>
        <v>-357.54999999999995</v>
      </c>
      <c r="L85" s="3">
        <f t="shared" si="27"/>
        <v>0</v>
      </c>
      <c r="M85" s="3">
        <f>ROUND(L85*Spec!$B$4,2)</f>
        <v>0</v>
      </c>
      <c r="N85" s="11">
        <f t="shared" si="21"/>
        <v>0</v>
      </c>
      <c r="O85" s="3">
        <f t="shared" si="28"/>
        <v>0</v>
      </c>
      <c r="P85" s="3">
        <f t="shared" si="30"/>
        <v>1.361111111111111E-2</v>
      </c>
      <c r="Q85" s="1">
        <f t="shared" si="22"/>
        <v>0</v>
      </c>
      <c r="R85" s="1">
        <f t="shared" si="23"/>
        <v>0</v>
      </c>
    </row>
    <row r="86" spans="1:20" x14ac:dyDescent="0.25">
      <c r="A86" s="8">
        <f t="shared" ref="A86:A104" si="31">(A10+432)</f>
        <v>448</v>
      </c>
      <c r="B86">
        <v>0</v>
      </c>
      <c r="C86" s="8">
        <f t="shared" si="24"/>
        <v>0</v>
      </c>
      <c r="D86" s="10">
        <f t="shared" si="20"/>
        <v>0</v>
      </c>
      <c r="E86" s="12">
        <f t="shared" si="25"/>
        <v>0</v>
      </c>
      <c r="F86" s="3">
        <f t="shared" si="29"/>
        <v>0</v>
      </c>
      <c r="G86" s="3">
        <f>ROUND((Spec!$B$1+Spec!$B$2+Spec!$B$3)*Spec!$B$6*Spec!$B$7*COS(Pow!$F$7*PI()/180),2)</f>
        <v>20.6</v>
      </c>
      <c r="H86" s="3">
        <f>ROUND(0.5*Spec!$B$9*Spec!$B$10*Spec!$B$11*(Spec!$B$12+Pow!D86)^2,2)</f>
        <v>0</v>
      </c>
      <c r="I86" s="3">
        <f>ROUND((Spec!$B$1*Spec!$B$5+Spec!$B$3*Spec!$B$5+Spec!$B$2)*Pow!F86,2)</f>
        <v>0</v>
      </c>
      <c r="J86" s="3">
        <f>ROUND((Spec!$B$1+Spec!$B$2+Spec!$B$3)*Spec!$B$6*SIN(Pow!$F$7*PI()/180),2)</f>
        <v>51.36</v>
      </c>
      <c r="K86" s="3">
        <f t="shared" si="26"/>
        <v>71.960000000000008</v>
      </c>
      <c r="L86" s="3">
        <f t="shared" si="27"/>
        <v>71.960000000000008</v>
      </c>
      <c r="M86" s="3">
        <f>ROUND(L86*Spec!$B$4,2)</f>
        <v>10.97</v>
      </c>
      <c r="N86" s="11">
        <f t="shared" si="21"/>
        <v>0</v>
      </c>
      <c r="O86" s="3">
        <f t="shared" si="28"/>
        <v>0</v>
      </c>
      <c r="P86" s="3">
        <f t="shared" si="30"/>
        <v>0</v>
      </c>
      <c r="Q86" s="1">
        <f t="shared" si="22"/>
        <v>6997.2000000000007</v>
      </c>
      <c r="R86" s="1">
        <f t="shared" si="23"/>
        <v>1.1666666666666667E-2</v>
      </c>
    </row>
    <row r="87" spans="1:20" x14ac:dyDescent="0.25">
      <c r="A87" s="8">
        <f t="shared" si="31"/>
        <v>454</v>
      </c>
      <c r="B87">
        <v>14</v>
      </c>
      <c r="C87" s="8">
        <f t="shared" si="24"/>
        <v>35</v>
      </c>
      <c r="D87" s="10">
        <f t="shared" si="20"/>
        <v>9.7222222222222214</v>
      </c>
      <c r="E87" s="12">
        <f t="shared" si="25"/>
        <v>3.8888888888888888</v>
      </c>
      <c r="F87" s="3">
        <f t="shared" si="29"/>
        <v>1.62</v>
      </c>
      <c r="G87" s="3">
        <f>ROUND((Spec!$B$1+Spec!$B$2+Spec!$B$3)*Spec!$B$6*Spec!$B$7*COS(Pow!$F$7*PI()/180),2)</f>
        <v>20.6</v>
      </c>
      <c r="H87" s="3">
        <f>ROUND(0.5*Spec!$B$9*Spec!$B$10*Spec!$B$11*(Spec!$B$12+Pow!D87)^2,2)</f>
        <v>27.22</v>
      </c>
      <c r="I87" s="3">
        <f>ROUND((Spec!$B$1*Spec!$B$5+Spec!$B$3*Spec!$B$5+Spec!$B$2)*Pow!F87,2)</f>
        <v>500.58</v>
      </c>
      <c r="J87" s="3">
        <f>ROUND((Spec!$B$1+Spec!$B$2+Spec!$B$3)*Spec!$B$6*SIN(Pow!$F$7*PI()/180),2)</f>
        <v>51.36</v>
      </c>
      <c r="K87" s="3">
        <f t="shared" si="26"/>
        <v>599.76</v>
      </c>
      <c r="L87" s="3">
        <f t="shared" si="27"/>
        <v>599.76</v>
      </c>
      <c r="M87" s="3">
        <f>ROUND(L87*Spec!$B$4,2)</f>
        <v>91.4</v>
      </c>
      <c r="N87" s="11">
        <f t="shared" si="21"/>
        <v>2332.4</v>
      </c>
      <c r="O87" s="3">
        <f t="shared" si="28"/>
        <v>6997.2000000000007</v>
      </c>
      <c r="P87" s="3">
        <f t="shared" si="30"/>
        <v>1.1666666666666667E-2</v>
      </c>
      <c r="Q87" s="1">
        <f t="shared" si="22"/>
        <v>11615.46</v>
      </c>
      <c r="R87" s="1">
        <f t="shared" si="23"/>
        <v>0.02</v>
      </c>
    </row>
    <row r="88" spans="1:20" x14ac:dyDescent="0.25">
      <c r="A88" s="8">
        <f t="shared" si="31"/>
        <v>458</v>
      </c>
      <c r="B88">
        <v>22</v>
      </c>
      <c r="C88" s="8">
        <f t="shared" si="24"/>
        <v>55</v>
      </c>
      <c r="D88" s="10">
        <f t="shared" si="20"/>
        <v>15.277777777777777</v>
      </c>
      <c r="E88" s="12">
        <f t="shared" si="25"/>
        <v>6.1111111111111107</v>
      </c>
      <c r="F88" s="3">
        <f t="shared" si="29"/>
        <v>1.39</v>
      </c>
      <c r="G88" s="3">
        <f>ROUND((Spec!$B$1+Spec!$B$2+Spec!$B$3)*Spec!$B$6*Spec!$B$7*COS(Pow!$F$7*PI()/180),2)</f>
        <v>20.6</v>
      </c>
      <c r="H88" s="3">
        <f>ROUND(0.5*Spec!$B$9*Spec!$B$10*Spec!$B$11*(Spec!$B$12+Pow!D88)^2,2)</f>
        <v>67.22</v>
      </c>
      <c r="I88" s="3">
        <f>ROUND((Spec!$B$1*Spec!$B$5+Spec!$B$3*Spec!$B$5+Spec!$B$2)*Pow!F88,2)</f>
        <v>429.51</v>
      </c>
      <c r="J88" s="3">
        <f>ROUND((Spec!$B$1+Spec!$B$2+Spec!$B$3)*Spec!$B$6*SIN(Pow!$F$7*PI()/180),2)</f>
        <v>51.36</v>
      </c>
      <c r="K88" s="3">
        <f t="shared" si="26"/>
        <v>568.68999999999994</v>
      </c>
      <c r="L88" s="3">
        <f t="shared" si="27"/>
        <v>568.68999999999994</v>
      </c>
      <c r="M88" s="3">
        <f>ROUND(L88*Spec!$B$4,2)</f>
        <v>86.67</v>
      </c>
      <c r="N88" s="11">
        <f t="shared" si="21"/>
        <v>3475.33</v>
      </c>
      <c r="O88" s="3">
        <f t="shared" si="28"/>
        <v>11615.46</v>
      </c>
      <c r="P88" s="3">
        <f t="shared" si="30"/>
        <v>0.02</v>
      </c>
      <c r="Q88" s="1">
        <f t="shared" si="22"/>
        <v>6950.66</v>
      </c>
      <c r="R88" s="1">
        <f t="shared" si="23"/>
        <v>1.9444444444444445E-2</v>
      </c>
    </row>
    <row r="89" spans="1:20" x14ac:dyDescent="0.25">
      <c r="A89" s="8">
        <f t="shared" si="31"/>
        <v>462</v>
      </c>
      <c r="B89">
        <v>13</v>
      </c>
      <c r="C89" s="8">
        <f t="shared" si="24"/>
        <v>32.5</v>
      </c>
      <c r="D89" s="10">
        <f t="shared" si="20"/>
        <v>9.0277777777777768</v>
      </c>
      <c r="E89" s="12">
        <f t="shared" si="25"/>
        <v>3.6111111111111112</v>
      </c>
      <c r="F89" s="3">
        <f t="shared" si="29"/>
        <v>-1.56</v>
      </c>
      <c r="G89" s="3">
        <f>ROUND((Spec!$B$1+Spec!$B$2+Spec!$B$3)*Spec!$B$6*Spec!$B$7*COS(Pow!$F$7*PI()/180),2)</f>
        <v>20.6</v>
      </c>
      <c r="H89" s="3">
        <f>ROUND(0.5*Spec!$B$9*Spec!$B$10*Spec!$B$11*(Spec!$B$12+Pow!D89)^2,2)</f>
        <v>23.47</v>
      </c>
      <c r="I89" s="3">
        <f>ROUND((Spec!$B$1*Spec!$B$5+Spec!$B$3*Spec!$B$5+Spec!$B$2)*Pow!F89,2)</f>
        <v>-482.04</v>
      </c>
      <c r="J89" s="3">
        <f>ROUND((Spec!$B$1+Spec!$B$2+Spec!$B$3)*Spec!$B$6*SIN(Pow!$F$7*PI()/180),2)</f>
        <v>51.36</v>
      </c>
      <c r="K89" s="3">
        <f t="shared" si="26"/>
        <v>-386.61</v>
      </c>
      <c r="L89" s="3">
        <f t="shared" si="27"/>
        <v>0</v>
      </c>
      <c r="M89" s="3">
        <f>ROUND(L89*Spec!$B$4,2)</f>
        <v>0</v>
      </c>
      <c r="N89" s="11">
        <f t="shared" si="21"/>
        <v>0</v>
      </c>
      <c r="O89" s="3">
        <f t="shared" si="28"/>
        <v>6950.66</v>
      </c>
      <c r="P89" s="3">
        <f t="shared" si="30"/>
        <v>1.9444444444444445E-2</v>
      </c>
      <c r="Q89" s="1">
        <f t="shared" si="22"/>
        <v>344.61</v>
      </c>
      <c r="R89" s="1">
        <f t="shared" si="23"/>
        <v>7.2222222222222219E-3</v>
      </c>
    </row>
    <row r="90" spans="1:20" x14ac:dyDescent="0.25">
      <c r="A90" s="8">
        <f t="shared" si="31"/>
        <v>464</v>
      </c>
      <c r="B90">
        <v>13</v>
      </c>
      <c r="C90" s="8">
        <f t="shared" si="24"/>
        <v>32.5</v>
      </c>
      <c r="D90" s="10">
        <f t="shared" si="20"/>
        <v>9.0277777777777768</v>
      </c>
      <c r="E90" s="12">
        <f t="shared" si="25"/>
        <v>3.6111111111111112</v>
      </c>
      <c r="F90" s="3">
        <f t="shared" si="29"/>
        <v>0</v>
      </c>
      <c r="G90" s="3">
        <f>ROUND((Spec!$B$1+Spec!$B$2+Spec!$B$3)*Spec!$B$6*Spec!$B$7*COS(Pow!$F$7*PI()/180),2)</f>
        <v>20.6</v>
      </c>
      <c r="H90" s="3">
        <f>ROUND(0.5*Spec!$B$9*Spec!$B$10*Spec!$B$11*(Spec!$B$12+Pow!D90)^2,2)</f>
        <v>23.47</v>
      </c>
      <c r="I90" s="3">
        <f>ROUND((Spec!$B$1*Spec!$B$5+Spec!$B$3*Spec!$B$5+Spec!$B$2)*Pow!F90,2)</f>
        <v>0</v>
      </c>
      <c r="J90" s="3">
        <f>ROUND((Spec!$B$1+Spec!$B$2+Spec!$B$3)*Spec!$B$6*SIN(Pow!$F$7*PI()/180),2)</f>
        <v>51.36</v>
      </c>
      <c r="K90" s="3">
        <f t="shared" si="26"/>
        <v>95.43</v>
      </c>
      <c r="L90" s="3">
        <f t="shared" si="27"/>
        <v>95.43</v>
      </c>
      <c r="M90" s="3">
        <f>ROUND(L90*Spec!$B$4,2)</f>
        <v>14.54</v>
      </c>
      <c r="N90" s="11">
        <f t="shared" si="21"/>
        <v>344.61</v>
      </c>
      <c r="O90" s="3">
        <f t="shared" si="28"/>
        <v>344.61</v>
      </c>
      <c r="P90" s="3">
        <f t="shared" si="30"/>
        <v>7.2222222222222219E-3</v>
      </c>
      <c r="Q90" s="1">
        <f t="shared" si="22"/>
        <v>10044.6</v>
      </c>
      <c r="R90" s="1">
        <f t="shared" si="23"/>
        <v>2.5000000000000001E-2</v>
      </c>
    </row>
    <row r="91" spans="1:20" x14ac:dyDescent="0.25">
      <c r="A91" s="8">
        <f t="shared" si="31"/>
        <v>469</v>
      </c>
      <c r="B91">
        <v>23</v>
      </c>
      <c r="C91" s="8">
        <f t="shared" si="24"/>
        <v>57.5</v>
      </c>
      <c r="D91" s="10">
        <f t="shared" si="20"/>
        <v>15.972222222222221</v>
      </c>
      <c r="E91" s="12">
        <f t="shared" si="25"/>
        <v>6.3888888888888884</v>
      </c>
      <c r="F91" s="3">
        <f t="shared" si="29"/>
        <v>1.39</v>
      </c>
      <c r="G91" s="3">
        <f>ROUND((Spec!$B$1+Spec!$B$2+Spec!$B$3)*Spec!$B$6*Spec!$B$7*COS(Pow!$F$7*PI()/180),2)</f>
        <v>20.6</v>
      </c>
      <c r="H91" s="3">
        <f>ROUND(0.5*Spec!$B$9*Spec!$B$10*Spec!$B$11*(Spec!$B$12+Pow!D91)^2,2)</f>
        <v>73.47</v>
      </c>
      <c r="I91" s="3">
        <f>ROUND((Spec!$B$1*Spec!$B$5+Spec!$B$3*Spec!$B$5+Spec!$B$2)*Pow!F91,2)</f>
        <v>429.51</v>
      </c>
      <c r="J91" s="3">
        <f>ROUND((Spec!$B$1+Spec!$B$2+Spec!$B$3)*Spec!$B$6*SIN(Pow!$F$7*PI()/180),2)</f>
        <v>51.36</v>
      </c>
      <c r="K91" s="3">
        <f t="shared" si="26"/>
        <v>574.93999999999994</v>
      </c>
      <c r="L91" s="3">
        <f t="shared" si="27"/>
        <v>574.93999999999994</v>
      </c>
      <c r="M91" s="3">
        <f>ROUND(L91*Spec!$B$4,2)</f>
        <v>87.62</v>
      </c>
      <c r="N91" s="11">
        <f t="shared" si="21"/>
        <v>3673.23</v>
      </c>
      <c r="O91" s="3">
        <f t="shared" si="28"/>
        <v>10044.6</v>
      </c>
      <c r="P91" s="3">
        <f t="shared" si="30"/>
        <v>2.5000000000000001E-2</v>
      </c>
      <c r="Q91" s="1">
        <f t="shared" si="22"/>
        <v>20989.35</v>
      </c>
      <c r="R91" s="1">
        <f t="shared" si="23"/>
        <v>3.7499999999999999E-2</v>
      </c>
    </row>
    <row r="92" spans="1:20" x14ac:dyDescent="0.25">
      <c r="A92" s="8">
        <f t="shared" si="31"/>
        <v>474</v>
      </c>
      <c r="B92">
        <v>31</v>
      </c>
      <c r="C92" s="8">
        <f t="shared" si="24"/>
        <v>77.5</v>
      </c>
      <c r="D92" s="10">
        <f t="shared" si="20"/>
        <v>21.527777777777779</v>
      </c>
      <c r="E92" s="12">
        <f t="shared" si="25"/>
        <v>8.6111111111111107</v>
      </c>
      <c r="F92" s="3">
        <f t="shared" si="29"/>
        <v>1.1100000000000001</v>
      </c>
      <c r="G92" s="3">
        <f>ROUND((Spec!$B$1+Spec!$B$2+Spec!$B$3)*Spec!$B$6*Spec!$B$7*COS(Pow!$F$7*PI()/180),2)</f>
        <v>20.6</v>
      </c>
      <c r="H92" s="3">
        <f>ROUND(0.5*Spec!$B$9*Spec!$B$10*Spec!$B$11*(Spec!$B$12+Pow!D92)^2,2)</f>
        <v>133.47</v>
      </c>
      <c r="I92" s="3">
        <f>ROUND((Spec!$B$1*Spec!$B$5+Spec!$B$3*Spec!$B$5+Spec!$B$2)*Pow!F92,2)</f>
        <v>342.99</v>
      </c>
      <c r="J92" s="3">
        <f>ROUND((Spec!$B$1+Spec!$B$2+Spec!$B$3)*Spec!$B$6*SIN(Pow!$F$7*PI()/180),2)</f>
        <v>51.36</v>
      </c>
      <c r="K92" s="3">
        <f t="shared" si="26"/>
        <v>548.41999999999996</v>
      </c>
      <c r="L92" s="3">
        <f t="shared" si="27"/>
        <v>548.41999999999996</v>
      </c>
      <c r="M92" s="3">
        <f>ROUND(L92*Spec!$B$4,2)</f>
        <v>83.58</v>
      </c>
      <c r="N92" s="11">
        <f t="shared" si="21"/>
        <v>4722.51</v>
      </c>
      <c r="O92" s="3">
        <f t="shared" si="28"/>
        <v>20989.35</v>
      </c>
      <c r="P92" s="3">
        <f t="shared" si="30"/>
        <v>3.7499999999999999E-2</v>
      </c>
      <c r="Q92" s="1">
        <f t="shared" si="22"/>
        <v>7083.7650000000003</v>
      </c>
      <c r="R92" s="1">
        <f t="shared" si="23"/>
        <v>2.3333333333333334E-2</v>
      </c>
    </row>
    <row r="93" spans="1:20" x14ac:dyDescent="0.25">
      <c r="A93" s="8">
        <f t="shared" si="31"/>
        <v>477</v>
      </c>
      <c r="B93">
        <v>25</v>
      </c>
      <c r="C93" s="8">
        <f t="shared" si="24"/>
        <v>62.5</v>
      </c>
      <c r="D93" s="10">
        <f t="shared" si="20"/>
        <v>17.361111111111111</v>
      </c>
      <c r="E93" s="12">
        <f t="shared" si="25"/>
        <v>6.9444444444444446</v>
      </c>
      <c r="F93" s="3">
        <f t="shared" si="29"/>
        <v>-1.39</v>
      </c>
      <c r="G93" s="3">
        <f>ROUND((Spec!$B$1+Spec!$B$2+Spec!$B$3)*Spec!$B$6*Spec!$B$7*COS(Pow!$F$7*PI()/180),2)</f>
        <v>20.6</v>
      </c>
      <c r="H93" s="3">
        <f>ROUND(0.5*Spec!$B$9*Spec!$B$10*Spec!$B$11*(Spec!$B$12+Pow!D93)^2,2)</f>
        <v>86.81</v>
      </c>
      <c r="I93" s="3">
        <f>ROUND((Spec!$B$1*Spec!$B$5+Spec!$B$3*Spec!$B$5+Spec!$B$2)*Pow!F93,2)</f>
        <v>-429.51</v>
      </c>
      <c r="J93" s="3">
        <f>ROUND((Spec!$B$1+Spec!$B$2+Spec!$B$3)*Spec!$B$6*SIN(Pow!$F$7*PI()/180),2)</f>
        <v>51.36</v>
      </c>
      <c r="K93" s="3">
        <f t="shared" si="26"/>
        <v>-270.74</v>
      </c>
      <c r="L93" s="3">
        <f t="shared" si="27"/>
        <v>0</v>
      </c>
      <c r="M93" s="3">
        <f>ROUND(L93*Spec!$B$4,2)</f>
        <v>0</v>
      </c>
      <c r="N93" s="11">
        <f t="shared" si="21"/>
        <v>0</v>
      </c>
      <c r="O93" s="3">
        <f t="shared" si="28"/>
        <v>7083.7650000000003</v>
      </c>
      <c r="P93" s="3">
        <f t="shared" si="30"/>
        <v>2.3333333333333334E-2</v>
      </c>
      <c r="Q93" s="1">
        <f t="shared" si="22"/>
        <v>2205.14</v>
      </c>
      <c r="R93" s="1">
        <f t="shared" si="23"/>
        <v>2.7777777777777776E-2</v>
      </c>
    </row>
    <row r="94" spans="1:20" x14ac:dyDescent="0.25">
      <c r="A94" s="8">
        <f t="shared" si="31"/>
        <v>481</v>
      </c>
      <c r="B94">
        <v>25</v>
      </c>
      <c r="C94" s="8">
        <f t="shared" si="24"/>
        <v>62.5</v>
      </c>
      <c r="D94" s="10">
        <f t="shared" si="20"/>
        <v>17.361111111111111</v>
      </c>
      <c r="E94" s="12">
        <f t="shared" si="25"/>
        <v>6.9444444444444446</v>
      </c>
      <c r="F94" s="3">
        <f t="shared" si="29"/>
        <v>0</v>
      </c>
      <c r="G94" s="3">
        <f>ROUND((Spec!$B$1+Spec!$B$2+Spec!$B$3)*Spec!$B$6*Spec!$B$7*COS(Pow!$F$7*PI()/180),2)</f>
        <v>20.6</v>
      </c>
      <c r="H94" s="3">
        <f>ROUND(0.5*Spec!$B$9*Spec!$B$10*Spec!$B$11*(Spec!$B$12+Pow!D94)^2,2)</f>
        <v>86.81</v>
      </c>
      <c r="I94" s="3">
        <f>ROUND((Spec!$B$1*Spec!$B$5+Spec!$B$3*Spec!$B$5+Spec!$B$2)*Pow!F94,2)</f>
        <v>0</v>
      </c>
      <c r="J94" s="3">
        <f>ROUND((Spec!$B$1+Spec!$B$2+Spec!$B$3)*Spec!$B$6*SIN(Pow!$F$7*PI()/180),2)</f>
        <v>51.36</v>
      </c>
      <c r="K94" s="3">
        <f t="shared" si="26"/>
        <v>158.76999999999998</v>
      </c>
      <c r="L94" s="3">
        <f t="shared" si="27"/>
        <v>158.76999999999998</v>
      </c>
      <c r="M94" s="3">
        <f>ROUND(L94*Spec!$B$4,2)</f>
        <v>24.2</v>
      </c>
      <c r="N94" s="11">
        <f t="shared" si="21"/>
        <v>1102.57</v>
      </c>
      <c r="O94" s="3">
        <f t="shared" si="28"/>
        <v>2205.14</v>
      </c>
      <c r="P94" s="3">
        <f t="shared" si="30"/>
        <v>2.7777777777777776E-2</v>
      </c>
      <c r="Q94" s="1">
        <f t="shared" si="22"/>
        <v>1102.57</v>
      </c>
      <c r="R94" s="1">
        <f t="shared" si="23"/>
        <v>1.2777777777777779E-2</v>
      </c>
    </row>
    <row r="95" spans="1:20" x14ac:dyDescent="0.25">
      <c r="A95" s="8">
        <f t="shared" si="31"/>
        <v>483</v>
      </c>
      <c r="B95">
        <v>21</v>
      </c>
      <c r="C95" s="8">
        <f t="shared" si="24"/>
        <v>52.5</v>
      </c>
      <c r="D95" s="10">
        <f t="shared" si="20"/>
        <v>14.583333333333332</v>
      </c>
      <c r="E95" s="12">
        <f t="shared" si="25"/>
        <v>5.833333333333333</v>
      </c>
      <c r="F95" s="3">
        <f t="shared" si="29"/>
        <v>-1.39</v>
      </c>
      <c r="G95" s="3">
        <f>ROUND((Spec!$B$1+Spec!$B$2+Spec!$B$3)*Spec!$B$6*Spec!$B$7*COS(Pow!$F$7*PI()/180),2)</f>
        <v>20.6</v>
      </c>
      <c r="H95" s="3">
        <f>ROUND(0.5*Spec!$B$9*Spec!$B$10*Spec!$B$11*(Spec!$B$12+Pow!D95)^2,2)</f>
        <v>61.25</v>
      </c>
      <c r="I95" s="3">
        <f>ROUND((Spec!$B$1*Spec!$B$5+Spec!$B$3*Spec!$B$5+Spec!$B$2)*Pow!F95,2)</f>
        <v>-429.51</v>
      </c>
      <c r="J95" s="3">
        <f>ROUND((Spec!$B$1+Spec!$B$2+Spec!$B$3)*Spec!$B$6*SIN(Pow!$F$7*PI()/180),2)</f>
        <v>51.36</v>
      </c>
      <c r="K95" s="3">
        <f t="shared" si="26"/>
        <v>-296.29999999999995</v>
      </c>
      <c r="L95" s="3">
        <f t="shared" si="27"/>
        <v>0</v>
      </c>
      <c r="M95" s="3">
        <f>ROUND(L95*Spec!$B$4,2)</f>
        <v>0</v>
      </c>
      <c r="N95" s="11">
        <f t="shared" si="21"/>
        <v>0</v>
      </c>
      <c r="O95" s="3">
        <f t="shared" si="28"/>
        <v>1102.57</v>
      </c>
      <c r="P95" s="3">
        <f t="shared" si="30"/>
        <v>1.2777777777777779E-2</v>
      </c>
      <c r="Q95" s="1">
        <f t="shared" si="22"/>
        <v>21974.959999999999</v>
      </c>
      <c r="R95" s="1">
        <f t="shared" si="23"/>
        <v>6.1111111111111109E-2</v>
      </c>
    </row>
    <row r="96" spans="1:20" x14ac:dyDescent="0.25">
      <c r="A96" s="8">
        <f t="shared" si="31"/>
        <v>491</v>
      </c>
      <c r="B96">
        <v>34</v>
      </c>
      <c r="C96" s="8">
        <f t="shared" si="24"/>
        <v>85</v>
      </c>
      <c r="D96" s="10">
        <f t="shared" si="20"/>
        <v>23.611111111111111</v>
      </c>
      <c r="E96" s="12">
        <f t="shared" si="25"/>
        <v>9.4444444444444446</v>
      </c>
      <c r="F96" s="3">
        <f t="shared" si="29"/>
        <v>1.1299999999999999</v>
      </c>
      <c r="G96" s="3">
        <f>ROUND((Spec!$B$1+Spec!$B$2+Spec!$B$3)*Spec!$B$6*Spec!$B$7*COS(Pow!$F$7*PI()/180),2)</f>
        <v>20.6</v>
      </c>
      <c r="H96" s="3">
        <f>ROUND(0.5*Spec!$B$9*Spec!$B$10*Spec!$B$11*(Spec!$B$12+Pow!D96)^2,2)</f>
        <v>160.56</v>
      </c>
      <c r="I96" s="3">
        <f>ROUND((Spec!$B$1*Spec!$B$5+Spec!$B$3*Spec!$B$5+Spec!$B$2)*Pow!F96,2)</f>
        <v>349.17</v>
      </c>
      <c r="J96" s="3">
        <f>ROUND((Spec!$B$1+Spec!$B$2+Spec!$B$3)*Spec!$B$6*SIN(Pow!$F$7*PI()/180),2)</f>
        <v>51.36</v>
      </c>
      <c r="K96" s="3">
        <f t="shared" si="26"/>
        <v>581.69000000000005</v>
      </c>
      <c r="L96" s="3">
        <f t="shared" si="27"/>
        <v>581.69000000000005</v>
      </c>
      <c r="M96" s="3">
        <f>ROUND(L96*Spec!$B$4,2)</f>
        <v>88.65</v>
      </c>
      <c r="N96" s="11">
        <f t="shared" si="21"/>
        <v>5493.74</v>
      </c>
      <c r="O96" s="3">
        <f t="shared" si="28"/>
        <v>21974.959999999999</v>
      </c>
      <c r="P96" s="3">
        <f t="shared" si="30"/>
        <v>6.1111111111111109E-2</v>
      </c>
      <c r="Q96" s="1">
        <f t="shared" si="22"/>
        <v>42138.46</v>
      </c>
      <c r="R96" s="1">
        <f t="shared" si="23"/>
        <v>7.3888888888888893E-2</v>
      </c>
    </row>
    <row r="97" spans="1:18" x14ac:dyDescent="0.25">
      <c r="A97" s="8">
        <f t="shared" si="31"/>
        <v>498</v>
      </c>
      <c r="B97">
        <v>42</v>
      </c>
      <c r="C97" s="8">
        <f t="shared" si="24"/>
        <v>105</v>
      </c>
      <c r="D97" s="10">
        <f t="shared" si="20"/>
        <v>29.166666666666664</v>
      </c>
      <c r="E97" s="12">
        <f t="shared" si="25"/>
        <v>11.666666666666666</v>
      </c>
      <c r="F97" s="3">
        <f t="shared" si="29"/>
        <v>0.79</v>
      </c>
      <c r="G97" s="3">
        <f>ROUND((Spec!$B$1+Spec!$B$2+Spec!$B$3)*Spec!$B$6*Spec!$B$7*COS(Pow!$F$7*PI()/180),2)</f>
        <v>20.6</v>
      </c>
      <c r="H97" s="3">
        <f>ROUND(0.5*Spec!$B$9*Spec!$B$10*Spec!$B$11*(Spec!$B$12+Pow!D97)^2,2)</f>
        <v>245</v>
      </c>
      <c r="I97" s="3">
        <f>ROUND((Spec!$B$1*Spec!$B$5+Spec!$B$3*Spec!$B$5+Spec!$B$2)*Pow!F97,2)</f>
        <v>244.11</v>
      </c>
      <c r="J97" s="3">
        <f>ROUND((Spec!$B$1+Spec!$B$2+Spec!$B$3)*Spec!$B$6*SIN(Pow!$F$7*PI()/180),2)</f>
        <v>51.36</v>
      </c>
      <c r="K97" s="3">
        <f t="shared" si="26"/>
        <v>561.07000000000005</v>
      </c>
      <c r="L97" s="3">
        <f t="shared" si="27"/>
        <v>561.07000000000005</v>
      </c>
      <c r="M97" s="3">
        <f>ROUND(L97*Spec!$B$4,2)</f>
        <v>85.51</v>
      </c>
      <c r="N97" s="11">
        <f t="shared" si="21"/>
        <v>6545.82</v>
      </c>
      <c r="O97" s="3">
        <f t="shared" si="28"/>
        <v>42138.46</v>
      </c>
      <c r="P97" s="3">
        <f t="shared" si="30"/>
        <v>7.3888888888888893E-2</v>
      </c>
      <c r="Q97" s="1">
        <f t="shared" si="22"/>
        <v>9818.73</v>
      </c>
      <c r="R97" s="1">
        <f t="shared" si="23"/>
        <v>3.2916666666666664E-2</v>
      </c>
    </row>
    <row r="98" spans="1:18" x14ac:dyDescent="0.25">
      <c r="A98" s="8">
        <f t="shared" si="31"/>
        <v>501</v>
      </c>
      <c r="B98">
        <v>37</v>
      </c>
      <c r="C98" s="8">
        <f t="shared" si="24"/>
        <v>92.5</v>
      </c>
      <c r="D98" s="10">
        <f t="shared" si="20"/>
        <v>25.694444444444443</v>
      </c>
      <c r="E98" s="12">
        <f t="shared" si="25"/>
        <v>10.277777777777777</v>
      </c>
      <c r="F98" s="3">
        <f t="shared" si="29"/>
        <v>-1.1599999999999999</v>
      </c>
      <c r="G98" s="3">
        <f>ROUND((Spec!$B$1+Spec!$B$2+Spec!$B$3)*Spec!$B$6*Spec!$B$7*COS(Pow!$F$7*PI()/180),2)</f>
        <v>20.6</v>
      </c>
      <c r="H98" s="3">
        <f>ROUND(0.5*Spec!$B$9*Spec!$B$10*Spec!$B$11*(Spec!$B$12+Pow!D98)^2,2)</f>
        <v>190.14</v>
      </c>
      <c r="I98" s="3">
        <f>ROUND((Spec!$B$1*Spec!$B$5+Spec!$B$3*Spec!$B$5+Spec!$B$2)*Pow!F98,2)</f>
        <v>-358.44</v>
      </c>
      <c r="J98" s="3">
        <f>ROUND((Spec!$B$1+Spec!$B$2+Spec!$B$3)*Spec!$B$6*SIN(Pow!$F$7*PI()/180),2)</f>
        <v>51.36</v>
      </c>
      <c r="K98" s="3">
        <f t="shared" si="26"/>
        <v>-96.340000000000018</v>
      </c>
      <c r="L98" s="3">
        <f t="shared" si="27"/>
        <v>0</v>
      </c>
      <c r="M98" s="3">
        <f>ROUND(L98*Spec!$B$4,2)</f>
        <v>0</v>
      </c>
      <c r="N98" s="11">
        <f t="shared" si="21"/>
        <v>0</v>
      </c>
      <c r="O98" s="3">
        <f t="shared" si="28"/>
        <v>9818.73</v>
      </c>
      <c r="P98" s="3">
        <f t="shared" si="30"/>
        <v>3.2916666666666664E-2</v>
      </c>
      <c r="Q98" s="1">
        <f t="shared" si="22"/>
        <v>9428.3349999999991</v>
      </c>
      <c r="R98" s="1">
        <f t="shared" si="23"/>
        <v>7.194444444444445E-2</v>
      </c>
    </row>
    <row r="99" spans="1:18" x14ac:dyDescent="0.25">
      <c r="A99" s="8">
        <f t="shared" si="31"/>
        <v>508</v>
      </c>
      <c r="B99">
        <v>37</v>
      </c>
      <c r="C99" s="8">
        <f t="shared" si="24"/>
        <v>92.5</v>
      </c>
      <c r="D99" s="10">
        <f t="shared" si="20"/>
        <v>25.694444444444443</v>
      </c>
      <c r="E99" s="12">
        <f t="shared" si="25"/>
        <v>10.277777777777777</v>
      </c>
      <c r="F99" s="3">
        <f t="shared" si="29"/>
        <v>0</v>
      </c>
      <c r="G99" s="3">
        <f>ROUND((Spec!$B$1+Spec!$B$2+Spec!$B$3)*Spec!$B$6*Spec!$B$7*COS(Pow!$F$7*PI()/180),2)</f>
        <v>20.6</v>
      </c>
      <c r="H99" s="3">
        <f>ROUND(0.5*Spec!$B$9*Spec!$B$10*Spec!$B$11*(Spec!$B$12+Pow!D99)^2,2)</f>
        <v>190.14</v>
      </c>
      <c r="I99" s="3">
        <f>ROUND((Spec!$B$1*Spec!$B$5+Spec!$B$3*Spec!$B$5+Spec!$B$2)*Pow!F99,2)</f>
        <v>0</v>
      </c>
      <c r="J99" s="3">
        <f>ROUND((Spec!$B$1+Spec!$B$2+Spec!$B$3)*Spec!$B$6*SIN(Pow!$F$7*PI()/180),2)</f>
        <v>51.36</v>
      </c>
      <c r="K99" s="3">
        <f t="shared" si="26"/>
        <v>262.09999999999997</v>
      </c>
      <c r="L99" s="3">
        <f t="shared" si="27"/>
        <v>262.09999999999997</v>
      </c>
      <c r="M99" s="3">
        <f>ROUND(L99*Spec!$B$4,2)</f>
        <v>39.94</v>
      </c>
      <c r="N99" s="11">
        <f t="shared" si="21"/>
        <v>2693.81</v>
      </c>
      <c r="O99" s="3">
        <f t="shared" si="28"/>
        <v>9428.3349999999991</v>
      </c>
      <c r="P99" s="3">
        <f t="shared" si="30"/>
        <v>7.194444444444445E-2</v>
      </c>
      <c r="Q99" s="1">
        <f t="shared" si="22"/>
        <v>2693.81</v>
      </c>
      <c r="R99" s="1">
        <f t="shared" si="23"/>
        <v>1.9722222222222221E-2</v>
      </c>
    </row>
    <row r="100" spans="1:18" x14ac:dyDescent="0.25">
      <c r="A100" s="8">
        <f t="shared" si="31"/>
        <v>510</v>
      </c>
      <c r="B100">
        <v>34</v>
      </c>
      <c r="C100" s="8">
        <f t="shared" si="24"/>
        <v>85</v>
      </c>
      <c r="D100" s="10">
        <f t="shared" si="20"/>
        <v>23.611111111111111</v>
      </c>
      <c r="E100" s="12">
        <f t="shared" si="25"/>
        <v>9.4444444444444446</v>
      </c>
      <c r="F100" s="3">
        <f t="shared" si="29"/>
        <v>-1.04</v>
      </c>
      <c r="G100" s="3">
        <f>ROUND((Spec!$B$1+Spec!$B$2+Spec!$B$3)*Spec!$B$6*Spec!$B$7*COS(Pow!$F$7*PI()/180),2)</f>
        <v>20.6</v>
      </c>
      <c r="H100" s="3">
        <f>ROUND(0.5*Spec!$B$9*Spec!$B$10*Spec!$B$11*(Spec!$B$12+Pow!D100)^2,2)</f>
        <v>160.56</v>
      </c>
      <c r="I100" s="3">
        <f>ROUND((Spec!$B$1*Spec!$B$5+Spec!$B$3*Spec!$B$5+Spec!$B$2)*Pow!F100,2)</f>
        <v>-321.36</v>
      </c>
      <c r="J100" s="3">
        <f>ROUND((Spec!$B$1+Spec!$B$2+Spec!$B$3)*Spec!$B$6*SIN(Pow!$F$7*PI()/180),2)</f>
        <v>51.36</v>
      </c>
      <c r="K100" s="3">
        <f t="shared" si="26"/>
        <v>-88.840000000000018</v>
      </c>
      <c r="L100" s="3">
        <f t="shared" si="27"/>
        <v>0</v>
      </c>
      <c r="M100" s="3">
        <f>ROUND(L100*Spec!$B$4,2)</f>
        <v>0</v>
      </c>
      <c r="N100" s="11">
        <f t="shared" si="21"/>
        <v>0</v>
      </c>
      <c r="O100" s="3">
        <f t="shared" si="28"/>
        <v>2693.81</v>
      </c>
      <c r="P100" s="3">
        <f t="shared" si="30"/>
        <v>1.9722222222222221E-2</v>
      </c>
      <c r="Q100" s="1">
        <f t="shared" si="22"/>
        <v>22910.37</v>
      </c>
      <c r="R100" s="1">
        <f t="shared" si="23"/>
        <v>7.3888888888888893E-2</v>
      </c>
    </row>
    <row r="101" spans="1:18" x14ac:dyDescent="0.25">
      <c r="A101" s="8">
        <f t="shared" si="31"/>
        <v>517</v>
      </c>
      <c r="B101">
        <v>42</v>
      </c>
      <c r="C101" s="8">
        <f t="shared" si="24"/>
        <v>105</v>
      </c>
      <c r="D101" s="10">
        <f t="shared" si="20"/>
        <v>29.166666666666664</v>
      </c>
      <c r="E101" s="12">
        <f t="shared" si="25"/>
        <v>11.666666666666666</v>
      </c>
      <c r="F101" s="3">
        <f t="shared" si="29"/>
        <v>0.79</v>
      </c>
      <c r="G101" s="3">
        <f>ROUND((Spec!$B$1+Spec!$B$2+Spec!$B$3)*Spec!$B$6*Spec!$B$7*COS(Pow!$F$7*PI()/180),2)</f>
        <v>20.6</v>
      </c>
      <c r="H101" s="3">
        <f>ROUND(0.5*Spec!$B$9*Spec!$B$10*Spec!$B$11*(Spec!$B$12+Pow!D101)^2,2)</f>
        <v>245</v>
      </c>
      <c r="I101" s="3">
        <f>ROUND((Spec!$B$1*Spec!$B$5+Spec!$B$3*Spec!$B$5+Spec!$B$2)*Pow!F101,2)</f>
        <v>244.11</v>
      </c>
      <c r="J101" s="3">
        <f>ROUND((Spec!$B$1+Spec!$B$2+Spec!$B$3)*Spec!$B$6*SIN(Pow!$F$7*PI()/180),2)</f>
        <v>51.36</v>
      </c>
      <c r="K101" s="3">
        <f t="shared" si="26"/>
        <v>561.07000000000005</v>
      </c>
      <c r="L101" s="3">
        <f t="shared" si="27"/>
        <v>561.07000000000005</v>
      </c>
      <c r="M101" s="3">
        <f>ROUND(L101*Spec!$B$4,2)</f>
        <v>85.51</v>
      </c>
      <c r="N101" s="11">
        <f t="shared" si="21"/>
        <v>6545.82</v>
      </c>
      <c r="O101" s="3">
        <f t="shared" si="28"/>
        <v>22910.37</v>
      </c>
      <c r="P101" s="3">
        <f t="shared" si="30"/>
        <v>7.3888888888888893E-2</v>
      </c>
      <c r="Q101" s="1">
        <f t="shared" si="22"/>
        <v>29456.19</v>
      </c>
      <c r="R101" s="1">
        <f t="shared" si="23"/>
        <v>8.6249999999999993E-2</v>
      </c>
    </row>
    <row r="102" spans="1:18" x14ac:dyDescent="0.25">
      <c r="A102" s="8">
        <f t="shared" si="31"/>
        <v>526</v>
      </c>
      <c r="B102">
        <v>27</v>
      </c>
      <c r="C102" s="8">
        <f t="shared" si="24"/>
        <v>67.5</v>
      </c>
      <c r="D102" s="10">
        <f t="shared" si="20"/>
        <v>18.75</v>
      </c>
      <c r="E102" s="12">
        <f t="shared" si="25"/>
        <v>7.5</v>
      </c>
      <c r="F102" s="3">
        <f t="shared" si="29"/>
        <v>-1.1599999999999999</v>
      </c>
      <c r="G102" s="3">
        <f>ROUND((Spec!$B$1+Spec!$B$2+Spec!$B$3)*Spec!$B$6*Spec!$B$7*COS(Pow!$F$7*PI()/180),2)</f>
        <v>20.6</v>
      </c>
      <c r="H102" s="3">
        <f>ROUND(0.5*Spec!$B$9*Spec!$B$10*Spec!$B$11*(Spec!$B$12+Pow!D102)^2,2)</f>
        <v>101.25</v>
      </c>
      <c r="I102" s="3">
        <f>ROUND((Spec!$B$1*Spec!$B$5+Spec!$B$3*Spec!$B$5+Spec!$B$2)*Pow!F102,2)</f>
        <v>-358.44</v>
      </c>
      <c r="J102" s="3">
        <f>ROUND((Spec!$B$1+Spec!$B$2+Spec!$B$3)*Spec!$B$6*SIN(Pow!$F$7*PI()/180),2)</f>
        <v>51.36</v>
      </c>
      <c r="K102" s="3">
        <f t="shared" si="26"/>
        <v>-185.23000000000002</v>
      </c>
      <c r="L102" s="3">
        <f t="shared" si="27"/>
        <v>0</v>
      </c>
      <c r="M102" s="3">
        <f>ROUND(L102*Spec!$B$4,2)</f>
        <v>0</v>
      </c>
      <c r="N102" s="11">
        <f t="shared" si="21"/>
        <v>0</v>
      </c>
      <c r="O102" s="3">
        <f t="shared" si="28"/>
        <v>29456.19</v>
      </c>
      <c r="P102" s="3">
        <f t="shared" si="30"/>
        <v>8.6249999999999993E-2</v>
      </c>
      <c r="Q102" s="1">
        <f t="shared" si="22"/>
        <v>0</v>
      </c>
      <c r="R102" s="1">
        <f t="shared" si="23"/>
        <v>3.9861111111111111E-2</v>
      </c>
    </row>
    <row r="103" spans="1:18" x14ac:dyDescent="0.25">
      <c r="A103" s="8">
        <f t="shared" si="31"/>
        <v>533</v>
      </c>
      <c r="B103">
        <v>14</v>
      </c>
      <c r="C103" s="8">
        <f t="shared" si="24"/>
        <v>35</v>
      </c>
      <c r="D103" s="10">
        <f t="shared" si="20"/>
        <v>9.7222222222222214</v>
      </c>
      <c r="E103" s="12">
        <f t="shared" si="25"/>
        <v>3.8888888888888888</v>
      </c>
      <c r="F103" s="3">
        <f t="shared" si="29"/>
        <v>-1.29</v>
      </c>
      <c r="G103" s="3">
        <f>ROUND((Spec!$B$1+Spec!$B$2+Spec!$B$3)*Spec!$B$6*Spec!$B$7*COS(Pow!$F$7*PI()/180),2)</f>
        <v>20.6</v>
      </c>
      <c r="H103" s="3">
        <f>ROUND(0.5*Spec!$B$9*Spec!$B$10*Spec!$B$11*(Spec!$B$12+Pow!D103)^2,2)</f>
        <v>27.22</v>
      </c>
      <c r="I103" s="3">
        <f>ROUND((Spec!$B$1*Spec!$B$5+Spec!$B$3*Spec!$B$5+Spec!$B$2)*Pow!F103,2)</f>
        <v>-398.61</v>
      </c>
      <c r="J103" s="3">
        <f>ROUND((Spec!$B$1+Spec!$B$2+Spec!$B$3)*Spec!$B$6*SIN(Pow!$F$7*PI()/180),2)</f>
        <v>51.36</v>
      </c>
      <c r="K103" s="3">
        <f t="shared" si="26"/>
        <v>-299.43</v>
      </c>
      <c r="L103" s="3">
        <f t="shared" si="27"/>
        <v>0</v>
      </c>
      <c r="M103" s="3">
        <f>ROUND(L103*Spec!$B$4,2)</f>
        <v>0</v>
      </c>
      <c r="N103" s="11">
        <f t="shared" si="21"/>
        <v>0</v>
      </c>
      <c r="O103" s="3">
        <f t="shared" si="28"/>
        <v>0</v>
      </c>
      <c r="P103" s="3">
        <f t="shared" si="30"/>
        <v>3.9861111111111111E-2</v>
      </c>
      <c r="Q103" s="1">
        <f t="shared" si="22"/>
        <v>0</v>
      </c>
      <c r="R103" s="1">
        <f t="shared" si="23"/>
        <v>1.361111111111111E-2</v>
      </c>
    </row>
    <row r="104" spans="1:18" x14ac:dyDescent="0.25">
      <c r="A104" s="8">
        <f t="shared" si="31"/>
        <v>540</v>
      </c>
      <c r="B104">
        <v>0</v>
      </c>
      <c r="C104" s="8">
        <f t="shared" si="24"/>
        <v>0</v>
      </c>
      <c r="D104" s="10">
        <f t="shared" si="20"/>
        <v>0</v>
      </c>
      <c r="E104" s="12">
        <f t="shared" si="25"/>
        <v>0</v>
      </c>
      <c r="F104" s="3">
        <f t="shared" si="29"/>
        <v>-1.39</v>
      </c>
      <c r="G104" s="3">
        <f>ROUND((Spec!$B$1+Spec!$B$2+Spec!$B$3)*Spec!$B$6*Spec!$B$7*COS(Pow!$F$7*PI()/180),2)</f>
        <v>20.6</v>
      </c>
      <c r="H104" s="3">
        <f>ROUND(0.5*Spec!$B$9*Spec!$B$10*Spec!$B$11*(Spec!$B$12+Pow!D104)^2,2)</f>
        <v>0</v>
      </c>
      <c r="I104" s="3">
        <f>ROUND((Spec!$B$1*Spec!$B$5+Spec!$B$3*Spec!$B$5+Spec!$B$2)*Pow!F104,2)</f>
        <v>-429.51</v>
      </c>
      <c r="J104" s="3">
        <f>ROUND((Spec!$B$1+Spec!$B$2+Spec!$B$3)*Spec!$B$6*SIN(Pow!$F$7*PI()/180),2)</f>
        <v>51.36</v>
      </c>
      <c r="K104" s="3">
        <f t="shared" si="26"/>
        <v>-357.54999999999995</v>
      </c>
      <c r="L104" s="3">
        <f t="shared" si="27"/>
        <v>0</v>
      </c>
      <c r="M104" s="3">
        <f>ROUND(L104*Spec!$B$4,2)</f>
        <v>0</v>
      </c>
      <c r="N104" s="11">
        <f t="shared" si="21"/>
        <v>0</v>
      </c>
      <c r="O104" s="3">
        <f t="shared" si="28"/>
        <v>0</v>
      </c>
      <c r="P104" s="3">
        <f t="shared" si="30"/>
        <v>1.361111111111111E-2</v>
      </c>
      <c r="Q104" s="1">
        <f t="shared" si="22"/>
        <v>0</v>
      </c>
      <c r="R104" s="1">
        <f t="shared" si="23"/>
        <v>0</v>
      </c>
    </row>
    <row r="105" spans="1:18" x14ac:dyDescent="0.25">
      <c r="A105" s="8">
        <f t="shared" ref="A105:A123" si="32">(A10+540)</f>
        <v>556</v>
      </c>
      <c r="B105">
        <v>0</v>
      </c>
      <c r="C105" s="8">
        <f t="shared" si="24"/>
        <v>0</v>
      </c>
      <c r="D105" s="10">
        <f t="shared" ref="D105:D123" si="33">C105/3.6</f>
        <v>0</v>
      </c>
      <c r="E105" s="12">
        <f t="shared" si="25"/>
        <v>0</v>
      </c>
      <c r="F105" s="3">
        <f t="shared" si="29"/>
        <v>0</v>
      </c>
      <c r="G105" s="3">
        <f>ROUND((Spec!$B$1+Spec!$B$2+Spec!$B$3)*Spec!$B$6*Spec!$B$7*COS(Pow!$F$7*PI()/180),2)</f>
        <v>20.6</v>
      </c>
      <c r="H105" s="3">
        <f>ROUND(0.5*Spec!$B$9*Spec!$B$10*Spec!$B$11*(Spec!$B$12+Pow!D105)^2,2)</f>
        <v>0</v>
      </c>
      <c r="I105" s="3">
        <f>ROUND((Spec!$B$1*Spec!$B$5+Spec!$B$3*Spec!$B$5+Spec!$B$2)*Pow!F105,2)</f>
        <v>0</v>
      </c>
      <c r="J105" s="3">
        <f>ROUND((Spec!$B$1+Spec!$B$2+Spec!$B$3)*Spec!$B$6*SIN(Pow!$F$7*PI()/180),2)</f>
        <v>51.36</v>
      </c>
      <c r="K105" s="3">
        <f t="shared" si="26"/>
        <v>71.960000000000008</v>
      </c>
      <c r="L105" s="3">
        <f t="shared" si="27"/>
        <v>71.960000000000008</v>
      </c>
      <c r="M105" s="3">
        <f>ROUND(L105*Spec!$B$4,2)</f>
        <v>10.97</v>
      </c>
      <c r="N105" s="11">
        <f t="shared" ref="N105:N123" si="34">ROUND(L105*E105,2)</f>
        <v>0</v>
      </c>
      <c r="O105" s="3">
        <f t="shared" si="28"/>
        <v>0</v>
      </c>
      <c r="P105" s="3">
        <f t="shared" si="30"/>
        <v>0</v>
      </c>
      <c r="Q105" s="1">
        <f t="shared" ref="Q105:Q123" si="35">(N105+N106)/2*(A106-A105)</f>
        <v>6997.2000000000007</v>
      </c>
      <c r="R105" s="1">
        <f t="shared" ref="R105:R123" si="36">(B105+B106)/2*(A106-A105)/3600</f>
        <v>1.1666666666666667E-2</v>
      </c>
    </row>
    <row r="106" spans="1:18" x14ac:dyDescent="0.25">
      <c r="A106" s="8">
        <f t="shared" si="32"/>
        <v>562</v>
      </c>
      <c r="B106">
        <v>14</v>
      </c>
      <c r="C106" s="8">
        <f t="shared" si="24"/>
        <v>35</v>
      </c>
      <c r="D106" s="10">
        <f t="shared" si="33"/>
        <v>9.7222222222222214</v>
      </c>
      <c r="E106" s="12">
        <f t="shared" ref="E106:E123" si="37">B106/3.6</f>
        <v>3.8888888888888888</v>
      </c>
      <c r="F106" s="3">
        <f t="shared" si="29"/>
        <v>1.62</v>
      </c>
      <c r="G106" s="3">
        <f>ROUND((Spec!$B$1+Spec!$B$2+Spec!$B$3)*Spec!$B$6*Spec!$B$7*COS(Pow!$F$7*PI()/180),2)</f>
        <v>20.6</v>
      </c>
      <c r="H106" s="3">
        <f>ROUND(0.5*Spec!$B$9*Spec!$B$10*Spec!$B$11*(Spec!$B$12+Pow!D106)^2,2)</f>
        <v>27.22</v>
      </c>
      <c r="I106" s="3">
        <f>ROUND((Spec!$B$1*Spec!$B$5+Spec!$B$3*Spec!$B$5+Spec!$B$2)*Pow!F106,2)</f>
        <v>500.58</v>
      </c>
      <c r="J106" s="3">
        <f>ROUND((Spec!$B$1+Spec!$B$2+Spec!$B$3)*Spec!$B$6*SIN(Pow!$F$7*PI()/180),2)</f>
        <v>51.36</v>
      </c>
      <c r="K106" s="3">
        <f t="shared" si="26"/>
        <v>599.76</v>
      </c>
      <c r="L106" s="3">
        <f t="shared" si="27"/>
        <v>599.76</v>
      </c>
      <c r="M106" s="3">
        <f>ROUND(L106*Spec!$B$4,2)</f>
        <v>91.4</v>
      </c>
      <c r="N106" s="11">
        <f t="shared" si="34"/>
        <v>2332.4</v>
      </c>
      <c r="O106" s="3">
        <f t="shared" ref="O106:O123" si="38">(N106+N105)*(A106-A105)/2</f>
        <v>6997.2000000000007</v>
      </c>
      <c r="P106" s="3">
        <f t="shared" si="30"/>
        <v>1.1666666666666667E-2</v>
      </c>
      <c r="Q106" s="1">
        <f t="shared" si="35"/>
        <v>11615.46</v>
      </c>
      <c r="R106" s="1">
        <f t="shared" si="36"/>
        <v>0.02</v>
      </c>
    </row>
    <row r="107" spans="1:18" x14ac:dyDescent="0.25">
      <c r="A107" s="8">
        <f t="shared" si="32"/>
        <v>566</v>
      </c>
      <c r="B107">
        <v>22</v>
      </c>
      <c r="C107" s="8">
        <f t="shared" si="24"/>
        <v>55</v>
      </c>
      <c r="D107" s="10">
        <f t="shared" si="33"/>
        <v>15.277777777777777</v>
      </c>
      <c r="E107" s="12">
        <f t="shared" si="37"/>
        <v>6.1111111111111107</v>
      </c>
      <c r="F107" s="3">
        <f t="shared" si="29"/>
        <v>1.39</v>
      </c>
      <c r="G107" s="3">
        <f>ROUND((Spec!$B$1+Spec!$B$2+Spec!$B$3)*Spec!$B$6*Spec!$B$7*COS(Pow!$F$7*PI()/180),2)</f>
        <v>20.6</v>
      </c>
      <c r="H107" s="3">
        <f>ROUND(0.5*Spec!$B$9*Spec!$B$10*Spec!$B$11*(Spec!$B$12+Pow!D107)^2,2)</f>
        <v>67.22</v>
      </c>
      <c r="I107" s="3">
        <f>ROUND((Spec!$B$1*Spec!$B$5+Spec!$B$3*Spec!$B$5+Spec!$B$2)*Pow!F107,2)</f>
        <v>429.51</v>
      </c>
      <c r="J107" s="3">
        <f>ROUND((Spec!$B$1+Spec!$B$2+Spec!$B$3)*Spec!$B$6*SIN(Pow!$F$7*PI()/180),2)</f>
        <v>51.36</v>
      </c>
      <c r="K107" s="3">
        <f t="shared" si="26"/>
        <v>568.68999999999994</v>
      </c>
      <c r="L107" s="3">
        <f t="shared" si="27"/>
        <v>568.68999999999994</v>
      </c>
      <c r="M107" s="3">
        <f>ROUND(L107*Spec!$B$4,2)</f>
        <v>86.67</v>
      </c>
      <c r="N107" s="11">
        <f t="shared" si="34"/>
        <v>3475.33</v>
      </c>
      <c r="O107" s="3">
        <f t="shared" si="38"/>
        <v>11615.46</v>
      </c>
      <c r="P107" s="3">
        <f t="shared" si="30"/>
        <v>0.02</v>
      </c>
      <c r="Q107" s="1">
        <f t="shared" si="35"/>
        <v>6950.66</v>
      </c>
      <c r="R107" s="1">
        <f t="shared" si="36"/>
        <v>1.9444444444444445E-2</v>
      </c>
    </row>
    <row r="108" spans="1:18" x14ac:dyDescent="0.25">
      <c r="A108" s="8">
        <f t="shared" si="32"/>
        <v>570</v>
      </c>
      <c r="B108">
        <v>13</v>
      </c>
      <c r="C108" s="8">
        <f t="shared" si="24"/>
        <v>32.5</v>
      </c>
      <c r="D108" s="10">
        <f t="shared" si="33"/>
        <v>9.0277777777777768</v>
      </c>
      <c r="E108" s="12">
        <f t="shared" si="37"/>
        <v>3.6111111111111112</v>
      </c>
      <c r="F108" s="3">
        <f t="shared" si="29"/>
        <v>-1.56</v>
      </c>
      <c r="G108" s="3">
        <f>ROUND((Spec!$B$1+Spec!$B$2+Spec!$B$3)*Spec!$B$6*Spec!$B$7*COS(Pow!$F$7*PI()/180),2)</f>
        <v>20.6</v>
      </c>
      <c r="H108" s="3">
        <f>ROUND(0.5*Spec!$B$9*Spec!$B$10*Spec!$B$11*(Spec!$B$12+Pow!D108)^2,2)</f>
        <v>23.47</v>
      </c>
      <c r="I108" s="3">
        <f>ROUND((Spec!$B$1*Spec!$B$5+Spec!$B$3*Spec!$B$5+Spec!$B$2)*Pow!F108,2)</f>
        <v>-482.04</v>
      </c>
      <c r="J108" s="3">
        <f>ROUND((Spec!$B$1+Spec!$B$2+Spec!$B$3)*Spec!$B$6*SIN(Pow!$F$7*PI()/180),2)</f>
        <v>51.36</v>
      </c>
      <c r="K108" s="3">
        <f t="shared" si="26"/>
        <v>-386.61</v>
      </c>
      <c r="L108" s="3">
        <f t="shared" si="27"/>
        <v>0</v>
      </c>
      <c r="M108" s="3">
        <f>ROUND(L108*Spec!$B$4,2)</f>
        <v>0</v>
      </c>
      <c r="N108" s="11">
        <f t="shared" si="34"/>
        <v>0</v>
      </c>
      <c r="O108" s="3">
        <f t="shared" si="38"/>
        <v>6950.66</v>
      </c>
      <c r="P108" s="3">
        <f t="shared" si="30"/>
        <v>1.9444444444444445E-2</v>
      </c>
      <c r="Q108" s="1">
        <f t="shared" si="35"/>
        <v>344.61</v>
      </c>
      <c r="R108" s="1">
        <f t="shared" si="36"/>
        <v>7.2222222222222219E-3</v>
      </c>
    </row>
    <row r="109" spans="1:18" x14ac:dyDescent="0.25">
      <c r="A109" s="8">
        <f t="shared" si="32"/>
        <v>572</v>
      </c>
      <c r="B109">
        <v>13</v>
      </c>
      <c r="C109" s="8">
        <f t="shared" si="24"/>
        <v>32.5</v>
      </c>
      <c r="D109" s="10">
        <f t="shared" si="33"/>
        <v>9.0277777777777768</v>
      </c>
      <c r="E109" s="12">
        <f t="shared" si="37"/>
        <v>3.6111111111111112</v>
      </c>
      <c r="F109" s="3">
        <f t="shared" si="29"/>
        <v>0</v>
      </c>
      <c r="G109" s="3">
        <f>ROUND((Spec!$B$1+Spec!$B$2+Spec!$B$3)*Spec!$B$6*Spec!$B$7*COS(Pow!$F$7*PI()/180),2)</f>
        <v>20.6</v>
      </c>
      <c r="H109" s="3">
        <f>ROUND(0.5*Spec!$B$9*Spec!$B$10*Spec!$B$11*(Spec!$B$12+Pow!D109)^2,2)</f>
        <v>23.47</v>
      </c>
      <c r="I109" s="3">
        <f>ROUND((Spec!$B$1*Spec!$B$5+Spec!$B$3*Spec!$B$5+Spec!$B$2)*Pow!F109,2)</f>
        <v>0</v>
      </c>
      <c r="J109" s="3">
        <f>ROUND((Spec!$B$1+Spec!$B$2+Spec!$B$3)*Spec!$B$6*SIN(Pow!$F$7*PI()/180),2)</f>
        <v>51.36</v>
      </c>
      <c r="K109" s="3">
        <f t="shared" si="26"/>
        <v>95.43</v>
      </c>
      <c r="L109" s="3">
        <f t="shared" si="27"/>
        <v>95.43</v>
      </c>
      <c r="M109" s="3">
        <f>ROUND(L109*Spec!$B$4,2)</f>
        <v>14.54</v>
      </c>
      <c r="N109" s="11">
        <f t="shared" si="34"/>
        <v>344.61</v>
      </c>
      <c r="O109" s="3">
        <f t="shared" si="38"/>
        <v>344.61</v>
      </c>
      <c r="P109" s="3">
        <f t="shared" si="30"/>
        <v>7.2222222222222219E-3</v>
      </c>
      <c r="Q109" s="1">
        <f t="shared" si="35"/>
        <v>10044.6</v>
      </c>
      <c r="R109" s="1">
        <f t="shared" si="36"/>
        <v>2.5000000000000001E-2</v>
      </c>
    </row>
    <row r="110" spans="1:18" x14ac:dyDescent="0.25">
      <c r="A110" s="8">
        <f t="shared" si="32"/>
        <v>577</v>
      </c>
      <c r="B110">
        <v>23</v>
      </c>
      <c r="C110" s="8">
        <f t="shared" si="24"/>
        <v>57.5</v>
      </c>
      <c r="D110" s="10">
        <f t="shared" si="33"/>
        <v>15.972222222222221</v>
      </c>
      <c r="E110" s="12">
        <f t="shared" si="37"/>
        <v>6.3888888888888884</v>
      </c>
      <c r="F110" s="3">
        <f t="shared" si="29"/>
        <v>1.39</v>
      </c>
      <c r="G110" s="3">
        <f>ROUND((Spec!$B$1+Spec!$B$2+Spec!$B$3)*Spec!$B$6*Spec!$B$7*COS(Pow!$F$7*PI()/180),2)</f>
        <v>20.6</v>
      </c>
      <c r="H110" s="3">
        <f>ROUND(0.5*Spec!$B$9*Spec!$B$10*Spec!$B$11*(Spec!$B$12+Pow!D110)^2,2)</f>
        <v>73.47</v>
      </c>
      <c r="I110" s="3">
        <f>ROUND((Spec!$B$1*Spec!$B$5+Spec!$B$3*Spec!$B$5+Spec!$B$2)*Pow!F110,2)</f>
        <v>429.51</v>
      </c>
      <c r="J110" s="3">
        <f>ROUND((Spec!$B$1+Spec!$B$2+Spec!$B$3)*Spec!$B$6*SIN(Pow!$F$7*PI()/180),2)</f>
        <v>51.36</v>
      </c>
      <c r="K110" s="3">
        <f t="shared" si="26"/>
        <v>574.93999999999994</v>
      </c>
      <c r="L110" s="3">
        <f t="shared" si="27"/>
        <v>574.93999999999994</v>
      </c>
      <c r="M110" s="3">
        <f>ROUND(L110*Spec!$B$4,2)</f>
        <v>87.62</v>
      </c>
      <c r="N110" s="11">
        <f t="shared" si="34"/>
        <v>3673.23</v>
      </c>
      <c r="O110" s="3">
        <f t="shared" si="38"/>
        <v>10044.6</v>
      </c>
      <c r="P110" s="3">
        <f t="shared" si="30"/>
        <v>2.5000000000000001E-2</v>
      </c>
      <c r="Q110" s="1">
        <f t="shared" si="35"/>
        <v>20989.35</v>
      </c>
      <c r="R110" s="1">
        <f t="shared" si="36"/>
        <v>3.7499999999999999E-2</v>
      </c>
    </row>
    <row r="111" spans="1:18" x14ac:dyDescent="0.25">
      <c r="A111" s="8">
        <f t="shared" si="32"/>
        <v>582</v>
      </c>
      <c r="B111">
        <v>31</v>
      </c>
      <c r="C111" s="8">
        <f t="shared" si="24"/>
        <v>77.5</v>
      </c>
      <c r="D111" s="10">
        <f t="shared" si="33"/>
        <v>21.527777777777779</v>
      </c>
      <c r="E111" s="12">
        <f t="shared" si="37"/>
        <v>8.6111111111111107</v>
      </c>
      <c r="F111" s="3">
        <f t="shared" si="29"/>
        <v>1.1100000000000001</v>
      </c>
      <c r="G111" s="3">
        <f>ROUND((Spec!$B$1+Spec!$B$2+Spec!$B$3)*Spec!$B$6*Spec!$B$7*COS(Pow!$F$7*PI()/180),2)</f>
        <v>20.6</v>
      </c>
      <c r="H111" s="3">
        <f>ROUND(0.5*Spec!$B$9*Spec!$B$10*Spec!$B$11*(Spec!$B$12+Pow!D111)^2,2)</f>
        <v>133.47</v>
      </c>
      <c r="I111" s="3">
        <f>ROUND((Spec!$B$1*Spec!$B$5+Spec!$B$3*Spec!$B$5+Spec!$B$2)*Pow!F111,2)</f>
        <v>342.99</v>
      </c>
      <c r="J111" s="3">
        <f>ROUND((Spec!$B$1+Spec!$B$2+Spec!$B$3)*Spec!$B$6*SIN(Pow!$F$7*PI()/180),2)</f>
        <v>51.36</v>
      </c>
      <c r="K111" s="3">
        <f t="shared" si="26"/>
        <v>548.41999999999996</v>
      </c>
      <c r="L111" s="3">
        <f t="shared" si="27"/>
        <v>548.41999999999996</v>
      </c>
      <c r="M111" s="3">
        <f>ROUND(L111*Spec!$B$4,2)</f>
        <v>83.58</v>
      </c>
      <c r="N111" s="11">
        <f t="shared" si="34"/>
        <v>4722.51</v>
      </c>
      <c r="O111" s="3">
        <f t="shared" si="38"/>
        <v>20989.35</v>
      </c>
      <c r="P111" s="3">
        <f t="shared" si="30"/>
        <v>3.7499999999999999E-2</v>
      </c>
      <c r="Q111" s="1">
        <f t="shared" si="35"/>
        <v>7083.7650000000003</v>
      </c>
      <c r="R111" s="1">
        <f t="shared" si="36"/>
        <v>2.3333333333333334E-2</v>
      </c>
    </row>
    <row r="112" spans="1:18" x14ac:dyDescent="0.25">
      <c r="A112" s="8">
        <f t="shared" si="32"/>
        <v>585</v>
      </c>
      <c r="B112">
        <v>25</v>
      </c>
      <c r="C112" s="8">
        <f t="shared" si="24"/>
        <v>62.5</v>
      </c>
      <c r="D112" s="10">
        <f t="shared" si="33"/>
        <v>17.361111111111111</v>
      </c>
      <c r="E112" s="12">
        <f t="shared" si="37"/>
        <v>6.9444444444444446</v>
      </c>
      <c r="F112" s="3">
        <f t="shared" si="29"/>
        <v>-1.39</v>
      </c>
      <c r="G112" s="3">
        <f>ROUND((Spec!$B$1+Spec!$B$2+Spec!$B$3)*Spec!$B$6*Spec!$B$7*COS(Pow!$F$7*PI()/180),2)</f>
        <v>20.6</v>
      </c>
      <c r="H112" s="3">
        <f>ROUND(0.5*Spec!$B$9*Spec!$B$10*Spec!$B$11*(Spec!$B$12+Pow!D112)^2,2)</f>
        <v>86.81</v>
      </c>
      <c r="I112" s="3">
        <f>ROUND((Spec!$B$1*Spec!$B$5+Spec!$B$3*Spec!$B$5+Spec!$B$2)*Pow!F112,2)</f>
        <v>-429.51</v>
      </c>
      <c r="J112" s="3">
        <f>ROUND((Spec!$B$1+Spec!$B$2+Spec!$B$3)*Spec!$B$6*SIN(Pow!$F$7*PI()/180),2)</f>
        <v>51.36</v>
      </c>
      <c r="K112" s="3">
        <f t="shared" si="26"/>
        <v>-270.74</v>
      </c>
      <c r="L112" s="3">
        <f t="shared" si="27"/>
        <v>0</v>
      </c>
      <c r="M112" s="3">
        <f>ROUND(L112*Spec!$B$4,2)</f>
        <v>0</v>
      </c>
      <c r="N112" s="11">
        <f t="shared" si="34"/>
        <v>0</v>
      </c>
      <c r="O112" s="3">
        <f t="shared" si="38"/>
        <v>7083.7650000000003</v>
      </c>
      <c r="P112" s="3">
        <f t="shared" si="30"/>
        <v>2.3333333333333334E-2</v>
      </c>
      <c r="Q112" s="1">
        <f t="shared" si="35"/>
        <v>2205.14</v>
      </c>
      <c r="R112" s="1">
        <f t="shared" si="36"/>
        <v>2.7777777777777776E-2</v>
      </c>
    </row>
    <row r="113" spans="1:18" x14ac:dyDescent="0.25">
      <c r="A113" s="8">
        <f t="shared" si="32"/>
        <v>589</v>
      </c>
      <c r="B113">
        <v>25</v>
      </c>
      <c r="C113" s="8">
        <f t="shared" si="24"/>
        <v>62.5</v>
      </c>
      <c r="D113" s="10">
        <f t="shared" si="33"/>
        <v>17.361111111111111</v>
      </c>
      <c r="E113" s="12">
        <f t="shared" si="37"/>
        <v>6.9444444444444446</v>
      </c>
      <c r="F113" s="3">
        <f t="shared" si="29"/>
        <v>0</v>
      </c>
      <c r="G113" s="3">
        <f>ROUND((Spec!$B$1+Spec!$B$2+Spec!$B$3)*Spec!$B$6*Spec!$B$7*COS(Pow!$F$7*PI()/180),2)</f>
        <v>20.6</v>
      </c>
      <c r="H113" s="3">
        <f>ROUND(0.5*Spec!$B$9*Spec!$B$10*Spec!$B$11*(Spec!$B$12+Pow!D113)^2,2)</f>
        <v>86.81</v>
      </c>
      <c r="I113" s="3">
        <f>ROUND((Spec!$B$1*Spec!$B$5+Spec!$B$3*Spec!$B$5+Spec!$B$2)*Pow!F113,2)</f>
        <v>0</v>
      </c>
      <c r="J113" s="3">
        <f>ROUND((Spec!$B$1+Spec!$B$2+Spec!$B$3)*Spec!$B$6*SIN(Pow!$F$7*PI()/180),2)</f>
        <v>51.36</v>
      </c>
      <c r="K113" s="3">
        <f t="shared" si="26"/>
        <v>158.76999999999998</v>
      </c>
      <c r="L113" s="3">
        <f t="shared" si="27"/>
        <v>158.76999999999998</v>
      </c>
      <c r="M113" s="3">
        <f>ROUND(L113*Spec!$B$4,2)</f>
        <v>24.2</v>
      </c>
      <c r="N113" s="11">
        <f t="shared" si="34"/>
        <v>1102.57</v>
      </c>
      <c r="O113" s="3">
        <f t="shared" si="38"/>
        <v>2205.14</v>
      </c>
      <c r="P113" s="3">
        <f t="shared" si="30"/>
        <v>2.7777777777777776E-2</v>
      </c>
      <c r="Q113" s="1">
        <f t="shared" si="35"/>
        <v>1102.57</v>
      </c>
      <c r="R113" s="1">
        <f t="shared" si="36"/>
        <v>1.2777777777777779E-2</v>
      </c>
    </row>
    <row r="114" spans="1:18" x14ac:dyDescent="0.25">
      <c r="A114" s="8">
        <f t="shared" si="32"/>
        <v>591</v>
      </c>
      <c r="B114">
        <v>21</v>
      </c>
      <c r="C114" s="8">
        <f t="shared" si="24"/>
        <v>52.5</v>
      </c>
      <c r="D114" s="10">
        <f t="shared" si="33"/>
        <v>14.583333333333332</v>
      </c>
      <c r="E114" s="12">
        <f t="shared" si="37"/>
        <v>5.833333333333333</v>
      </c>
      <c r="F114" s="3">
        <f t="shared" si="29"/>
        <v>-1.39</v>
      </c>
      <c r="G114" s="3">
        <f>ROUND((Spec!$B$1+Spec!$B$2+Spec!$B$3)*Spec!$B$6*Spec!$B$7*COS(Pow!$F$7*PI()/180),2)</f>
        <v>20.6</v>
      </c>
      <c r="H114" s="3">
        <f>ROUND(0.5*Spec!$B$9*Spec!$B$10*Spec!$B$11*(Spec!$B$12+Pow!D114)^2,2)</f>
        <v>61.25</v>
      </c>
      <c r="I114" s="3">
        <f>ROUND((Spec!$B$1*Spec!$B$5+Spec!$B$3*Spec!$B$5+Spec!$B$2)*Pow!F114,2)</f>
        <v>-429.51</v>
      </c>
      <c r="J114" s="3">
        <f>ROUND((Spec!$B$1+Spec!$B$2+Spec!$B$3)*Spec!$B$6*SIN(Pow!$F$7*PI()/180),2)</f>
        <v>51.36</v>
      </c>
      <c r="K114" s="3">
        <f t="shared" si="26"/>
        <v>-296.29999999999995</v>
      </c>
      <c r="L114" s="3">
        <f t="shared" si="27"/>
        <v>0</v>
      </c>
      <c r="M114" s="3">
        <f>ROUND(L114*Spec!$B$4,2)</f>
        <v>0</v>
      </c>
      <c r="N114" s="11">
        <f t="shared" si="34"/>
        <v>0</v>
      </c>
      <c r="O114" s="3">
        <f t="shared" si="38"/>
        <v>1102.57</v>
      </c>
      <c r="P114" s="3">
        <f t="shared" si="30"/>
        <v>1.2777777777777779E-2</v>
      </c>
      <c r="Q114" s="1">
        <f t="shared" si="35"/>
        <v>21974.959999999999</v>
      </c>
      <c r="R114" s="1">
        <f t="shared" si="36"/>
        <v>6.1111111111111109E-2</v>
      </c>
    </row>
    <row r="115" spans="1:18" x14ac:dyDescent="0.25">
      <c r="A115" s="8">
        <f t="shared" si="32"/>
        <v>599</v>
      </c>
      <c r="B115">
        <v>34</v>
      </c>
      <c r="C115" s="8">
        <f t="shared" si="24"/>
        <v>85</v>
      </c>
      <c r="D115" s="10">
        <f t="shared" si="33"/>
        <v>23.611111111111111</v>
      </c>
      <c r="E115" s="12">
        <f t="shared" si="37"/>
        <v>9.4444444444444446</v>
      </c>
      <c r="F115" s="3">
        <f t="shared" si="29"/>
        <v>1.1299999999999999</v>
      </c>
      <c r="G115" s="3">
        <f>ROUND((Spec!$B$1+Spec!$B$2+Spec!$B$3)*Spec!$B$6*Spec!$B$7*COS(Pow!$F$7*PI()/180),2)</f>
        <v>20.6</v>
      </c>
      <c r="H115" s="3">
        <f>ROUND(0.5*Spec!$B$9*Spec!$B$10*Spec!$B$11*(Spec!$B$12+Pow!D115)^2,2)</f>
        <v>160.56</v>
      </c>
      <c r="I115" s="3">
        <f>ROUND((Spec!$B$1*Spec!$B$5+Spec!$B$3*Spec!$B$5+Spec!$B$2)*Pow!F115,2)</f>
        <v>349.17</v>
      </c>
      <c r="J115" s="3">
        <f>ROUND((Spec!$B$1+Spec!$B$2+Spec!$B$3)*Spec!$B$6*SIN(Pow!$F$7*PI()/180),2)</f>
        <v>51.36</v>
      </c>
      <c r="K115" s="3">
        <f t="shared" si="26"/>
        <v>581.69000000000005</v>
      </c>
      <c r="L115" s="3">
        <f t="shared" si="27"/>
        <v>581.69000000000005</v>
      </c>
      <c r="M115" s="3">
        <f>ROUND(L115*Spec!$B$4,2)</f>
        <v>88.65</v>
      </c>
      <c r="N115" s="11">
        <f t="shared" si="34"/>
        <v>5493.74</v>
      </c>
      <c r="O115" s="3">
        <f t="shared" si="38"/>
        <v>21974.959999999999</v>
      </c>
      <c r="P115" s="3">
        <f t="shared" si="30"/>
        <v>6.1111111111111109E-2</v>
      </c>
      <c r="Q115" s="1">
        <f t="shared" si="35"/>
        <v>42138.46</v>
      </c>
      <c r="R115" s="1">
        <f t="shared" si="36"/>
        <v>7.3888888888888893E-2</v>
      </c>
    </row>
    <row r="116" spans="1:18" x14ac:dyDescent="0.25">
      <c r="A116" s="8">
        <f t="shared" si="32"/>
        <v>606</v>
      </c>
      <c r="B116">
        <v>42</v>
      </c>
      <c r="C116" s="8">
        <f t="shared" si="24"/>
        <v>105</v>
      </c>
      <c r="D116" s="10">
        <f t="shared" si="33"/>
        <v>29.166666666666664</v>
      </c>
      <c r="E116" s="12">
        <f t="shared" si="37"/>
        <v>11.666666666666666</v>
      </c>
      <c r="F116" s="3">
        <f t="shared" si="29"/>
        <v>0.79</v>
      </c>
      <c r="G116" s="3">
        <f>ROUND((Spec!$B$1+Spec!$B$2+Spec!$B$3)*Spec!$B$6*Spec!$B$7*COS(Pow!$F$7*PI()/180),2)</f>
        <v>20.6</v>
      </c>
      <c r="H116" s="3">
        <f>ROUND(0.5*Spec!$B$9*Spec!$B$10*Spec!$B$11*(Spec!$B$12+Pow!D116)^2,2)</f>
        <v>245</v>
      </c>
      <c r="I116" s="3">
        <f>ROUND((Spec!$B$1*Spec!$B$5+Spec!$B$3*Spec!$B$5+Spec!$B$2)*Pow!F116,2)</f>
        <v>244.11</v>
      </c>
      <c r="J116" s="3">
        <f>ROUND((Spec!$B$1+Spec!$B$2+Spec!$B$3)*Spec!$B$6*SIN(Pow!$F$7*PI()/180),2)</f>
        <v>51.36</v>
      </c>
      <c r="K116" s="3">
        <f t="shared" si="26"/>
        <v>561.07000000000005</v>
      </c>
      <c r="L116" s="3">
        <f t="shared" si="27"/>
        <v>561.07000000000005</v>
      </c>
      <c r="M116" s="3">
        <f>ROUND(L116*Spec!$B$4,2)</f>
        <v>85.51</v>
      </c>
      <c r="N116" s="11">
        <f t="shared" si="34"/>
        <v>6545.82</v>
      </c>
      <c r="O116" s="3">
        <f t="shared" si="38"/>
        <v>42138.46</v>
      </c>
      <c r="P116" s="3">
        <f t="shared" si="30"/>
        <v>7.3888888888888893E-2</v>
      </c>
      <c r="Q116" s="1">
        <f t="shared" si="35"/>
        <v>9818.73</v>
      </c>
      <c r="R116" s="1">
        <f t="shared" si="36"/>
        <v>3.2916666666666664E-2</v>
      </c>
    </row>
    <row r="117" spans="1:18" x14ac:dyDescent="0.25">
      <c r="A117" s="8">
        <f t="shared" si="32"/>
        <v>609</v>
      </c>
      <c r="B117">
        <v>37</v>
      </c>
      <c r="C117" s="8">
        <f t="shared" si="24"/>
        <v>92.5</v>
      </c>
      <c r="D117" s="10">
        <f t="shared" si="33"/>
        <v>25.694444444444443</v>
      </c>
      <c r="E117" s="12">
        <f t="shared" si="37"/>
        <v>10.277777777777777</v>
      </c>
      <c r="F117" s="3">
        <f t="shared" si="29"/>
        <v>-1.1599999999999999</v>
      </c>
      <c r="G117" s="3">
        <f>ROUND((Spec!$B$1+Spec!$B$2+Spec!$B$3)*Spec!$B$6*Spec!$B$7*COS(Pow!$F$7*PI()/180),2)</f>
        <v>20.6</v>
      </c>
      <c r="H117" s="3">
        <f>ROUND(0.5*Spec!$B$9*Spec!$B$10*Spec!$B$11*(Spec!$B$12+Pow!D117)^2,2)</f>
        <v>190.14</v>
      </c>
      <c r="I117" s="3">
        <f>ROUND((Spec!$B$1*Spec!$B$5+Spec!$B$3*Spec!$B$5+Spec!$B$2)*Pow!F117,2)</f>
        <v>-358.44</v>
      </c>
      <c r="J117" s="3">
        <f>ROUND((Spec!$B$1+Spec!$B$2+Spec!$B$3)*Spec!$B$6*SIN(Pow!$F$7*PI()/180),2)</f>
        <v>51.36</v>
      </c>
      <c r="K117" s="3">
        <f t="shared" si="26"/>
        <v>-96.340000000000018</v>
      </c>
      <c r="L117" s="3">
        <f t="shared" si="27"/>
        <v>0</v>
      </c>
      <c r="M117" s="3">
        <f>ROUND(L117*Spec!$B$4,2)</f>
        <v>0</v>
      </c>
      <c r="N117" s="11">
        <f t="shared" si="34"/>
        <v>0</v>
      </c>
      <c r="O117" s="3">
        <f t="shared" si="38"/>
        <v>9818.73</v>
      </c>
      <c r="P117" s="3">
        <f t="shared" si="30"/>
        <v>3.2916666666666664E-2</v>
      </c>
      <c r="Q117" s="1">
        <f t="shared" si="35"/>
        <v>9428.3349999999991</v>
      </c>
      <c r="R117" s="1">
        <f t="shared" si="36"/>
        <v>7.194444444444445E-2</v>
      </c>
    </row>
    <row r="118" spans="1:18" x14ac:dyDescent="0.25">
      <c r="A118" s="8">
        <f t="shared" si="32"/>
        <v>616</v>
      </c>
      <c r="B118">
        <v>37</v>
      </c>
      <c r="C118" s="8">
        <f t="shared" si="24"/>
        <v>92.5</v>
      </c>
      <c r="D118" s="10">
        <f t="shared" si="33"/>
        <v>25.694444444444443</v>
      </c>
      <c r="E118" s="12">
        <f t="shared" si="37"/>
        <v>10.277777777777777</v>
      </c>
      <c r="F118" s="3">
        <f t="shared" si="29"/>
        <v>0</v>
      </c>
      <c r="G118" s="3">
        <f>ROUND((Spec!$B$1+Spec!$B$2+Spec!$B$3)*Spec!$B$6*Spec!$B$7*COS(Pow!$F$7*PI()/180),2)</f>
        <v>20.6</v>
      </c>
      <c r="H118" s="3">
        <f>ROUND(0.5*Spec!$B$9*Spec!$B$10*Spec!$B$11*(Spec!$B$12+Pow!D118)^2,2)</f>
        <v>190.14</v>
      </c>
      <c r="I118" s="3">
        <f>ROUND((Spec!$B$1*Spec!$B$5+Spec!$B$3*Spec!$B$5+Spec!$B$2)*Pow!F118,2)</f>
        <v>0</v>
      </c>
      <c r="J118" s="3">
        <f>ROUND((Spec!$B$1+Spec!$B$2+Spec!$B$3)*Spec!$B$6*SIN(Pow!$F$7*PI()/180),2)</f>
        <v>51.36</v>
      </c>
      <c r="K118" s="3">
        <f t="shared" si="26"/>
        <v>262.09999999999997</v>
      </c>
      <c r="L118" s="3">
        <f t="shared" si="27"/>
        <v>262.09999999999997</v>
      </c>
      <c r="M118" s="3">
        <f>ROUND(L118*Spec!$B$4,2)</f>
        <v>39.94</v>
      </c>
      <c r="N118" s="11">
        <f t="shared" si="34"/>
        <v>2693.81</v>
      </c>
      <c r="O118" s="3">
        <f t="shared" si="38"/>
        <v>9428.3349999999991</v>
      </c>
      <c r="P118" s="3">
        <f t="shared" si="30"/>
        <v>7.194444444444445E-2</v>
      </c>
      <c r="Q118" s="1">
        <f t="shared" si="35"/>
        <v>2693.81</v>
      </c>
      <c r="R118" s="1">
        <f t="shared" si="36"/>
        <v>1.9722222222222221E-2</v>
      </c>
    </row>
    <row r="119" spans="1:18" x14ac:dyDescent="0.25">
      <c r="A119" s="8">
        <f t="shared" si="32"/>
        <v>618</v>
      </c>
      <c r="B119">
        <v>34</v>
      </c>
      <c r="C119" s="8">
        <f t="shared" si="24"/>
        <v>85</v>
      </c>
      <c r="D119" s="10">
        <f t="shared" si="33"/>
        <v>23.611111111111111</v>
      </c>
      <c r="E119" s="12">
        <f t="shared" si="37"/>
        <v>9.4444444444444446</v>
      </c>
      <c r="F119" s="3">
        <f t="shared" si="29"/>
        <v>-1.04</v>
      </c>
      <c r="G119" s="3">
        <f>ROUND((Spec!$B$1+Spec!$B$2+Spec!$B$3)*Spec!$B$6*Spec!$B$7*COS(Pow!$F$7*PI()/180),2)</f>
        <v>20.6</v>
      </c>
      <c r="H119" s="3">
        <f>ROUND(0.5*Spec!$B$9*Spec!$B$10*Spec!$B$11*(Spec!$B$12+Pow!D119)^2,2)</f>
        <v>160.56</v>
      </c>
      <c r="I119" s="3">
        <f>ROUND((Spec!$B$1*Spec!$B$5+Spec!$B$3*Spec!$B$5+Spec!$B$2)*Pow!F119,2)</f>
        <v>-321.36</v>
      </c>
      <c r="J119" s="3">
        <f>ROUND((Spec!$B$1+Spec!$B$2+Spec!$B$3)*Spec!$B$6*SIN(Pow!$F$7*PI()/180),2)</f>
        <v>51.36</v>
      </c>
      <c r="K119" s="3">
        <f t="shared" si="26"/>
        <v>-88.840000000000018</v>
      </c>
      <c r="L119" s="3">
        <f t="shared" si="27"/>
        <v>0</v>
      </c>
      <c r="M119" s="3">
        <f>ROUND(L119*Spec!$B$4,2)</f>
        <v>0</v>
      </c>
      <c r="N119" s="11">
        <f t="shared" si="34"/>
        <v>0</v>
      </c>
      <c r="O119" s="3">
        <f t="shared" si="38"/>
        <v>2693.81</v>
      </c>
      <c r="P119" s="3">
        <f t="shared" si="30"/>
        <v>1.9722222222222221E-2</v>
      </c>
      <c r="Q119" s="1">
        <f t="shared" si="35"/>
        <v>22910.37</v>
      </c>
      <c r="R119" s="1">
        <f t="shared" si="36"/>
        <v>7.3888888888888893E-2</v>
      </c>
    </row>
    <row r="120" spans="1:18" x14ac:dyDescent="0.25">
      <c r="A120" s="8">
        <f t="shared" si="32"/>
        <v>625</v>
      </c>
      <c r="B120">
        <v>42</v>
      </c>
      <c r="C120" s="8">
        <f t="shared" si="24"/>
        <v>105</v>
      </c>
      <c r="D120" s="10">
        <f t="shared" si="33"/>
        <v>29.166666666666664</v>
      </c>
      <c r="E120" s="12">
        <f t="shared" si="37"/>
        <v>11.666666666666666</v>
      </c>
      <c r="F120" s="3">
        <f t="shared" si="29"/>
        <v>0.79</v>
      </c>
      <c r="G120" s="3">
        <f>ROUND((Spec!$B$1+Spec!$B$2+Spec!$B$3)*Spec!$B$6*Spec!$B$7*COS(Pow!$F$7*PI()/180),2)</f>
        <v>20.6</v>
      </c>
      <c r="H120" s="3">
        <f>ROUND(0.5*Spec!$B$9*Spec!$B$10*Spec!$B$11*(Spec!$B$12+Pow!D120)^2,2)</f>
        <v>245</v>
      </c>
      <c r="I120" s="3">
        <f>ROUND((Spec!$B$1*Spec!$B$5+Spec!$B$3*Spec!$B$5+Spec!$B$2)*Pow!F120,2)</f>
        <v>244.11</v>
      </c>
      <c r="J120" s="3">
        <f>ROUND((Spec!$B$1+Spec!$B$2+Spec!$B$3)*Spec!$B$6*SIN(Pow!$F$7*PI()/180),2)</f>
        <v>51.36</v>
      </c>
      <c r="K120" s="3">
        <f t="shared" si="26"/>
        <v>561.07000000000005</v>
      </c>
      <c r="L120" s="3">
        <f t="shared" si="27"/>
        <v>561.07000000000005</v>
      </c>
      <c r="M120" s="3">
        <f>ROUND(L120*Spec!$B$4,2)</f>
        <v>85.51</v>
      </c>
      <c r="N120" s="11">
        <f t="shared" si="34"/>
        <v>6545.82</v>
      </c>
      <c r="O120" s="3">
        <f t="shared" si="38"/>
        <v>22910.37</v>
      </c>
      <c r="P120" s="3">
        <f t="shared" si="30"/>
        <v>7.3888888888888893E-2</v>
      </c>
      <c r="Q120" s="1">
        <f t="shared" si="35"/>
        <v>29456.19</v>
      </c>
      <c r="R120" s="1">
        <f t="shared" si="36"/>
        <v>8.6249999999999993E-2</v>
      </c>
    </row>
    <row r="121" spans="1:18" x14ac:dyDescent="0.25">
      <c r="A121" s="8">
        <f t="shared" si="32"/>
        <v>634</v>
      </c>
      <c r="B121">
        <v>27</v>
      </c>
      <c r="C121" s="8">
        <f t="shared" si="24"/>
        <v>67.5</v>
      </c>
      <c r="D121" s="10">
        <f t="shared" si="33"/>
        <v>18.75</v>
      </c>
      <c r="E121" s="12">
        <f t="shared" si="37"/>
        <v>7.5</v>
      </c>
      <c r="F121" s="3">
        <f t="shared" si="29"/>
        <v>-1.1599999999999999</v>
      </c>
      <c r="G121" s="3">
        <f>ROUND((Spec!$B$1+Spec!$B$2+Spec!$B$3)*Spec!$B$6*Spec!$B$7*COS(Pow!$F$7*PI()/180),2)</f>
        <v>20.6</v>
      </c>
      <c r="H121" s="3">
        <f>ROUND(0.5*Spec!$B$9*Spec!$B$10*Spec!$B$11*(Spec!$B$12+Pow!D121)^2,2)</f>
        <v>101.25</v>
      </c>
      <c r="I121" s="3">
        <f>ROUND((Spec!$B$1*Spec!$B$5+Spec!$B$3*Spec!$B$5+Spec!$B$2)*Pow!F121,2)</f>
        <v>-358.44</v>
      </c>
      <c r="J121" s="3">
        <f>ROUND((Spec!$B$1+Spec!$B$2+Spec!$B$3)*Spec!$B$6*SIN(Pow!$F$7*PI()/180),2)</f>
        <v>51.36</v>
      </c>
      <c r="K121" s="3">
        <f t="shared" si="26"/>
        <v>-185.23000000000002</v>
      </c>
      <c r="L121" s="3">
        <f t="shared" si="27"/>
        <v>0</v>
      </c>
      <c r="M121" s="3">
        <f>ROUND(L121*Spec!$B$4,2)</f>
        <v>0</v>
      </c>
      <c r="N121" s="11">
        <f t="shared" si="34"/>
        <v>0</v>
      </c>
      <c r="O121" s="3">
        <f t="shared" si="38"/>
        <v>29456.19</v>
      </c>
      <c r="P121" s="3">
        <f t="shared" si="30"/>
        <v>8.6249999999999993E-2</v>
      </c>
      <c r="Q121" s="1">
        <f t="shared" si="35"/>
        <v>0</v>
      </c>
      <c r="R121" s="1">
        <f t="shared" si="36"/>
        <v>3.9861111111111111E-2</v>
      </c>
    </row>
    <row r="122" spans="1:18" x14ac:dyDescent="0.25">
      <c r="A122" s="8">
        <f t="shared" si="32"/>
        <v>641</v>
      </c>
      <c r="B122">
        <v>14</v>
      </c>
      <c r="C122" s="8">
        <f t="shared" si="24"/>
        <v>35</v>
      </c>
      <c r="D122" s="10">
        <f t="shared" si="33"/>
        <v>9.7222222222222214</v>
      </c>
      <c r="E122" s="12">
        <f t="shared" si="37"/>
        <v>3.8888888888888888</v>
      </c>
      <c r="F122" s="3">
        <f t="shared" si="29"/>
        <v>-1.29</v>
      </c>
      <c r="G122" s="3">
        <f>ROUND((Spec!$B$1+Spec!$B$2+Spec!$B$3)*Spec!$B$6*Spec!$B$7*COS(Pow!$F$7*PI()/180),2)</f>
        <v>20.6</v>
      </c>
      <c r="H122" s="3">
        <f>ROUND(0.5*Spec!$B$9*Spec!$B$10*Spec!$B$11*(Spec!$B$12+Pow!D122)^2,2)</f>
        <v>27.22</v>
      </c>
      <c r="I122" s="3">
        <f>ROUND((Spec!$B$1*Spec!$B$5+Spec!$B$3*Spec!$B$5+Spec!$B$2)*Pow!F122,2)</f>
        <v>-398.61</v>
      </c>
      <c r="J122" s="3">
        <f>ROUND((Spec!$B$1+Spec!$B$2+Spec!$B$3)*Spec!$B$6*SIN(Pow!$F$7*PI()/180),2)</f>
        <v>51.36</v>
      </c>
      <c r="K122" s="3">
        <f t="shared" si="26"/>
        <v>-299.43</v>
      </c>
      <c r="L122" s="3">
        <f t="shared" si="27"/>
        <v>0</v>
      </c>
      <c r="M122" s="3">
        <f>ROUND(L122*Spec!$B$4,2)</f>
        <v>0</v>
      </c>
      <c r="N122" s="11">
        <f t="shared" si="34"/>
        <v>0</v>
      </c>
      <c r="O122" s="3">
        <f t="shared" si="38"/>
        <v>0</v>
      </c>
      <c r="P122" s="3">
        <f t="shared" si="30"/>
        <v>3.9861111111111111E-2</v>
      </c>
      <c r="Q122" s="1">
        <f t="shared" si="35"/>
        <v>0</v>
      </c>
      <c r="R122" s="1">
        <f t="shared" si="36"/>
        <v>1.361111111111111E-2</v>
      </c>
    </row>
    <row r="123" spans="1:18" x14ac:dyDescent="0.25">
      <c r="A123" s="8">
        <f t="shared" si="32"/>
        <v>648</v>
      </c>
      <c r="B123">
        <v>0</v>
      </c>
      <c r="C123" s="8">
        <f t="shared" si="24"/>
        <v>0</v>
      </c>
      <c r="D123" s="10">
        <f t="shared" si="33"/>
        <v>0</v>
      </c>
      <c r="E123" s="12">
        <f t="shared" si="37"/>
        <v>0</v>
      </c>
      <c r="F123" s="3">
        <f t="shared" si="29"/>
        <v>-1.39</v>
      </c>
      <c r="G123" s="3">
        <f>ROUND((Spec!$B$1+Spec!$B$2+Spec!$B$3)*Spec!$B$6*Spec!$B$7*COS(Pow!$F$7*PI()/180),2)</f>
        <v>20.6</v>
      </c>
      <c r="H123" s="3">
        <f>ROUND(0.5*Spec!$B$9*Spec!$B$10*Spec!$B$11*(Spec!$B$12+Pow!D123)^2,2)</f>
        <v>0</v>
      </c>
      <c r="I123" s="3">
        <f>ROUND((Spec!$B$1*Spec!$B$5+Spec!$B$3*Spec!$B$5+Spec!$B$2)*Pow!F123,2)</f>
        <v>-429.51</v>
      </c>
      <c r="J123" s="3">
        <f>ROUND((Spec!$B$1+Spec!$B$2+Spec!$B$3)*Spec!$B$6*SIN(Pow!$F$7*PI()/180),2)</f>
        <v>51.36</v>
      </c>
      <c r="K123" s="3">
        <f t="shared" si="26"/>
        <v>-357.54999999999995</v>
      </c>
      <c r="L123" s="3">
        <f t="shared" si="27"/>
        <v>0</v>
      </c>
      <c r="M123" s="3">
        <f>ROUND(L123*Spec!$B$4,2)</f>
        <v>0</v>
      </c>
      <c r="N123" s="11">
        <f t="shared" si="34"/>
        <v>0</v>
      </c>
      <c r="O123" s="3">
        <f t="shared" si="38"/>
        <v>0</v>
      </c>
      <c r="P123" s="3">
        <f t="shared" si="30"/>
        <v>1.361111111111111E-2</v>
      </c>
      <c r="Q123" s="1">
        <f t="shared" si="35"/>
        <v>0</v>
      </c>
      <c r="R123" s="1">
        <f t="shared" si="36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IDC</vt:lpstr>
      <vt:lpstr>Spec</vt:lpstr>
      <vt:lpstr>Pow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2021-12-15T06:12:49Z</dcterms:modified>
</cp:coreProperties>
</file>