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8BC4D40-27E6-40B4-BC50-A969ADA255D9}" xr6:coauthVersionLast="47" xr6:coauthVersionMax="47" xr10:uidLastSave="{00000000-0000-0000-0000-000000000000}"/>
  <bookViews>
    <workbookView xWindow="-110" yWindow="-110" windowWidth="19420" windowHeight="10300" firstSheet="1" activeTab="4" xr2:uid="{790DDEEE-302A-4D12-A3D1-DF5E484623AD}"/>
  </bookViews>
  <sheets>
    <sheet name="IS source" sheetId="1" r:id="rId1"/>
    <sheet name="Prelimnary Work" sheetId="2" r:id="rId2"/>
    <sheet name="PART-1" sheetId="3" r:id="rId3"/>
    <sheet name="PART-2" sheetId="4" r:id="rId4"/>
    <sheet name="PART-3" sheetId="5" r:id="rId5"/>
    <sheet name="PART-4" sheetId="6" r:id="rId6"/>
    <sheet name="Interpretaion" sheetId="7" r:id="rId7"/>
  </sheets>
  <definedNames>
    <definedName name="_xlnm._FilterDatabase" localSheetId="0" hidden="1">'IS source'!$A$9:$J$80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6" l="1"/>
  <c r="I12" i="6"/>
  <c r="H12" i="6"/>
  <c r="G12" i="6"/>
  <c r="F12" i="6"/>
  <c r="C12" i="6"/>
  <c r="J11" i="6"/>
  <c r="I11" i="6"/>
  <c r="H11" i="6"/>
  <c r="G11" i="6"/>
  <c r="F11" i="6"/>
  <c r="C11" i="6"/>
  <c r="C9" i="6"/>
  <c r="J8" i="6"/>
  <c r="I8" i="6"/>
  <c r="H8" i="6"/>
  <c r="G8" i="6"/>
  <c r="F8" i="6"/>
  <c r="C8" i="6"/>
  <c r="C7" i="6"/>
  <c r="J6" i="6"/>
  <c r="I6" i="6"/>
  <c r="H6" i="6"/>
  <c r="G6" i="6"/>
  <c r="F6" i="6"/>
  <c r="C6" i="6"/>
  <c r="J5" i="6"/>
  <c r="I5" i="6"/>
  <c r="H5" i="6"/>
  <c r="G5" i="6"/>
  <c r="F5" i="6"/>
  <c r="C5" i="6"/>
  <c r="J4" i="6"/>
  <c r="I4" i="6"/>
  <c r="H4" i="6"/>
  <c r="G4" i="6"/>
  <c r="F4" i="6"/>
  <c r="C4" i="6"/>
  <c r="J3" i="6"/>
  <c r="I3" i="6"/>
  <c r="H3" i="6"/>
  <c r="G3" i="6"/>
  <c r="F3" i="6"/>
  <c r="C3" i="6"/>
  <c r="L4" i="6" l="1"/>
  <c r="F7" i="6"/>
  <c r="F9" i="6" s="1"/>
  <c r="F10" i="6" s="1"/>
  <c r="F13" i="6" s="1"/>
  <c r="G7" i="6"/>
  <c r="G9" i="6" s="1"/>
  <c r="I7" i="6"/>
  <c r="I9" i="6" s="1"/>
  <c r="H7" i="6"/>
  <c r="H9" i="6" s="1"/>
  <c r="H10" i="6" s="1"/>
  <c r="H13" i="6" s="1"/>
  <c r="H14" i="6" s="1"/>
  <c r="L3" i="6"/>
  <c r="L5" i="6"/>
  <c r="I10" i="6"/>
  <c r="I13" i="6" s="1"/>
  <c r="I14" i="6" s="1"/>
  <c r="G10" i="6"/>
  <c r="G13" i="6" s="1"/>
  <c r="G14" i="6" s="1"/>
  <c r="J7" i="6"/>
  <c r="J12" i="5"/>
  <c r="I12" i="5"/>
  <c r="H12" i="5"/>
  <c r="G12" i="5"/>
  <c r="F12" i="5"/>
  <c r="C12" i="5"/>
  <c r="J11" i="5"/>
  <c r="I11" i="5"/>
  <c r="H11" i="5"/>
  <c r="G11" i="5"/>
  <c r="F11" i="5"/>
  <c r="C11" i="5"/>
  <c r="C9" i="5"/>
  <c r="J8" i="5"/>
  <c r="I8" i="5"/>
  <c r="H8" i="5"/>
  <c r="G8" i="5"/>
  <c r="F8" i="5"/>
  <c r="C8" i="5"/>
  <c r="C7" i="5"/>
  <c r="J6" i="5"/>
  <c r="I6" i="5"/>
  <c r="H6" i="5"/>
  <c r="G6" i="5"/>
  <c r="F6" i="5"/>
  <c r="C6" i="5"/>
  <c r="J5" i="5"/>
  <c r="L5" i="5" s="1"/>
  <c r="I5" i="5"/>
  <c r="H5" i="5"/>
  <c r="G5" i="5"/>
  <c r="F5" i="5"/>
  <c r="C5" i="5"/>
  <c r="J4" i="5"/>
  <c r="L4" i="5" s="1"/>
  <c r="I4" i="5"/>
  <c r="H4" i="5"/>
  <c r="G4" i="5"/>
  <c r="F4" i="5"/>
  <c r="C4" i="5"/>
  <c r="J3" i="5"/>
  <c r="L3" i="5" s="1"/>
  <c r="I3" i="5"/>
  <c r="H3" i="5"/>
  <c r="G3" i="5"/>
  <c r="F3" i="5"/>
  <c r="C3" i="5"/>
  <c r="F13" i="4"/>
  <c r="G13" i="4"/>
  <c r="H13" i="4"/>
  <c r="I13" i="4"/>
  <c r="J13" i="4"/>
  <c r="C13" i="4"/>
  <c r="J9" i="4"/>
  <c r="J10" i="4" s="1"/>
  <c r="I9" i="4"/>
  <c r="H9" i="4"/>
  <c r="G9" i="4"/>
  <c r="F9" i="4"/>
  <c r="C9" i="4"/>
  <c r="J14" i="4"/>
  <c r="I14" i="4"/>
  <c r="H14" i="4"/>
  <c r="G14" i="4"/>
  <c r="F14" i="4"/>
  <c r="C14" i="4"/>
  <c r="C12" i="4"/>
  <c r="J11" i="4"/>
  <c r="I11" i="4"/>
  <c r="H11" i="4"/>
  <c r="G11" i="4"/>
  <c r="F11" i="4"/>
  <c r="C11" i="4"/>
  <c r="C10" i="4"/>
  <c r="J8" i="4"/>
  <c r="I8" i="4"/>
  <c r="H8" i="4"/>
  <c r="G8" i="4"/>
  <c r="F8" i="4"/>
  <c r="C8" i="4"/>
  <c r="J7" i="4"/>
  <c r="I7" i="4"/>
  <c r="H7" i="4"/>
  <c r="G7" i="4"/>
  <c r="F7" i="4"/>
  <c r="C7" i="4"/>
  <c r="J6" i="4"/>
  <c r="I6" i="4"/>
  <c r="H6" i="4"/>
  <c r="G6" i="4"/>
  <c r="F6" i="4"/>
  <c r="C6" i="4"/>
  <c r="J12" i="3"/>
  <c r="I12" i="3"/>
  <c r="H12" i="3"/>
  <c r="G12" i="3"/>
  <c r="F12" i="3"/>
  <c r="J10" i="3"/>
  <c r="I10" i="3"/>
  <c r="H10" i="3"/>
  <c r="G10" i="3"/>
  <c r="F10" i="3"/>
  <c r="F7" i="3"/>
  <c r="G7" i="3"/>
  <c r="H7" i="3"/>
  <c r="I7" i="3"/>
  <c r="J7" i="3"/>
  <c r="F8" i="3"/>
  <c r="G8" i="3"/>
  <c r="H8" i="3"/>
  <c r="I8" i="3"/>
  <c r="J8" i="3"/>
  <c r="G6" i="3"/>
  <c r="H6" i="3"/>
  <c r="I6" i="3"/>
  <c r="J6" i="3"/>
  <c r="F6" i="3"/>
  <c r="C7" i="3"/>
  <c r="C8" i="3"/>
  <c r="C9" i="3"/>
  <c r="C10" i="3"/>
  <c r="C11" i="3"/>
  <c r="C12" i="3"/>
  <c r="C6" i="3"/>
  <c r="G10" i="4" l="1"/>
  <c r="H10" i="4"/>
  <c r="I10" i="4"/>
  <c r="F10" i="4"/>
  <c r="I9" i="3"/>
  <c r="F19" i="6"/>
  <c r="F14" i="6"/>
  <c r="J9" i="6"/>
  <c r="L7" i="6"/>
  <c r="F7" i="5"/>
  <c r="F9" i="5" s="1"/>
  <c r="F10" i="5" s="1"/>
  <c r="H7" i="5"/>
  <c r="H9" i="5" s="1"/>
  <c r="G7" i="5"/>
  <c r="G9" i="5" s="1"/>
  <c r="J7" i="5"/>
  <c r="I7" i="5"/>
  <c r="I9" i="5" s="1"/>
  <c r="F12" i="4"/>
  <c r="G12" i="4"/>
  <c r="G15" i="4" s="1"/>
  <c r="H12" i="4"/>
  <c r="H15" i="4" s="1"/>
  <c r="J12" i="4"/>
  <c r="J15" i="4" s="1"/>
  <c r="I12" i="4"/>
  <c r="I15" i="4" s="1"/>
  <c r="H9" i="3"/>
  <c r="H11" i="3" s="1"/>
  <c r="H13" i="3" s="1"/>
  <c r="J9" i="3"/>
  <c r="J11" i="3" s="1"/>
  <c r="J13" i="3" s="1"/>
  <c r="I11" i="3"/>
  <c r="I13" i="3" s="1"/>
  <c r="G9" i="3"/>
  <c r="G11" i="3" s="1"/>
  <c r="G13" i="3" s="1"/>
  <c r="F9" i="3"/>
  <c r="F11" i="3" s="1"/>
  <c r="F13" i="3" s="1"/>
  <c r="F18" i="3" s="1"/>
  <c r="J10" i="6" l="1"/>
  <c r="J13" i="6" s="1"/>
  <c r="L9" i="6"/>
  <c r="J9" i="5"/>
  <c r="L9" i="5" s="1"/>
  <c r="L7" i="5"/>
  <c r="F13" i="5"/>
  <c r="I10" i="5"/>
  <c r="I13" i="5" s="1"/>
  <c r="I14" i="5" s="1"/>
  <c r="J10" i="5"/>
  <c r="J13" i="5" s="1"/>
  <c r="G10" i="5"/>
  <c r="G13" i="5" s="1"/>
  <c r="G14" i="5" s="1"/>
  <c r="H10" i="5"/>
  <c r="H13" i="5" s="1"/>
  <c r="H14" i="5" s="1"/>
  <c r="F15" i="4"/>
  <c r="F20" i="4" s="1"/>
  <c r="L14" i="5" l="1"/>
  <c r="J14" i="5"/>
  <c r="F19" i="5"/>
  <c r="F14" i="5"/>
  <c r="L14" i="6"/>
  <c r="J14" i="6"/>
</calcChain>
</file>

<file path=xl/sharedStrings.xml><?xml version="1.0" encoding="utf-8"?>
<sst xmlns="http://schemas.openxmlformats.org/spreadsheetml/2006/main" count="305" uniqueCount="154">
  <si>
    <t>Ticker</t>
  </si>
  <si>
    <t>ADS GY Equity</t>
  </si>
  <si>
    <t>Company</t>
  </si>
  <si>
    <t>adidas AG</t>
  </si>
  <si>
    <t>Periodicity</t>
  </si>
  <si>
    <t>A</t>
  </si>
  <si>
    <t>Currency</t>
  </si>
  <si>
    <t>USD</t>
  </si>
  <si>
    <t>Filing Status Mnemonic</t>
  </si>
  <si>
    <t>MR</t>
  </si>
  <si>
    <t>Filing</t>
  </si>
  <si>
    <t>Most Recent</t>
  </si>
  <si>
    <t>Units</t>
  </si>
  <si>
    <t>MLN</t>
  </si>
  <si>
    <t>Field</t>
  </si>
  <si>
    <t>Mnemonic</t>
  </si>
  <si>
    <t>For the period ending</t>
  </si>
  <si>
    <t>original</t>
  </si>
  <si>
    <t>restated</t>
  </si>
  <si>
    <t>Revenue</t>
  </si>
  <si>
    <t>SALES_REV_TURN</t>
  </si>
  <si>
    <t>  Product/Brand Segments</t>
  </si>
  <si>
    <t>    Wholesale</t>
  </si>
  <si>
    <t>    Retail</t>
  </si>
  <si>
    <t>    Other Businesses</t>
  </si>
  <si>
    <t>    Footwear</t>
  </si>
  <si>
    <t>    Equipment</t>
  </si>
  <si>
    <t>    Adjustment</t>
  </si>
  <si>
    <t>  Geographic Segments</t>
  </si>
  <si>
    <t>    Western Europe</t>
  </si>
  <si>
    <t>      Wholesale</t>
  </si>
  <si>
    <t>      Retail</t>
  </si>
  <si>
    <t>      Other Businesses</t>
  </si>
  <si>
    <t>    North America</t>
  </si>
  <si>
    <t>    Asia</t>
  </si>
  <si>
    <t>    Europe Emerging Markets</t>
  </si>
  <si>
    <t>    Greater China</t>
  </si>
  <si>
    <t>    Latin America</t>
  </si>
  <si>
    <t>  Cost of Revenue</t>
  </si>
  <si>
    <t>IS_COGS_TO_FE_AND_PP_AND_G</t>
  </si>
  <si>
    <t>Gross Profit</t>
  </si>
  <si>
    <t>GROSS_PROFIT</t>
  </si>
  <si>
    <t>    Adjustments</t>
  </si>
  <si>
    <t>    Head Quarter/Consolidation</t>
  </si>
  <si>
    <t>    Taylormade</t>
  </si>
  <si>
    <t>    Reebok</t>
  </si>
  <si>
    <t>    Adidas</t>
  </si>
  <si>
    <t>  Other Operating Revenue</t>
  </si>
  <si>
    <t>IS_OTHER_OPER_INC</t>
  </si>
  <si>
    <t>  Operating Expenses</t>
  </si>
  <si>
    <t>IS_OPERATING_EXPN</t>
  </si>
  <si>
    <t>Operating Income</t>
  </si>
  <si>
    <t>IS_OPER_INC</t>
  </si>
  <si>
    <t>    Royalty and Commission Income</t>
  </si>
  <si>
    <t>    Marketing Working Budget</t>
  </si>
  <si>
    <t>    Other Operating Expenses</t>
  </si>
  <si>
    <t>  Interest Expense</t>
  </si>
  <si>
    <t>IS_INT_EXPENSE</t>
  </si>
  <si>
    <t>  Foreign Exchange Losses (Gains)</t>
  </si>
  <si>
    <t>IS_FOREIGN_EXCH_LOSS</t>
  </si>
  <si>
    <t>  Net Non-Operating Losses (Gains)</t>
  </si>
  <si>
    <t>IS_NET_NON_OPER_LOSS</t>
  </si>
  <si>
    <t>Pretax Income</t>
  </si>
  <si>
    <t>PRETAX_INC</t>
  </si>
  <si>
    <t>  Income Tax Expense</t>
  </si>
  <si>
    <t>IS_INC_TAX_EXP</t>
  </si>
  <si>
    <t>Income Before XO Items</t>
  </si>
  <si>
    <t>IS_INC_BEF_XO_ITEM</t>
  </si>
  <si>
    <t>  Extraordinary Loss Net of Tax</t>
  </si>
  <si>
    <t>XO_GL_NET_OF_TAX</t>
  </si>
  <si>
    <t>  Minority Interests</t>
  </si>
  <si>
    <t>MIN_NONCONTROL_INTEREST_CREDITS</t>
  </si>
  <si>
    <t>Net Income</t>
  </si>
  <si>
    <t>NET_INCOME</t>
  </si>
  <si>
    <t>  Total Cash Preferred Dividends</t>
  </si>
  <si>
    <t>IS_TOT_CASH_PFD_DVD</t>
  </si>
  <si>
    <t>#N/A N/A</t>
  </si>
  <si>
    <t>Net Inc Avail to Common Shareholders</t>
  </si>
  <si>
    <t>EARN_FOR_COMMON</t>
  </si>
  <si>
    <t>  Abnormal Losses (Gains)</t>
  </si>
  <si>
    <t>IS_ABNORMAL_ITEM</t>
  </si>
  <si>
    <t>  Tax Effect on Abnormal Items</t>
  </si>
  <si>
    <t>IS_TAX_EFF_ON_ABNORMAL_ITEM</t>
  </si>
  <si>
    <t>Normalized Income</t>
  </si>
  <si>
    <t>NORMALIZED_INCOME</t>
  </si>
  <si>
    <t>Basic EPS Before Abnormal Items</t>
  </si>
  <si>
    <t>IS_BASIC_EPS_CONT_OPS</t>
  </si>
  <si>
    <t>Basic EPS Before XO Items</t>
  </si>
  <si>
    <t>IS_EARN_BEF_XO_ITEMS_PER_SH</t>
  </si>
  <si>
    <t>Basic EPS</t>
  </si>
  <si>
    <t>IS_EPS</t>
  </si>
  <si>
    <t>  Basic Weighted Avg Shares</t>
  </si>
  <si>
    <t>IS_AVG_NUM_SH_FOR_EPS</t>
  </si>
  <si>
    <t>Diluted EPS Before Abnormal Items</t>
  </si>
  <si>
    <t>IS_DIL_EPS_CONT_OPS</t>
  </si>
  <si>
    <t>Diluted EPS Before XO Items</t>
  </si>
  <si>
    <t>IS_DIL_EPS_BEF_XO</t>
  </si>
  <si>
    <t>Diluted EPS</t>
  </si>
  <si>
    <t>IS_DILUTED_EPS</t>
  </si>
  <si>
    <t>  Diluted Weighted Avg Shares</t>
  </si>
  <si>
    <t>IS_SH_FOR_DILUTED_EPS</t>
  </si>
  <si>
    <t>Reference Items</t>
  </si>
  <si>
    <t>Accounting Standard</t>
  </si>
  <si>
    <t>ACCOUNTING_STANDARD</t>
  </si>
  <si>
    <t>IAS/IFRS</t>
  </si>
  <si>
    <t>EBITDA</t>
  </si>
  <si>
    <t>EBITDA Margin (T12M)</t>
  </si>
  <si>
    <t>EBITDA_MARGIN</t>
  </si>
  <si>
    <t>Gross Margin</t>
  </si>
  <si>
    <t>GROSS_MARGIN</t>
  </si>
  <si>
    <t>Operating Margin</t>
  </si>
  <si>
    <t>OPER_MARGIN</t>
  </si>
  <si>
    <t>Profit Margin</t>
  </si>
  <si>
    <t>PROF_MARGIN</t>
  </si>
  <si>
    <t>Actual Sales Per Employee</t>
  </si>
  <si>
    <t>ACTUAL_SALES_PER_EMPL</t>
  </si>
  <si>
    <t>Dividends per Share</t>
  </si>
  <si>
    <t>EQY_DPS</t>
  </si>
  <si>
    <t>Total Cash Common Dividends</t>
  </si>
  <si>
    <t>IS_TOT_CASH_COM_DVD</t>
  </si>
  <si>
    <t>Interest Income</t>
  </si>
  <si>
    <t>IS_INT_INC</t>
  </si>
  <si>
    <t>Research &amp; Development Expense</t>
  </si>
  <si>
    <t>IS_RD_EXPEND</t>
  </si>
  <si>
    <t>Personnel Expense</t>
  </si>
  <si>
    <t>IS_PERSONNEL_EXP</t>
  </si>
  <si>
    <t>Depreciation Expense</t>
  </si>
  <si>
    <t>IS_DEPR_EXP</t>
  </si>
  <si>
    <t>Rental Expense</t>
  </si>
  <si>
    <t>BS_CURR_RENTAL_EXPENSE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</si>
  <si>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</si>
  <si>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</si>
  <si>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</si>
  <si>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</si>
  <si>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</si>
  <si>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</si>
  <si>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</si>
  <si>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</si>
  <si>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>EBIT</t>
  </si>
  <si>
    <t>Check</t>
  </si>
  <si>
    <t>Gross Profit %</t>
  </si>
  <si>
    <t>CAGR
19-23 (%)</t>
  </si>
  <si>
    <t>EBIT %</t>
  </si>
  <si>
    <t>POINT NO.1</t>
  </si>
  <si>
    <t>POINT NO.2</t>
  </si>
  <si>
    <t>GROWTH ANALYSIS</t>
  </si>
  <si>
    <t>PROFITABILITY ANALYSIS</t>
  </si>
  <si>
    <r>
      <t xml:space="preserve">Furthermore, EBIT grew at a remarkable </t>
    </r>
    <r>
      <rPr>
        <b/>
        <sz val="11"/>
        <color theme="1"/>
        <rFont val="Arial"/>
        <family val="2"/>
      </rPr>
      <t>CAGR</t>
    </r>
    <r>
      <rPr>
        <sz val="11"/>
        <color theme="1"/>
        <rFont val="Arial"/>
        <family val="2"/>
      </rPr>
      <t xml:space="preserve"> of </t>
    </r>
    <r>
      <rPr>
        <b/>
        <sz val="11"/>
        <color theme="1"/>
        <rFont val="Arial"/>
        <family val="2"/>
      </rPr>
      <t>22.79%</t>
    </r>
    <r>
      <rPr>
        <sz val="11"/>
        <color theme="1"/>
        <rFont val="Arial"/>
        <family val="2"/>
      </rPr>
      <t xml:space="preserve">, with the EBIT percentage rising from </t>
    </r>
    <r>
      <rPr>
        <b/>
        <sz val="11"/>
        <color theme="1"/>
        <rFont val="Arial"/>
        <family val="2"/>
      </rPr>
      <t>5% to 9%</t>
    </r>
    <r>
      <rPr>
        <sz val="11"/>
        <color theme="1"/>
        <rFont val="Arial"/>
        <family val="2"/>
      </rPr>
      <t>. 
This growth signifies better control over operating costs and an enhancement in operational efficiency.</t>
    </r>
  </si>
  <si>
    <r>
      <t xml:space="preserve">The company exhibited </t>
    </r>
    <r>
      <rPr>
        <b/>
        <sz val="11"/>
        <color theme="1"/>
        <rFont val="Arial"/>
        <family val="2"/>
      </rPr>
      <t>steady revenue growth</t>
    </r>
    <r>
      <rPr>
        <sz val="11"/>
        <color theme="1"/>
        <rFont val="Arial"/>
        <family val="2"/>
      </rPr>
      <t>, with a</t>
    </r>
    <r>
      <rPr>
        <b/>
        <sz val="11"/>
        <color theme="1"/>
        <rFont val="Arial"/>
        <family val="2"/>
      </rPr>
      <t xml:space="preserve"> CAGR of 7.33%</t>
    </r>
    <r>
      <rPr>
        <sz val="11"/>
        <color theme="1"/>
        <rFont val="Arial"/>
        <family val="2"/>
      </rPr>
      <t xml:space="preserve"> from FY 2019 to FY 2023. 
This consistent growth is indicative of a </t>
    </r>
    <r>
      <rPr>
        <b/>
        <sz val="11"/>
        <color theme="1"/>
        <rFont val="Arial"/>
        <family val="2"/>
      </rPr>
      <t>solid and expanding business</t>
    </r>
    <r>
      <rPr>
        <sz val="11"/>
        <color theme="1"/>
        <rFont val="Arial"/>
        <family val="2"/>
      </rPr>
      <t>.</t>
    </r>
  </si>
  <si>
    <r>
      <t xml:space="preserve"> The </t>
    </r>
    <r>
      <rPr>
        <b/>
        <sz val="11"/>
        <color theme="1"/>
        <rFont val="Arial"/>
        <family val="2"/>
      </rPr>
      <t>Retail segment</t>
    </r>
    <r>
      <rPr>
        <sz val="11"/>
        <color theme="1"/>
        <rFont val="Arial"/>
        <family val="2"/>
      </rPr>
      <t xml:space="preserve"> stood out as the </t>
    </r>
    <r>
      <rPr>
        <b/>
        <sz val="11"/>
        <color theme="1"/>
        <rFont val="Arial"/>
        <family val="2"/>
      </rPr>
      <t>fastest-growing sector, with a CAGR of 14.49%</t>
    </r>
    <r>
      <rPr>
        <sz val="11"/>
        <color theme="1"/>
        <rFont val="Arial"/>
        <family val="2"/>
      </rPr>
      <t>, 
while the</t>
    </r>
    <r>
      <rPr>
        <b/>
        <sz val="11"/>
        <color theme="1"/>
        <rFont val="Arial"/>
        <family val="2"/>
      </rPr>
      <t xml:space="preserve"> Wholesale segment </t>
    </r>
    <r>
      <rPr>
        <sz val="11"/>
        <color theme="1"/>
        <rFont val="Arial"/>
        <family val="2"/>
      </rPr>
      <t xml:space="preserve">saw the slowest growth, with a </t>
    </r>
    <r>
      <rPr>
        <b/>
        <sz val="11"/>
        <color theme="1"/>
        <rFont val="Arial"/>
        <family val="2"/>
      </rPr>
      <t>CAGR of 4.82%</t>
    </r>
    <r>
      <rPr>
        <sz val="11"/>
        <color theme="1"/>
        <rFont val="Arial"/>
        <family val="2"/>
      </rPr>
      <t xml:space="preserve">. </t>
    </r>
  </si>
  <si>
    <r>
      <t>The company's</t>
    </r>
    <r>
      <rPr>
        <b/>
        <sz val="11"/>
        <color theme="1"/>
        <rFont val="Arial"/>
        <family val="2"/>
      </rPr>
      <t xml:space="preserve"> profitability has improved remarkably</t>
    </r>
    <r>
      <rPr>
        <sz val="11"/>
        <color theme="1"/>
        <rFont val="Arial"/>
        <family val="2"/>
      </rPr>
      <t xml:space="preserve"> over the period. 
The gross profit grew at a </t>
    </r>
    <r>
      <rPr>
        <b/>
        <sz val="11"/>
        <color theme="1"/>
        <rFont val="Arial"/>
        <family val="2"/>
      </rPr>
      <t>CAGR of 9.66%</t>
    </r>
    <r>
      <rPr>
        <sz val="11"/>
        <color theme="1"/>
        <rFont val="Arial"/>
        <family val="2"/>
      </rPr>
      <t xml:space="preserve">, and the gross profit margin increased from </t>
    </r>
    <r>
      <rPr>
        <b/>
        <sz val="11"/>
        <color theme="1"/>
        <rFont val="Arial"/>
        <family val="2"/>
      </rPr>
      <t>46% to 50%.</t>
    </r>
  </si>
  <si>
    <t>Wholesale</t>
  </si>
  <si>
    <t>Retail</t>
  </si>
  <si>
    <t>Other Businesses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</si>
</sst>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"/>
    <numFmt numFmtId="165" formatCode="#,###;\(#,###\);\-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002060"/>
      <name val="Arial"/>
      <family val="2"/>
    </font>
    <font>
      <b/>
      <sz val="11"/>
      <color theme="9" tint="0.399975585192419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1"/>
    <xf numFmtId="14" fontId="1" fillId="0" borderId="0" xfId="1" applyNumberFormat="1"/>
    <xf numFmtId="0" fontId="2" fillId="0" borderId="0" xfId="1" applyFont="1"/>
    <xf numFmtId="164" fontId="1" fillId="0" borderId="0" xfId="1" applyNumberFormat="1"/>
    <xf numFmtId="9" fontId="1" fillId="0" borderId="0" xfId="1" applyNumberFormat="1"/>
    <xf numFmtId="2" fontId="1" fillId="0" borderId="0" xfId="1" applyNumberFormat="1"/>
    <xf numFmtId="0" fontId="1" fillId="2" borderId="0" xfId="1" applyFill="1"/>
    <xf numFmtId="0" fontId="0" fillId="0" borderId="1" xfId="0" applyBorder="1"/>
    <xf numFmtId="0" fontId="0" fillId="0" borderId="2" xfId="0" applyBorder="1"/>
    <xf numFmtId="0" fontId="2" fillId="0" borderId="1" xfId="1" applyFont="1" applyBorder="1"/>
    <xf numFmtId="0" fontId="4" fillId="0" borderId="0" xfId="0" applyFont="1"/>
    <xf numFmtId="0" fontId="4" fillId="0" borderId="2" xfId="0" applyFont="1" applyBorder="1"/>
    <xf numFmtId="0" fontId="5" fillId="0" borderId="0" xfId="0" applyFont="1"/>
    <xf numFmtId="0" fontId="5" fillId="0" borderId="1" xfId="0" applyFont="1" applyBorder="1"/>
    <xf numFmtId="165" fontId="4" fillId="0" borderId="0" xfId="0" applyNumberFormat="1" applyFont="1"/>
    <xf numFmtId="165" fontId="4" fillId="0" borderId="2" xfId="0" applyNumberFormat="1" applyFont="1" applyBorder="1"/>
    <xf numFmtId="165" fontId="5" fillId="0" borderId="0" xfId="0" applyNumberFormat="1" applyFont="1"/>
    <xf numFmtId="165" fontId="5" fillId="0" borderId="1" xfId="0" applyNumberFormat="1" applyFont="1" applyBorder="1"/>
    <xf numFmtId="0" fontId="0" fillId="3" borderId="0" xfId="0" applyFill="1"/>
    <xf numFmtId="165" fontId="0" fillId="0" borderId="0" xfId="0" applyNumberFormat="1"/>
    <xf numFmtId="9" fontId="4" fillId="0" borderId="0" xfId="0" applyNumberFormat="1" applyFont="1"/>
    <xf numFmtId="0" fontId="2" fillId="0" borderId="1" xfId="1" applyFont="1" applyBorder="1" applyAlignment="1">
      <alignment wrapText="1"/>
    </xf>
    <xf numFmtId="166" fontId="0" fillId="0" borderId="0" xfId="2" applyNumberFormat="1" applyFont="1"/>
    <xf numFmtId="9" fontId="4" fillId="0" borderId="1" xfId="0" applyNumberFormat="1" applyFont="1" applyBorder="1"/>
    <xf numFmtId="0" fontId="6" fillId="0" borderId="0" xfId="0" applyFont="1"/>
    <xf numFmtId="0" fontId="6" fillId="0" borderId="1" xfId="0" applyFont="1" applyBorder="1"/>
    <xf numFmtId="166" fontId="6" fillId="4" borderId="0" xfId="2" applyNumberFormat="1" applyFont="1" applyFill="1"/>
    <xf numFmtId="0" fontId="0" fillId="0" borderId="0" xfId="0" applyAlignment="1">
      <alignment wrapText="1"/>
    </xf>
    <xf numFmtId="0" fontId="4" fillId="5" borderId="6" xfId="0" applyFont="1" applyFill="1" applyBorder="1" applyAlignment="1">
      <alignment horizontal="center" wrapText="1"/>
    </xf>
    <xf numFmtId="0" fontId="4" fillId="5" borderId="0" xfId="0" applyFont="1" applyFill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</cellXfs>
  <cellStyles count="3">
    <cellStyle name="Normal" xfId="0" builtinId="0"/>
    <cellStyle name="Normal 2" xfId="1" xr:uid="{DB18C71D-3F96-4C76-AAE8-D1ACF701B155}"/>
    <cellStyle name="Percent" xfId="2" builtinId="5"/>
  </cellStyles>
  <dxfs count="1">
    <dxf>
      <fill>
        <patternFill patternType="solid">
          <fgColor rgb="FFFFFF00"/>
          <bgColor rgb="FF000000"/>
        </patternFill>
      </fill>
    </dxf>
  </dxfs>
  <tableStyles count="1" defaultTableStyle="TableStyleMedium2" defaultPivotStyle="PivotStyleLight16">
    <tableStyle name="Invisible" pivot="0" table="0" count="0" xr9:uid="{58C2A5DC-1F71-4DE4-944A-11BC963FF67B}"/>
  </tableStyles>
  <colors>
    <mruColors>
      <color rgb="FF4636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u="sng"/>
              <a:t>Adidas</a:t>
            </a:r>
            <a:r>
              <a:rPr lang="en-IN" u="sng" baseline="0"/>
              <a:t> Financial Analysis : FY2019-FY2023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'PART-4'!$P$3</c:f>
              <c:strCache>
                <c:ptCount val="1"/>
                <c:pt idx="0">
                  <c:v>Wholesale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'PART-4'!$Q$2:$U$2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'PART-4'!$Q$3:$U$3</c:f>
              <c:numCache>
                <c:formatCode>#,###;\(#,###\);\-</c:formatCode>
                <c:ptCount val="5"/>
                <c:pt idx="0">
                  <c:v>10003.700000000001</c:v>
                </c:pt>
                <c:pt idx="1">
                  <c:v>10853.04</c:v>
                </c:pt>
                <c:pt idx="2">
                  <c:v>12462.05</c:v>
                </c:pt>
                <c:pt idx="3">
                  <c:v>12259.54</c:v>
                </c:pt>
                <c:pt idx="4">
                  <c:v>12087.66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8-46F2-93FB-FBA8E75B39A3}"/>
            </c:ext>
          </c:extLst>
        </c:ser>
        <c:ser>
          <c:idx val="1"/>
          <c:order val="1"/>
          <c:tx>
            <c:strRef>
              <c:f>'PART-4'!$P$4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'PART-4'!$Q$2:$U$2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'PART-4'!$Q$4:$U$4</c:f>
              <c:numCache>
                <c:formatCode>#,###;\(#,###\);\-</c:formatCode>
                <c:ptCount val="5"/>
                <c:pt idx="0">
                  <c:v>2657.8</c:v>
                </c:pt>
                <c:pt idx="1">
                  <c:v>3169.28</c:v>
                </c:pt>
                <c:pt idx="2">
                  <c:v>3890.39</c:v>
                </c:pt>
                <c:pt idx="3">
                  <c:v>4337.26</c:v>
                </c:pt>
                <c:pt idx="4">
                  <c:v>4577.37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8-46F2-93FB-FBA8E75B39A3}"/>
            </c:ext>
          </c:extLst>
        </c:ser>
        <c:ser>
          <c:idx val="2"/>
          <c:order val="2"/>
          <c:tx>
            <c:strRef>
              <c:f>'PART-4'!$P$5</c:f>
              <c:strCache>
                <c:ptCount val="1"/>
                <c:pt idx="0">
                  <c:v>Other Businesses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'PART-4'!$Q$2:$U$2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'PART-4'!$Q$5:$U$5</c:f>
              <c:numCache>
                <c:formatCode>#,###;\(#,###\);\-</c:formatCode>
                <c:ptCount val="5"/>
                <c:pt idx="0">
                  <c:v>1789.06</c:v>
                </c:pt>
                <c:pt idx="1">
                  <c:v>1883.79</c:v>
                </c:pt>
                <c:pt idx="2">
                  <c:v>2197.2199999999998</c:v>
                </c:pt>
                <c:pt idx="3">
                  <c:v>2540.89</c:v>
                </c:pt>
                <c:pt idx="4">
                  <c:v>2584.9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8-46F2-93FB-FBA8E75B39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33651039"/>
        <c:axId val="1379111455"/>
      </c:barChart>
      <c:lineChart>
        <c:grouping val="standard"/>
        <c:varyColors val="0"/>
        <c:ser>
          <c:idx val="3"/>
          <c:order val="3"/>
          <c:tx>
            <c:strRef>
              <c:f>'PART-4'!$P$6</c:f>
              <c:strCache>
                <c:ptCount val="1"/>
                <c:pt idx="0">
                  <c:v>EBIT %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'PART-4'!$Q$2:$U$2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'PART-4'!$Q$6:$U$6</c:f>
              <c:numCache>
                <c:formatCode>0%</c:formatCode>
                <c:ptCount val="5"/>
                <c:pt idx="0">
                  <c:v>5.0507917927990448E-2</c:v>
                </c:pt>
                <c:pt idx="1">
                  <c:v>7.5426074142120964E-2</c:v>
                </c:pt>
                <c:pt idx="2">
                  <c:v>7.1561391357290505E-2</c:v>
                </c:pt>
                <c:pt idx="3">
                  <c:v>7.9647170667893827E-2</c:v>
                </c:pt>
                <c:pt idx="4">
                  <c:v>8.6556323780429684E-2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8-46F2-93FB-FBA8E75B39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7009695"/>
        <c:axId val="1367535855"/>
      </c:lineChart>
      <c:catAx>
        <c:axId val="10336510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11455"/>
        <c:crosses val="autoZero"/>
        <c:auto val="0"/>
        <c:lblAlgn val="ctr"/>
        <c:lblOffset val="100"/>
        <c:noMultiLvlLbl val="0"/>
      </c:catAx>
      <c:valAx>
        <c:axId val="1379111455"/>
        <c:scaling>
          <c:orientation val="minMax"/>
          <c:max val="25000"/>
          <c:min val="5000"/>
        </c:scaling>
        <c:delete val="0"/>
        <c:axPos val="l"/>
        <c:numFmt formatCode="#,###;\(#,###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51039"/>
        <c:crosses val="autoZero"/>
        <c:crossBetween val="between"/>
        <c:majorUnit val="5000"/>
      </c:valAx>
      <c:valAx>
        <c:axId val="1367535855"/>
        <c:scaling>
          <c:orientation val="minMax"/>
          <c:max val="0.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09695"/>
        <c:crosses val="max"/>
        <c:crossBetween val="between"/>
        <c:majorUnit val="2.0000000000000004E-2"/>
      </c:valAx>
      <c:catAx>
        <c:axId val="9170096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7535855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669193</xdr:colOff>
      <xdr:row>1</xdr:row>
      <xdr:rowOff>131885</xdr:rowOff>
    </xdr:from>
    <xdr:to>
      <xdr:col>2</xdr:col>
      <xdr:colOff>498231</xdr:colOff>
      <xdr:row>4</xdr:row>
      <xdr:rowOff>131885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0540F3-1EE8-8186-CD92-E9F50E9D4414}"/>
            </a:ext>
          </a:extLst>
        </xdr:cNvPr>
        <xdr:cNvSpPr txBox="1"/>
      </xdr:nvSpPr>
      <xdr:spPr>
        <a:xfrm>
          <a:off x="3013808" y="293077"/>
          <a:ext cx="2383692" cy="48357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/>
            <a:t>Here</a:t>
          </a:r>
          <a:r>
            <a:rPr lang="en-IN" sz="1100" baseline="0"/>
            <a:t> "A" means its Actuals data and not projections or estimates data.</a:t>
          </a:r>
          <a:endParaRPr lang="en-IN" sz="1100"/>
        </a:p>
      </xdr:txBody>
    </xdr:sp>
    <xdr:clientData/>
  </xdr:twoCellAnchor>
  <xdr:twoCellAnchor>
    <xdr:from>
      <xdr:col>1</xdr:col>
      <xdr:colOff>385885</xdr:colOff>
      <xdr:row>2</xdr:row>
      <xdr:rowOff>4884</xdr:rowOff>
    </xdr:from>
    <xdr:to>
      <xdr:col>1</xdr:col>
      <xdr:colOff>845039</xdr:colOff>
      <xdr:row>3</xdr:row>
      <xdr:rowOff>19538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37EAC989-D264-253A-0DCA-E08B87BFDC4E}"/>
            </a:ext>
          </a:extLst>
        </xdr:cNvPr>
        <xdr:cNvSpPr/>
      </xdr:nvSpPr>
      <xdr:spPr>
        <a:xfrm>
          <a:off x="2730500" y="327269"/>
          <a:ext cx="459154" cy="175846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1001347</xdr:colOff>
      <xdr:row>5</xdr:row>
      <xdr:rowOff>112346</xdr:rowOff>
    </xdr:from>
    <xdr:to>
      <xdr:col>3</xdr:col>
      <xdr:colOff>722923</xdr:colOff>
      <xdr:row>7</xdr:row>
      <xdr:rowOff>73269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2E6A23E-B68B-43F6-ADBB-80F95F6D9FCD}"/>
            </a:ext>
          </a:extLst>
        </xdr:cNvPr>
        <xdr:cNvSpPr txBox="1"/>
      </xdr:nvSpPr>
      <xdr:spPr>
        <a:xfrm>
          <a:off x="3345962" y="918308"/>
          <a:ext cx="2974730" cy="2833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aseline="0"/>
            <a:t>"MLN" means that figures are in Millions.</a:t>
          </a:r>
          <a:endParaRPr lang="en-IN" sz="1100"/>
        </a:p>
      </xdr:txBody>
    </xdr:sp>
    <xdr:clientData/>
  </xdr:twoCellAnchor>
  <xdr:twoCellAnchor>
    <xdr:from>
      <xdr:col>1</xdr:col>
      <xdr:colOff>1055077</xdr:colOff>
      <xdr:row>5</xdr:row>
      <xdr:rowOff>156307</xdr:rowOff>
    </xdr:from>
    <xdr:to>
      <xdr:col>1</xdr:col>
      <xdr:colOff>1514231</xdr:colOff>
      <xdr:row>7</xdr:row>
      <xdr:rowOff>9769</xdr:rowOff>
    </xdr:to>
    <xdr:sp macro="" textlink="">
      <xdr:nvSpPr>
        <xdr:cNvPr id="7" name="Arrow: Left 6">
          <a:extLst>
            <a:ext uri="{FF2B5EF4-FFF2-40B4-BE49-F238E27FC236}">
              <a16:creationId xmlns:a16="http://schemas.microsoft.com/office/drawing/2014/main" id="{D9F70917-1808-40AB-BFBA-236ACA47D362}"/>
            </a:ext>
          </a:extLst>
        </xdr:cNvPr>
        <xdr:cNvSpPr/>
      </xdr:nvSpPr>
      <xdr:spPr>
        <a:xfrm>
          <a:off x="3399692" y="962269"/>
          <a:ext cx="459154" cy="175846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120650</xdr:colOff>
      <xdr:row>6</xdr:row>
      <xdr:rowOff>139701</xdr:rowOff>
    </xdr:from>
    <xdr:ext cx="5803900" cy="56514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62B340B-60AB-FE21-8DD4-E7F8CA508156}"/>
            </a:ext>
          </a:extLst>
        </xdr:cNvPr>
        <xdr:cNvSpPr/>
      </xdr:nvSpPr>
      <xdr:spPr>
        <a:xfrm>
          <a:off x="4679950" y="1244601"/>
          <a:ext cx="5803900" cy="565149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Did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the prelimnary work by </a:t>
          </a:r>
          <a:r>
            <a:rPr lang="en-US" sz="1600" b="1" cap="none" spc="0" baseline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setting up the</a:t>
          </a:r>
        </a:p>
        <a:p>
          <a:pPr algn="ctr"/>
          <a:r>
            <a:rPr lang="en-US" sz="1600" b="1" cap="none" spc="0" baseline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primary table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which would be later formatted professionally</a:t>
          </a:r>
        </a:p>
      </xdr:txBody>
    </xdr:sp>
    <xdr:clientData/>
  </xdr:oneCellAnchor>
  <xdr:oneCellAnchor>
    <xdr:from>
      <xdr:col>5</xdr:col>
      <xdr:colOff>330200</xdr:colOff>
      <xdr:row>10</xdr:row>
      <xdr:rowOff>0</xdr:rowOff>
    </xdr:from>
    <xdr:ext cx="5803900" cy="60325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A7D6687-8F8D-4041-AE49-74A81BACF2F8}"/>
            </a:ext>
          </a:extLst>
        </xdr:cNvPr>
        <xdr:cNvSpPr/>
      </xdr:nvSpPr>
      <xdr:spPr>
        <a:xfrm>
          <a:off x="4889500" y="1841500"/>
          <a:ext cx="5803900" cy="60325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Did that by filtering out the important details </a:t>
          </a:r>
        </a:p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In my case I got all the </a:t>
          </a:r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details upto "Operating Income"</a:t>
          </a:r>
        </a:p>
      </xdr:txBody>
    </xdr:sp>
    <xdr:clientData/>
  </xdr:oneCellAnchor>
  <xdr:oneCellAnchor>
    <xdr:from>
      <xdr:col>5</xdr:col>
      <xdr:colOff>361950</xdr:colOff>
      <xdr:row>13</xdr:row>
      <xdr:rowOff>95250</xdr:rowOff>
    </xdr:from>
    <xdr:ext cx="5803900" cy="806450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9A17E04-42FC-4E59-8B33-7B53B1933B2F}"/>
            </a:ext>
          </a:extLst>
        </xdr:cNvPr>
        <xdr:cNvSpPr/>
      </xdr:nvSpPr>
      <xdr:spPr>
        <a:xfrm>
          <a:off x="4921250" y="2489200"/>
          <a:ext cx="5803900" cy="8064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But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if you notice carefully, you would see </a:t>
          </a:r>
          <a:r>
            <a:rPr lang="en-US" sz="1600" b="1" cap="none" spc="0" baseline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leading spaces 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which are not the normal spaces, these leading spaces are </a:t>
          </a:r>
          <a:r>
            <a:rPr lang="en-US" sz="1600" b="1" cap="none" spc="0" baseline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non-breaking spaces 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with </a:t>
          </a:r>
          <a:r>
            <a:rPr lang="en-US" sz="1600" b="1" cap="none" spc="0" baseline="0">
              <a:ln w="0"/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unicode 160</a:t>
          </a:r>
        </a:p>
        <a:p>
          <a:pPr algn="ctr"/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152400</xdr:colOff>
      <xdr:row>0</xdr:row>
      <xdr:rowOff>158750</xdr:rowOff>
    </xdr:from>
    <xdr:ext cx="5803900" cy="87630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12948B0-65E2-490A-A697-A2216A681BAE}"/>
            </a:ext>
          </a:extLst>
        </xdr:cNvPr>
        <xdr:cNvSpPr/>
      </xdr:nvSpPr>
      <xdr:spPr>
        <a:xfrm>
          <a:off x="6292850" y="158750"/>
          <a:ext cx="5803900" cy="87630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So without touching our source data we created additional column by cleaning up our initial column - That initial col. will be our helper colum for the usability of lookup function</a:t>
          </a:r>
          <a:endParaRPr lang="en-US" sz="1600" b="1" cap="none" spc="0" baseline="0">
            <a:ln w="0"/>
            <a:solidFill>
              <a:schemeClr val="tx1">
                <a:lumMod val="95000"/>
                <a:lumOff val="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10</xdr:col>
      <xdr:colOff>158750</xdr:colOff>
      <xdr:row>11</xdr:row>
      <xdr:rowOff>25399</xdr:rowOff>
    </xdr:from>
    <xdr:ext cx="5803900" cy="60325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03AF84-7CA2-4419-B865-79576ECAAAFE}"/>
            </a:ext>
          </a:extLst>
        </xdr:cNvPr>
        <xdr:cNvSpPr/>
      </xdr:nvSpPr>
      <xdr:spPr>
        <a:xfrm>
          <a:off x="6299200" y="2076449"/>
          <a:ext cx="5803900" cy="60325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Then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after filling table with lookup function I applied some professional , industry standard formatting.</a:t>
          </a:r>
          <a:endParaRPr lang="en-US" sz="16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165100</xdr:colOff>
      <xdr:row>6</xdr:row>
      <xdr:rowOff>44449</xdr:rowOff>
    </xdr:from>
    <xdr:ext cx="5803900" cy="80645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FED7A5B-012D-45DA-83C7-39E381F52A2F}"/>
            </a:ext>
          </a:extLst>
        </xdr:cNvPr>
        <xdr:cNvSpPr/>
      </xdr:nvSpPr>
      <xdr:spPr>
        <a:xfrm>
          <a:off x="6305550" y="1162049"/>
          <a:ext cx="5803900" cy="8064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In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case you are wondering where the helper column is, I have hidden it (that's the col "D")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158750</xdr:colOff>
      <xdr:row>15</xdr:row>
      <xdr:rowOff>50800</xdr:rowOff>
    </xdr:from>
    <xdr:ext cx="5803900" cy="603250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4F48EFC-92EC-4DF0-BA39-E8E841F76EA0}"/>
            </a:ext>
          </a:extLst>
        </xdr:cNvPr>
        <xdr:cNvSpPr/>
      </xdr:nvSpPr>
      <xdr:spPr>
        <a:xfrm>
          <a:off x="6299200" y="2857500"/>
          <a:ext cx="5803900" cy="60325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But there are still some issues,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upon checking and matching numbers with source data , there is some inconsistency</a:t>
          </a:r>
          <a:endParaRPr lang="en-US" sz="16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743335</xdr:colOff>
      <xdr:row>20</xdr:row>
      <xdr:rowOff>121735</xdr:rowOff>
    </xdr:from>
    <xdr:ext cx="4641079" cy="843693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C0DDD81-0067-BEBC-58AC-3D945E0DB155}"/>
            </a:ext>
          </a:extLst>
        </xdr:cNvPr>
        <xdr:cNvSpPr/>
      </xdr:nvSpPr>
      <xdr:spPr>
        <a:xfrm>
          <a:off x="2534035" y="3849185"/>
          <a:ext cx="4641079" cy="843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731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is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the data of</a:t>
          </a:r>
        </a:p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EBIT(Operating income for FY 2019) from the source.</a:t>
          </a:r>
        </a:p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But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its low as compared to our calculation</a:t>
          </a:r>
          <a:r>
            <a:rPr lang="en-US" sz="16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69850</xdr:colOff>
      <xdr:row>0</xdr:row>
      <xdr:rowOff>57150</xdr:rowOff>
    </xdr:from>
    <xdr:ext cx="5803900" cy="87630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25CE5E3-6EC7-4752-A19E-75AA6AC8DB77}"/>
            </a:ext>
          </a:extLst>
        </xdr:cNvPr>
        <xdr:cNvSpPr/>
      </xdr:nvSpPr>
      <xdr:spPr>
        <a:xfrm>
          <a:off x="6756400" y="57150"/>
          <a:ext cx="5803900" cy="87630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So clearly we are missing somethings, which is required to be taken into account</a:t>
          </a:r>
        </a:p>
      </xdr:txBody>
    </xdr:sp>
    <xdr:clientData/>
  </xdr:oneCellAnchor>
  <xdr:oneCellAnchor>
    <xdr:from>
      <xdr:col>10</xdr:col>
      <xdr:colOff>76200</xdr:colOff>
      <xdr:row>10</xdr:row>
      <xdr:rowOff>120649</xdr:rowOff>
    </xdr:from>
    <xdr:ext cx="5803900" cy="60325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2BC772F-D184-4F5B-8198-61324C1AC2D5}"/>
            </a:ext>
          </a:extLst>
        </xdr:cNvPr>
        <xdr:cNvSpPr/>
      </xdr:nvSpPr>
      <xdr:spPr>
        <a:xfrm>
          <a:off x="6762750" y="1974849"/>
          <a:ext cx="5803900" cy="60325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After taking these two metrics into account and filling the calues for them using lookup, our numbers now match with source data.</a:t>
          </a:r>
        </a:p>
      </xdr:txBody>
    </xdr:sp>
    <xdr:clientData/>
  </xdr:oneCellAnchor>
  <xdr:oneCellAnchor>
    <xdr:from>
      <xdr:col>10</xdr:col>
      <xdr:colOff>82550</xdr:colOff>
      <xdr:row>5</xdr:row>
      <xdr:rowOff>133349</xdr:rowOff>
    </xdr:from>
    <xdr:ext cx="5803900" cy="80645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2FAB922-22FF-4671-B20F-1704F6927DDB}"/>
            </a:ext>
          </a:extLst>
        </xdr:cNvPr>
        <xdr:cNvSpPr/>
      </xdr:nvSpPr>
      <xdr:spPr>
        <a:xfrm>
          <a:off x="6769100" y="1060449"/>
          <a:ext cx="5803900" cy="8064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So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after some inspection, I saw that there were two additional metrics: "Adjustment" &amp; "Other Operating Revenue" that must be taken into account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76200</xdr:colOff>
      <xdr:row>14</xdr:row>
      <xdr:rowOff>152400</xdr:rowOff>
    </xdr:from>
    <xdr:ext cx="5803900" cy="603250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D44755A-ADCA-4FA8-93F2-0C0B8A72E51D}"/>
            </a:ext>
          </a:extLst>
        </xdr:cNvPr>
        <xdr:cNvSpPr/>
      </xdr:nvSpPr>
      <xdr:spPr>
        <a:xfrm>
          <a:off x="6762750" y="2755900"/>
          <a:ext cx="5803900" cy="60325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Now its time to dig deeper into this financial report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52293</xdr:colOff>
      <xdr:row>0</xdr:row>
      <xdr:rowOff>22412</xdr:rowOff>
    </xdr:from>
    <xdr:ext cx="5803900" cy="87630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D44849E-23D6-4931-915F-63CDA46B76D7}"/>
            </a:ext>
          </a:extLst>
        </xdr:cNvPr>
        <xdr:cNvSpPr/>
      </xdr:nvSpPr>
      <xdr:spPr>
        <a:xfrm>
          <a:off x="7492999" y="22412"/>
          <a:ext cx="5803900" cy="87630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We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added additional calculation, since its not from source data I formatted the name of those metrics as </a:t>
          </a:r>
          <a:r>
            <a:rPr lang="en-US" sz="1600" b="0" i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italicized</a:t>
          </a:r>
          <a:endParaRPr lang="en-US" sz="1600" b="0" i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58643</xdr:colOff>
      <xdr:row>8</xdr:row>
      <xdr:rowOff>138204</xdr:rowOff>
    </xdr:from>
    <xdr:ext cx="5803900" cy="110938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E3F04D1-688C-45F2-ADF8-67483797CAE5}"/>
            </a:ext>
          </a:extLst>
        </xdr:cNvPr>
        <xdr:cNvSpPr/>
      </xdr:nvSpPr>
      <xdr:spPr>
        <a:xfrm>
          <a:off x="7499349" y="1975969"/>
          <a:ext cx="5803900" cy="1109383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EBIT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% is an important metric for any firm as</a:t>
          </a:r>
          <a:r>
            <a:rPr lang="en-IN" sz="1100" b="0" i="0" cap="none" spc="0" baseline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it  identifies a company's ability to generate enough earnings to be profitable, pay down debt, and fund ongoing operations.</a:t>
          </a:r>
          <a:endParaRPr lang="en-US" sz="1600" b="0" cap="none" spc="0" baseline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64993</xdr:colOff>
      <xdr:row>3</xdr:row>
      <xdr:rowOff>150905</xdr:rowOff>
    </xdr:from>
    <xdr:ext cx="5803900" cy="80645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40E32D8-8F0F-4F8E-99B5-E7685952AD3D}"/>
            </a:ext>
          </a:extLst>
        </xdr:cNvPr>
        <xdr:cNvSpPr/>
      </xdr:nvSpPr>
      <xdr:spPr>
        <a:xfrm>
          <a:off x="7505699" y="1039905"/>
          <a:ext cx="5803900" cy="8064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Two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major calculations I did was </a:t>
          </a:r>
          <a:r>
            <a:rPr lang="en-US" sz="1600" b="0" i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Gross Profit% 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and </a:t>
          </a:r>
          <a:r>
            <a:rPr lang="en-US" sz="1600" b="0" i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EBIT%</a:t>
          </a:r>
          <a:endParaRPr lang="en-US" sz="1600" b="0" i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283882</xdr:colOff>
      <xdr:row>16</xdr:row>
      <xdr:rowOff>112059</xdr:rowOff>
    </xdr:from>
    <xdr:ext cx="2061882" cy="1109383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DE402CE-0191-4B0A-86B4-E217B11AB07D}"/>
            </a:ext>
          </a:extLst>
        </xdr:cNvPr>
        <xdr:cNvSpPr/>
      </xdr:nvSpPr>
      <xdr:spPr>
        <a:xfrm>
          <a:off x="4534647" y="3466353"/>
          <a:ext cx="2061882" cy="1109383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As you can see our numbers are now matching with source data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438727</xdr:colOff>
      <xdr:row>0</xdr:row>
      <xdr:rowOff>0</xdr:rowOff>
    </xdr:from>
    <xdr:to>
      <xdr:col>27</xdr:col>
      <xdr:colOff>336550</xdr:colOff>
      <xdr:row>27</xdr:row>
      <xdr:rowOff>136070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89FAA-647D-82B6-B3F3-F61CDEC64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117929</xdr:colOff>
      <xdr:row>15</xdr:row>
      <xdr:rowOff>0</xdr:rowOff>
    </xdr:from>
    <xdr:ext cx="4419600" cy="80644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EF45218-8150-467C-852C-057EDAD3D97D}"/>
            </a:ext>
          </a:extLst>
        </xdr:cNvPr>
        <xdr:cNvSpPr/>
      </xdr:nvSpPr>
      <xdr:spPr>
        <a:xfrm>
          <a:off x="4354286" y="3093357"/>
          <a:ext cx="4419600" cy="806449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Added a chart that can help management garner important insights of Adidas performance from FY2019 - FY2023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0</xdr:row>
      <xdr:rowOff>184150</xdr:rowOff>
    </xdr:from>
    <xdr:to>
      <xdr:col>3</xdr:col>
      <xdr:colOff>228692</xdr:colOff>
      <xdr:row>14</xdr:row>
      <xdr:rowOff>165234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601260-82FA-78D9-1275-3B4575888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" y="184150"/>
          <a:ext cx="1797142" cy="2603634"/>
        </a:xfrm>
        <a:prstGeom prst="rect">
          <a:avLst/>
        </a:prstGeom>
      </xdr:spPr>
    </xdr:pic>
    <xdr:clientData/>
  </xdr:twoCellAnchor>
  <xdr:twoCellAnchor editAs="oneCell">
    <xdr:from>
      <xdr:col>3</xdr:col>
      <xdr:colOff>169050</xdr:colOff>
      <xdr:row>0</xdr:row>
      <xdr:rowOff>19050</xdr:rowOff>
    </xdr:from>
    <xdr:to>
      <xdr:col>5</xdr:col>
      <xdr:colOff>16688</xdr:colOff>
      <xdr:row>15</xdr:row>
      <xdr:rowOff>19195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115D32-1F3F-0B7E-2721-8EF3C60F0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850" y="19050"/>
          <a:ext cx="730288" cy="2813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2F68-042B-4357-ABDB-631263EB20BD}">
  <sheetPr filterMode="1"/>
  <dimension ref="A1:J117"/>
  <sheetViews>
    <sheetView zoomScale="115" zoomScaleNormal="115" workbookViewId="0">
      <selection activeCell="B58" sqref="B58"/>
    </sheetView>
  </sheetViews>
  <sheetFormatPr defaultColWidth="9.1796875" defaultRowHeight="12.5" x14ac:dyDescent="0.25"/>
  <cols>
    <col min="1" max="1" width="33.54296875" style="1" bestFit="1" customWidth="1"/>
    <col min="2" max="2" width="36.54296875" style="1" bestFit="1" customWidth="1"/>
    <col min="3" max="3" width="10" style="1" bestFit="1" customWidth="1"/>
    <col min="4" max="6" width="12" style="1" bestFit="1" customWidth="1"/>
    <col min="7" max="10" width="10.1796875" style="1" bestFit="1" customWidth="1"/>
    <col min="11" max="16384" width="9.1796875" style="1"/>
  </cols>
  <sheetData>
    <row r="1" spans="1:10" x14ac:dyDescent="0.25">
      <c r="A1" s="1" t="s">
        <v>0</v>
      </c>
      <c r="B1" s="1" t="s">
        <v>1</v>
      </c>
    </row>
    <row r="2" spans="1:10" x14ac:dyDescent="0.25">
      <c r="A2" s="1" t="s">
        <v>2</v>
      </c>
      <c r="B2" s="1" t="s">
        <v>3</v>
      </c>
    </row>
    <row r="3" spans="1:10" x14ac:dyDescent="0.25">
      <c r="A3" s="1" t="s">
        <v>4</v>
      </c>
      <c r="B3" s="1" t="s">
        <v>5</v>
      </c>
    </row>
    <row r="4" spans="1:10" x14ac:dyDescent="0.25">
      <c r="A4" s="1" t="s">
        <v>6</v>
      </c>
      <c r="B4" s="1" t="s">
        <v>7</v>
      </c>
    </row>
    <row r="5" spans="1:10" x14ac:dyDescent="0.25">
      <c r="A5" s="1" t="s">
        <v>8</v>
      </c>
      <c r="B5" s="1" t="s">
        <v>9</v>
      </c>
    </row>
    <row r="6" spans="1:10" x14ac:dyDescent="0.25">
      <c r="A6" s="1" t="s">
        <v>10</v>
      </c>
      <c r="B6" s="1" t="s">
        <v>11</v>
      </c>
    </row>
    <row r="7" spans="1:10" x14ac:dyDescent="0.25">
      <c r="A7" s="1" t="s">
        <v>12</v>
      </c>
      <c r="B7" s="1" t="s">
        <v>13</v>
      </c>
      <c r="C7" s="5"/>
    </row>
    <row r="9" spans="1:10" x14ac:dyDescent="0.25">
      <c r="A9" s="1" t="s">
        <v>14</v>
      </c>
      <c r="B9" s="1" t="s">
        <v>15</v>
      </c>
      <c r="C9" s="1" t="s">
        <v>130</v>
      </c>
      <c r="D9" s="1" t="s">
        <v>131</v>
      </c>
      <c r="E9" s="1" t="s">
        <v>132</v>
      </c>
      <c r="F9" s="1" t="s">
        <v>133</v>
      </c>
      <c r="G9" s="1" t="s">
        <v>134</v>
      </c>
      <c r="H9" s="1" t="s">
        <v>135</v>
      </c>
      <c r="I9" s="1" t="s">
        <v>136</v>
      </c>
      <c r="J9" s="1" t="s">
        <v>137</v>
      </c>
    </row>
    <row r="10" spans="1:10" hidden="1" x14ac:dyDescent="0.25">
      <c r="A10" s="1" t="s">
        <v>16</v>
      </c>
      <c r="C10" s="2">
        <v>45291</v>
      </c>
      <c r="D10" s="2">
        <v>44926</v>
      </c>
      <c r="E10" s="2">
        <v>44561</v>
      </c>
      <c r="F10" s="2">
        <v>44196</v>
      </c>
      <c r="G10" s="2">
        <v>43830</v>
      </c>
      <c r="H10" s="2">
        <v>43465</v>
      </c>
      <c r="I10" s="2">
        <v>43100</v>
      </c>
      <c r="J10" s="2">
        <v>42735</v>
      </c>
    </row>
    <row r="11" spans="1:10" hidden="1" x14ac:dyDescent="0.25">
      <c r="C11" s="1" t="s">
        <v>17</v>
      </c>
      <c r="D11" s="1" t="s">
        <v>17</v>
      </c>
      <c r="E11" s="1" t="s">
        <v>18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</row>
    <row r="12" spans="1:10" x14ac:dyDescent="0.25">
      <c r="A12" s="7" t="s">
        <v>19</v>
      </c>
      <c r="B12" s="1" t="s">
        <v>20</v>
      </c>
      <c r="C12" s="1">
        <v>19249.93</v>
      </c>
      <c r="D12" s="1">
        <v>19137.690000000002</v>
      </c>
      <c r="E12" s="1">
        <v>18549.66</v>
      </c>
      <c r="F12" s="1">
        <v>15906.11</v>
      </c>
      <c r="G12" s="1">
        <v>14475.66</v>
      </c>
      <c r="H12" s="1">
        <v>15884.134700000001</v>
      </c>
      <c r="I12" s="1">
        <v>14117.8529</v>
      </c>
      <c r="J12" s="1">
        <v>12669.4205</v>
      </c>
    </row>
    <row r="13" spans="1:10" hidden="1" x14ac:dyDescent="0.25">
      <c r="A13" s="1" t="s">
        <v>21</v>
      </c>
      <c r="B13" s="1" t="s">
        <v>20</v>
      </c>
      <c r="C13" s="1">
        <v>19249.93</v>
      </c>
      <c r="D13" s="1">
        <v>19137.68</v>
      </c>
      <c r="E13" s="1">
        <v>18549.66</v>
      </c>
      <c r="F13" s="1">
        <v>15906.11</v>
      </c>
      <c r="G13" s="1">
        <v>14475.66</v>
      </c>
      <c r="H13" s="1">
        <v>15885.61</v>
      </c>
      <c r="I13" s="1">
        <v>14116.48</v>
      </c>
      <c r="J13" s="1">
        <v>12669.42</v>
      </c>
    </row>
    <row r="14" spans="1:10" hidden="1" x14ac:dyDescent="0.25">
      <c r="A14" s="1" t="s">
        <v>22</v>
      </c>
      <c r="C14" s="1">
        <v>12087.66</v>
      </c>
      <c r="D14" s="1">
        <v>12259.54</v>
      </c>
      <c r="E14" s="1">
        <v>12462.05</v>
      </c>
      <c r="F14" s="1">
        <v>10853.04</v>
      </c>
      <c r="G14" s="1">
        <v>10003.700000000001</v>
      </c>
      <c r="H14" s="1">
        <v>7023.5</v>
      </c>
      <c r="I14" s="1">
        <v>5983.54</v>
      </c>
      <c r="J14" s="1">
        <v>5157.47</v>
      </c>
    </row>
    <row r="15" spans="1:10" hidden="1" x14ac:dyDescent="0.25">
      <c r="A15" s="1" t="s">
        <v>23</v>
      </c>
      <c r="C15" s="1">
        <v>4577.37</v>
      </c>
      <c r="D15" s="1">
        <v>4337.26</v>
      </c>
      <c r="E15" s="1">
        <v>3890.39</v>
      </c>
      <c r="F15" s="1">
        <v>3169.28</v>
      </c>
      <c r="G15" s="1">
        <v>2657.8</v>
      </c>
    </row>
    <row r="16" spans="1:10" hidden="1" x14ac:dyDescent="0.25">
      <c r="A16" s="1" t="s">
        <v>24</v>
      </c>
      <c r="C16" s="1">
        <v>2584.9</v>
      </c>
      <c r="D16" s="1">
        <v>2540.89</v>
      </c>
      <c r="E16" s="1">
        <v>2197.2199999999998</v>
      </c>
      <c r="F16" s="1">
        <v>1883.79</v>
      </c>
      <c r="G16" s="1">
        <v>1789.06</v>
      </c>
    </row>
    <row r="17" spans="1:10" hidden="1" x14ac:dyDescent="0.25">
      <c r="A17" s="1" t="s">
        <v>25</v>
      </c>
      <c r="H17" s="1">
        <v>7235.31</v>
      </c>
      <c r="I17" s="1">
        <v>6512.66</v>
      </c>
      <c r="J17" s="1">
        <v>5946.49</v>
      </c>
    </row>
    <row r="18" spans="1:10" hidden="1" x14ac:dyDescent="0.25">
      <c r="A18" s="1" t="s">
        <v>26</v>
      </c>
      <c r="H18" s="1">
        <v>1626.8</v>
      </c>
      <c r="I18" s="1">
        <v>1620.28</v>
      </c>
      <c r="J18" s="1">
        <v>1565.46</v>
      </c>
    </row>
    <row r="19" spans="1:10" hidden="1" x14ac:dyDescent="0.25">
      <c r="A19" s="1" t="s">
        <v>27</v>
      </c>
      <c r="G19" s="1">
        <v>25.1</v>
      </c>
    </row>
    <row r="20" spans="1:10" hidden="1" x14ac:dyDescent="0.25">
      <c r="A20" s="1" t="s">
        <v>28</v>
      </c>
      <c r="B20" s="1" t="s">
        <v>20</v>
      </c>
      <c r="C20" s="1">
        <v>19249.93</v>
      </c>
      <c r="D20" s="1">
        <v>19137.68</v>
      </c>
      <c r="E20" s="1">
        <v>18549.66</v>
      </c>
      <c r="F20" s="1">
        <v>15906.11</v>
      </c>
      <c r="G20" s="1">
        <v>14475.66</v>
      </c>
      <c r="H20" s="1">
        <v>15885.61</v>
      </c>
      <c r="I20" s="1">
        <v>14117.85</v>
      </c>
      <c r="J20" s="1">
        <v>12669.42</v>
      </c>
    </row>
    <row r="21" spans="1:10" hidden="1" x14ac:dyDescent="0.25">
      <c r="A21" s="1" t="s">
        <v>29</v>
      </c>
      <c r="C21" s="1">
        <v>5046.2700000000004</v>
      </c>
      <c r="D21" s="1">
        <v>5242.51</v>
      </c>
      <c r="E21" s="1">
        <v>5462.42</v>
      </c>
      <c r="F21" s="1">
        <v>4700.2</v>
      </c>
      <c r="G21" s="1">
        <v>4548.66</v>
      </c>
      <c r="H21" s="1">
        <v>6861.7</v>
      </c>
      <c r="I21" s="1">
        <v>5989.02</v>
      </c>
      <c r="J21" s="1">
        <v>5229.09</v>
      </c>
    </row>
    <row r="22" spans="1:10" hidden="1" x14ac:dyDescent="0.25">
      <c r="A22" s="1" t="s">
        <v>30</v>
      </c>
      <c r="C22" s="1">
        <v>3906.57</v>
      </c>
      <c r="D22" s="1">
        <v>4189.38</v>
      </c>
      <c r="E22" s="1">
        <v>4439</v>
      </c>
      <c r="F22" s="1">
        <v>3823.3</v>
      </c>
    </row>
    <row r="23" spans="1:10" hidden="1" x14ac:dyDescent="0.25">
      <c r="A23" s="1" t="s">
        <v>31</v>
      </c>
      <c r="C23" s="1">
        <v>722.6</v>
      </c>
      <c r="D23" s="1">
        <v>651.94000000000005</v>
      </c>
      <c r="E23" s="1">
        <v>662.79</v>
      </c>
      <c r="F23" s="1">
        <v>565.14</v>
      </c>
    </row>
    <row r="24" spans="1:10" hidden="1" x14ac:dyDescent="0.25">
      <c r="A24" s="1" t="s">
        <v>32</v>
      </c>
      <c r="C24" s="1">
        <v>417.09</v>
      </c>
      <c r="D24" s="1">
        <v>401.19</v>
      </c>
      <c r="E24" s="1">
        <v>360.63</v>
      </c>
      <c r="F24" s="1">
        <v>311.75</v>
      </c>
    </row>
    <row r="25" spans="1:10" hidden="1" x14ac:dyDescent="0.25">
      <c r="A25" s="1" t="s">
        <v>33</v>
      </c>
      <c r="C25" s="1">
        <v>4467.12</v>
      </c>
      <c r="D25" s="1">
        <v>4384.84</v>
      </c>
      <c r="E25" s="1">
        <v>4320.6400000000003</v>
      </c>
      <c r="F25" s="1">
        <v>3721.15</v>
      </c>
      <c r="G25" s="1">
        <v>3290.87</v>
      </c>
      <c r="H25" s="1">
        <v>3706.64</v>
      </c>
      <c r="I25" s="1">
        <v>4015.07</v>
      </c>
      <c r="J25" s="1">
        <v>4063.16</v>
      </c>
    </row>
    <row r="26" spans="1:10" hidden="1" x14ac:dyDescent="0.25">
      <c r="A26" s="1" t="s">
        <v>30</v>
      </c>
      <c r="C26" s="1">
        <v>2169.14</v>
      </c>
      <c r="D26" s="1">
        <v>2242.5700000000002</v>
      </c>
      <c r="E26" s="1">
        <v>2465.9499999999998</v>
      </c>
      <c r="F26" s="1">
        <v>2134.52</v>
      </c>
    </row>
    <row r="27" spans="1:10" hidden="1" x14ac:dyDescent="0.25">
      <c r="A27" s="1" t="s">
        <v>32</v>
      </c>
      <c r="C27" s="1">
        <v>1449.19</v>
      </c>
      <c r="D27" s="1">
        <v>1372.03</v>
      </c>
      <c r="E27" s="1">
        <v>1151.52</v>
      </c>
      <c r="F27" s="1">
        <v>975.06</v>
      </c>
    </row>
    <row r="28" spans="1:10" hidden="1" x14ac:dyDescent="0.25">
      <c r="A28" s="1" t="s">
        <v>31</v>
      </c>
      <c r="C28" s="1">
        <v>848.79</v>
      </c>
      <c r="D28" s="1">
        <v>770.24</v>
      </c>
      <c r="E28" s="1">
        <v>703.17</v>
      </c>
      <c r="F28" s="1">
        <v>611.57000000000005</v>
      </c>
    </row>
    <row r="29" spans="1:10" hidden="1" x14ac:dyDescent="0.25">
      <c r="A29" s="1" t="s">
        <v>34</v>
      </c>
      <c r="C29" s="1">
        <v>2930.26</v>
      </c>
      <c r="D29" s="1">
        <v>3095.1</v>
      </c>
      <c r="E29" s="1">
        <v>2928.23</v>
      </c>
      <c r="F29" s="1">
        <v>2616.08</v>
      </c>
      <c r="G29" s="1">
        <v>2296.64</v>
      </c>
      <c r="H29" s="1">
        <v>3915.51</v>
      </c>
      <c r="I29" s="1">
        <v>3089.78</v>
      </c>
      <c r="J29" s="1">
        <v>2537.9</v>
      </c>
    </row>
    <row r="30" spans="1:10" hidden="1" x14ac:dyDescent="0.25">
      <c r="A30" s="1" t="s">
        <v>30</v>
      </c>
      <c r="C30" s="1">
        <v>1817.13</v>
      </c>
      <c r="D30" s="1">
        <v>1919.81</v>
      </c>
      <c r="E30" s="1">
        <v>1854.69</v>
      </c>
      <c r="F30" s="1">
        <v>1684.8</v>
      </c>
    </row>
    <row r="31" spans="1:10" hidden="1" x14ac:dyDescent="0.25">
      <c r="A31" s="1" t="s">
        <v>32</v>
      </c>
      <c r="C31" s="1">
        <v>573.83000000000004</v>
      </c>
      <c r="D31" s="1">
        <v>614.65</v>
      </c>
      <c r="E31" s="1">
        <v>554.17999999999995</v>
      </c>
      <c r="F31" s="1">
        <v>493.5</v>
      </c>
    </row>
    <row r="32" spans="1:10" hidden="1" x14ac:dyDescent="0.25">
      <c r="A32" s="1" t="s">
        <v>31</v>
      </c>
      <c r="C32" s="1">
        <v>539.29999999999995</v>
      </c>
      <c r="D32" s="1">
        <v>560.64</v>
      </c>
      <c r="E32" s="1">
        <v>519.37</v>
      </c>
      <c r="F32" s="1">
        <v>437.78</v>
      </c>
    </row>
    <row r="33" spans="1:10" hidden="1" x14ac:dyDescent="0.25">
      <c r="A33" s="1" t="s">
        <v>35</v>
      </c>
      <c r="C33" s="1">
        <v>2515.83</v>
      </c>
      <c r="D33" s="1">
        <v>2502.31</v>
      </c>
      <c r="E33" s="1">
        <v>2222.2800000000002</v>
      </c>
      <c r="F33" s="1">
        <v>1837.36</v>
      </c>
      <c r="G33" s="1">
        <v>1564.56</v>
      </c>
    </row>
    <row r="34" spans="1:10" hidden="1" x14ac:dyDescent="0.25">
      <c r="A34" s="1" t="s">
        <v>31</v>
      </c>
      <c r="C34" s="1">
        <v>1722.82</v>
      </c>
      <c r="D34" s="1">
        <v>1730.79</v>
      </c>
      <c r="E34" s="1">
        <v>1468.99</v>
      </c>
      <c r="F34" s="1">
        <v>1122.32</v>
      </c>
    </row>
    <row r="35" spans="1:10" hidden="1" x14ac:dyDescent="0.25">
      <c r="A35" s="1" t="s">
        <v>30</v>
      </c>
      <c r="C35" s="1">
        <v>723.93</v>
      </c>
      <c r="D35" s="1">
        <v>700.8</v>
      </c>
      <c r="E35" s="1">
        <v>690.63</v>
      </c>
      <c r="F35" s="1">
        <v>667.29</v>
      </c>
    </row>
    <row r="36" spans="1:10" hidden="1" x14ac:dyDescent="0.25">
      <c r="A36" s="1" t="s">
        <v>32</v>
      </c>
      <c r="C36" s="1">
        <v>69.069999999999993</v>
      </c>
      <c r="D36" s="1">
        <v>70.72</v>
      </c>
      <c r="E36" s="1">
        <v>62.66</v>
      </c>
      <c r="F36" s="1">
        <v>46.43</v>
      </c>
    </row>
    <row r="37" spans="1:10" hidden="1" x14ac:dyDescent="0.25">
      <c r="A37" s="1" t="s">
        <v>36</v>
      </c>
      <c r="C37" s="1">
        <v>2198.36</v>
      </c>
      <c r="D37" s="1">
        <v>2008.54</v>
      </c>
      <c r="E37" s="1">
        <v>1711.27</v>
      </c>
      <c r="F37" s="1">
        <v>1326.61</v>
      </c>
      <c r="G37" s="1">
        <v>1348.42</v>
      </c>
    </row>
    <row r="38" spans="1:10" hidden="1" x14ac:dyDescent="0.25">
      <c r="A38" s="1" t="s">
        <v>30</v>
      </c>
      <c r="C38" s="1">
        <v>1863.62</v>
      </c>
      <c r="D38" s="1">
        <v>1699.93</v>
      </c>
      <c r="E38" s="1">
        <v>1445.32</v>
      </c>
      <c r="F38" s="1">
        <v>1114.3599999999999</v>
      </c>
    </row>
    <row r="39" spans="1:10" hidden="1" x14ac:dyDescent="0.25">
      <c r="A39" s="1" t="s">
        <v>31</v>
      </c>
      <c r="C39" s="1">
        <v>286.92</v>
      </c>
      <c r="D39" s="1">
        <v>254.6</v>
      </c>
      <c r="E39" s="1">
        <v>218.61</v>
      </c>
      <c r="F39" s="1">
        <v>173.79</v>
      </c>
    </row>
    <row r="40" spans="1:10" hidden="1" x14ac:dyDescent="0.25">
      <c r="A40" s="1" t="s">
        <v>32</v>
      </c>
      <c r="C40" s="1">
        <v>47.82</v>
      </c>
      <c r="D40" s="1">
        <v>54.01</v>
      </c>
      <c r="E40" s="1">
        <v>47.34</v>
      </c>
      <c r="F40" s="1">
        <v>38.47</v>
      </c>
    </row>
    <row r="41" spans="1:10" hidden="1" x14ac:dyDescent="0.25">
      <c r="A41" s="1" t="s">
        <v>37</v>
      </c>
      <c r="C41" s="1">
        <v>2092.09</v>
      </c>
      <c r="D41" s="1">
        <v>1904.38</v>
      </c>
      <c r="E41" s="1">
        <v>1904.81</v>
      </c>
      <c r="F41" s="1">
        <v>1704.7</v>
      </c>
      <c r="G41" s="1">
        <v>1402.81</v>
      </c>
      <c r="H41" s="1">
        <v>1313.5</v>
      </c>
      <c r="I41" s="1">
        <v>900.61</v>
      </c>
      <c r="J41" s="1">
        <v>626.94000000000005</v>
      </c>
    </row>
    <row r="42" spans="1:10" hidden="1" x14ac:dyDescent="0.25">
      <c r="A42" s="1" t="s">
        <v>30</v>
      </c>
      <c r="C42" s="1">
        <v>1607.26</v>
      </c>
      <c r="D42" s="1">
        <v>1507.05</v>
      </c>
      <c r="E42" s="1">
        <v>1566.46</v>
      </c>
      <c r="F42" s="1">
        <v>1428.76</v>
      </c>
    </row>
    <row r="43" spans="1:10" hidden="1" x14ac:dyDescent="0.25">
      <c r="A43" s="1" t="s">
        <v>31</v>
      </c>
      <c r="C43" s="1">
        <v>456.94</v>
      </c>
      <c r="D43" s="1">
        <v>369.05</v>
      </c>
      <c r="E43" s="1">
        <v>317.47000000000003</v>
      </c>
      <c r="F43" s="1">
        <v>258.69</v>
      </c>
    </row>
    <row r="44" spans="1:10" hidden="1" x14ac:dyDescent="0.25">
      <c r="A44" s="1" t="s">
        <v>32</v>
      </c>
      <c r="C44" s="1">
        <v>27.89</v>
      </c>
      <c r="D44" s="1">
        <v>28.29</v>
      </c>
      <c r="E44" s="1">
        <v>20.89</v>
      </c>
      <c r="F44" s="1">
        <v>18.57</v>
      </c>
    </row>
    <row r="45" spans="1:10" hidden="1" x14ac:dyDescent="0.25">
      <c r="A45" s="1" t="s">
        <v>27</v>
      </c>
      <c r="G45" s="1">
        <v>23.71</v>
      </c>
      <c r="H45" s="1">
        <v>88.25</v>
      </c>
      <c r="I45" s="1">
        <v>123.37</v>
      </c>
      <c r="J45" s="1">
        <v>212.33</v>
      </c>
    </row>
    <row r="46" spans="1:10" x14ac:dyDescent="0.25">
      <c r="A46" s="7" t="s">
        <v>38</v>
      </c>
      <c r="B46" s="1" t="s">
        <v>39</v>
      </c>
      <c r="C46" s="1">
        <v>9696.6934999999994</v>
      </c>
      <c r="D46" s="1">
        <v>9663.3541999999998</v>
      </c>
      <c r="E46" s="1">
        <v>9737.1097000000009</v>
      </c>
      <c r="F46" s="1">
        <v>8291.3433999999997</v>
      </c>
      <c r="G46" s="1">
        <v>7882.7606999999998</v>
      </c>
      <c r="H46" s="1">
        <v>8144.3146999999999</v>
      </c>
      <c r="I46" s="1">
        <v>7421.5025999999998</v>
      </c>
      <c r="J46" s="1">
        <v>7008.1343999999999</v>
      </c>
    </row>
    <row r="47" spans="1:10" x14ac:dyDescent="0.25">
      <c r="A47" s="7" t="s">
        <v>40</v>
      </c>
      <c r="B47" s="1" t="s">
        <v>41</v>
      </c>
      <c r="C47" s="1">
        <v>9553.2356</v>
      </c>
      <c r="D47" s="1">
        <v>9474.3305</v>
      </c>
      <c r="E47" s="1">
        <v>8812.5506999999998</v>
      </c>
      <c r="F47" s="1">
        <v>7614.7698</v>
      </c>
      <c r="G47" s="1">
        <v>6592.9050999999999</v>
      </c>
      <c r="H47" s="1">
        <v>7739.8200999999999</v>
      </c>
      <c r="I47" s="1">
        <v>6696.3503000000001</v>
      </c>
      <c r="J47" s="1">
        <v>5661.2861000000003</v>
      </c>
    </row>
    <row r="48" spans="1:10" hidden="1" x14ac:dyDescent="0.25">
      <c r="A48" s="1" t="s">
        <v>21</v>
      </c>
      <c r="B48" s="1" t="s">
        <v>41</v>
      </c>
      <c r="C48" s="1">
        <v>9484.16</v>
      </c>
      <c r="D48" s="1">
        <v>9474.33</v>
      </c>
      <c r="E48" s="1">
        <v>8812.5499999999993</v>
      </c>
      <c r="F48" s="1">
        <v>7601.5</v>
      </c>
      <c r="G48" s="1">
        <v>6592.91</v>
      </c>
      <c r="H48" s="1">
        <v>7739.82</v>
      </c>
      <c r="I48" s="1">
        <v>6696.35</v>
      </c>
      <c r="J48" s="1">
        <v>5648.72</v>
      </c>
    </row>
    <row r="49" spans="1:10" hidden="1" x14ac:dyDescent="0.25">
      <c r="A49" s="1" t="s">
        <v>22</v>
      </c>
      <c r="C49" s="1">
        <v>5159.17</v>
      </c>
      <c r="D49" s="1">
        <v>4937.76</v>
      </c>
      <c r="E49" s="1">
        <v>4970.8999999999996</v>
      </c>
      <c r="F49" s="1">
        <v>4482.63</v>
      </c>
      <c r="G49" s="1">
        <v>4156.82</v>
      </c>
    </row>
    <row r="50" spans="1:10" hidden="1" x14ac:dyDescent="0.25">
      <c r="A50" s="1" t="s">
        <v>23</v>
      </c>
      <c r="C50" s="1">
        <v>2846.58</v>
      </c>
      <c r="D50" s="1">
        <v>2642.47</v>
      </c>
      <c r="E50" s="1">
        <v>2435.3200000000002</v>
      </c>
      <c r="F50" s="1">
        <v>1958.08</v>
      </c>
      <c r="G50" s="1">
        <v>1556.19</v>
      </c>
    </row>
    <row r="51" spans="1:10" hidden="1" x14ac:dyDescent="0.25">
      <c r="A51" s="1" t="s">
        <v>24</v>
      </c>
      <c r="C51" s="1">
        <v>1061.32</v>
      </c>
      <c r="D51" s="1">
        <v>1086.56</v>
      </c>
      <c r="E51" s="1">
        <v>957.98</v>
      </c>
      <c r="F51" s="1">
        <v>819.85</v>
      </c>
      <c r="G51" s="1">
        <v>705.59</v>
      </c>
    </row>
    <row r="52" spans="1:10" hidden="1" x14ac:dyDescent="0.25">
      <c r="A52" s="1" t="s">
        <v>42</v>
      </c>
      <c r="C52" s="1">
        <v>417.09</v>
      </c>
      <c r="D52" s="1">
        <v>807.53</v>
      </c>
      <c r="E52" s="1">
        <v>448.36</v>
      </c>
      <c r="F52" s="1">
        <v>340.94</v>
      </c>
      <c r="G52" s="1">
        <v>174.3</v>
      </c>
    </row>
    <row r="53" spans="1:10" hidden="1" x14ac:dyDescent="0.25">
      <c r="A53" s="1" t="s">
        <v>43</v>
      </c>
      <c r="H53" s="1">
        <v>450.09</v>
      </c>
      <c r="I53" s="1">
        <v>346.81</v>
      </c>
      <c r="J53" s="1">
        <v>246.25</v>
      </c>
    </row>
    <row r="54" spans="1:10" hidden="1" x14ac:dyDescent="0.25">
      <c r="A54" s="1" t="s">
        <v>44</v>
      </c>
      <c r="H54" s="1">
        <v>528.04999999999995</v>
      </c>
      <c r="I54" s="1">
        <v>493.49</v>
      </c>
      <c r="J54" s="1">
        <v>472.4</v>
      </c>
    </row>
    <row r="55" spans="1:10" hidden="1" x14ac:dyDescent="0.25">
      <c r="A55" s="1" t="s">
        <v>45</v>
      </c>
      <c r="H55" s="1">
        <v>1169.3599999999999</v>
      </c>
      <c r="I55" s="1">
        <v>1236.46</v>
      </c>
      <c r="J55" s="1">
        <v>1086.78</v>
      </c>
    </row>
    <row r="56" spans="1:10" hidden="1" x14ac:dyDescent="0.25">
      <c r="A56" s="1" t="s">
        <v>46</v>
      </c>
      <c r="H56" s="1">
        <v>5592.32</v>
      </c>
      <c r="I56" s="1">
        <v>4619.59</v>
      </c>
      <c r="J56" s="1">
        <v>3843.29</v>
      </c>
    </row>
    <row r="57" spans="1:10" hidden="1" x14ac:dyDescent="0.25">
      <c r="A57" s="1" t="s">
        <v>47</v>
      </c>
      <c r="B57" s="1" t="s">
        <v>48</v>
      </c>
      <c r="C57" s="6">
        <v>328.09359999999998</v>
      </c>
      <c r="D57" s="6">
        <v>298.32310000000001</v>
      </c>
      <c r="E57" s="6">
        <v>265.94990000000001</v>
      </c>
      <c r="F57" s="6">
        <v>278.58909999999997</v>
      </c>
      <c r="G57" s="1">
        <v>259.36559999999997</v>
      </c>
      <c r="H57" s="1">
        <v>282.41079999999999</v>
      </c>
      <c r="I57" s="1">
        <v>139.82140000000001</v>
      </c>
      <c r="J57" s="1">
        <v>113.075</v>
      </c>
    </row>
    <row r="58" spans="1:10" x14ac:dyDescent="0.25">
      <c r="A58" s="7" t="s">
        <v>49</v>
      </c>
      <c r="B58" s="1" t="s">
        <v>50</v>
      </c>
      <c r="C58" s="6">
        <v>8215.6232</v>
      </c>
      <c r="D58" s="6">
        <v>8248.8911000000007</v>
      </c>
      <c r="E58" s="6">
        <v>7751.5357999999997</v>
      </c>
      <c r="F58" s="6">
        <v>6694.0990000000002</v>
      </c>
      <c r="G58" s="1">
        <v>6121.5848999999998</v>
      </c>
      <c r="H58" s="1">
        <v>6439.5537999999997</v>
      </c>
      <c r="I58" s="1">
        <v>5531.1715999999997</v>
      </c>
      <c r="J58" s="1">
        <v>4653.6625999999997</v>
      </c>
    </row>
    <row r="59" spans="1:10" x14ac:dyDescent="0.25">
      <c r="A59" s="7" t="s">
        <v>51</v>
      </c>
      <c r="B59" s="1" t="s">
        <v>52</v>
      </c>
      <c r="C59" s="6">
        <v>1665.7069000000008</v>
      </c>
      <c r="D59" s="6">
        <v>1523.7678000000019</v>
      </c>
      <c r="E59" s="6">
        <v>1326.9643999999994</v>
      </c>
      <c r="F59" s="6">
        <v>1199.2567000000006</v>
      </c>
      <c r="G59" s="4">
        <v>730.68000000000018</v>
      </c>
      <c r="H59" s="1">
        <v>1582.6769999999999</v>
      </c>
      <c r="I59" s="1">
        <v>1305.0001</v>
      </c>
      <c r="J59" s="1">
        <v>1120.6984</v>
      </c>
    </row>
    <row r="60" spans="1:10" hidden="1" x14ac:dyDescent="0.25">
      <c r="A60" s="1" t="s">
        <v>21</v>
      </c>
      <c r="B60" s="1" t="s">
        <v>52</v>
      </c>
      <c r="C60" s="1">
        <v>1596.63</v>
      </c>
      <c r="D60" s="1">
        <v>1183.01</v>
      </c>
      <c r="E60" s="1">
        <v>1326.96</v>
      </c>
      <c r="F60" s="1">
        <v>1185.99</v>
      </c>
      <c r="G60" s="1">
        <v>708.37</v>
      </c>
      <c r="H60" s="1">
        <v>1582.68</v>
      </c>
      <c r="I60" s="1">
        <v>1305</v>
      </c>
      <c r="J60" s="1">
        <v>1108.1300000000001</v>
      </c>
    </row>
    <row r="61" spans="1:10" hidden="1" x14ac:dyDescent="0.25">
      <c r="A61" s="1" t="s">
        <v>22</v>
      </c>
      <c r="C61" s="1">
        <v>4093.86</v>
      </c>
      <c r="D61" s="1">
        <v>3812.62</v>
      </c>
      <c r="E61" s="1">
        <v>3745.58</v>
      </c>
      <c r="F61" s="1">
        <v>3412.05</v>
      </c>
      <c r="G61" s="1">
        <v>3271.35</v>
      </c>
    </row>
    <row r="62" spans="1:10" hidden="1" x14ac:dyDescent="0.25">
      <c r="A62" s="1" t="s">
        <v>23</v>
      </c>
      <c r="C62" s="1">
        <v>900.6</v>
      </c>
      <c r="D62" s="1">
        <v>930.97</v>
      </c>
      <c r="E62" s="1">
        <v>825.7</v>
      </c>
      <c r="F62" s="1">
        <v>599.63</v>
      </c>
      <c r="G62" s="1">
        <v>372.32</v>
      </c>
    </row>
    <row r="63" spans="1:10" hidden="1" x14ac:dyDescent="0.25">
      <c r="A63" s="1" t="s">
        <v>24</v>
      </c>
      <c r="C63" s="1">
        <v>674.78</v>
      </c>
      <c r="D63" s="1">
        <v>695.66</v>
      </c>
      <c r="E63" s="1">
        <v>594.55999999999995</v>
      </c>
      <c r="F63" s="1">
        <v>489.52</v>
      </c>
      <c r="G63" s="1">
        <v>391.84</v>
      </c>
    </row>
    <row r="64" spans="1:10" hidden="1" x14ac:dyDescent="0.25">
      <c r="A64" s="1" t="s">
        <v>43</v>
      </c>
      <c r="C64" s="1">
        <v>389.2</v>
      </c>
      <c r="D64" s="1">
        <v>443.63</v>
      </c>
      <c r="E64" s="1">
        <v>406.58</v>
      </c>
      <c r="F64" s="1">
        <v>281.24</v>
      </c>
      <c r="G64" s="1">
        <v>57.17</v>
      </c>
      <c r="H64" s="1">
        <v>-136.79</v>
      </c>
      <c r="I64" s="1">
        <v>-194.65</v>
      </c>
      <c r="J64" s="1">
        <v>-81.67</v>
      </c>
    </row>
    <row r="65" spans="1:10" hidden="1" x14ac:dyDescent="0.25">
      <c r="A65" s="1" t="s">
        <v>53</v>
      </c>
      <c r="C65" s="1">
        <v>138.13999999999999</v>
      </c>
      <c r="D65" s="1">
        <v>135.02000000000001</v>
      </c>
      <c r="E65" s="1">
        <v>129.49</v>
      </c>
      <c r="F65" s="1">
        <v>132.66</v>
      </c>
      <c r="G65" s="1">
        <v>119.92</v>
      </c>
      <c r="H65" s="1">
        <v>-10.3</v>
      </c>
      <c r="I65" s="1">
        <v>149.41999999999999</v>
      </c>
      <c r="J65" s="1">
        <v>108.05</v>
      </c>
    </row>
    <row r="66" spans="1:10" hidden="1" x14ac:dyDescent="0.25">
      <c r="A66" s="1" t="s">
        <v>54</v>
      </c>
      <c r="C66" s="1">
        <v>-1935.35</v>
      </c>
      <c r="D66" s="1">
        <v>-1931.38</v>
      </c>
      <c r="E66" s="1">
        <v>-1896.46</v>
      </c>
      <c r="F66" s="1">
        <v>-1708.68</v>
      </c>
      <c r="G66" s="1">
        <v>-1433.48</v>
      </c>
    </row>
    <row r="67" spans="1:10" hidden="1" x14ac:dyDescent="0.25">
      <c r="A67" s="1" t="s">
        <v>55</v>
      </c>
      <c r="C67" s="1">
        <v>-2664.6</v>
      </c>
      <c r="D67" s="1">
        <v>-2903.51</v>
      </c>
      <c r="E67" s="1">
        <v>-2478.4899999999998</v>
      </c>
      <c r="F67" s="1">
        <v>-2020.43</v>
      </c>
      <c r="G67" s="1">
        <v>-2070.7399999999998</v>
      </c>
    </row>
    <row r="68" spans="1:10" hidden="1" x14ac:dyDescent="0.25">
      <c r="A68" s="1" t="s">
        <v>44</v>
      </c>
      <c r="H68" s="1">
        <v>114.73</v>
      </c>
      <c r="I68" s="1">
        <v>89.1</v>
      </c>
      <c r="J68" s="1">
        <v>91.72</v>
      </c>
    </row>
    <row r="69" spans="1:10" hidden="1" x14ac:dyDescent="0.25">
      <c r="A69" s="1" t="s">
        <v>46</v>
      </c>
      <c r="H69" s="1">
        <v>1615.04</v>
      </c>
      <c r="I69" s="1">
        <v>1261.1300000000001</v>
      </c>
      <c r="J69" s="1">
        <v>990.03</v>
      </c>
    </row>
    <row r="70" spans="1:10" hidden="1" x14ac:dyDescent="0.25">
      <c r="A70" s="1" t="s">
        <v>56</v>
      </c>
      <c r="B70" s="1" t="s">
        <v>57</v>
      </c>
      <c r="C70" s="1">
        <v>96.966899999999995</v>
      </c>
      <c r="D70" s="1">
        <v>124.7299</v>
      </c>
      <c r="E70" s="1">
        <v>150.3801</v>
      </c>
      <c r="F70" s="1">
        <v>148.58090000000001</v>
      </c>
      <c r="G70" s="1">
        <v>192.4325</v>
      </c>
      <c r="H70" s="1">
        <v>261.81830000000002</v>
      </c>
      <c r="I70" s="1">
        <v>223.4401</v>
      </c>
      <c r="J70" s="1">
        <v>231.1755</v>
      </c>
    </row>
    <row r="71" spans="1:10" hidden="1" x14ac:dyDescent="0.25">
      <c r="A71" s="1" t="s">
        <v>58</v>
      </c>
      <c r="B71" s="1" t="s">
        <v>59</v>
      </c>
      <c r="C71" s="1">
        <v>0</v>
      </c>
      <c r="D71" s="1">
        <v>0</v>
      </c>
      <c r="E71" s="1">
        <v>0</v>
      </c>
      <c r="F71" s="1">
        <v>0</v>
      </c>
      <c r="G71" s="1">
        <v>34.860999999999997</v>
      </c>
      <c r="H71" s="1">
        <v>36.772199999999998</v>
      </c>
      <c r="I71" s="1">
        <v>-9.5955999999999992</v>
      </c>
      <c r="J71" s="1">
        <v>-2.5127999999999999</v>
      </c>
    </row>
    <row r="72" spans="1:10" hidden="1" x14ac:dyDescent="0.25">
      <c r="A72" s="1" t="s">
        <v>60</v>
      </c>
      <c r="B72" s="1" t="s">
        <v>61</v>
      </c>
      <c r="C72" s="1">
        <v>62.430799999999998</v>
      </c>
      <c r="D72" s="1">
        <v>304.7525</v>
      </c>
      <c r="E72" s="1">
        <v>-33.4178</v>
      </c>
      <c r="F72" s="1">
        <v>-18.572600000000001</v>
      </c>
      <c r="G72" s="1">
        <v>4.1833</v>
      </c>
      <c r="H72" s="1">
        <v>-45.5976</v>
      </c>
      <c r="I72" s="1">
        <v>-26.045200000000001</v>
      </c>
      <c r="J72" s="1">
        <v>-16.332999999999998</v>
      </c>
    </row>
    <row r="73" spans="1:10" hidden="1" x14ac:dyDescent="0.25">
      <c r="A73" s="1" t="s">
        <v>62</v>
      </c>
      <c r="B73" s="1" t="s">
        <v>63</v>
      </c>
      <c r="C73" s="1">
        <v>1506.3082999999999</v>
      </c>
      <c r="D73" s="1">
        <v>1094.28</v>
      </c>
      <c r="E73" s="1">
        <v>1210.0026</v>
      </c>
      <c r="F73" s="1">
        <v>1069.2516000000001</v>
      </c>
      <c r="G73" s="1">
        <v>499.209</v>
      </c>
      <c r="H73" s="1">
        <v>1329.684</v>
      </c>
      <c r="I73" s="1">
        <v>1117.2007000000001</v>
      </c>
      <c r="J73" s="1">
        <v>908.36879999999996</v>
      </c>
    </row>
    <row r="74" spans="1:10" hidden="1" x14ac:dyDescent="0.25">
      <c r="A74" s="1" t="s">
        <v>64</v>
      </c>
      <c r="B74" s="1" t="s">
        <v>65</v>
      </c>
      <c r="C74" s="1">
        <v>456.94009999999997</v>
      </c>
      <c r="D74" s="1">
        <v>420.48129999999998</v>
      </c>
      <c r="E74" s="1">
        <v>363.41849999999999</v>
      </c>
      <c r="F74" s="1">
        <v>315.73439999999999</v>
      </c>
      <c r="G74" s="1">
        <v>157.57149999999999</v>
      </c>
      <c r="H74" s="1">
        <v>382.43119999999999</v>
      </c>
      <c r="I74" s="1">
        <v>356.4076</v>
      </c>
      <c r="J74" s="1">
        <v>285.2002</v>
      </c>
    </row>
    <row r="75" spans="1:10" hidden="1" x14ac:dyDescent="0.25">
      <c r="A75" s="1" t="s">
        <v>66</v>
      </c>
      <c r="B75" s="1" t="s">
        <v>67</v>
      </c>
      <c r="C75" s="1">
        <v>1049.3681999999999</v>
      </c>
      <c r="D75" s="1">
        <v>673.79870000000005</v>
      </c>
      <c r="E75" s="1">
        <v>846.58410000000003</v>
      </c>
      <c r="F75" s="1">
        <v>753.51729999999998</v>
      </c>
      <c r="G75" s="1">
        <v>341.63740000000001</v>
      </c>
      <c r="H75" s="1">
        <v>947.25279999999998</v>
      </c>
      <c r="I75" s="1">
        <v>760.79309999999998</v>
      </c>
      <c r="J75" s="1">
        <v>623.16859999999997</v>
      </c>
    </row>
    <row r="76" spans="1:10" ht="13" hidden="1" x14ac:dyDescent="0.3">
      <c r="A76" s="3" t="s">
        <v>68</v>
      </c>
      <c r="B76" s="1" t="s">
        <v>69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hidden="1" x14ac:dyDescent="0.25">
      <c r="A77" s="1" t="s">
        <v>70</v>
      </c>
      <c r="B77" s="1" t="s">
        <v>71</v>
      </c>
      <c r="C77" s="1">
        <v>3.9849000000000001</v>
      </c>
      <c r="D77" s="1">
        <v>-2.5718000000000001</v>
      </c>
      <c r="E77" s="1">
        <v>-6.9619999999999997</v>
      </c>
      <c r="F77" s="1">
        <v>1.3266</v>
      </c>
      <c r="G77" s="1">
        <v>0</v>
      </c>
      <c r="H77" s="1">
        <v>2.9417999999999997</v>
      </c>
      <c r="I77" s="1">
        <v>5.4832000000000001</v>
      </c>
      <c r="J77" s="1">
        <v>16.332999999999998</v>
      </c>
    </row>
    <row r="78" spans="1:10" hidden="1" x14ac:dyDescent="0.25">
      <c r="A78" s="1" t="s">
        <v>72</v>
      </c>
      <c r="B78" s="1" t="s">
        <v>73</v>
      </c>
      <c r="C78" s="1">
        <v>1045.3833</v>
      </c>
      <c r="D78" s="1">
        <v>676.37049999999999</v>
      </c>
      <c r="E78" s="1">
        <v>853.5462</v>
      </c>
      <c r="F78" s="1">
        <v>752.19069999999999</v>
      </c>
      <c r="G78" s="1">
        <v>341.63740000000001</v>
      </c>
      <c r="H78" s="1">
        <v>944.31100000000004</v>
      </c>
      <c r="I78" s="1">
        <v>755.30989999999997</v>
      </c>
      <c r="J78" s="1">
        <v>606.8356</v>
      </c>
    </row>
    <row r="79" spans="1:10" hidden="1" x14ac:dyDescent="0.25">
      <c r="A79" s="1" t="s">
        <v>74</v>
      </c>
      <c r="B79" s="1" t="s">
        <v>75</v>
      </c>
      <c r="C79" s="1">
        <v>0</v>
      </c>
      <c r="D79" s="1">
        <v>0</v>
      </c>
      <c r="E79" s="1">
        <v>0</v>
      </c>
      <c r="F79" s="1">
        <v>0</v>
      </c>
      <c r="G79" s="1" t="s">
        <v>76</v>
      </c>
      <c r="H79" s="1">
        <v>0</v>
      </c>
      <c r="I79" s="1">
        <v>0</v>
      </c>
      <c r="J79" s="1" t="s">
        <v>76</v>
      </c>
    </row>
    <row r="80" spans="1:10" ht="13" hidden="1" x14ac:dyDescent="0.3">
      <c r="A80" s="3" t="s">
        <v>77</v>
      </c>
      <c r="B80" s="1" t="s">
        <v>78</v>
      </c>
      <c r="C80" s="1">
        <v>1045.3833</v>
      </c>
      <c r="D80" s="1">
        <v>676.37049999999999</v>
      </c>
      <c r="E80" s="1">
        <v>853.5462</v>
      </c>
      <c r="F80" s="1">
        <v>752.19069999999999</v>
      </c>
      <c r="G80" s="1">
        <v>341.63740000000001</v>
      </c>
      <c r="H80" s="1">
        <v>944.31100000000004</v>
      </c>
      <c r="I80" s="1">
        <v>755.30989999999997</v>
      </c>
      <c r="J80" s="1">
        <v>606.8356</v>
      </c>
    </row>
    <row r="82" spans="1:10" x14ac:dyDescent="0.25">
      <c r="A82" s="1" t="s">
        <v>79</v>
      </c>
      <c r="B82" s="1" t="s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 t="s">
        <v>76</v>
      </c>
      <c r="J82" s="1" t="s">
        <v>76</v>
      </c>
    </row>
    <row r="83" spans="1:10" x14ac:dyDescent="0.25">
      <c r="A83" s="1" t="s">
        <v>81</v>
      </c>
      <c r="B83" s="1" t="s">
        <v>82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 t="s">
        <v>76</v>
      </c>
      <c r="J83" s="1" t="s">
        <v>76</v>
      </c>
    </row>
    <row r="84" spans="1:10" x14ac:dyDescent="0.25">
      <c r="A84" s="1" t="s">
        <v>83</v>
      </c>
      <c r="B84" s="1" t="s">
        <v>84</v>
      </c>
      <c r="C84" s="1">
        <v>1045.3833</v>
      </c>
      <c r="D84" s="1">
        <v>676.37049999999999</v>
      </c>
      <c r="E84" s="1">
        <v>853.5462</v>
      </c>
      <c r="F84" s="1">
        <v>752.19069999999999</v>
      </c>
      <c r="G84" s="1">
        <v>341.63740000000001</v>
      </c>
      <c r="H84" s="1">
        <v>944.31100000000004</v>
      </c>
      <c r="I84" s="1">
        <v>755.30989999999997</v>
      </c>
      <c r="J84" s="1">
        <v>606.8356</v>
      </c>
    </row>
    <row r="86" spans="1:10" x14ac:dyDescent="0.25">
      <c r="A86" s="1" t="s">
        <v>85</v>
      </c>
      <c r="B86" s="1" t="s">
        <v>86</v>
      </c>
      <c r="C86" s="1">
        <v>4.9945000000000004</v>
      </c>
      <c r="D86" s="1">
        <v>3.2404000000000002</v>
      </c>
      <c r="E86" s="1">
        <v>4.0797999999999996</v>
      </c>
      <c r="F86" s="1">
        <v>3.5951</v>
      </c>
      <c r="G86" s="1">
        <v>1.7429999999999999</v>
      </c>
      <c r="H86" s="1">
        <v>4.7804000000000002</v>
      </c>
      <c r="I86" s="1">
        <v>3.7149000000000001</v>
      </c>
      <c r="J86" s="1">
        <v>2.9775999999999998</v>
      </c>
    </row>
    <row r="87" spans="1:10" x14ac:dyDescent="0.25">
      <c r="A87" s="1" t="s">
        <v>87</v>
      </c>
      <c r="B87" s="1" t="s">
        <v>88</v>
      </c>
      <c r="C87" s="1">
        <v>4.9945000000000004</v>
      </c>
      <c r="D87" s="1">
        <v>3.2404000000000002</v>
      </c>
      <c r="E87" s="1">
        <v>4.0797999999999996</v>
      </c>
      <c r="F87" s="1">
        <v>3.5951</v>
      </c>
      <c r="G87" s="1">
        <v>1.7429999999999999</v>
      </c>
      <c r="H87" s="1">
        <v>4.7804000000000002</v>
      </c>
      <c r="I87" s="1">
        <v>3.7149000000000001</v>
      </c>
      <c r="J87" s="1">
        <v>2.9775999999999998</v>
      </c>
    </row>
    <row r="88" spans="1:10" x14ac:dyDescent="0.25">
      <c r="A88" s="1" t="s">
        <v>89</v>
      </c>
      <c r="B88" s="1" t="s">
        <v>90</v>
      </c>
      <c r="C88" s="1">
        <v>4.9945000000000004</v>
      </c>
      <c r="D88" s="1">
        <v>3.2404000000000002</v>
      </c>
      <c r="E88" s="1">
        <v>4.0797999999999996</v>
      </c>
      <c r="F88" s="1">
        <v>3.5951</v>
      </c>
      <c r="G88" s="1">
        <v>1.7429999999999999</v>
      </c>
      <c r="H88" s="1">
        <v>4.7804000000000002</v>
      </c>
      <c r="I88" s="1">
        <v>3.7149000000000001</v>
      </c>
      <c r="J88" s="1">
        <v>2.9775999999999998</v>
      </c>
    </row>
    <row r="89" spans="1:10" ht="13" x14ac:dyDescent="0.3">
      <c r="A89" s="3" t="s">
        <v>91</v>
      </c>
      <c r="B89" s="1" t="s">
        <v>92</v>
      </c>
      <c r="C89" s="1">
        <v>209.21619999999999</v>
      </c>
      <c r="D89" s="1">
        <v>209.21619999999999</v>
      </c>
      <c r="E89" s="1">
        <v>209.21619999999999</v>
      </c>
      <c r="F89" s="1">
        <v>209.21619999999999</v>
      </c>
      <c r="G89" s="1">
        <v>196.22020000000001</v>
      </c>
      <c r="H89" s="1">
        <v>197.56229999999999</v>
      </c>
      <c r="I89" s="1">
        <v>203.595</v>
      </c>
      <c r="J89" s="1">
        <v>203.3861</v>
      </c>
    </row>
    <row r="90" spans="1:10" ht="13" x14ac:dyDescent="0.3">
      <c r="A90" s="3" t="s">
        <v>93</v>
      </c>
      <c r="B90" s="1" t="s">
        <v>94</v>
      </c>
      <c r="C90" s="1">
        <v>4.9945000000000004</v>
      </c>
      <c r="D90" s="1">
        <v>3.2404000000000002</v>
      </c>
      <c r="E90" s="1">
        <v>4.0797999999999996</v>
      </c>
      <c r="F90" s="1">
        <v>3.5951</v>
      </c>
      <c r="G90" s="1">
        <v>1.7012</v>
      </c>
      <c r="H90" s="1">
        <v>4.5156000000000001</v>
      </c>
      <c r="I90" s="1">
        <v>3.5230000000000001</v>
      </c>
      <c r="J90" s="1">
        <v>2.8269000000000002</v>
      </c>
    </row>
    <row r="91" spans="1:10" x14ac:dyDescent="0.25">
      <c r="A91" s="1" t="s">
        <v>95</v>
      </c>
      <c r="B91" s="1" t="s">
        <v>96</v>
      </c>
      <c r="C91" s="1">
        <v>4.9945000000000004</v>
      </c>
      <c r="D91" s="1">
        <v>3.2404000000000002</v>
      </c>
      <c r="E91" s="1">
        <v>4.0797999999999996</v>
      </c>
      <c r="F91" s="1">
        <v>3.5951</v>
      </c>
      <c r="G91" s="1">
        <v>1.7012</v>
      </c>
      <c r="H91" s="1">
        <v>4.5156000000000001</v>
      </c>
      <c r="I91" s="1">
        <v>3.5230000000000001</v>
      </c>
      <c r="J91" s="1">
        <v>2.8269000000000002</v>
      </c>
    </row>
    <row r="92" spans="1:10" x14ac:dyDescent="0.25">
      <c r="A92" s="1" t="s">
        <v>97</v>
      </c>
      <c r="B92" s="1" t="s">
        <v>98</v>
      </c>
      <c r="C92" s="1">
        <v>4.9945000000000004</v>
      </c>
      <c r="D92" s="1">
        <v>3.2404000000000002</v>
      </c>
      <c r="E92" s="1">
        <v>4.0797999999999996</v>
      </c>
      <c r="F92" s="1">
        <v>3.5951</v>
      </c>
      <c r="G92" s="1">
        <v>1.7012</v>
      </c>
      <c r="H92" s="1">
        <v>4.5156000000000001</v>
      </c>
      <c r="I92" s="1">
        <v>3.5230000000000001</v>
      </c>
      <c r="J92" s="1">
        <v>2.8269000000000002</v>
      </c>
    </row>
    <row r="93" spans="1:10" x14ac:dyDescent="0.25">
      <c r="A93" s="1" t="s">
        <v>99</v>
      </c>
      <c r="B93" s="1" t="s">
        <v>100</v>
      </c>
      <c r="C93" s="1">
        <v>209.21619999999999</v>
      </c>
      <c r="D93" s="1">
        <v>209.21619999999999</v>
      </c>
      <c r="E93" s="1">
        <v>209.21619999999999</v>
      </c>
      <c r="F93" s="1">
        <v>209.21619999999999</v>
      </c>
      <c r="G93" s="1">
        <v>209.2381</v>
      </c>
      <c r="H93" s="1">
        <v>213.33320000000001</v>
      </c>
      <c r="I93" s="1">
        <v>219.46719999999999</v>
      </c>
      <c r="J93" s="1">
        <v>219.39949999999999</v>
      </c>
    </row>
    <row r="95" spans="1:10" x14ac:dyDescent="0.25">
      <c r="A95" s="1" t="s">
        <v>101</v>
      </c>
    </row>
    <row r="96" spans="1:10" x14ac:dyDescent="0.25">
      <c r="A96" s="1" t="s">
        <v>102</v>
      </c>
      <c r="B96" s="1" t="s">
        <v>103</v>
      </c>
      <c r="C96" s="1" t="s">
        <v>104</v>
      </c>
      <c r="D96" s="1" t="s">
        <v>104</v>
      </c>
      <c r="E96" s="1" t="s">
        <v>104</v>
      </c>
      <c r="F96" s="1" t="s">
        <v>104</v>
      </c>
      <c r="G96" s="1" t="s">
        <v>104</v>
      </c>
      <c r="H96" s="1" t="s">
        <v>104</v>
      </c>
      <c r="I96" s="1" t="s">
        <v>104</v>
      </c>
      <c r="J96" s="1" t="s">
        <v>104</v>
      </c>
    </row>
    <row r="97" spans="1:10" x14ac:dyDescent="0.25">
      <c r="A97" s="1" t="s">
        <v>105</v>
      </c>
      <c r="B97" s="1" t="s">
        <v>105</v>
      </c>
      <c r="C97" s="1">
        <v>2056.2303000000002</v>
      </c>
      <c r="D97" s="1">
        <v>1872.2347</v>
      </c>
      <c r="E97" s="1">
        <v>1679.2440999999999</v>
      </c>
      <c r="F97" s="1">
        <v>1557.4458999999999</v>
      </c>
      <c r="G97" s="1">
        <v>1147.6229000000001</v>
      </c>
      <c r="H97" s="1">
        <v>1926.8651</v>
      </c>
      <c r="I97" s="1">
        <v>1599.7218</v>
      </c>
      <c r="J97" s="1">
        <v>1393.3347000000001</v>
      </c>
    </row>
    <row r="98" spans="1:10" x14ac:dyDescent="0.25">
      <c r="A98" s="1" t="s">
        <v>106</v>
      </c>
      <c r="B98" s="1" t="s">
        <v>107</v>
      </c>
      <c r="C98" s="1">
        <v>10.681799999999999</v>
      </c>
      <c r="D98" s="1">
        <v>9.7829999999999995</v>
      </c>
      <c r="E98" s="1">
        <v>9.0526999999999997</v>
      </c>
      <c r="F98" s="1">
        <v>9.7914999999999992</v>
      </c>
      <c r="G98" s="1">
        <v>7.9279000000000002</v>
      </c>
      <c r="H98" s="1">
        <v>12.130800000000001</v>
      </c>
      <c r="I98" s="1">
        <v>11.331200000000001</v>
      </c>
      <c r="J98" s="1">
        <v>10.9976</v>
      </c>
    </row>
    <row r="99" spans="1:10" x14ac:dyDescent="0.25">
      <c r="A99" s="1" t="s">
        <v>108</v>
      </c>
      <c r="B99" s="1" t="s">
        <v>109</v>
      </c>
      <c r="C99" s="1">
        <v>49.627400000000002</v>
      </c>
      <c r="D99" s="1">
        <v>49.506100000000004</v>
      </c>
      <c r="E99" s="1">
        <v>47.507899999999999</v>
      </c>
      <c r="F99" s="1">
        <v>47.873199999999997</v>
      </c>
      <c r="G99" s="1">
        <v>45.544699999999999</v>
      </c>
      <c r="H99" s="1">
        <v>48.726700000000001</v>
      </c>
      <c r="I99" s="1">
        <v>47.431800000000003</v>
      </c>
      <c r="J99" s="1">
        <v>44.684600000000003</v>
      </c>
    </row>
    <row r="100" spans="1:10" x14ac:dyDescent="0.25">
      <c r="A100" s="1" t="s">
        <v>21</v>
      </c>
      <c r="B100" s="1" t="s">
        <v>109</v>
      </c>
    </row>
    <row r="101" spans="1:10" x14ac:dyDescent="0.25">
      <c r="A101" s="1" t="s">
        <v>23</v>
      </c>
      <c r="C101" s="1">
        <v>62.2</v>
      </c>
      <c r="D101" s="1">
        <v>60.9</v>
      </c>
      <c r="E101" s="1">
        <v>62.6</v>
      </c>
      <c r="F101" s="1">
        <v>61.8</v>
      </c>
      <c r="G101" s="1">
        <v>58.6</v>
      </c>
    </row>
    <row r="102" spans="1:10" x14ac:dyDescent="0.25">
      <c r="A102" s="1" t="s">
        <v>22</v>
      </c>
      <c r="C102" s="1">
        <v>42.7</v>
      </c>
      <c r="D102" s="1">
        <v>40.299999999999997</v>
      </c>
      <c r="E102" s="1">
        <v>39.9</v>
      </c>
      <c r="F102" s="1">
        <v>41.3</v>
      </c>
      <c r="G102" s="1">
        <v>41.6</v>
      </c>
    </row>
    <row r="103" spans="1:10" x14ac:dyDescent="0.25">
      <c r="A103" s="1" t="s">
        <v>24</v>
      </c>
      <c r="C103" s="1">
        <v>41</v>
      </c>
      <c r="D103" s="1">
        <v>42.8</v>
      </c>
      <c r="E103" s="1">
        <v>43.5</v>
      </c>
      <c r="F103" s="1">
        <v>43.5</v>
      </c>
      <c r="G103" s="1">
        <v>39.4</v>
      </c>
    </row>
    <row r="104" spans="1:10" x14ac:dyDescent="0.25">
      <c r="A104" s="1" t="s">
        <v>110</v>
      </c>
      <c r="B104" s="1" t="s">
        <v>111</v>
      </c>
      <c r="C104" s="1">
        <v>8.6530000000000005</v>
      </c>
      <c r="D104" s="1">
        <v>7.9620999999999995</v>
      </c>
      <c r="E104" s="1">
        <v>7.1536</v>
      </c>
      <c r="F104" s="1">
        <v>7.5396000000000001</v>
      </c>
      <c r="G104" s="1">
        <v>5.0476999999999999</v>
      </c>
      <c r="H104" s="1">
        <v>9.9639000000000006</v>
      </c>
      <c r="I104" s="1">
        <v>9.2436000000000007</v>
      </c>
      <c r="J104" s="1">
        <v>8.8457000000000008</v>
      </c>
    </row>
    <row r="105" spans="1:10" x14ac:dyDescent="0.25">
      <c r="A105" s="1" t="s">
        <v>21</v>
      </c>
      <c r="B105" s="1" t="s">
        <v>111</v>
      </c>
    </row>
    <row r="106" spans="1:10" x14ac:dyDescent="0.25">
      <c r="A106" s="1" t="s">
        <v>22</v>
      </c>
      <c r="C106" s="1">
        <v>33.9</v>
      </c>
      <c r="D106" s="1">
        <v>31.1</v>
      </c>
      <c r="E106" s="1">
        <v>30.1</v>
      </c>
      <c r="F106" s="1">
        <v>31.4</v>
      </c>
      <c r="G106" s="1">
        <v>32.700000000000003</v>
      </c>
    </row>
    <row r="107" spans="1:10" x14ac:dyDescent="0.25">
      <c r="A107" s="1" t="s">
        <v>24</v>
      </c>
      <c r="C107" s="1">
        <v>26.1</v>
      </c>
      <c r="D107" s="1">
        <v>27.4</v>
      </c>
      <c r="E107" s="1">
        <v>27</v>
      </c>
      <c r="F107" s="1">
        <v>26</v>
      </c>
      <c r="G107" s="1">
        <v>21.94</v>
      </c>
    </row>
    <row r="108" spans="1:10" x14ac:dyDescent="0.25">
      <c r="A108" s="1" t="s">
        <v>23</v>
      </c>
      <c r="C108" s="1">
        <v>19.7</v>
      </c>
      <c r="D108" s="1">
        <v>21.5</v>
      </c>
      <c r="E108" s="1">
        <v>21.2</v>
      </c>
      <c r="F108" s="1">
        <v>18.899999999999999</v>
      </c>
      <c r="G108" s="1">
        <v>14</v>
      </c>
    </row>
    <row r="109" spans="1:10" x14ac:dyDescent="0.25">
      <c r="A109" s="1" t="s">
        <v>112</v>
      </c>
      <c r="B109" s="1" t="s">
        <v>113</v>
      </c>
      <c r="C109" s="1">
        <v>5.4306000000000001</v>
      </c>
      <c r="D109" s="1">
        <v>3.5342000000000002</v>
      </c>
      <c r="E109" s="1">
        <v>4.6013999999999999</v>
      </c>
      <c r="F109" s="1">
        <v>4.7289000000000003</v>
      </c>
      <c r="G109" s="1">
        <v>2.3601000000000001</v>
      </c>
      <c r="H109" s="1">
        <v>5.9450000000000003</v>
      </c>
      <c r="I109" s="1">
        <v>5.35</v>
      </c>
      <c r="J109" s="1">
        <v>4.7897999999999996</v>
      </c>
    </row>
    <row r="110" spans="1:10" x14ac:dyDescent="0.25">
      <c r="A110" s="1" t="s">
        <v>114</v>
      </c>
      <c r="B110" s="1" t="s">
        <v>115</v>
      </c>
      <c r="C110" s="1">
        <v>396758.50280000002</v>
      </c>
      <c r="D110" s="1">
        <v>476441.06339999998</v>
      </c>
      <c r="E110" s="1">
        <v>456472.19069999998</v>
      </c>
      <c r="F110" s="1">
        <v>436453.5491</v>
      </c>
      <c r="G110" s="1">
        <v>420352.11359999998</v>
      </c>
      <c r="H110" s="1" t="s">
        <v>76</v>
      </c>
      <c r="I110" s="1" t="s">
        <v>76</v>
      </c>
      <c r="J110" s="1" t="s">
        <v>76</v>
      </c>
    </row>
    <row r="111" spans="1:10" x14ac:dyDescent="0.25">
      <c r="A111" s="1" t="s">
        <v>116</v>
      </c>
      <c r="B111" s="1" t="s">
        <v>117</v>
      </c>
      <c r="C111" s="1">
        <v>1.9925000000000002</v>
      </c>
      <c r="D111" s="1">
        <v>1.7359</v>
      </c>
      <c r="E111" s="1">
        <v>1.3924000000000001</v>
      </c>
      <c r="F111" s="1">
        <v>1.0612999999999999</v>
      </c>
      <c r="G111" s="1">
        <v>0.48809999999999998</v>
      </c>
      <c r="H111" s="1">
        <v>0.73540000000000005</v>
      </c>
      <c r="I111" s="1">
        <v>0.68540000000000001</v>
      </c>
      <c r="J111" s="1">
        <v>0.52769999999999995</v>
      </c>
    </row>
    <row r="112" spans="1:10" x14ac:dyDescent="0.25">
      <c r="A112" s="1" t="s">
        <v>118</v>
      </c>
      <c r="B112" s="1" t="s">
        <v>119</v>
      </c>
      <c r="C112" s="1">
        <v>417.09070000000003</v>
      </c>
      <c r="D112" s="1">
        <v>362.61689999999999</v>
      </c>
      <c r="E112" s="1">
        <v>291.01330000000002</v>
      </c>
      <c r="F112" s="1">
        <v>221.54470000000001</v>
      </c>
      <c r="G112" s="1">
        <v>101.794</v>
      </c>
      <c r="H112" s="1">
        <v>142.6763</v>
      </c>
      <c r="I112" s="1">
        <v>139.54730000000001</v>
      </c>
      <c r="J112" s="1">
        <v>107.4212</v>
      </c>
    </row>
    <row r="113" spans="1:10" x14ac:dyDescent="0.25">
      <c r="A113" s="1" t="s">
        <v>120</v>
      </c>
      <c r="B113" s="1" t="s">
        <v>121</v>
      </c>
      <c r="C113" s="1">
        <v>33.207900000000002</v>
      </c>
      <c r="D113" s="1">
        <v>45.005600000000001</v>
      </c>
      <c r="E113" s="1">
        <v>41.772199999999998</v>
      </c>
      <c r="F113" s="1">
        <v>30.5121</v>
      </c>
      <c r="G113" s="1">
        <v>22.311</v>
      </c>
      <c r="H113" s="1">
        <v>54.422899999999998</v>
      </c>
      <c r="I113" s="1">
        <v>35.640799999999999</v>
      </c>
      <c r="J113" s="1">
        <v>46.486400000000003</v>
      </c>
    </row>
    <row r="114" spans="1:10" x14ac:dyDescent="0.25">
      <c r="A114" s="1" t="s">
        <v>122</v>
      </c>
      <c r="B114" s="1" t="s">
        <v>123</v>
      </c>
      <c r="C114" s="1">
        <v>170.02420000000001</v>
      </c>
      <c r="D114" s="1">
        <v>164.59209999999999</v>
      </c>
      <c r="E114" s="1">
        <v>160.12690000000001</v>
      </c>
      <c r="F114" s="1">
        <v>135.31469999999999</v>
      </c>
      <c r="G114" s="1">
        <v>119.9217</v>
      </c>
      <c r="H114" s="1">
        <v>119.142</v>
      </c>
      <c r="I114" s="1">
        <v>115.14709999999999</v>
      </c>
      <c r="J114" s="1">
        <v>123.12609999999999</v>
      </c>
    </row>
    <row r="115" spans="1:10" x14ac:dyDescent="0.25">
      <c r="A115" s="1" t="s">
        <v>124</v>
      </c>
      <c r="B115" s="1" t="s">
        <v>125</v>
      </c>
      <c r="C115" s="1">
        <v>2491.9173999999998</v>
      </c>
      <c r="D115" s="1">
        <v>2407.1588999999999</v>
      </c>
      <c r="E115" s="1">
        <v>2291.9036999999998</v>
      </c>
      <c r="F115" s="1">
        <v>2017.7813000000001</v>
      </c>
      <c r="G115" s="1">
        <v>1885.2808</v>
      </c>
      <c r="H115" s="1">
        <v>3774.3022000000001</v>
      </c>
      <c r="I115" s="1">
        <v>3380.3888999999999</v>
      </c>
      <c r="J115" s="1">
        <v>1365.6941999999999</v>
      </c>
    </row>
    <row r="116" spans="1:10" x14ac:dyDescent="0.25">
      <c r="A116" s="1" t="s">
        <v>126</v>
      </c>
      <c r="B116" s="1" t="s">
        <v>127</v>
      </c>
      <c r="C116" s="1">
        <v>310.82549999999998</v>
      </c>
      <c r="D116" s="1">
        <v>275.17739999999998</v>
      </c>
      <c r="E116" s="1">
        <v>285.44369999999998</v>
      </c>
      <c r="F116" s="1">
        <v>257.36329999999998</v>
      </c>
      <c r="G116" s="1">
        <v>276.09879999999998</v>
      </c>
      <c r="H116" s="1">
        <v>242.6968</v>
      </c>
      <c r="I116" s="1">
        <v>198.76580000000001</v>
      </c>
      <c r="J116" s="1">
        <v>162.07409999999999</v>
      </c>
    </row>
    <row r="117" spans="1:10" x14ac:dyDescent="0.25">
      <c r="A117" s="1" t="s">
        <v>128</v>
      </c>
      <c r="B117" s="1" t="s">
        <v>129</v>
      </c>
      <c r="C117" s="1">
        <v>892.62710000000004</v>
      </c>
      <c r="D117" s="1">
        <v>819.10270000000003</v>
      </c>
      <c r="E117" s="1">
        <v>763.03959999999995</v>
      </c>
      <c r="F117" s="1">
        <v>721.67849999999999</v>
      </c>
      <c r="G117" s="1">
        <v>669.33050000000003</v>
      </c>
      <c r="H117" s="1">
        <v>620.71529999999996</v>
      </c>
      <c r="I117" s="1">
        <v>461.95909999999998</v>
      </c>
      <c r="J117" s="1">
        <v>349.27600000000001</v>
      </c>
    </row>
  </sheetData>
  <autoFilter ref="A9:J80" xr:uid="{5FD42F68-042B-4357-ABDB-631263EB20BD}">
    <filterColumn colId="0">
      <colorFilter dxfId="0"/>
    </filterColumn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BE7D-872C-4922-9494-05DC79290408}">
  <sheetPr>
    <tabColor theme="4" tint="-0.249977111117893"/>
  </sheetPr>
  <dimension ref="C4:L12"/>
  <sheetViews>
    <sheetView showGridLines="0" zoomScaleNormal="100" workbookViewId="0">
      <selection activeCell="B12" sqref="B12"/>
    </sheetView>
  </sheetViews>
  <sheetFormatPr defaultRowHeight="14.5" x14ac:dyDescent="0.35"/>
  <cols>
    <col min="2" max="2" width="23.1796875" bestFit="1" customWidth="1"/>
    <col min="3" max="3" width="22.6328125" bestFit="1" customWidth="1"/>
    <col min="4" max="4" width="2" customWidth="1"/>
  </cols>
  <sheetData>
    <row r="4" spans="3:12" x14ac:dyDescent="0.35">
      <c r="E4" s="1" t="s">
        <v>134</v>
      </c>
      <c r="F4" s="1" t="s">
        <v>133</v>
      </c>
      <c r="G4" s="1" t="s">
        <v>132</v>
      </c>
      <c r="H4" s="1" t="s">
        <v>131</v>
      </c>
      <c r="I4" s="1" t="s">
        <v>130</v>
      </c>
      <c r="J4" s="1"/>
      <c r="K4" s="1"/>
      <c r="L4" s="1"/>
    </row>
    <row r="5" spans="3:12" x14ac:dyDescent="0.35">
      <c r="C5" s="1" t="s">
        <v>22</v>
      </c>
      <c r="E5" s="1"/>
      <c r="F5" s="1"/>
      <c r="G5" s="1"/>
      <c r="H5" s="1"/>
      <c r="I5" s="1"/>
      <c r="J5" s="1"/>
      <c r="K5" s="1"/>
      <c r="L5" s="1"/>
    </row>
    <row r="6" spans="3:12" x14ac:dyDescent="0.35">
      <c r="C6" s="1" t="s">
        <v>23</v>
      </c>
      <c r="E6" s="1"/>
      <c r="F6" s="1"/>
      <c r="G6" s="1"/>
      <c r="H6" s="1"/>
      <c r="I6" s="1"/>
      <c r="J6" s="1"/>
      <c r="K6" s="1"/>
      <c r="L6" s="1"/>
    </row>
    <row r="7" spans="3:12" x14ac:dyDescent="0.35">
      <c r="C7" s="1" t="s">
        <v>24</v>
      </c>
      <c r="E7" s="1"/>
      <c r="F7" s="1"/>
      <c r="G7" s="1"/>
      <c r="H7" s="1"/>
      <c r="I7" s="1"/>
      <c r="J7" s="1"/>
      <c r="K7" s="1"/>
      <c r="L7" s="1"/>
    </row>
    <row r="8" spans="3:12" x14ac:dyDescent="0.35">
      <c r="C8" s="1" t="s">
        <v>19</v>
      </c>
      <c r="D8" s="1"/>
    </row>
    <row r="9" spans="3:12" x14ac:dyDescent="0.35">
      <c r="C9" s="1" t="s">
        <v>38</v>
      </c>
      <c r="D9" s="1"/>
    </row>
    <row r="10" spans="3:12" x14ac:dyDescent="0.35">
      <c r="C10" s="1" t="s">
        <v>40</v>
      </c>
      <c r="D10" s="1"/>
    </row>
    <row r="11" spans="3:12" x14ac:dyDescent="0.35">
      <c r="C11" s="1" t="s">
        <v>49</v>
      </c>
      <c r="D11" s="1"/>
    </row>
    <row r="12" spans="3:12" x14ac:dyDescent="0.35">
      <c r="C12" s="1" t="s">
        <v>51</v>
      </c>
      <c r="D12" s="1"/>
    </row>
  </sheetData>
  <sortState xmlns:xlrd2="http://schemas.microsoft.com/office/spreadsheetml/2017/richdata2" columnSort="1" ref="E3:I4">
    <sortCondition descending="1" ref="E3:I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0E8E-9E60-4B6E-95EC-BEABF4FDFBC8}">
  <sheetPr>
    <tabColor theme="5" tint="-0.249977111117893"/>
  </sheetPr>
  <dimension ref="C5:J19"/>
  <sheetViews>
    <sheetView showGridLines="0" topLeftCell="B1" workbookViewId="0">
      <selection activeCell="N23" sqref="N23"/>
    </sheetView>
  </sheetViews>
  <sheetFormatPr defaultRowHeight="14.5" x14ac:dyDescent="0.35"/>
  <cols>
    <col min="2" max="3" width="16.90625" customWidth="1"/>
    <col min="4" max="4" width="18.26953125" hidden="1" customWidth="1"/>
    <col min="5" max="5" width="1.7265625" customWidth="1"/>
  </cols>
  <sheetData>
    <row r="5" spans="3:10" ht="15" thickBot="1" x14ac:dyDescent="0.4">
      <c r="C5" s="8"/>
      <c r="D5" s="8"/>
      <c r="E5" s="8"/>
      <c r="F5" s="10" t="s">
        <v>134</v>
      </c>
      <c r="G5" s="10" t="s">
        <v>133</v>
      </c>
      <c r="H5" s="10" t="s">
        <v>132</v>
      </c>
      <c r="I5" s="10" t="s">
        <v>131</v>
      </c>
      <c r="J5" s="10" t="s">
        <v>130</v>
      </c>
    </row>
    <row r="6" spans="3:10" ht="15" thickTop="1" x14ac:dyDescent="0.35">
      <c r="C6" s="11" t="str">
        <f>SUBSTITUTE(D6,CHAR(160),"")</f>
        <v>Wholesale</v>
      </c>
      <c r="D6" t="s">
        <v>22</v>
      </c>
      <c r="F6" s="15">
        <f>INDEX('IS source'!$A$9:$J$117,MATCH('PART-1'!$D6,'IS source'!$A$9:$A$117,0),MATCH('PART-1'!F$5,'IS source'!$A$9:$J$9,0))</f>
        <v>10003.700000000001</v>
      </c>
      <c r="G6" s="15">
        <f>INDEX('IS source'!$A$9:$J$117,MATCH('PART-1'!$D6,'IS source'!$A$9:$A$117,0),MATCH('PART-1'!G$5,'IS source'!$A$9:$J$9,0))</f>
        <v>10853.04</v>
      </c>
      <c r="H6" s="15">
        <f>INDEX('IS source'!$A$9:$J$117,MATCH('PART-1'!$D6,'IS source'!$A$9:$A$117,0),MATCH('PART-1'!H$5,'IS source'!$A$9:$J$9,0))</f>
        <v>12462.05</v>
      </c>
      <c r="I6" s="15">
        <f>INDEX('IS source'!$A$9:$J$117,MATCH('PART-1'!$D6,'IS source'!$A$9:$A$117,0),MATCH('PART-1'!I$5,'IS source'!$A$9:$J$9,0))</f>
        <v>12259.54</v>
      </c>
      <c r="J6" s="15">
        <f>INDEX('IS source'!$A$9:$J$117,MATCH('PART-1'!$D6,'IS source'!$A$9:$A$117,0),MATCH('PART-1'!J$5,'IS source'!$A$9:$J$9,0))</f>
        <v>12087.66</v>
      </c>
    </row>
    <row r="7" spans="3:10" x14ac:dyDescent="0.35">
      <c r="C7" s="11" t="str">
        <f t="shared" ref="C7:C12" si="0">SUBSTITUTE(D7,CHAR(160),"")</f>
        <v>Retail</v>
      </c>
      <c r="D7" t="s">
        <v>23</v>
      </c>
      <c r="F7" s="15">
        <f>INDEX('IS source'!$A$9:$J$117,MATCH('PART-1'!$D7,'IS source'!$A$9:$A$117,0),MATCH('PART-1'!F$5,'IS source'!$A$9:$J$9,0))</f>
        <v>2657.8</v>
      </c>
      <c r="G7" s="15">
        <f>INDEX('IS source'!$A$9:$J$117,MATCH('PART-1'!$D7,'IS source'!$A$9:$A$117,0),MATCH('PART-1'!G$5,'IS source'!$A$9:$J$9,0))</f>
        <v>3169.28</v>
      </c>
      <c r="H7" s="15">
        <f>INDEX('IS source'!$A$9:$J$117,MATCH('PART-1'!$D7,'IS source'!$A$9:$A$117,0),MATCH('PART-1'!H$5,'IS source'!$A$9:$J$9,0))</f>
        <v>3890.39</v>
      </c>
      <c r="I7" s="15">
        <f>INDEX('IS source'!$A$9:$J$117,MATCH('PART-1'!$D7,'IS source'!$A$9:$A$117,0),MATCH('PART-1'!I$5,'IS source'!$A$9:$J$9,0))</f>
        <v>4337.26</v>
      </c>
      <c r="J7" s="15">
        <f>INDEX('IS source'!$A$9:$J$117,MATCH('PART-1'!$D7,'IS source'!$A$9:$A$117,0),MATCH('PART-1'!J$5,'IS source'!$A$9:$J$9,0))</f>
        <v>4577.37</v>
      </c>
    </row>
    <row r="8" spans="3:10" ht="15" thickBot="1" x14ac:dyDescent="0.4">
      <c r="C8" s="12" t="str">
        <f>SUBSTITUTE(D8,CHAR(160),"")</f>
        <v>Other Businesses</v>
      </c>
      <c r="D8" s="9" t="s">
        <v>24</v>
      </c>
      <c r="E8" s="9"/>
      <c r="F8" s="16">
        <f>INDEX('IS source'!$A$9:$J$117,MATCH('PART-1'!$D8,'IS source'!$A$9:$A$117,0),MATCH('PART-1'!F$5,'IS source'!$A$9:$J$9,0))</f>
        <v>1789.06</v>
      </c>
      <c r="G8" s="16">
        <f>INDEX('IS source'!$A$9:$J$117,MATCH('PART-1'!$D8,'IS source'!$A$9:$A$117,0),MATCH('PART-1'!G$5,'IS source'!$A$9:$J$9,0))</f>
        <v>1883.79</v>
      </c>
      <c r="H8" s="16">
        <f>INDEX('IS source'!$A$9:$J$117,MATCH('PART-1'!$D8,'IS source'!$A$9:$A$117,0),MATCH('PART-1'!H$5,'IS source'!$A$9:$J$9,0))</f>
        <v>2197.2199999999998</v>
      </c>
      <c r="I8" s="16">
        <f>INDEX('IS source'!$A$9:$J$117,MATCH('PART-1'!$D8,'IS source'!$A$9:$A$117,0),MATCH('PART-1'!I$5,'IS source'!$A$9:$J$9,0))</f>
        <v>2540.89</v>
      </c>
      <c r="J8" s="16">
        <f>INDEX('IS source'!$A$9:$J$117,MATCH('PART-1'!$D8,'IS source'!$A$9:$A$117,0),MATCH('PART-1'!J$5,'IS source'!$A$9:$J$9,0))</f>
        <v>2584.9</v>
      </c>
    </row>
    <row r="9" spans="3:10" x14ac:dyDescent="0.35">
      <c r="C9" s="13" t="str">
        <f t="shared" si="0"/>
        <v>Revenue</v>
      </c>
      <c r="D9" t="s">
        <v>19</v>
      </c>
      <c r="F9" s="17">
        <f>SUM(F6:F8)</f>
        <v>14450.56</v>
      </c>
      <c r="G9" s="17">
        <f>SUM(G6:G8)</f>
        <v>15906.11</v>
      </c>
      <c r="H9" s="17">
        <f>SUM(H6:H8)</f>
        <v>18549.66</v>
      </c>
      <c r="I9" s="17">
        <f>SUM(I6:I8)</f>
        <v>19137.690000000002</v>
      </c>
      <c r="J9" s="17">
        <f>SUM(J6:J8)</f>
        <v>19249.93</v>
      </c>
    </row>
    <row r="10" spans="3:10" ht="15" thickBot="1" x14ac:dyDescent="0.4">
      <c r="C10" s="12" t="str">
        <f t="shared" si="0"/>
        <v>Cost of Revenue</v>
      </c>
      <c r="D10" s="9" t="s">
        <v>38</v>
      </c>
      <c r="E10" s="9"/>
      <c r="F10" s="16">
        <f>INDEX('IS source'!$A$9:$J$117,MATCH('PART-1'!$D10,'IS source'!$A$9:$A$117,0),MATCH('PART-1'!F$5,'IS source'!$A$9:$J$9,0))*-1</f>
        <v>-7882.7606999999998</v>
      </c>
      <c r="G10" s="16">
        <f>INDEX('IS source'!$A$9:$J$117,MATCH('PART-1'!$D10,'IS source'!$A$9:$A$117,0),MATCH('PART-1'!G$5,'IS source'!$A$9:$J$9,0))*-1</f>
        <v>-8291.3433999999997</v>
      </c>
      <c r="H10" s="16">
        <f>INDEX('IS source'!$A$9:$J$117,MATCH('PART-1'!$D10,'IS source'!$A$9:$A$117,0),MATCH('PART-1'!H$5,'IS source'!$A$9:$J$9,0))*-1</f>
        <v>-9737.1097000000009</v>
      </c>
      <c r="I10" s="16">
        <f>INDEX('IS source'!$A$9:$J$117,MATCH('PART-1'!$D10,'IS source'!$A$9:$A$117,0),MATCH('PART-1'!I$5,'IS source'!$A$9:$J$9,0))*-1</f>
        <v>-9663.3541999999998</v>
      </c>
      <c r="J10" s="16">
        <f>INDEX('IS source'!$A$9:$J$117,MATCH('PART-1'!$D10,'IS source'!$A$9:$A$117,0),MATCH('PART-1'!J$5,'IS source'!$A$9:$J$9,0))*-1</f>
        <v>-9696.6934999999994</v>
      </c>
    </row>
    <row r="11" spans="3:10" x14ac:dyDescent="0.35">
      <c r="C11" s="13" t="str">
        <f t="shared" si="0"/>
        <v>Gross Profit</v>
      </c>
      <c r="D11" t="s">
        <v>40</v>
      </c>
      <c r="F11" s="17">
        <f>F9+F10</f>
        <v>6567.7992999999997</v>
      </c>
      <c r="G11" s="17">
        <f t="shared" ref="G11:J11" si="1">G9+G10</f>
        <v>7614.7666000000008</v>
      </c>
      <c r="H11" s="17">
        <f t="shared" si="1"/>
        <v>8812.550299999999</v>
      </c>
      <c r="I11" s="17">
        <f t="shared" si="1"/>
        <v>9474.3358000000026</v>
      </c>
      <c r="J11" s="17">
        <f t="shared" si="1"/>
        <v>9553.2365000000009</v>
      </c>
    </row>
    <row r="12" spans="3:10" ht="15" thickBot="1" x14ac:dyDescent="0.4">
      <c r="C12" s="12" t="str">
        <f t="shared" si="0"/>
        <v>Operating Expenses</v>
      </c>
      <c r="D12" s="9" t="s">
        <v>49</v>
      </c>
      <c r="E12" s="9"/>
      <c r="F12" s="16">
        <f>INDEX('IS source'!$A$9:$J$117,MATCH('PART-1'!$D12,'IS source'!$A$9:$A$117,0),MATCH('PART-1'!F$5,'IS source'!$A$9:$J$9,0))*-1</f>
        <v>-6121.5848999999998</v>
      </c>
      <c r="G12" s="16">
        <f>INDEX('IS source'!$A$9:$J$117,MATCH('PART-1'!$D12,'IS source'!$A$9:$A$117,0),MATCH('PART-1'!G$5,'IS source'!$A$9:$J$9,0))*-1</f>
        <v>-6694.0990000000002</v>
      </c>
      <c r="H12" s="16">
        <f>INDEX('IS source'!$A$9:$J$117,MATCH('PART-1'!$D12,'IS source'!$A$9:$A$117,0),MATCH('PART-1'!H$5,'IS source'!$A$9:$J$9,0))*-1</f>
        <v>-7751.5357999999997</v>
      </c>
      <c r="I12" s="16">
        <f>INDEX('IS source'!$A$9:$J$117,MATCH('PART-1'!$D12,'IS source'!$A$9:$A$117,0),MATCH('PART-1'!I$5,'IS source'!$A$9:$J$9,0))*-1</f>
        <v>-8248.8911000000007</v>
      </c>
      <c r="J12" s="16">
        <f>INDEX('IS source'!$A$9:$J$117,MATCH('PART-1'!$D12,'IS source'!$A$9:$A$117,0),MATCH('PART-1'!J$5,'IS source'!$A$9:$J$9,0))*-1</f>
        <v>-8215.6232</v>
      </c>
    </row>
    <row r="13" spans="3:10" ht="15" thickBot="1" x14ac:dyDescent="0.4">
      <c r="C13" s="14" t="s">
        <v>138</v>
      </c>
      <c r="D13" s="8" t="s">
        <v>51</v>
      </c>
      <c r="E13" s="8"/>
      <c r="F13" s="18">
        <f>F11+F12</f>
        <v>446.21439999999984</v>
      </c>
      <c r="G13" s="18">
        <f t="shared" ref="G13:J13" si="2">G11+G12</f>
        <v>920.66760000000068</v>
      </c>
      <c r="H13" s="18">
        <f t="shared" si="2"/>
        <v>1061.0144999999993</v>
      </c>
      <c r="I13" s="18">
        <f t="shared" si="2"/>
        <v>1225.4447000000018</v>
      </c>
      <c r="J13" s="18">
        <f t="shared" si="2"/>
        <v>1337.6133000000009</v>
      </c>
    </row>
    <row r="14" spans="3:10" ht="15" thickTop="1" x14ac:dyDescent="0.35"/>
    <row r="18" spans="3:8" x14ac:dyDescent="0.35">
      <c r="C18" s="19" t="s">
        <v>139</v>
      </c>
      <c r="F18" s="20">
        <f>F13-F19</f>
        <v>-284.46560000000034</v>
      </c>
    </row>
    <row r="19" spans="3:8" x14ac:dyDescent="0.35">
      <c r="F19" s="17">
        <v>730.68000000000018</v>
      </c>
      <c r="H19" s="28"/>
    </row>
  </sheetData>
  <sortState xmlns:xlrd2="http://schemas.microsoft.com/office/spreadsheetml/2017/richdata2" columnSort="1" ref="F4:J5">
    <sortCondition descending="1" ref="F4:J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55DE-4409-4D72-BC48-69BFB4E13210}">
  <sheetPr>
    <tabColor rgb="FF00B0F0"/>
  </sheetPr>
  <dimension ref="B5:J21"/>
  <sheetViews>
    <sheetView showGridLines="0" zoomScale="85" zoomScaleNormal="85" workbookViewId="0">
      <selection activeCell="O20" sqref="O20"/>
    </sheetView>
  </sheetViews>
  <sheetFormatPr defaultRowHeight="14.5" x14ac:dyDescent="0.35"/>
  <cols>
    <col min="2" max="2" width="16.90625" customWidth="1"/>
    <col min="3" max="3" width="24.7265625" bestFit="1" customWidth="1"/>
    <col min="4" max="4" width="24.08984375" hidden="1" customWidth="1"/>
    <col min="5" max="5" width="1.7265625" customWidth="1"/>
  </cols>
  <sheetData>
    <row r="5" spans="2:10" ht="15" thickBot="1" x14ac:dyDescent="0.4">
      <c r="C5" s="8"/>
      <c r="D5" s="8"/>
      <c r="E5" s="8"/>
      <c r="F5" s="10" t="s">
        <v>134</v>
      </c>
      <c r="G5" s="10" t="s">
        <v>133</v>
      </c>
      <c r="H5" s="10" t="s">
        <v>132</v>
      </c>
      <c r="I5" s="10" t="s">
        <v>131</v>
      </c>
      <c r="J5" s="10" t="s">
        <v>130</v>
      </c>
    </row>
    <row r="6" spans="2:10" ht="15" thickTop="1" x14ac:dyDescent="0.35">
      <c r="C6" s="11" t="str">
        <f>SUBSTITUTE(D6,CHAR(160),"")</f>
        <v>Wholesale</v>
      </c>
      <c r="D6" t="s">
        <v>22</v>
      </c>
      <c r="F6" s="15">
        <f>INDEX('IS source'!$A$9:$J$117,MATCH('PART-2'!$D6,'IS source'!$A$9:$A$117,0),MATCH('PART-2'!F$5,'IS source'!$A$9:$J$9,0))</f>
        <v>10003.700000000001</v>
      </c>
      <c r="G6" s="15">
        <f>INDEX('IS source'!$A$9:$J$117,MATCH('PART-2'!$D6,'IS source'!$A$9:$A$117,0),MATCH('PART-2'!G$5,'IS source'!$A$9:$J$9,0))</f>
        <v>10853.04</v>
      </c>
      <c r="H6" s="15">
        <f>INDEX('IS source'!$A$9:$J$117,MATCH('PART-2'!$D6,'IS source'!$A$9:$A$117,0),MATCH('PART-2'!H$5,'IS source'!$A$9:$J$9,0))</f>
        <v>12462.05</v>
      </c>
      <c r="I6" s="15">
        <f>INDEX('IS source'!$A$9:$J$117,MATCH('PART-2'!$D6,'IS source'!$A$9:$A$117,0),MATCH('PART-2'!I$5,'IS source'!$A$9:$J$9,0))</f>
        <v>12259.54</v>
      </c>
      <c r="J6" s="15">
        <f>INDEX('IS source'!$A$9:$J$117,MATCH('PART-2'!$D6,'IS source'!$A$9:$A$117,0),MATCH('PART-2'!J$5,'IS source'!$A$9:$J$9,0))</f>
        <v>12087.66</v>
      </c>
    </row>
    <row r="7" spans="2:10" x14ac:dyDescent="0.35">
      <c r="B7" s="11"/>
      <c r="C7" t="str">
        <f t="shared" ref="C7:C14" si="0">SUBSTITUTE(D7,CHAR(160),"")</f>
        <v>Retail</v>
      </c>
      <c r="D7" t="s">
        <v>23</v>
      </c>
      <c r="E7" s="15"/>
      <c r="F7" s="15">
        <f>INDEX('IS source'!$A$9:$J$117,MATCH('PART-2'!$D7,'IS source'!$A$9:$A$117,0),MATCH('PART-2'!F$5,'IS source'!$A$9:$J$9,0))</f>
        <v>2657.8</v>
      </c>
      <c r="G7" s="15">
        <f>INDEX('IS source'!$A$9:$J$117,MATCH('PART-2'!$D7,'IS source'!$A$9:$A$117,0),MATCH('PART-2'!G$5,'IS source'!$A$9:$J$9,0))</f>
        <v>3169.28</v>
      </c>
      <c r="H7" s="15">
        <f>INDEX('IS source'!$A$9:$J$117,MATCH('PART-2'!$D7,'IS source'!$A$9:$A$117,0),MATCH('PART-2'!H$5,'IS source'!$A$9:$J$9,0))</f>
        <v>3890.39</v>
      </c>
      <c r="I7" s="15">
        <f>INDEX('IS source'!$A$9:$J$117,MATCH('PART-2'!$D7,'IS source'!$A$9:$A$117,0),MATCH('PART-2'!I$5,'IS source'!$A$9:$J$9,0))</f>
        <v>4337.26</v>
      </c>
      <c r="J7" s="15">
        <f>INDEX('IS source'!$A$9:$J$117,MATCH('PART-2'!$D7,'IS source'!$A$9:$A$117,0),MATCH('PART-2'!J$5,'IS source'!$A$9:$J$9,0))</f>
        <v>4577.37</v>
      </c>
    </row>
    <row r="8" spans="2:10" x14ac:dyDescent="0.35">
      <c r="C8" t="str">
        <f>SUBSTITUTE(D8,CHAR(160),"")</f>
        <v>Other Businesses</v>
      </c>
      <c r="D8" t="s">
        <v>24</v>
      </c>
      <c r="E8" s="15"/>
      <c r="F8" s="15">
        <f>INDEX('IS source'!$A$9:$J$117,MATCH('PART-2'!$D8,'IS source'!$A$9:$A$117,0),MATCH('PART-2'!F$5,'IS source'!$A$9:$J$9,0))</f>
        <v>1789.06</v>
      </c>
      <c r="G8" s="15">
        <f>INDEX('IS source'!$A$9:$J$117,MATCH('PART-2'!$D8,'IS source'!$A$9:$A$117,0),MATCH('PART-2'!G$5,'IS source'!$A$9:$J$9,0))</f>
        <v>1883.79</v>
      </c>
      <c r="H8" s="15">
        <f>INDEX('IS source'!$A$9:$J$117,MATCH('PART-2'!$D8,'IS source'!$A$9:$A$117,0),MATCH('PART-2'!H$5,'IS source'!$A$9:$J$9,0))</f>
        <v>2197.2199999999998</v>
      </c>
      <c r="I8" s="15">
        <f>INDEX('IS source'!$A$9:$J$117,MATCH('PART-2'!$D8,'IS source'!$A$9:$A$117,0),MATCH('PART-2'!I$5,'IS source'!$A$9:$J$9,0))</f>
        <v>2540.89</v>
      </c>
      <c r="J8" s="15">
        <f>INDEX('IS source'!$A$9:$J$117,MATCH('PART-2'!$D8,'IS source'!$A$9:$A$117,0),MATCH('PART-2'!J$5,'IS source'!$A$9:$J$9,0))</f>
        <v>2584.9</v>
      </c>
    </row>
    <row r="9" spans="2:10" ht="15" thickBot="1" x14ac:dyDescent="0.4">
      <c r="C9" s="12" t="str">
        <f>SUBSTITUTE(D9,CHAR(160),"")</f>
        <v>Adjustment</v>
      </c>
      <c r="D9" s="9" t="s">
        <v>27</v>
      </c>
      <c r="E9" s="9"/>
      <c r="F9" s="16">
        <f>INDEX('IS source'!$A$9:$J$117,MATCH('PART-2'!$D9,'IS source'!$A$9:$A$117,0),MATCH('PART-2'!F$5,'IS source'!$A$9:$J$9,0))</f>
        <v>25.1</v>
      </c>
      <c r="G9" s="16">
        <f>INDEX('IS source'!$A$9:$J$117,MATCH('PART-2'!$D9,'IS source'!$A$9:$A$117,0),MATCH('PART-2'!G$5,'IS source'!$A$9:$J$9,0))</f>
        <v>0</v>
      </c>
      <c r="H9" s="16">
        <f>INDEX('IS source'!$A$9:$J$117,MATCH('PART-2'!$D9,'IS source'!$A$9:$A$117,0),MATCH('PART-2'!H$5,'IS source'!$A$9:$J$9,0))</f>
        <v>0</v>
      </c>
      <c r="I9" s="16">
        <f>INDEX('IS source'!$A$9:$J$117,MATCH('PART-2'!$D9,'IS source'!$A$9:$A$117,0),MATCH('PART-2'!I$5,'IS source'!$A$9:$J$9,0))</f>
        <v>0</v>
      </c>
      <c r="J9" s="16">
        <f>INDEX('IS source'!$A$9:$J$117,MATCH('PART-2'!$D9,'IS source'!$A$9:$A$117,0),MATCH('PART-2'!J$5,'IS source'!$A$9:$J$9,0))</f>
        <v>0</v>
      </c>
    </row>
    <row r="10" spans="2:10" x14ac:dyDescent="0.35">
      <c r="C10" s="13" t="str">
        <f t="shared" si="0"/>
        <v>Revenue</v>
      </c>
      <c r="D10" t="s">
        <v>19</v>
      </c>
      <c r="F10" s="17">
        <f>SUM(F6:F9)</f>
        <v>14475.66</v>
      </c>
      <c r="G10" s="17">
        <f t="shared" ref="G10:J10" si="1">SUM(G6:G9)</f>
        <v>15906.11</v>
      </c>
      <c r="H10" s="17">
        <f t="shared" si="1"/>
        <v>18549.66</v>
      </c>
      <c r="I10" s="17">
        <f t="shared" si="1"/>
        <v>19137.690000000002</v>
      </c>
      <c r="J10" s="17">
        <f t="shared" si="1"/>
        <v>19249.93</v>
      </c>
    </row>
    <row r="11" spans="2:10" ht="15" thickBot="1" x14ac:dyDescent="0.4">
      <c r="C11" s="12" t="str">
        <f t="shared" si="0"/>
        <v>Cost of Revenue</v>
      </c>
      <c r="D11" s="9" t="s">
        <v>38</v>
      </c>
      <c r="E11" s="9"/>
      <c r="F11" s="16">
        <f>INDEX('IS source'!$A$9:$J$117,MATCH('PART-2'!$D11,'IS source'!$A$9:$A$117,0),MATCH('PART-2'!F$5,'IS source'!$A$9:$J$9,0))*-1</f>
        <v>-7882.7606999999998</v>
      </c>
      <c r="G11" s="16">
        <f>INDEX('IS source'!$A$9:$J$117,MATCH('PART-2'!$D11,'IS source'!$A$9:$A$117,0),MATCH('PART-2'!G$5,'IS source'!$A$9:$J$9,0))*-1</f>
        <v>-8291.3433999999997</v>
      </c>
      <c r="H11" s="16">
        <f>INDEX('IS source'!$A$9:$J$117,MATCH('PART-2'!$D11,'IS source'!$A$9:$A$117,0),MATCH('PART-2'!H$5,'IS source'!$A$9:$J$9,0))*-1</f>
        <v>-9737.1097000000009</v>
      </c>
      <c r="I11" s="16">
        <f>INDEX('IS source'!$A$9:$J$117,MATCH('PART-2'!$D11,'IS source'!$A$9:$A$117,0),MATCH('PART-2'!I$5,'IS source'!$A$9:$J$9,0))*-1</f>
        <v>-9663.3541999999998</v>
      </c>
      <c r="J11" s="16">
        <f>INDEX('IS source'!$A$9:$J$117,MATCH('PART-2'!$D11,'IS source'!$A$9:$A$117,0),MATCH('PART-2'!J$5,'IS source'!$A$9:$J$9,0))*-1</f>
        <v>-9696.6934999999994</v>
      </c>
    </row>
    <row r="12" spans="2:10" x14ac:dyDescent="0.35">
      <c r="C12" s="13" t="str">
        <f t="shared" si="0"/>
        <v>Gross Profit</v>
      </c>
      <c r="D12" t="s">
        <v>40</v>
      </c>
      <c r="F12" s="17">
        <f>F10+F11</f>
        <v>6592.8993</v>
      </c>
      <c r="G12" s="17">
        <f t="shared" ref="G12:J12" si="2">G10+G11</f>
        <v>7614.7666000000008</v>
      </c>
      <c r="H12" s="17">
        <f t="shared" si="2"/>
        <v>8812.550299999999</v>
      </c>
      <c r="I12" s="17">
        <f t="shared" si="2"/>
        <v>9474.3358000000026</v>
      </c>
      <c r="J12" s="17">
        <f t="shared" si="2"/>
        <v>9553.2365000000009</v>
      </c>
    </row>
    <row r="13" spans="2:10" x14ac:dyDescent="0.35">
      <c r="C13" t="str">
        <f t="shared" si="0"/>
        <v>Other Operating Revenue</v>
      </c>
      <c r="D13" s="1" t="s">
        <v>47</v>
      </c>
      <c r="F13" s="15">
        <f>INDEX('IS source'!$A$9:$J$117,MATCH('PART-2'!$D13,'IS source'!$A$9:$A$117,0),MATCH('PART-2'!F$5,'IS source'!$A$9:$J$9,0))</f>
        <v>259.36559999999997</v>
      </c>
      <c r="G13" s="15">
        <f>INDEX('IS source'!$A$9:$J$117,MATCH('PART-2'!$D13,'IS source'!$A$9:$A$117,0),MATCH('PART-2'!G$5,'IS source'!$A$9:$J$9,0))</f>
        <v>278.58909999999997</v>
      </c>
      <c r="H13" s="15">
        <f>INDEX('IS source'!$A$9:$J$117,MATCH('PART-2'!$D13,'IS source'!$A$9:$A$117,0),MATCH('PART-2'!H$5,'IS source'!$A$9:$J$9,0))</f>
        <v>265.94990000000001</v>
      </c>
      <c r="I13" s="15">
        <f>INDEX('IS source'!$A$9:$J$117,MATCH('PART-2'!$D13,'IS source'!$A$9:$A$117,0),MATCH('PART-2'!I$5,'IS source'!$A$9:$J$9,0))</f>
        <v>298.32310000000001</v>
      </c>
      <c r="J13" s="15">
        <f>INDEX('IS source'!$A$9:$J$117,MATCH('PART-2'!$D13,'IS source'!$A$9:$A$117,0),MATCH('PART-2'!J$5,'IS source'!$A$9:$J$9,0))</f>
        <v>328.09359999999998</v>
      </c>
    </row>
    <row r="14" spans="2:10" ht="15" thickBot="1" x14ac:dyDescent="0.4">
      <c r="C14" s="12" t="str">
        <f t="shared" si="0"/>
        <v>Operating Expenses</v>
      </c>
      <c r="D14" s="9" t="s">
        <v>49</v>
      </c>
      <c r="E14" s="9"/>
      <c r="F14" s="16">
        <f>INDEX('IS source'!$A$9:$J$117,MATCH('PART-2'!$D14,'IS source'!$A$9:$A$117,0),MATCH('PART-2'!F$5,'IS source'!$A$9:$J$9,0))*-1</f>
        <v>-6121.5848999999998</v>
      </c>
      <c r="G14" s="16">
        <f>INDEX('IS source'!$A$9:$J$117,MATCH('PART-2'!$D14,'IS source'!$A$9:$A$117,0),MATCH('PART-2'!G$5,'IS source'!$A$9:$J$9,0))*-1</f>
        <v>-6694.0990000000002</v>
      </c>
      <c r="H14" s="16">
        <f>INDEX('IS source'!$A$9:$J$117,MATCH('PART-2'!$D14,'IS source'!$A$9:$A$117,0),MATCH('PART-2'!H$5,'IS source'!$A$9:$J$9,0))*-1</f>
        <v>-7751.5357999999997</v>
      </c>
      <c r="I14" s="16">
        <f>INDEX('IS source'!$A$9:$J$117,MATCH('PART-2'!$D14,'IS source'!$A$9:$A$117,0),MATCH('PART-2'!I$5,'IS source'!$A$9:$J$9,0))*-1</f>
        <v>-8248.8911000000007</v>
      </c>
      <c r="J14" s="16">
        <f>INDEX('IS source'!$A$9:$J$117,MATCH('PART-2'!$D14,'IS source'!$A$9:$A$117,0),MATCH('PART-2'!J$5,'IS source'!$A$9:$J$9,0))*-1</f>
        <v>-8215.6232</v>
      </c>
    </row>
    <row r="15" spans="2:10" ht="15" thickBot="1" x14ac:dyDescent="0.4">
      <c r="C15" s="14" t="s">
        <v>138</v>
      </c>
      <c r="D15" s="8" t="s">
        <v>51</v>
      </c>
      <c r="E15" s="8"/>
      <c r="F15" s="18">
        <f>SUM(F12:F14)</f>
        <v>730.68000000000029</v>
      </c>
      <c r="G15" s="18">
        <f t="shared" ref="G15:J15" si="3">SUM(G12:G14)</f>
        <v>1199.2567000000008</v>
      </c>
      <c r="H15" s="18">
        <f t="shared" si="3"/>
        <v>1326.9643999999989</v>
      </c>
      <c r="I15" s="18">
        <f t="shared" si="3"/>
        <v>1523.7678000000014</v>
      </c>
      <c r="J15" s="18">
        <f t="shared" si="3"/>
        <v>1665.706900000001</v>
      </c>
    </row>
    <row r="16" spans="2:10" ht="15" thickTop="1" x14ac:dyDescent="0.35"/>
    <row r="20" spans="3:6" x14ac:dyDescent="0.35">
      <c r="C20" s="19" t="s">
        <v>139</v>
      </c>
      <c r="F20" s="20">
        <f>F15-F21</f>
        <v>0</v>
      </c>
    </row>
    <row r="21" spans="3:6" x14ac:dyDescent="0.35">
      <c r="F21" s="17">
        <v>730.68000000000018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0271A-ED50-401C-B8FF-A8817F896DFC}">
  <sheetPr>
    <tabColor theme="8" tint="-0.249977111117893"/>
  </sheetPr>
  <dimension ref="B2:L20"/>
  <sheetViews>
    <sheetView showGridLines="0" tabSelected="1" topLeftCell="A2" zoomScale="85" zoomScaleNormal="85" workbookViewId="0">
      <selection activeCell="M21" sqref="M21"/>
    </sheetView>
  </sheetViews>
  <sheetFormatPr defaultRowHeight="14.5" x14ac:dyDescent="0.35"/>
  <cols>
    <col min="2" max="2" width="16.90625" customWidth="1"/>
    <col min="3" max="3" width="24.7265625" bestFit="1" customWidth="1"/>
    <col min="4" max="4" width="24.08984375" hidden="1" customWidth="1"/>
    <col min="5" max="5" width="1.7265625" customWidth="1"/>
    <col min="11" max="11" width="1.81640625" customWidth="1"/>
  </cols>
  <sheetData>
    <row r="2" spans="2:12" ht="40" thickBot="1" x14ac:dyDescent="0.4">
      <c r="C2" s="8"/>
      <c r="D2" s="8"/>
      <c r="E2" s="8"/>
      <c r="F2" s="10" t="s">
        <v>134</v>
      </c>
      <c r="G2" s="10" t="s">
        <v>133</v>
      </c>
      <c r="H2" s="10" t="s">
        <v>132</v>
      </c>
      <c r="I2" s="10" t="s">
        <v>131</v>
      </c>
      <c r="J2" s="10" t="s">
        <v>130</v>
      </c>
      <c r="L2" s="22" t="s">
        <v>141</v>
      </c>
    </row>
    <row r="3" spans="2:12" ht="15" thickTop="1" x14ac:dyDescent="0.35">
      <c r="C3" s="11" t="str">
        <f>SUBSTITUTE(D3,CHAR(160),"")</f>
        <v>Wholesale</v>
      </c>
      <c r="D3" t="s">
        <v>22</v>
      </c>
      <c r="F3" s="15">
        <f>INDEX('IS source'!$A$9:$J$117,MATCH('PART-3'!$D3,'IS source'!$A$9:$A$117,0),MATCH('PART-3'!F$2,'IS source'!$A$9:$J$9,0))</f>
        <v>10003.700000000001</v>
      </c>
      <c r="G3" s="15">
        <f>INDEX('IS source'!$A$9:$J$117,MATCH('PART-3'!$D3,'IS source'!$A$9:$A$117,0),MATCH('PART-3'!G$2,'IS source'!$A$9:$J$9,0))</f>
        <v>10853.04</v>
      </c>
      <c r="H3" s="15">
        <f>INDEX('IS source'!$A$9:$J$117,MATCH('PART-3'!$D3,'IS source'!$A$9:$A$117,0),MATCH('PART-3'!H$2,'IS source'!$A$9:$J$9,0))</f>
        <v>12462.05</v>
      </c>
      <c r="I3" s="15">
        <f>INDEX('IS source'!$A$9:$J$117,MATCH('PART-3'!$D3,'IS source'!$A$9:$A$117,0),MATCH('PART-3'!I$2,'IS source'!$A$9:$J$9,0))</f>
        <v>12259.54</v>
      </c>
      <c r="J3" s="15">
        <f>INDEX('IS source'!$A$9:$J$117,MATCH('PART-3'!$D3,'IS source'!$A$9:$A$117,0),MATCH('PART-3'!J$2,'IS source'!$A$9:$J$9,0))</f>
        <v>12087.66</v>
      </c>
      <c r="L3" s="27">
        <f>POWER(J3/F3,1/4)-1</f>
        <v>4.8444375275666696E-2</v>
      </c>
    </row>
    <row r="4" spans="2:12" x14ac:dyDescent="0.35">
      <c r="B4" s="11"/>
      <c r="C4" t="str">
        <f t="shared" ref="C4:C12" si="0">SUBSTITUTE(D4,CHAR(160),"")</f>
        <v>Retail</v>
      </c>
      <c r="D4" t="s">
        <v>23</v>
      </c>
      <c r="E4" s="15"/>
      <c r="F4" s="15">
        <f>INDEX('IS source'!$A$9:$J$117,MATCH('PART-3'!$D4,'IS source'!$A$9:$A$117,0),MATCH('PART-3'!F$2,'IS source'!$A$9:$J$9,0))</f>
        <v>2657.8</v>
      </c>
      <c r="G4" s="15">
        <f>INDEX('IS source'!$A$9:$J$117,MATCH('PART-3'!$D4,'IS source'!$A$9:$A$117,0),MATCH('PART-3'!G$2,'IS source'!$A$9:$J$9,0))</f>
        <v>3169.28</v>
      </c>
      <c r="H4" s="15">
        <f>INDEX('IS source'!$A$9:$J$117,MATCH('PART-3'!$D4,'IS source'!$A$9:$A$117,0),MATCH('PART-3'!H$2,'IS source'!$A$9:$J$9,0))</f>
        <v>3890.39</v>
      </c>
      <c r="I4" s="15">
        <f>INDEX('IS source'!$A$9:$J$117,MATCH('PART-3'!$D4,'IS source'!$A$9:$A$117,0),MATCH('PART-3'!I$2,'IS source'!$A$9:$J$9,0))</f>
        <v>4337.26</v>
      </c>
      <c r="J4" s="15">
        <f>INDEX('IS source'!$A$9:$J$117,MATCH('PART-3'!$D4,'IS source'!$A$9:$A$117,0),MATCH('PART-3'!J$2,'IS source'!$A$9:$J$9,0))</f>
        <v>4577.37</v>
      </c>
      <c r="L4" s="27">
        <f t="shared" ref="L4:L9" si="1">POWER(J4/F4,1/4)-1</f>
        <v>0.14557474425748995</v>
      </c>
    </row>
    <row r="5" spans="2:12" x14ac:dyDescent="0.35">
      <c r="C5" t="str">
        <f>SUBSTITUTE(D5,CHAR(160),"")</f>
        <v>Other Businesses</v>
      </c>
      <c r="D5" t="s">
        <v>24</v>
      </c>
      <c r="E5" s="15"/>
      <c r="F5" s="15">
        <f>INDEX('IS source'!$A$9:$J$117,MATCH('PART-3'!$D5,'IS source'!$A$9:$A$117,0),MATCH('PART-3'!F$2,'IS source'!$A$9:$J$9,0))</f>
        <v>1789.06</v>
      </c>
      <c r="G5" s="15">
        <f>INDEX('IS source'!$A$9:$J$117,MATCH('PART-3'!$D5,'IS source'!$A$9:$A$117,0),MATCH('PART-3'!G$2,'IS source'!$A$9:$J$9,0))</f>
        <v>1883.79</v>
      </c>
      <c r="H5" s="15">
        <f>INDEX('IS source'!$A$9:$J$117,MATCH('PART-3'!$D5,'IS source'!$A$9:$A$117,0),MATCH('PART-3'!H$2,'IS source'!$A$9:$J$9,0))</f>
        <v>2197.2199999999998</v>
      </c>
      <c r="I5" s="15">
        <f>INDEX('IS source'!$A$9:$J$117,MATCH('PART-3'!$D5,'IS source'!$A$9:$A$117,0),MATCH('PART-3'!I$2,'IS source'!$A$9:$J$9,0))</f>
        <v>2540.89</v>
      </c>
      <c r="J5" s="15">
        <f>INDEX('IS source'!$A$9:$J$117,MATCH('PART-3'!$D5,'IS source'!$A$9:$A$117,0),MATCH('PART-3'!J$2,'IS source'!$A$9:$J$9,0))</f>
        <v>2584.9</v>
      </c>
      <c r="L5" s="27">
        <f t="shared" si="1"/>
        <v>9.6363857345664661E-2</v>
      </c>
    </row>
    <row r="6" spans="2:12" ht="15" thickBot="1" x14ac:dyDescent="0.4">
      <c r="C6" s="12" t="str">
        <f>SUBSTITUTE(D6,CHAR(160),"")</f>
        <v>Adjustment</v>
      </c>
      <c r="D6" s="9" t="s">
        <v>27</v>
      </c>
      <c r="E6" s="9"/>
      <c r="F6" s="16">
        <f>INDEX('IS source'!$A$9:$J$117,MATCH('PART-3'!$D6,'IS source'!$A$9:$A$117,0),MATCH('PART-3'!F$2,'IS source'!$A$9:$J$9,0))</f>
        <v>25.1</v>
      </c>
      <c r="G6" s="16">
        <f>INDEX('IS source'!$A$9:$J$117,MATCH('PART-3'!$D6,'IS source'!$A$9:$A$117,0),MATCH('PART-3'!G$2,'IS source'!$A$9:$J$9,0))</f>
        <v>0</v>
      </c>
      <c r="H6" s="16">
        <f>INDEX('IS source'!$A$9:$J$117,MATCH('PART-3'!$D6,'IS source'!$A$9:$A$117,0),MATCH('PART-3'!H$2,'IS source'!$A$9:$J$9,0))</f>
        <v>0</v>
      </c>
      <c r="I6" s="16">
        <f>INDEX('IS source'!$A$9:$J$117,MATCH('PART-3'!$D6,'IS source'!$A$9:$A$117,0),MATCH('PART-3'!I$2,'IS source'!$A$9:$J$9,0))</f>
        <v>0</v>
      </c>
      <c r="J6" s="16">
        <f>INDEX('IS source'!$A$9:$J$117,MATCH('PART-3'!$D6,'IS source'!$A$9:$A$117,0),MATCH('PART-3'!J$2,'IS source'!$A$9:$J$9,0))</f>
        <v>0</v>
      </c>
      <c r="L6" s="23"/>
    </row>
    <row r="7" spans="2:12" x14ac:dyDescent="0.35">
      <c r="C7" s="13" t="str">
        <f t="shared" si="0"/>
        <v>Revenue</v>
      </c>
      <c r="D7" t="s">
        <v>19</v>
      </c>
      <c r="F7" s="17">
        <f>SUM(F3:F6)</f>
        <v>14475.66</v>
      </c>
      <c r="G7" s="17">
        <f t="shared" ref="G7:J7" si="2">SUM(G3:G6)</f>
        <v>15906.11</v>
      </c>
      <c r="H7" s="17">
        <f t="shared" si="2"/>
        <v>18549.66</v>
      </c>
      <c r="I7" s="17">
        <f t="shared" si="2"/>
        <v>19137.690000000002</v>
      </c>
      <c r="J7" s="17">
        <f t="shared" si="2"/>
        <v>19249.93</v>
      </c>
      <c r="L7" s="27">
        <f t="shared" si="1"/>
        <v>7.3860072753893835E-2</v>
      </c>
    </row>
    <row r="8" spans="2:12" ht="15" thickBot="1" x14ac:dyDescent="0.4">
      <c r="C8" s="12" t="str">
        <f t="shared" si="0"/>
        <v>Cost of Revenue</v>
      </c>
      <c r="D8" s="9" t="s">
        <v>38</v>
      </c>
      <c r="E8" s="9"/>
      <c r="F8" s="16">
        <f>INDEX('IS source'!$A$9:$J$117,MATCH('PART-3'!$D8,'IS source'!$A$9:$A$117,0),MATCH('PART-3'!F$2,'IS source'!$A$9:$J$9,0))*-1</f>
        <v>-7882.7606999999998</v>
      </c>
      <c r="G8" s="16">
        <f>INDEX('IS source'!$A$9:$J$117,MATCH('PART-3'!$D8,'IS source'!$A$9:$A$117,0),MATCH('PART-3'!G$2,'IS source'!$A$9:$J$9,0))*-1</f>
        <v>-8291.3433999999997</v>
      </c>
      <c r="H8" s="16">
        <f>INDEX('IS source'!$A$9:$J$117,MATCH('PART-3'!$D8,'IS source'!$A$9:$A$117,0),MATCH('PART-3'!H$2,'IS source'!$A$9:$J$9,0))*-1</f>
        <v>-9737.1097000000009</v>
      </c>
      <c r="I8" s="16">
        <f>INDEX('IS source'!$A$9:$J$117,MATCH('PART-3'!$D8,'IS source'!$A$9:$A$117,0),MATCH('PART-3'!I$2,'IS source'!$A$9:$J$9,0))*-1</f>
        <v>-9663.3541999999998</v>
      </c>
      <c r="J8" s="16">
        <f>INDEX('IS source'!$A$9:$J$117,MATCH('PART-3'!$D8,'IS source'!$A$9:$A$117,0),MATCH('PART-3'!J$2,'IS source'!$A$9:$J$9,0))*-1</f>
        <v>-9696.6934999999994</v>
      </c>
      <c r="L8" s="23"/>
    </row>
    <row r="9" spans="2:12" x14ac:dyDescent="0.35">
      <c r="C9" s="13" t="str">
        <f t="shared" si="0"/>
        <v>Gross Profit</v>
      </c>
      <c r="D9" t="s">
        <v>40</v>
      </c>
      <c r="F9" s="17">
        <f>F7+F8</f>
        <v>6592.8993</v>
      </c>
      <c r="G9" s="17">
        <f t="shared" ref="G9:J9" si="3">G7+G8</f>
        <v>7614.7666000000008</v>
      </c>
      <c r="H9" s="17">
        <f t="shared" si="3"/>
        <v>8812.550299999999</v>
      </c>
      <c r="I9" s="17">
        <f t="shared" si="3"/>
        <v>9474.3358000000026</v>
      </c>
      <c r="J9" s="17">
        <f t="shared" si="3"/>
        <v>9553.2365000000009</v>
      </c>
      <c r="L9" s="27">
        <f t="shared" si="1"/>
        <v>9.7156351793897588E-2</v>
      </c>
    </row>
    <row r="10" spans="2:12" x14ac:dyDescent="0.35">
      <c r="C10" s="25" t="s">
        <v>140</v>
      </c>
      <c r="F10" s="21">
        <f>F9/F7</f>
        <v>0.45544723349401683</v>
      </c>
      <c r="G10" s="21">
        <f t="shared" ref="G10:J10" si="4">G9/G7</f>
        <v>0.47873217273110774</v>
      </c>
      <c r="H10" s="21">
        <f t="shared" si="4"/>
        <v>0.47507880467889974</v>
      </c>
      <c r="I10" s="21">
        <f t="shared" si="4"/>
        <v>0.49506161924453795</v>
      </c>
      <c r="J10" s="21">
        <f t="shared" si="4"/>
        <v>0.49627383060613733</v>
      </c>
      <c r="L10" s="23"/>
    </row>
    <row r="11" spans="2:12" x14ac:dyDescent="0.35">
      <c r="C11" t="str">
        <f t="shared" si="0"/>
        <v>Other Operating Revenue</v>
      </c>
      <c r="D11" s="1" t="s">
        <v>47</v>
      </c>
      <c r="F11" s="15">
        <f>INDEX('IS source'!$A$9:$J$117,MATCH('PART-3'!$D11,'IS source'!$A$9:$A$117,0),MATCH('PART-3'!F$2,'IS source'!$A$9:$J$9,0))</f>
        <v>259.36559999999997</v>
      </c>
      <c r="G11" s="15">
        <f>INDEX('IS source'!$A$9:$J$117,MATCH('PART-3'!$D11,'IS source'!$A$9:$A$117,0),MATCH('PART-3'!G$2,'IS source'!$A$9:$J$9,0))</f>
        <v>278.58909999999997</v>
      </c>
      <c r="H11" s="15">
        <f>INDEX('IS source'!$A$9:$J$117,MATCH('PART-3'!$D11,'IS source'!$A$9:$A$117,0),MATCH('PART-3'!H$2,'IS source'!$A$9:$J$9,0))</f>
        <v>265.94990000000001</v>
      </c>
      <c r="I11" s="15">
        <f>INDEX('IS source'!$A$9:$J$117,MATCH('PART-3'!$D11,'IS source'!$A$9:$A$117,0),MATCH('PART-3'!I$2,'IS source'!$A$9:$J$9,0))</f>
        <v>298.32310000000001</v>
      </c>
      <c r="J11" s="15">
        <f>INDEX('IS source'!$A$9:$J$117,MATCH('PART-3'!$D11,'IS source'!$A$9:$A$117,0),MATCH('PART-3'!J$2,'IS source'!$A$9:$J$9,0))</f>
        <v>328.09359999999998</v>
      </c>
      <c r="L11" s="23"/>
    </row>
    <row r="12" spans="2:12" ht="15" thickBot="1" x14ac:dyDescent="0.4">
      <c r="C12" s="12" t="str">
        <f t="shared" si="0"/>
        <v>Operating Expenses</v>
      </c>
      <c r="D12" s="9" t="s">
        <v>49</v>
      </c>
      <c r="E12" s="9"/>
      <c r="F12" s="16">
        <f>INDEX('IS source'!$A$9:$J$117,MATCH('PART-3'!$D12,'IS source'!$A$9:$A$117,0),MATCH('PART-3'!F$2,'IS source'!$A$9:$J$9,0))*-1</f>
        <v>-6121.5848999999998</v>
      </c>
      <c r="G12" s="16">
        <f>INDEX('IS source'!$A$9:$J$117,MATCH('PART-3'!$D12,'IS source'!$A$9:$A$117,0),MATCH('PART-3'!G$2,'IS source'!$A$9:$J$9,0))*-1</f>
        <v>-6694.0990000000002</v>
      </c>
      <c r="H12" s="16">
        <f>INDEX('IS source'!$A$9:$J$117,MATCH('PART-3'!$D12,'IS source'!$A$9:$A$117,0),MATCH('PART-3'!H$2,'IS source'!$A$9:$J$9,0))*-1</f>
        <v>-7751.5357999999997</v>
      </c>
      <c r="I12" s="16">
        <f>INDEX('IS source'!$A$9:$J$117,MATCH('PART-3'!$D12,'IS source'!$A$9:$A$117,0),MATCH('PART-3'!I$2,'IS source'!$A$9:$J$9,0))*-1</f>
        <v>-8248.8911000000007</v>
      </c>
      <c r="J12" s="16">
        <f>INDEX('IS source'!$A$9:$J$117,MATCH('PART-3'!$D12,'IS source'!$A$9:$A$117,0),MATCH('PART-3'!J$2,'IS source'!$A$9:$J$9,0))*-1</f>
        <v>-8215.6232</v>
      </c>
      <c r="L12" s="23"/>
    </row>
    <row r="13" spans="2:12" x14ac:dyDescent="0.35">
      <c r="C13" s="13" t="s">
        <v>138</v>
      </c>
      <c r="D13" t="s">
        <v>51</v>
      </c>
      <c r="F13" s="17">
        <f>SUM(F9:F12)</f>
        <v>731.13544723349423</v>
      </c>
      <c r="G13" s="17">
        <f>SUM(G9:G12)</f>
        <v>1199.7354321727316</v>
      </c>
      <c r="H13" s="17">
        <f>SUM(H9:H12)</f>
        <v>1327.4394788046775</v>
      </c>
      <c r="I13" s="17">
        <f>SUM(I9:I12)</f>
        <v>1524.2628616192451</v>
      </c>
      <c r="J13" s="17">
        <f>SUM(J9:J12)</f>
        <v>1666.2031738306068</v>
      </c>
      <c r="L13" s="23"/>
    </row>
    <row r="14" spans="2:12" ht="15" thickBot="1" x14ac:dyDescent="0.4">
      <c r="C14" s="26" t="s">
        <v>142</v>
      </c>
      <c r="D14" s="8"/>
      <c r="E14" s="8"/>
      <c r="F14" s="24">
        <f>F13/F7</f>
        <v>5.0507917927990448E-2</v>
      </c>
      <c r="G14" s="24">
        <f t="shared" ref="G14:J14" si="5">G13/G7</f>
        <v>7.5426074142120964E-2</v>
      </c>
      <c r="H14" s="24">
        <f t="shared" si="5"/>
        <v>7.1561391357290505E-2</v>
      </c>
      <c r="I14" s="24">
        <f t="shared" si="5"/>
        <v>7.9647170667893827E-2</v>
      </c>
      <c r="J14" s="24">
        <f t="shared" si="5"/>
        <v>8.6556323780429684E-2</v>
      </c>
      <c r="L14" s="27">
        <f>POWER(J13/F13,1/4)-1</f>
        <v>0.22866229051208409</v>
      </c>
    </row>
    <row r="15" spans="2:12" ht="15" thickTop="1" x14ac:dyDescent="0.35"/>
    <row r="19" spans="3:6" x14ac:dyDescent="0.35">
      <c r="C19" s="19" t="s">
        <v>139</v>
      </c>
      <c r="F19" s="20">
        <f>F13-F20</f>
        <v>0.45544723349405558</v>
      </c>
    </row>
    <row r="20" spans="3:6" x14ac:dyDescent="0.35">
      <c r="F20" s="17">
        <v>730.68000000000018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EB60-E94F-45E4-B9D6-81FAEB72AB8B}">
  <sheetPr>
    <tabColor rgb="FF002060"/>
  </sheetPr>
  <dimension ref="B2:U20"/>
  <sheetViews>
    <sheetView showGridLines="0" topLeftCell="C1" zoomScale="70" zoomScaleNormal="70" workbookViewId="0">
      <selection activeCell="L22" sqref="L22"/>
    </sheetView>
  </sheetViews>
  <sheetFormatPr defaultRowHeight="14.5" x14ac:dyDescent="0.35"/>
  <cols>
    <col min="2" max="2" width="16.90625" customWidth="1"/>
    <col min="3" max="3" width="24.7265625" bestFit="1" customWidth="1"/>
    <col min="4" max="4" width="24.08984375" hidden="1" customWidth="1"/>
    <col min="5" max="5" width="1.7265625" customWidth="1"/>
    <col min="11" max="11" width="1.81640625" customWidth="1"/>
    <col min="16" max="16" width="15.26953125" bestFit="1" customWidth="1"/>
    <col min="17" max="21" width="11" bestFit="1" customWidth="1"/>
  </cols>
  <sheetData>
    <row r="2" spans="2:21" ht="40" thickBot="1" x14ac:dyDescent="0.4">
      <c r="C2" s="8"/>
      <c r="D2" s="8"/>
      <c r="E2" s="8"/>
      <c r="F2" s="10" t="s">
        <v>134</v>
      </c>
      <c r="G2" s="10" t="s">
        <v>133</v>
      </c>
      <c r="H2" s="10" t="s">
        <v>132</v>
      </c>
      <c r="I2" s="10" t="s">
        <v>131</v>
      </c>
      <c r="J2" s="10" t="s">
        <v>130</v>
      </c>
      <c r="L2" s="22" t="s">
        <v>141</v>
      </c>
      <c r="Q2" s="10" t="s">
        <v>134</v>
      </c>
      <c r="R2" s="10" t="s">
        <v>133</v>
      </c>
      <c r="S2" s="10" t="s">
        <v>132</v>
      </c>
      <c r="T2" s="10" t="s">
        <v>131</v>
      </c>
      <c r="U2" s="10" t="s">
        <v>130</v>
      </c>
    </row>
    <row r="3" spans="2:21" ht="15" thickTop="1" x14ac:dyDescent="0.35">
      <c r="C3" s="11" t="str">
        <f>SUBSTITUTE(D3,CHAR(160),"")</f>
        <v>Wholesale</v>
      </c>
      <c r="D3" t="s">
        <v>22</v>
      </c>
      <c r="F3" s="15">
        <f>INDEX('IS source'!$A$9:$J$117,MATCH('PART-4'!$D3,'IS source'!$A$9:$A$117,0),MATCH('PART-4'!F$2,'IS source'!$A$9:$J$9,0))</f>
        <v>10003.700000000001</v>
      </c>
      <c r="G3" s="15">
        <f>INDEX('IS source'!$A$9:$J$117,MATCH('PART-4'!$D3,'IS source'!$A$9:$A$117,0),MATCH('PART-4'!G$2,'IS source'!$A$9:$J$9,0))</f>
        <v>10853.04</v>
      </c>
      <c r="H3" s="15">
        <f>INDEX('IS source'!$A$9:$J$117,MATCH('PART-4'!$D3,'IS source'!$A$9:$A$117,0),MATCH('PART-4'!H$2,'IS source'!$A$9:$J$9,0))</f>
        <v>12462.05</v>
      </c>
      <c r="I3" s="15">
        <f>INDEX('IS source'!$A$9:$J$117,MATCH('PART-4'!$D3,'IS source'!$A$9:$A$117,0),MATCH('PART-4'!I$2,'IS source'!$A$9:$J$9,0))</f>
        <v>12259.54</v>
      </c>
      <c r="J3" s="15">
        <f>INDEX('IS source'!$A$9:$J$117,MATCH('PART-4'!$D3,'IS source'!$A$9:$A$117,0),MATCH('PART-4'!J$2,'IS source'!$A$9:$J$9,0))</f>
        <v>12087.66</v>
      </c>
      <c r="L3" s="27">
        <f>POWER(J3/F3,1/4)-1</f>
        <v>4.8444375275666696E-2</v>
      </c>
      <c r="P3" t="s">
        <v>151</v>
      </c>
      <c r="Q3" s="15">
        <v>10003.700000000001</v>
      </c>
      <c r="R3" s="15">
        <v>10853.04</v>
      </c>
      <c r="S3" s="15">
        <v>12462.05</v>
      </c>
      <c r="T3" s="15">
        <v>12259.54</v>
      </c>
      <c r="U3" s="15">
        <v>12087.66</v>
      </c>
    </row>
    <row r="4" spans="2:21" x14ac:dyDescent="0.35">
      <c r="B4" s="11"/>
      <c r="C4" t="str">
        <f t="shared" ref="C4:C12" si="0">SUBSTITUTE(D4,CHAR(160),"")</f>
        <v>Retail</v>
      </c>
      <c r="D4" t="s">
        <v>23</v>
      </c>
      <c r="E4" s="15"/>
      <c r="F4" s="15">
        <f>INDEX('IS source'!$A$9:$J$117,MATCH('PART-4'!$D4,'IS source'!$A$9:$A$117,0),MATCH('PART-4'!F$2,'IS source'!$A$9:$J$9,0))</f>
        <v>2657.8</v>
      </c>
      <c r="G4" s="15">
        <f>INDEX('IS source'!$A$9:$J$117,MATCH('PART-4'!$D4,'IS source'!$A$9:$A$117,0),MATCH('PART-4'!G$2,'IS source'!$A$9:$J$9,0))</f>
        <v>3169.28</v>
      </c>
      <c r="H4" s="15">
        <f>INDEX('IS source'!$A$9:$J$117,MATCH('PART-4'!$D4,'IS source'!$A$9:$A$117,0),MATCH('PART-4'!H$2,'IS source'!$A$9:$J$9,0))</f>
        <v>3890.39</v>
      </c>
      <c r="I4" s="15">
        <f>INDEX('IS source'!$A$9:$J$117,MATCH('PART-4'!$D4,'IS source'!$A$9:$A$117,0),MATCH('PART-4'!I$2,'IS source'!$A$9:$J$9,0))</f>
        <v>4337.26</v>
      </c>
      <c r="J4" s="15">
        <f>INDEX('IS source'!$A$9:$J$117,MATCH('PART-4'!$D4,'IS source'!$A$9:$A$117,0),MATCH('PART-4'!J$2,'IS source'!$A$9:$J$9,0))</f>
        <v>4577.37</v>
      </c>
      <c r="L4" s="27">
        <f t="shared" ref="L4:L9" si="1">POWER(J4/F4,1/4)-1</f>
        <v>0.14557474425748995</v>
      </c>
      <c r="P4" t="s">
        <v>152</v>
      </c>
      <c r="Q4" s="15">
        <v>2657.8</v>
      </c>
      <c r="R4" s="15">
        <v>3169.28</v>
      </c>
      <c r="S4" s="15">
        <v>3890.39</v>
      </c>
      <c r="T4" s="15">
        <v>4337.26</v>
      </c>
      <c r="U4" s="15">
        <v>4577.37</v>
      </c>
    </row>
    <row r="5" spans="2:21" x14ac:dyDescent="0.35">
      <c r="C5" t="str">
        <f>SUBSTITUTE(D5,CHAR(160),"")</f>
        <v>Other Businesses</v>
      </c>
      <c r="D5" t="s">
        <v>24</v>
      </c>
      <c r="E5" s="15"/>
      <c r="F5" s="15">
        <f>INDEX('IS source'!$A$9:$J$117,MATCH('PART-4'!$D5,'IS source'!$A$9:$A$117,0),MATCH('PART-4'!F$2,'IS source'!$A$9:$J$9,0))</f>
        <v>1789.06</v>
      </c>
      <c r="G5" s="15">
        <f>INDEX('IS source'!$A$9:$J$117,MATCH('PART-4'!$D5,'IS source'!$A$9:$A$117,0),MATCH('PART-4'!G$2,'IS source'!$A$9:$J$9,0))</f>
        <v>1883.79</v>
      </c>
      <c r="H5" s="15">
        <f>INDEX('IS source'!$A$9:$J$117,MATCH('PART-4'!$D5,'IS source'!$A$9:$A$117,0),MATCH('PART-4'!H$2,'IS source'!$A$9:$J$9,0))</f>
        <v>2197.2199999999998</v>
      </c>
      <c r="I5" s="15">
        <f>INDEX('IS source'!$A$9:$J$117,MATCH('PART-4'!$D5,'IS source'!$A$9:$A$117,0),MATCH('PART-4'!I$2,'IS source'!$A$9:$J$9,0))</f>
        <v>2540.89</v>
      </c>
      <c r="J5" s="15">
        <f>INDEX('IS source'!$A$9:$J$117,MATCH('PART-4'!$D5,'IS source'!$A$9:$A$117,0),MATCH('PART-4'!J$2,'IS source'!$A$9:$J$9,0))</f>
        <v>2584.9</v>
      </c>
      <c r="L5" s="27">
        <f t="shared" si="1"/>
        <v>9.6363857345664661E-2</v>
      </c>
      <c r="P5" t="s">
        <v>153</v>
      </c>
      <c r="Q5" s="15">
        <v>1789.06</v>
      </c>
      <c r="R5" s="15">
        <v>1883.79</v>
      </c>
      <c r="S5" s="15">
        <v>2197.2199999999998</v>
      </c>
      <c r="T5" s="15">
        <v>2540.89</v>
      </c>
      <c r="U5" s="15">
        <v>2584.9</v>
      </c>
    </row>
    <row r="6" spans="2:21" x14ac:dyDescent="0.35">
      <c r="C6" t="str">
        <f>SUBSTITUTE(D6,CHAR(160),"")</f>
        <v>Adjustment</v>
      </c>
      <c r="D6" t="s">
        <v>27</v>
      </c>
      <c r="F6" s="15">
        <f>INDEX('IS source'!$A$9:$J$117,MATCH('PART-4'!$D6,'IS source'!$A$9:$A$117,0),MATCH('PART-4'!F$2,'IS source'!$A$9:$J$9,0))</f>
        <v>25.1</v>
      </c>
      <c r="G6" s="15">
        <f>INDEX('IS source'!$A$9:$J$117,MATCH('PART-4'!$D6,'IS source'!$A$9:$A$117,0),MATCH('PART-4'!G$2,'IS source'!$A$9:$J$9,0))</f>
        <v>0</v>
      </c>
      <c r="H6" s="15">
        <f>INDEX('IS source'!$A$9:$J$117,MATCH('PART-4'!$D6,'IS source'!$A$9:$A$117,0),MATCH('PART-4'!H$2,'IS source'!$A$9:$J$9,0))</f>
        <v>0</v>
      </c>
      <c r="I6" s="15">
        <f>INDEX('IS source'!$A$9:$J$117,MATCH('PART-4'!$D6,'IS source'!$A$9:$A$117,0),MATCH('PART-4'!I$2,'IS source'!$A$9:$J$9,0))</f>
        <v>0</v>
      </c>
      <c r="J6" s="15">
        <f>INDEX('IS source'!$A$9:$J$117,MATCH('PART-4'!$D6,'IS source'!$A$9:$A$117,0),MATCH('PART-4'!J$2,'IS source'!$A$9:$J$9,0))</f>
        <v>0</v>
      </c>
      <c r="L6" s="23"/>
      <c r="P6" t="s">
        <v>142</v>
      </c>
      <c r="Q6" s="21">
        <v>5.0507917927990448E-2</v>
      </c>
      <c r="R6" s="21">
        <v>7.5426074142120964E-2</v>
      </c>
      <c r="S6" s="21">
        <v>7.1561391357290505E-2</v>
      </c>
      <c r="T6" s="21">
        <v>7.9647170667893827E-2</v>
      </c>
      <c r="U6" s="21">
        <v>8.6556323780429684E-2</v>
      </c>
    </row>
    <row r="7" spans="2:21" x14ac:dyDescent="0.35">
      <c r="C7" s="13" t="str">
        <f t="shared" si="0"/>
        <v>Revenue</v>
      </c>
      <c r="D7" t="s">
        <v>19</v>
      </c>
      <c r="F7" s="17">
        <f>SUM(F3:F6)</f>
        <v>14475.66</v>
      </c>
      <c r="G7" s="17">
        <f t="shared" ref="G7:J7" si="2">SUM(G3:G6)</f>
        <v>15906.11</v>
      </c>
      <c r="H7" s="17">
        <f t="shared" si="2"/>
        <v>18549.66</v>
      </c>
      <c r="I7" s="17">
        <f t="shared" si="2"/>
        <v>19137.690000000002</v>
      </c>
      <c r="J7" s="17">
        <f t="shared" si="2"/>
        <v>19249.93</v>
      </c>
      <c r="L7" s="27">
        <f t="shared" si="1"/>
        <v>7.3860072753893835E-2</v>
      </c>
    </row>
    <row r="8" spans="2:21" ht="15" thickBot="1" x14ac:dyDescent="0.4">
      <c r="C8" s="12" t="str">
        <f t="shared" si="0"/>
        <v>Cost of Revenue</v>
      </c>
      <c r="D8" s="9" t="s">
        <v>38</v>
      </c>
      <c r="E8" s="9"/>
      <c r="F8" s="16">
        <f>INDEX('IS source'!$A$9:$J$117,MATCH('PART-4'!$D8,'IS source'!$A$9:$A$117,0),MATCH('PART-4'!F$2,'IS source'!$A$9:$J$9,0))*-1</f>
        <v>-7882.7606999999998</v>
      </c>
      <c r="G8" s="16">
        <f>INDEX('IS source'!$A$9:$J$117,MATCH('PART-4'!$D8,'IS source'!$A$9:$A$117,0),MATCH('PART-4'!G$2,'IS source'!$A$9:$J$9,0))*-1</f>
        <v>-8291.3433999999997</v>
      </c>
      <c r="H8" s="16">
        <f>INDEX('IS source'!$A$9:$J$117,MATCH('PART-4'!$D8,'IS source'!$A$9:$A$117,0),MATCH('PART-4'!H$2,'IS source'!$A$9:$J$9,0))*-1</f>
        <v>-9737.1097000000009</v>
      </c>
      <c r="I8" s="16">
        <f>INDEX('IS source'!$A$9:$J$117,MATCH('PART-4'!$D8,'IS source'!$A$9:$A$117,0),MATCH('PART-4'!I$2,'IS source'!$A$9:$J$9,0))*-1</f>
        <v>-9663.3541999999998</v>
      </c>
      <c r="J8" s="16">
        <f>INDEX('IS source'!$A$9:$J$117,MATCH('PART-4'!$D8,'IS source'!$A$9:$A$117,0),MATCH('PART-4'!J$2,'IS source'!$A$9:$J$9,0))*-1</f>
        <v>-9696.6934999999994</v>
      </c>
      <c r="L8" s="23"/>
    </row>
    <row r="9" spans="2:21" x14ac:dyDescent="0.35">
      <c r="C9" s="13" t="str">
        <f t="shared" si="0"/>
        <v>Gross Profit</v>
      </c>
      <c r="D9" t="s">
        <v>40</v>
      </c>
      <c r="F9" s="17">
        <f>F7+F8</f>
        <v>6592.8993</v>
      </c>
      <c r="G9" s="17">
        <f t="shared" ref="G9:J9" si="3">G7+G8</f>
        <v>7614.7666000000008</v>
      </c>
      <c r="H9" s="17">
        <f t="shared" si="3"/>
        <v>8812.550299999999</v>
      </c>
      <c r="I9" s="17">
        <f t="shared" si="3"/>
        <v>9474.3358000000026</v>
      </c>
      <c r="J9" s="17">
        <f t="shared" si="3"/>
        <v>9553.2365000000009</v>
      </c>
      <c r="L9" s="27">
        <f t="shared" si="1"/>
        <v>9.7156351793897588E-2</v>
      </c>
    </row>
    <row r="10" spans="2:21" x14ac:dyDescent="0.35">
      <c r="C10" s="25" t="s">
        <v>140</v>
      </c>
      <c r="F10" s="21">
        <f>F9/F7</f>
        <v>0.45544723349401683</v>
      </c>
      <c r="G10" s="21">
        <f t="shared" ref="G10:J10" si="4">G9/G7</f>
        <v>0.47873217273110774</v>
      </c>
      <c r="H10" s="21">
        <f t="shared" si="4"/>
        <v>0.47507880467889974</v>
      </c>
      <c r="I10" s="21">
        <f t="shared" si="4"/>
        <v>0.49506161924453795</v>
      </c>
      <c r="J10" s="21">
        <f t="shared" si="4"/>
        <v>0.49627383060613733</v>
      </c>
      <c r="L10" s="23"/>
    </row>
    <row r="11" spans="2:21" x14ac:dyDescent="0.35">
      <c r="C11" t="str">
        <f t="shared" si="0"/>
        <v>Other Operating Revenue</v>
      </c>
      <c r="D11" s="1" t="s">
        <v>47</v>
      </c>
      <c r="F11" s="15">
        <f>INDEX('IS source'!$A$9:$J$117,MATCH('PART-4'!$D11,'IS source'!$A$9:$A$117,0),MATCH('PART-4'!F$2,'IS source'!$A$9:$J$9,0))</f>
        <v>259.36559999999997</v>
      </c>
      <c r="G11" s="15">
        <f>INDEX('IS source'!$A$9:$J$117,MATCH('PART-4'!$D11,'IS source'!$A$9:$A$117,0),MATCH('PART-4'!G$2,'IS source'!$A$9:$J$9,0))</f>
        <v>278.58909999999997</v>
      </c>
      <c r="H11" s="15">
        <f>INDEX('IS source'!$A$9:$J$117,MATCH('PART-4'!$D11,'IS source'!$A$9:$A$117,0),MATCH('PART-4'!H$2,'IS source'!$A$9:$J$9,0))</f>
        <v>265.94990000000001</v>
      </c>
      <c r="I11" s="15">
        <f>INDEX('IS source'!$A$9:$J$117,MATCH('PART-4'!$D11,'IS source'!$A$9:$A$117,0),MATCH('PART-4'!I$2,'IS source'!$A$9:$J$9,0))</f>
        <v>298.32310000000001</v>
      </c>
      <c r="J11" s="15">
        <f>INDEX('IS source'!$A$9:$J$117,MATCH('PART-4'!$D11,'IS source'!$A$9:$A$117,0),MATCH('PART-4'!J$2,'IS source'!$A$9:$J$9,0))</f>
        <v>328.09359999999998</v>
      </c>
      <c r="L11" s="23"/>
    </row>
    <row r="12" spans="2:21" ht="15" thickBot="1" x14ac:dyDescent="0.4">
      <c r="C12" s="12" t="str">
        <f t="shared" si="0"/>
        <v>Operating Expenses</v>
      </c>
      <c r="D12" s="9" t="s">
        <v>49</v>
      </c>
      <c r="E12" s="9"/>
      <c r="F12" s="16">
        <f>INDEX('IS source'!$A$9:$J$117,MATCH('PART-4'!$D12,'IS source'!$A$9:$A$117,0),MATCH('PART-4'!F$2,'IS source'!$A$9:$J$9,0))*-1</f>
        <v>-6121.5848999999998</v>
      </c>
      <c r="G12" s="16">
        <f>INDEX('IS source'!$A$9:$J$117,MATCH('PART-4'!$D12,'IS source'!$A$9:$A$117,0),MATCH('PART-4'!G$2,'IS source'!$A$9:$J$9,0))*-1</f>
        <v>-6694.0990000000002</v>
      </c>
      <c r="H12" s="16">
        <f>INDEX('IS source'!$A$9:$J$117,MATCH('PART-4'!$D12,'IS source'!$A$9:$A$117,0),MATCH('PART-4'!H$2,'IS source'!$A$9:$J$9,0))*-1</f>
        <v>-7751.5357999999997</v>
      </c>
      <c r="I12" s="16">
        <f>INDEX('IS source'!$A$9:$J$117,MATCH('PART-4'!$D12,'IS source'!$A$9:$A$117,0),MATCH('PART-4'!I$2,'IS source'!$A$9:$J$9,0))*-1</f>
        <v>-8248.8911000000007</v>
      </c>
      <c r="J12" s="16">
        <f>INDEX('IS source'!$A$9:$J$117,MATCH('PART-4'!$D12,'IS source'!$A$9:$A$117,0),MATCH('PART-4'!J$2,'IS source'!$A$9:$J$9,0))*-1</f>
        <v>-8215.6232</v>
      </c>
      <c r="L12" s="23"/>
    </row>
    <row r="13" spans="2:21" x14ac:dyDescent="0.35">
      <c r="C13" s="13" t="s">
        <v>138</v>
      </c>
      <c r="D13" t="s">
        <v>51</v>
      </c>
      <c r="F13" s="17">
        <f>SUM(F9:F12)</f>
        <v>731.13544723349423</v>
      </c>
      <c r="G13" s="17">
        <f>SUM(G9:G12)</f>
        <v>1199.7354321727316</v>
      </c>
      <c r="H13" s="17">
        <f>SUM(H9:H12)</f>
        <v>1327.4394788046775</v>
      </c>
      <c r="I13" s="17">
        <f>SUM(I9:I12)</f>
        <v>1524.2628616192451</v>
      </c>
      <c r="J13" s="17">
        <f>SUM(J9:J12)</f>
        <v>1666.2031738306068</v>
      </c>
      <c r="L13" s="23"/>
    </row>
    <row r="14" spans="2:21" ht="15" thickBot="1" x14ac:dyDescent="0.4">
      <c r="C14" s="26" t="s">
        <v>142</v>
      </c>
      <c r="D14" s="8"/>
      <c r="E14" s="8"/>
      <c r="F14" s="24">
        <f>F13/F7</f>
        <v>5.0507917927990448E-2</v>
      </c>
      <c r="G14" s="24">
        <f t="shared" ref="G14:J14" si="5">G13/G7</f>
        <v>7.5426074142120964E-2</v>
      </c>
      <c r="H14" s="24">
        <f t="shared" si="5"/>
        <v>7.1561391357290505E-2</v>
      </c>
      <c r="I14" s="24">
        <f t="shared" si="5"/>
        <v>7.9647170667893827E-2</v>
      </c>
      <c r="J14" s="24">
        <f t="shared" si="5"/>
        <v>8.6556323780429684E-2</v>
      </c>
      <c r="L14" s="27">
        <f>POWER(J13/F13,1/4)-1</f>
        <v>0.22866229051208409</v>
      </c>
    </row>
    <row r="15" spans="2:21" ht="15" thickTop="1" x14ac:dyDescent="0.35"/>
    <row r="19" spans="3:6" x14ac:dyDescent="0.35">
      <c r="C19" s="19" t="s">
        <v>139</v>
      </c>
      <c r="F19" s="20">
        <f>F13-F20</f>
        <v>0.45544723349405558</v>
      </c>
    </row>
    <row r="20" spans="3:6" x14ac:dyDescent="0.35">
      <c r="F20" s="17">
        <v>730.68000000000018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32E71-27E3-4D95-9EBF-018D54B5BDF7}">
  <sheetPr>
    <tabColor rgb="FF463660"/>
  </sheetPr>
  <dimension ref="G1:S15"/>
  <sheetViews>
    <sheetView showGridLines="0" workbookViewId="0">
      <selection activeCell="K19" sqref="K19"/>
    </sheetView>
  </sheetViews>
  <sheetFormatPr defaultRowHeight="14.5" x14ac:dyDescent="0.35"/>
  <cols>
    <col min="5" max="5" width="3.90625" customWidth="1"/>
    <col min="6" max="6" width="0.90625" customWidth="1"/>
    <col min="13" max="13" width="3.26953125" customWidth="1"/>
  </cols>
  <sheetData>
    <row r="1" spans="7:19" ht="15" thickBot="1" x14ac:dyDescent="0.4"/>
    <row r="2" spans="7:19" ht="15" thickBot="1" x14ac:dyDescent="0.4">
      <c r="G2" s="39" t="s">
        <v>145</v>
      </c>
      <c r="H2" s="40"/>
      <c r="I2" s="40"/>
      <c r="J2" s="40"/>
      <c r="K2" s="40"/>
      <c r="L2" s="41"/>
      <c r="N2" s="39" t="s">
        <v>146</v>
      </c>
      <c r="O2" s="40"/>
      <c r="P2" s="40"/>
      <c r="Q2" s="40"/>
      <c r="R2" s="40"/>
      <c r="S2" s="41"/>
    </row>
    <row r="3" spans="7:19" ht="15" thickBot="1" x14ac:dyDescent="0.4"/>
    <row r="4" spans="7:19" ht="15" thickBot="1" x14ac:dyDescent="0.4">
      <c r="G4" s="36" t="s">
        <v>143</v>
      </c>
      <c r="H4" s="37"/>
      <c r="I4" s="37"/>
      <c r="J4" s="37"/>
      <c r="K4" s="37"/>
      <c r="L4" s="38"/>
      <c r="N4" s="36" t="s">
        <v>143</v>
      </c>
      <c r="O4" s="37"/>
      <c r="P4" s="37"/>
      <c r="Q4" s="37"/>
      <c r="R4" s="37"/>
      <c r="S4" s="38"/>
    </row>
    <row r="5" spans="7:19" x14ac:dyDescent="0.35">
      <c r="G5" s="29" t="s">
        <v>148</v>
      </c>
      <c r="H5" s="30"/>
      <c r="I5" s="30"/>
      <c r="J5" s="30"/>
      <c r="K5" s="30"/>
      <c r="L5" s="31"/>
      <c r="N5" s="29" t="s">
        <v>150</v>
      </c>
      <c r="O5" s="30"/>
      <c r="P5" s="30"/>
      <c r="Q5" s="30"/>
      <c r="R5" s="30"/>
      <c r="S5" s="31"/>
    </row>
    <row r="6" spans="7:19" x14ac:dyDescent="0.35">
      <c r="G6" s="32"/>
      <c r="H6" s="30"/>
      <c r="I6" s="30"/>
      <c r="J6" s="30"/>
      <c r="K6" s="30"/>
      <c r="L6" s="31"/>
      <c r="N6" s="32"/>
      <c r="O6" s="30"/>
      <c r="P6" s="30"/>
      <c r="Q6" s="30"/>
      <c r="R6" s="30"/>
      <c r="S6" s="31"/>
    </row>
    <row r="7" spans="7:19" x14ac:dyDescent="0.35">
      <c r="G7" s="32"/>
      <c r="H7" s="30"/>
      <c r="I7" s="30"/>
      <c r="J7" s="30"/>
      <c r="K7" s="30"/>
      <c r="L7" s="31"/>
      <c r="N7" s="32"/>
      <c r="O7" s="30"/>
      <c r="P7" s="30"/>
      <c r="Q7" s="30"/>
      <c r="R7" s="30"/>
      <c r="S7" s="31"/>
    </row>
    <row r="8" spans="7:19" ht="15" thickBot="1" x14ac:dyDescent="0.4">
      <c r="G8" s="33"/>
      <c r="H8" s="34"/>
      <c r="I8" s="34"/>
      <c r="J8" s="34"/>
      <c r="K8" s="34"/>
      <c r="L8" s="35"/>
      <c r="N8" s="33"/>
      <c r="O8" s="34"/>
      <c r="P8" s="34"/>
      <c r="Q8" s="34"/>
      <c r="R8" s="34"/>
      <c r="S8" s="35"/>
    </row>
    <row r="10" spans="7:19" ht="15" thickBot="1" x14ac:dyDescent="0.4"/>
    <row r="11" spans="7:19" ht="15" thickBot="1" x14ac:dyDescent="0.4">
      <c r="G11" s="36" t="s">
        <v>144</v>
      </c>
      <c r="H11" s="37"/>
      <c r="I11" s="37"/>
      <c r="J11" s="37"/>
      <c r="K11" s="37"/>
      <c r="L11" s="38"/>
      <c r="N11" s="36" t="s">
        <v>144</v>
      </c>
      <c r="O11" s="37"/>
      <c r="P11" s="37"/>
      <c r="Q11" s="37"/>
      <c r="R11" s="37"/>
      <c r="S11" s="38"/>
    </row>
    <row r="12" spans="7:19" x14ac:dyDescent="0.35">
      <c r="G12" s="29" t="s">
        <v>149</v>
      </c>
      <c r="H12" s="30"/>
      <c r="I12" s="30"/>
      <c r="J12" s="30"/>
      <c r="K12" s="30"/>
      <c r="L12" s="31"/>
      <c r="N12" s="29" t="s">
        <v>147</v>
      </c>
      <c r="O12" s="30"/>
      <c r="P12" s="30"/>
      <c r="Q12" s="30"/>
      <c r="R12" s="30"/>
      <c r="S12" s="31"/>
    </row>
    <row r="13" spans="7:19" x14ac:dyDescent="0.35">
      <c r="G13" s="32"/>
      <c r="H13" s="30"/>
      <c r="I13" s="30"/>
      <c r="J13" s="30"/>
      <c r="K13" s="30"/>
      <c r="L13" s="31"/>
      <c r="N13" s="32"/>
      <c r="O13" s="30"/>
      <c r="P13" s="30"/>
      <c r="Q13" s="30"/>
      <c r="R13" s="30"/>
      <c r="S13" s="31"/>
    </row>
    <row r="14" spans="7:19" x14ac:dyDescent="0.35">
      <c r="G14" s="32"/>
      <c r="H14" s="30"/>
      <c r="I14" s="30"/>
      <c r="J14" s="30"/>
      <c r="K14" s="30"/>
      <c r="L14" s="31"/>
      <c r="N14" s="32"/>
      <c r="O14" s="30"/>
      <c r="P14" s="30"/>
      <c r="Q14" s="30"/>
      <c r="R14" s="30"/>
      <c r="S14" s="31"/>
    </row>
    <row r="15" spans="7:19" ht="15" thickBot="1" x14ac:dyDescent="0.4">
      <c r="G15" s="33"/>
      <c r="H15" s="34"/>
      <c r="I15" s="34"/>
      <c r="J15" s="34"/>
      <c r="K15" s="34"/>
      <c r="L15" s="35"/>
      <c r="N15" s="33"/>
      <c r="O15" s="34"/>
      <c r="P15" s="34"/>
      <c r="Q15" s="34"/>
      <c r="R15" s="34"/>
      <c r="S15" s="35"/>
    </row>
  </sheetData>
  <mergeCells count="10">
    <mergeCell ref="G2:L2"/>
    <mergeCell ref="N2:S2"/>
    <mergeCell ref="N4:S4"/>
    <mergeCell ref="N5:S8"/>
    <mergeCell ref="N11:S11"/>
    <mergeCell ref="N12:S15"/>
    <mergeCell ref="G4:L4"/>
    <mergeCell ref="G5:L8"/>
    <mergeCell ref="G11:L11"/>
    <mergeCell ref="G12:L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IS source</vt:lpstr>
      <vt:lpstr>Prelimnary Work</vt:lpstr>
      <vt:lpstr>PART-1</vt:lpstr>
      <vt:lpstr>PART-2</vt:lpstr>
      <vt:lpstr>PART-3</vt:lpstr>
      <vt:lpstr>PART-4</vt:lpstr>
      <vt:lpstr>Interpretaion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Deepak Sharma</cp:lastModifiedBy>
  <dcterms:created xsi:type="dcterms:W3CDTF">2023-07-01T09:06:51Z</dcterms:created>
  <dcterms:modified xsi:type="dcterms:W3CDTF">2024-01-19T16:55:15Z</dcterms:modified>
</cp:coreProperties>
</file>