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3"/>
  <workbookPr/>
  <xr:revisionPtr revIDLastSave="644" documentId="11_0B1D56BE9CDCCE836B02CE7A5FB0D4A9BBFD1C62" xr6:coauthVersionLast="47" xr6:coauthVersionMax="47" xr10:uidLastSave="{89E19665-A4C8-4B9D-AB3B-B6F860817547}"/>
  <bookViews>
    <workbookView xWindow="240" yWindow="105" windowWidth="14805" windowHeight="8010" firstSheet="5" activeTab="2" xr2:uid="{00000000-000D-0000-FFFF-FFFF00000000}"/>
  </bookViews>
  <sheets>
    <sheet name="Chart of Accounts" sheetId="1" r:id="rId1"/>
    <sheet name="Journal" sheetId="2" r:id="rId2"/>
    <sheet name="Ledger" sheetId="3" r:id="rId3"/>
    <sheet name="Trial Balance" sheetId="4" r:id="rId4"/>
    <sheet name="P&amp;L Statement" sheetId="5" r:id="rId5"/>
    <sheet name="Balance Sheet" sheetId="6" r:id="rId6"/>
  </sheets>
  <definedNames>
    <definedName name="Slicer_Account">#N/A</definedName>
  </definedNames>
  <calcPr calcId="191028"/>
  <pivotCaches>
    <pivotCache cacheId="1106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6" l="1"/>
  <c r="C12" i="6"/>
  <c r="C11" i="6"/>
  <c r="C23" i="6"/>
  <c r="C22" i="6"/>
  <c r="C25" i="6" s="1"/>
  <c r="C10" i="6"/>
  <c r="C13" i="6" s="1"/>
  <c r="C7" i="6"/>
  <c r="C8" i="6"/>
  <c r="C15" i="6" s="1"/>
  <c r="F23" i="2"/>
  <c r="D13" i="5"/>
  <c r="D14" i="5"/>
  <c r="D12" i="5"/>
  <c r="D6" i="5"/>
  <c r="E9" i="5" s="1"/>
  <c r="E16" i="5" s="1"/>
  <c r="C27" i="6" s="1"/>
  <c r="C5" i="3"/>
  <c r="F27" i="2"/>
  <c r="F25" i="2"/>
  <c r="F21" i="2"/>
  <c r="F19" i="2"/>
  <c r="F17" i="2"/>
  <c r="F15" i="2"/>
  <c r="F13" i="2"/>
  <c r="F11" i="2"/>
  <c r="F9" i="2"/>
  <c r="F7" i="2"/>
  <c r="C28" i="6" l="1"/>
  <c r="C31" i="6"/>
  <c r="I20" i="6" s="1"/>
  <c r="E17" i="5"/>
  <c r="E19" i="5" s="1"/>
</calcChain>
</file>

<file path=xl/sharedStrings.xml><?xml version="1.0" encoding="utf-8"?>
<sst xmlns="http://schemas.openxmlformats.org/spreadsheetml/2006/main" count="202" uniqueCount="90">
  <si>
    <t>Shree Balaji PVT.LTD.</t>
  </si>
  <si>
    <t>Chart of accounts</t>
  </si>
  <si>
    <t>For the year 30 march 2024</t>
  </si>
  <si>
    <t> </t>
  </si>
  <si>
    <t>Account Categories</t>
  </si>
  <si>
    <t xml:space="preserve">Sub Account </t>
  </si>
  <si>
    <t>Label- Finanacial Statements</t>
  </si>
  <si>
    <t xml:space="preserve">Individual Accounts </t>
  </si>
  <si>
    <t>Sub Account</t>
  </si>
  <si>
    <t>Assets</t>
  </si>
  <si>
    <t>Non-Current Assets</t>
  </si>
  <si>
    <t xml:space="preserve">Balance Sheets </t>
  </si>
  <si>
    <t>Cash</t>
  </si>
  <si>
    <t>Current Assets</t>
  </si>
  <si>
    <t>Liability</t>
  </si>
  <si>
    <t>Equity</t>
  </si>
  <si>
    <t>Non-Current Liabilty</t>
  </si>
  <si>
    <t>Bank</t>
  </si>
  <si>
    <t>Epenses</t>
  </si>
  <si>
    <t>Stocks</t>
  </si>
  <si>
    <t>Revenue</t>
  </si>
  <si>
    <t>Expenses</t>
  </si>
  <si>
    <t>income statements</t>
  </si>
  <si>
    <t>Mega Mart(Vendor)</t>
  </si>
  <si>
    <t>Current Liability</t>
  </si>
  <si>
    <t>Multi Media</t>
  </si>
  <si>
    <t>Mr. Rehman</t>
  </si>
  <si>
    <t>Office Expenses</t>
  </si>
  <si>
    <t>Salary</t>
  </si>
  <si>
    <t>Rent</t>
  </si>
  <si>
    <t>Entertainment Expenses</t>
  </si>
  <si>
    <t>Computer</t>
  </si>
  <si>
    <t>Sales</t>
  </si>
  <si>
    <t>Journal Entries</t>
  </si>
  <si>
    <t>Started Business with 5,000,000/- with Cash on 1st July 2023.</t>
  </si>
  <si>
    <t>Deposited 1,500,000/- in Bank on 2nd July 2023.</t>
  </si>
  <si>
    <t xml:space="preserve">Date </t>
  </si>
  <si>
    <t>Description</t>
  </si>
  <si>
    <t>Account</t>
  </si>
  <si>
    <t>Debit</t>
  </si>
  <si>
    <t>Credit</t>
  </si>
  <si>
    <t>Narration</t>
  </si>
  <si>
    <t xml:space="preserve"> Inventory purchased of 750,000 on credit from Mega Mart on 5 Ju</t>
  </si>
  <si>
    <t>Established Business</t>
  </si>
  <si>
    <t>Inventory purchased of 500,000 from Multi Media on 7 July 2023</t>
  </si>
  <si>
    <t xml:space="preserve"> Sold inventory on Credit to Mr. Rehman of 400,000 on 10 July 202</t>
  </si>
  <si>
    <t>Cash deposited</t>
  </si>
  <si>
    <t xml:space="preserve"> Sold inventory on Cash of 300,000 on 14 July 2023.</t>
  </si>
  <si>
    <t>Expenses incurred in office of 45,000 on 16 July 2023.</t>
  </si>
  <si>
    <t>Inventory Purchased</t>
  </si>
  <si>
    <t xml:space="preserve"> Enertainment Expenses incurred of 70,000 on 18 July 2023.</t>
  </si>
  <si>
    <t>Computer purchased for 250,000 On 27 July 2023.</t>
  </si>
  <si>
    <t>Salary Paid on 1st August for 110,000/-</t>
  </si>
  <si>
    <t xml:space="preserve"> Rent paid to Mr. Abbas on 2nd Aug of 35,000/-</t>
  </si>
  <si>
    <t>Sales  on credit</t>
  </si>
  <si>
    <t>sales in cash</t>
  </si>
  <si>
    <t>expenses in office</t>
  </si>
  <si>
    <t>epenses in entertainment</t>
  </si>
  <si>
    <t>Computer purchased</t>
  </si>
  <si>
    <t>paiying salary to employees</t>
  </si>
  <si>
    <t>paying rent</t>
  </si>
  <si>
    <t>LEDGER</t>
  </si>
  <si>
    <t xml:space="preserve"> Debit</t>
  </si>
  <si>
    <t>Sum of Credit</t>
  </si>
  <si>
    <t>Grand Total</t>
  </si>
  <si>
    <t>Trial Balance</t>
  </si>
  <si>
    <t xml:space="preserve"> Credit</t>
  </si>
  <si>
    <t xml:space="preserve">Profit &amp; Loss Statement </t>
  </si>
  <si>
    <t>Particular</t>
  </si>
  <si>
    <t>Amount</t>
  </si>
  <si>
    <t>Note - CGS is assumed (as cost sheet data is not given)</t>
  </si>
  <si>
    <t>Cost of Goods Sold</t>
  </si>
  <si>
    <t>Gross  Profit</t>
  </si>
  <si>
    <t>Operating Expenses</t>
  </si>
  <si>
    <t>Operating Profit</t>
  </si>
  <si>
    <t>Tax - 30%</t>
  </si>
  <si>
    <t>Net Profit</t>
  </si>
  <si>
    <t xml:space="preserve">Balance Sheet </t>
  </si>
  <si>
    <t>as on march 30 2023</t>
  </si>
  <si>
    <t>Non-Current Assets :</t>
  </si>
  <si>
    <t>Total non-Current Assets</t>
  </si>
  <si>
    <t>Current Assets:</t>
  </si>
  <si>
    <t>Total Current Assets</t>
  </si>
  <si>
    <t>Total Assets</t>
  </si>
  <si>
    <t>Liabilities and Equity</t>
  </si>
  <si>
    <t>Total Non-Current Liabilty</t>
  </si>
  <si>
    <t>Current Liability :</t>
  </si>
  <si>
    <t>Total Current Liability</t>
  </si>
  <si>
    <t xml:space="preserve">Total Equity </t>
  </si>
  <si>
    <t>Total Equity &amp; Liability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</si>
</sst>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[$-409]d\-mmm\-yy;@"/>
  </numFmts>
  <fonts count="16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8"/>
      <color rgb="FF000000"/>
      <name val="Calibri"/>
      <family val="2"/>
    </font>
    <font>
      <sz val="14"/>
      <color rgb="FF000000"/>
      <name val="Aptos Narrow"/>
      <scheme val="minor"/>
    </font>
    <font>
      <b/>
      <sz val="14"/>
      <color rgb="FF000000"/>
      <name val="Calibri"/>
      <family val="2"/>
    </font>
    <font>
      <sz val="12"/>
      <color rgb="FF222222"/>
      <name val="Arial"/>
      <family val="2"/>
    </font>
    <font>
      <b/>
      <sz val="11"/>
      <color theme="1"/>
      <name val="Aptos Narrow"/>
      <family val="2"/>
      <scheme val="minor"/>
    </font>
    <font>
      <b/>
      <sz val="11"/>
      <color rgb="FFFA7D00"/>
      <name val="Calibri"/>
      <scheme val="minor"/>
    </font>
    <font>
      <b/>
      <sz val="20"/>
      <color theme="1"/>
      <name val="Aptos Narrow"/>
      <family val="2"/>
      <scheme val="minor"/>
    </font>
    <font>
      <sz val="11"/>
      <color theme="3" tint="0.89999084444715716"/>
      <name val="Aptos Narrow"/>
      <family val="2"/>
      <scheme val="minor"/>
    </font>
    <font>
      <b/>
      <sz val="14"/>
      <color rgb="FFDAE9F8"/>
      <name val="Aptos Narrow"/>
      <scheme val="minor"/>
    </font>
    <font>
      <sz val="16"/>
      <color rgb="FF000000"/>
      <name val="Aptos Narrow"/>
      <scheme val="minor"/>
    </font>
    <font>
      <sz val="20"/>
      <color rgb="FF000000"/>
      <name val="Calibri"/>
      <family val="2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17375D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2" borderId="2" applyNumberFormat="0" applyAlignment="0" applyProtection="0"/>
  </cellStyleXfs>
  <cellXfs count="66">
    <xf numFmtId="0" fontId="0" fillId="0" borderId="0" xfId="0"/>
    <xf numFmtId="0" fontId="1" fillId="0" borderId="0" xfId="0" applyFont="1" applyFill="1" applyBorder="1" applyAlignment="1"/>
    <xf numFmtId="0" fontId="1" fillId="0" borderId="1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Alignment="1"/>
    <xf numFmtId="0" fontId="3" fillId="0" borderId="0" xfId="0" applyFont="1" applyAlignment="1">
      <alignment wrapText="1"/>
    </xf>
    <xf numFmtId="0" fontId="4" fillId="0" borderId="0" xfId="0" applyFont="1" applyFill="1" applyBorder="1" applyAlignment="1"/>
    <xf numFmtId="0" fontId="5" fillId="0" borderId="0" xfId="0" applyFont="1" applyFill="1" applyBorder="1" applyAlignment="1"/>
    <xf numFmtId="164" fontId="2" fillId="0" borderId="0" xfId="0" applyNumberFormat="1" applyFont="1" applyFill="1" applyBorder="1" applyAlignment="1"/>
    <xf numFmtId="165" fontId="0" fillId="0" borderId="0" xfId="0" applyNumberFormat="1"/>
    <xf numFmtId="165" fontId="0" fillId="0" borderId="0" xfId="0" applyNumberFormat="1" applyAlignment="1"/>
    <xf numFmtId="0" fontId="0" fillId="0" borderId="0" xfId="0" applyAlignment="1"/>
    <xf numFmtId="3" fontId="0" fillId="0" borderId="0" xfId="0" applyNumberFormat="1" applyAlignment="1"/>
    <xf numFmtId="0" fontId="6" fillId="0" borderId="0" xfId="0" applyFont="1" applyAlignment="1"/>
    <xf numFmtId="164" fontId="0" fillId="0" borderId="0" xfId="0" applyNumberFormat="1" applyAlignment="1"/>
    <xf numFmtId="164" fontId="0" fillId="0" borderId="0" xfId="0" applyNumberFormat="1" applyBorder="1" applyAlignment="1"/>
    <xf numFmtId="0" fontId="0" fillId="0" borderId="0" xfId="0" applyBorder="1" applyAlignment="1"/>
    <xf numFmtId="0" fontId="0" fillId="0" borderId="0" xfId="0" pivotButton="1"/>
    <xf numFmtId="0" fontId="7" fillId="2" borderId="2" xfId="1"/>
    <xf numFmtId="3" fontId="0" fillId="0" borderId="0" xfId="0" applyNumberFormat="1"/>
    <xf numFmtId="0" fontId="8" fillId="0" borderId="0" xfId="0" applyFont="1"/>
    <xf numFmtId="0" fontId="9" fillId="3" borderId="0" xfId="0" applyFont="1" applyFill="1"/>
    <xf numFmtId="3" fontId="9" fillId="3" borderId="0" xfId="0" applyNumberFormat="1" applyFont="1" applyFill="1"/>
    <xf numFmtId="3" fontId="10" fillId="3" borderId="0" xfId="0" applyNumberFormat="1" applyFont="1" applyFill="1"/>
    <xf numFmtId="0" fontId="0" fillId="4" borderId="0" xfId="0" applyFill="1" applyAlignment="1"/>
    <xf numFmtId="0" fontId="12" fillId="0" borderId="0" xfId="0" applyFont="1" applyFill="1" applyBorder="1" applyAlignment="1"/>
    <xf numFmtId="0" fontId="3" fillId="4" borderId="0" xfId="0" applyFont="1" applyFill="1"/>
    <xf numFmtId="0" fontId="0" fillId="5" borderId="0" xfId="0" applyFill="1"/>
    <xf numFmtId="0" fontId="0" fillId="7" borderId="0" xfId="0" applyFill="1" applyAlignment="1">
      <alignment wrapText="1"/>
    </xf>
    <xf numFmtId="0" fontId="13" fillId="0" borderId="0" xfId="0" applyFont="1"/>
    <xf numFmtId="3" fontId="11" fillId="4" borderId="0" xfId="0" applyNumberFormat="1" applyFont="1" applyFill="1" applyAlignment="1"/>
    <xf numFmtId="3" fontId="0" fillId="4" borderId="0" xfId="0" applyNumberFormat="1" applyFill="1" applyAlignment="1"/>
    <xf numFmtId="0" fontId="0" fillId="4" borderId="3" xfId="0" applyFill="1" applyBorder="1"/>
    <xf numFmtId="0" fontId="0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6" borderId="4" xfId="0" applyFill="1" applyBorder="1" applyAlignment="1">
      <alignment horizontal="left" vertical="center"/>
    </xf>
    <xf numFmtId="0" fontId="0" fillId="0" borderId="4" xfId="0" applyBorder="1"/>
    <xf numFmtId="0" fontId="0" fillId="5" borderId="5" xfId="0" applyFill="1" applyBorder="1"/>
    <xf numFmtId="0" fontId="0" fillId="0" borderId="4" xfId="0" applyFont="1" applyBorder="1" applyAlignment="1">
      <alignment horizontal="center"/>
    </xf>
    <xf numFmtId="0" fontId="0" fillId="6" borderId="4" xfId="0" applyFill="1" applyBorder="1"/>
    <xf numFmtId="0" fontId="0" fillId="0" borderId="4" xfId="0" applyBorder="1" applyAlignment="1">
      <alignment horizontal="center"/>
    </xf>
    <xf numFmtId="0" fontId="0" fillId="6" borderId="6" xfId="0" applyFill="1" applyBorder="1"/>
    <xf numFmtId="3" fontId="0" fillId="4" borderId="7" xfId="0" applyNumberFormat="1" applyFill="1" applyBorder="1"/>
    <xf numFmtId="3" fontId="0" fillId="0" borderId="0" xfId="0" applyNumberFormat="1" applyBorder="1"/>
    <xf numFmtId="3" fontId="0" fillId="0" borderId="8" xfId="0" applyNumberFormat="1" applyBorder="1"/>
    <xf numFmtId="3" fontId="0" fillId="6" borderId="0" xfId="0" applyNumberFormat="1" applyFill="1" applyBorder="1"/>
    <xf numFmtId="3" fontId="0" fillId="6" borderId="8" xfId="0" applyNumberFormat="1" applyFill="1" applyBorder="1"/>
    <xf numFmtId="3" fontId="0" fillId="5" borderId="0" xfId="0" applyNumberFormat="1" applyFill="1" applyBorder="1"/>
    <xf numFmtId="3" fontId="0" fillId="5" borderId="8" xfId="0" applyNumberFormat="1" applyFill="1" applyBorder="1"/>
    <xf numFmtId="0" fontId="0" fillId="0" borderId="8" xfId="0" applyBorder="1"/>
    <xf numFmtId="3" fontId="0" fillId="0" borderId="9" xfId="0" applyNumberFormat="1" applyBorder="1"/>
    <xf numFmtId="0" fontId="0" fillId="0" borderId="0" xfId="0" applyBorder="1"/>
    <xf numFmtId="3" fontId="0" fillId="6" borderId="9" xfId="0" applyNumberFormat="1" applyFill="1" applyBorder="1"/>
    <xf numFmtId="0" fontId="0" fillId="6" borderId="0" xfId="0" applyFill="1" applyBorder="1"/>
    <xf numFmtId="3" fontId="0" fillId="0" borderId="0" xfId="0" applyNumberFormat="1" applyBorder="1" applyAlignment="1">
      <alignment wrapText="1"/>
    </xf>
    <xf numFmtId="3" fontId="15" fillId="3" borderId="0" xfId="0" applyNumberFormat="1" applyFont="1" applyFill="1" applyBorder="1"/>
    <xf numFmtId="0" fontId="15" fillId="3" borderId="8" xfId="0" applyFont="1" applyFill="1" applyBorder="1"/>
    <xf numFmtId="0" fontId="0" fillId="5" borderId="8" xfId="0" applyFill="1" applyBorder="1"/>
    <xf numFmtId="0" fontId="0" fillId="0" borderId="8" xfId="0" applyFont="1" applyBorder="1"/>
    <xf numFmtId="0" fontId="0" fillId="6" borderId="8" xfId="0" applyFill="1" applyBorder="1"/>
    <xf numFmtId="0" fontId="14" fillId="0" borderId="8" xfId="0" applyFont="1" applyBorder="1"/>
    <xf numFmtId="0" fontId="0" fillId="0" borderId="8" xfId="0" applyFont="1" applyBorder="1" applyAlignment="1">
      <alignment wrapText="1"/>
    </xf>
    <xf numFmtId="3" fontId="0" fillId="0" borderId="7" xfId="0" applyNumberFormat="1" applyBorder="1"/>
    <xf numFmtId="0" fontId="0" fillId="0" borderId="3" xfId="0" pivotButton="1" applyBorder="1"/>
    <xf numFmtId="0" fontId="0" fillId="0" borderId="6" xfId="0" applyBorder="1"/>
    <xf numFmtId="3" fontId="0" fillId="6" borderId="10" xfId="0" applyNumberFormat="1" applyFill="1" applyBorder="1"/>
  </cellXfs>
  <cellStyles count="2">
    <cellStyle name="Calculation" xfId="1" builtinId="22"/>
    <cellStyle name="Normal" xfId="0" builtinId="0"/>
  </cellStyles>
  <dxfs count="28">
    <dxf>
      <numFmt numFmtId="3" formatCode="#,##0"/>
    </dxf>
    <dxf>
      <border>
        <right style="thin">
          <color rgb="FF000000"/>
        </right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wrapText="0"/>
    </dxf>
    <dxf>
      <numFmt numFmtId="3" formatCode="#,##0"/>
      <alignment wrapText="0"/>
    </dxf>
    <dxf>
      <numFmt numFmtId="3" formatCode="#,##0"/>
      <alignment wrapText="0"/>
    </dxf>
    <dxf>
      <alignment wrapText="0"/>
    </dxf>
    <dxf>
      <alignment wrapText="0"/>
    </dxf>
    <dxf>
      <numFmt numFmtId="165" formatCode="[$-409]d\-mmm\-yy;@"/>
      <alignment wrapText="0"/>
    </dxf>
    <dxf>
      <border outline="0">
        <top style="medium">
          <color rgb="FF000000"/>
        </top>
      </border>
    </dxf>
    <dxf>
      <alignment wrapText="0"/>
    </dxf>
    <dxf>
      <alignment wrapText="0"/>
    </dxf>
    <dxf>
      <numFmt numFmtId="3" formatCode="#,##0"/>
    </dxf>
    <dxf>
      <numFmt numFmtId="3" formatCode="#,##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right style="thin">
          <color rgb="FF000000"/>
        </right>
      </border>
    </dxf>
    <dxf>
      <border outline="0">
        <right style="thin">
          <color rgb="FF000000"/>
        </right>
      </border>
    </dxf>
    <dxf>
      <border outline="0">
        <right style="thin">
          <color rgb="FF000000"/>
        </right>
      </border>
    </dxf>
    <dxf>
      <border outline="0">
        <right style="thin">
          <color rgb="FF000000"/>
        </right>
      </border>
    </dxf>
    <dxf>
      <border outline="0">
        <right style="thin">
          <color rgb="FF000000"/>
        </right>
      </border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428625</xdr:colOff>
      <xdr:row>3</xdr:row>
      <xdr:rowOff>152400</xdr:rowOff>
    </xdr:from>
    <xdr:to>
      <xdr:col>10</xdr:col>
      <xdr:colOff>428625</xdr:colOff>
      <xdr:row>16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ccount">
              <a:extLst>
                <a:ext uri="{FF2B5EF4-FFF2-40B4-BE49-F238E27FC236}">
                  <a16:creationId xmlns:a16="http://schemas.microsoft.com/office/drawing/2014/main" id="{F97F4C18-87D1-AB2E-7C38-7589295F9A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ccou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76950" y="7239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82.456749999998" createdVersion="8" refreshedVersion="8" minRefreshableVersion="3" recordCount="22" xr:uid="{D5AA8515-98C9-458C-8721-54DAF1209E44}">
  <cacheSource type="worksheet">
    <worksheetSource name="Table1"/>
  </cacheSource>
  <cacheFields count="6">
    <cacheField name="Date " numFmtId="165">
      <sharedItems containsSemiMixedTypes="0" containsNonDate="0" containsDate="1" containsString="0" minDate="2023-07-01T00:00:00" maxDate="2025-07-06T00:00:00" count="11">
        <d v="2023-07-01T00:00:00"/>
        <d v="2023-07-02T00:00:00"/>
        <d v="2025-07-05T00:00:00"/>
        <d v="2023-07-07T00:00:00"/>
        <d v="2023-07-10T00:00:00"/>
        <d v="2023-07-14T00:00:00"/>
        <d v="2023-07-16T00:00:00"/>
        <d v="2023-07-18T00:00:00"/>
        <d v="2023-07-27T00:00:00"/>
        <d v="2023-08-01T00:00:00"/>
        <d v="2023-08-02T00:00:00"/>
      </sharedItems>
    </cacheField>
    <cacheField name="Description" numFmtId="0">
      <sharedItems/>
    </cacheField>
    <cacheField name="Account" numFmtId="0">
      <sharedItems count="13">
        <s v="Cash"/>
        <s v="Equity"/>
        <s v="Bank"/>
        <s v="Stocks"/>
        <s v="Mega Mart(Vendor)"/>
        <s v="Multi Media"/>
        <s v="Mr. Rehman"/>
        <s v="Sales"/>
        <s v="Office Expenses"/>
        <s v="Entertainment Expenses"/>
        <s v="Computer"/>
        <s v="Salary"/>
        <s v="Rent"/>
      </sharedItems>
    </cacheField>
    <cacheField name="Debit" numFmtId="3">
      <sharedItems containsString="0" containsBlank="1" containsNumber="1" containsInteger="1" minValue="35000" maxValue="5000000"/>
    </cacheField>
    <cacheField name="Credit" numFmtId="3">
      <sharedItems containsString="0" containsBlank="1" containsNumber="1" containsInteger="1" minValue="35000" maxValue="5000000"/>
    </cacheField>
    <cacheField name="Narration" numFmtId="0">
      <sharedItems containsBlank="1"/>
    </cacheField>
  </cacheFields>
  <extLst>
    <ext xmlns:x14="http://schemas.microsoft.com/office/spreadsheetml/2009/9/main" uri="{725AE2AE-9491-48be-B2B4-4EB974FC3084}">
      <x14:pivotCacheDefinition pivotCacheId="211617247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s v="Established Business"/>
    <x v="0"/>
    <n v="5000000"/>
    <m/>
    <s v="Started Business with 5,000,000/- with Cash on 1st July 2023."/>
  </r>
  <r>
    <x v="0"/>
    <s v="Established Business"/>
    <x v="1"/>
    <m/>
    <n v="5000000"/>
    <m/>
  </r>
  <r>
    <x v="1"/>
    <s v="Cash deposited"/>
    <x v="2"/>
    <n v="1500000"/>
    <m/>
    <s v="Deposited 1,500,000/- in Bank on 2nd July 2023."/>
  </r>
  <r>
    <x v="1"/>
    <s v="Cash deposited"/>
    <x v="0"/>
    <m/>
    <n v="1500000"/>
    <m/>
  </r>
  <r>
    <x v="2"/>
    <s v="Inventory Purchased"/>
    <x v="3"/>
    <n v="750000"/>
    <m/>
    <s v=" Inventory purchased of 750,000 on credit from Mega Mart on 5 Ju"/>
  </r>
  <r>
    <x v="2"/>
    <s v="Inventory Purchased"/>
    <x v="4"/>
    <m/>
    <n v="750000"/>
    <m/>
  </r>
  <r>
    <x v="3"/>
    <s v="Inventory Purchased"/>
    <x v="3"/>
    <n v="5000000"/>
    <m/>
    <s v="Inventory purchased of 500,000 from Multi Media on 7 July 2023"/>
  </r>
  <r>
    <x v="3"/>
    <s v="Inventory Purchased"/>
    <x v="5"/>
    <m/>
    <n v="5000000"/>
    <m/>
  </r>
  <r>
    <x v="4"/>
    <s v="Sales  on credit"/>
    <x v="6"/>
    <n v="400000"/>
    <m/>
    <s v=" Sold inventory on Credit to Mr. Rehman of 400,000 on 10 July 202"/>
  </r>
  <r>
    <x v="4"/>
    <s v="Sales  on credit"/>
    <x v="7"/>
    <m/>
    <n v="400000"/>
    <m/>
  </r>
  <r>
    <x v="5"/>
    <s v="sales in cash"/>
    <x v="0"/>
    <n v="300000"/>
    <m/>
    <s v=" Sold inventory on Cash of 300,000 on 14 July 2023."/>
  </r>
  <r>
    <x v="5"/>
    <s v="sales in cash"/>
    <x v="7"/>
    <m/>
    <n v="300000"/>
    <m/>
  </r>
  <r>
    <x v="6"/>
    <s v="expenses in office"/>
    <x v="8"/>
    <n v="45000"/>
    <m/>
    <s v="Expenses incurred in office of 45,000 on 16 July 2023."/>
  </r>
  <r>
    <x v="6"/>
    <s v="expenses in office"/>
    <x v="2"/>
    <m/>
    <n v="45000"/>
    <m/>
  </r>
  <r>
    <x v="7"/>
    <s v="epenses in entertainment"/>
    <x v="9"/>
    <n v="70000"/>
    <m/>
    <s v=" Enertainment Expenses incurred of 70,000 on 18 July 2023."/>
  </r>
  <r>
    <x v="7"/>
    <s v="epenses in entertainment"/>
    <x v="2"/>
    <m/>
    <n v="70000"/>
    <m/>
  </r>
  <r>
    <x v="8"/>
    <s v="Computer purchased"/>
    <x v="10"/>
    <n v="250000"/>
    <m/>
    <s v="Computer purchased for 250,000 On 27 July 2023."/>
  </r>
  <r>
    <x v="8"/>
    <s v="Computer purchased"/>
    <x v="2"/>
    <m/>
    <n v="250000"/>
    <m/>
  </r>
  <r>
    <x v="9"/>
    <s v="paiying salary to employees"/>
    <x v="11"/>
    <n v="110000"/>
    <m/>
    <s v="Salary Paid on 1st August for 110,000/-"/>
  </r>
  <r>
    <x v="9"/>
    <s v="paiying salary to employees"/>
    <x v="2"/>
    <m/>
    <n v="110000"/>
    <m/>
  </r>
  <r>
    <x v="10"/>
    <s v="paying rent"/>
    <x v="12"/>
    <n v="35000"/>
    <m/>
    <s v=" Rent paid to Mr. Abbas on 2nd Aug of 35,000/-"/>
  </r>
  <r>
    <x v="10"/>
    <s v="paying rent"/>
    <x v="2"/>
    <m/>
    <n v="350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68FC77-8085-4BD6-BD8E-AA6B86351BB9}" name="PivotTable1" cacheId="11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6:E13" firstHeaderRow="0" firstDataRow="1" firstDataCol="2"/>
  <pivotFields count="6">
    <pivotField axis="axisRow" compact="0" numFmtId="165" outline="0" showAll="0" defaultSubtotal="0">
      <items count="11">
        <item x="0"/>
        <item x="1"/>
        <item x="3"/>
        <item x="4"/>
        <item x="5"/>
        <item x="6"/>
        <item x="7"/>
        <item x="9"/>
        <item x="10"/>
        <item x="2"/>
        <item x="8"/>
      </items>
    </pivotField>
    <pivotField compact="0" outline="0" showAll="0" defaultSubtotal="0"/>
    <pivotField axis="axisRow" compact="0" outline="0" showAll="0" defaultSubtotal="0">
      <items count="13">
        <item x="2"/>
        <item h="1" x="0"/>
        <item h="1" x="9"/>
        <item h="1" x="1"/>
        <item h="1" x="4"/>
        <item h="1" x="6"/>
        <item h="1" x="5"/>
        <item h="1" x="8"/>
        <item h="1" x="12"/>
        <item h="1" x="11"/>
        <item h="1" x="7"/>
        <item h="1" x="3"/>
        <item h="1" x="10"/>
      </items>
    </pivotField>
    <pivotField dataField="1" compact="0" outline="0" showAll="0" defaultSubtotal="0"/>
    <pivotField dataField="1" compact="0" outline="0" showAll="0" defaultSubtotal="0"/>
    <pivotField compact="0" outline="0" showAll="0" defaultSubtotal="0"/>
  </pivotFields>
  <rowFields count="2">
    <field x="0"/>
    <field x="2"/>
  </rowFields>
  <rowItems count="7">
    <i>
      <x v="1"/>
      <x/>
    </i>
    <i>
      <x v="5"/>
      <x/>
    </i>
    <i>
      <x v="6"/>
      <x/>
    </i>
    <i>
      <x v="7"/>
      <x/>
    </i>
    <i>
      <x v="8"/>
      <x/>
    </i>
    <i>
      <x v="10"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 Debit" fld="3" baseField="0" baseItem="0" numFmtId="3"/>
    <dataField name="Sum of Credit" fld="4" baseField="0" baseItem="0"/>
  </dataFields>
  <formats count="3">
    <format dxfId="25">
      <pivotArea outline="0" fieldPosition="0">
        <references count="1">
          <reference field="4294967294" count="1" selected="0">
            <x v="0"/>
          </reference>
        </references>
      </pivotArea>
    </format>
    <format dxfId="26">
      <pivotArea outline="0" collapsedLevelsAreSubtotals="1" fieldPosition="0"/>
    </format>
    <format dxfId="2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4C1BDA-352D-46AC-B46B-7B24878D9B00}" name="PivotTable1" cacheId="11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5:D19" firstHeaderRow="0" firstDataRow="1" firstDataCol="1"/>
  <pivotFields count="6">
    <pivotField compact="0" numFmtId="165" outline="0" showAll="0"/>
    <pivotField compact="0" outline="0" showAll="0"/>
    <pivotField axis="axisRow" compact="0" outline="0" showAll="0">
      <items count="14">
        <item x="2"/>
        <item x="0"/>
        <item x="9"/>
        <item x="1"/>
        <item x="4"/>
        <item x="6"/>
        <item x="5"/>
        <item x="8"/>
        <item x="12"/>
        <item x="11"/>
        <item x="7"/>
        <item x="3"/>
        <item x="10"/>
        <item t="default"/>
      </items>
    </pivotField>
    <pivotField dataField="1" compact="0" outline="0" showAll="0"/>
    <pivotField dataField="1" compact="0" outline="0" showAll="0"/>
    <pivotField compact="0" outline="0"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 Debit" fld="3" baseField="0" baseItem="0"/>
    <dataField name=" Credit" fld="4" baseField="0" baseItem="0"/>
  </dataFields>
  <formats count="13">
    <format dxfId="12">
      <pivotArea outline="0" collapsedLevelsAreSubtotals="1" fieldPosition="0"/>
    </format>
    <format dxfId="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">
      <pivotArea type="all" dataOnly="0" outline="0" fieldPosition="0"/>
    </format>
    <format dxfId="15">
      <pivotArea outline="0" collapsedLevelsAreSubtotals="1" fieldPosition="0"/>
    </format>
    <format dxfId="16">
      <pivotArea field="2" type="button" dataOnly="0" labelOnly="1" outline="0" axis="axisRow" fieldPosition="0"/>
    </format>
    <format dxfId="17">
      <pivotArea dataOnly="0" labelOnly="1" outline="0" fieldPosition="0">
        <references count="1">
          <reference field="2" count="0"/>
        </references>
      </pivotArea>
    </format>
    <format dxfId="18">
      <pivotArea dataOnly="0" labelOnly="1" grandRow="1" outline="0" fieldPosition="0"/>
    </format>
    <format dxfId="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">
      <pivotArea outline="0" fieldPosition="0">
        <references count="1">
          <reference field="4294967294" count="1" selected="0">
            <x v="0"/>
          </reference>
        </references>
      </pivotArea>
    </format>
    <format dxfId="21">
      <pivotArea field="2" type="button" dataOnly="0" labelOnly="1" outline="0" axis="axisRow" fieldPosition="0"/>
    </format>
    <format dxfId="22">
      <pivotArea dataOnly="0" labelOnly="1" outline="0" fieldPosition="0">
        <references count="1">
          <reference field="2" count="0"/>
        </references>
      </pivotArea>
    </format>
    <format dxfId="23">
      <pivotArea dataOnly="0" labelOnly="1" grandRow="1" outline="0" fieldPosition="0"/>
    </format>
    <format dxfId="2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Account" xr10:uid="{2D03CAC9-C4EE-4A1D-AC70-3ED90412E2B2}" sourceName="Account">
  <pivotTables>
    <pivotTable tabId="3" name="PivotTable1"/>
  </pivotTables>
  <data>
    <tabular pivotCacheId="2116172470">
      <items count="13">
        <i x="2" s="1"/>
        <i x="0"/>
        <i x="10"/>
        <i x="9"/>
        <i x="1"/>
        <i x="4"/>
        <i x="6"/>
        <i x="5"/>
        <i x="8"/>
        <i x="12"/>
        <i x="11"/>
        <i x="7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ccount" xr10:uid="{17D50C20-0023-4E36-B8C5-B0B01084AF0B}" cache="Slicer_Account" caption="Account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07BF2F-1843-4711-93C1-9A45A1BD6F59}" name="Table1" displayName="Table1" ref="B5:G27" totalsRowShown="0" headerRowDxfId="11" dataDxfId="10" tableBorderDxfId="9">
  <autoFilter ref="B5:G27" xr:uid="{8307BF2F-1843-4711-93C1-9A45A1BD6F59}"/>
  <tableColumns count="6">
    <tableColumn id="1" xr3:uid="{759B5E71-A7ED-4C27-9C5D-C7C7DA43DCDA}" name="Date " dataDxfId="8"/>
    <tableColumn id="2" xr3:uid="{BA435515-BE77-4506-8808-EB774E391136}" name="Description" dataDxfId="7"/>
    <tableColumn id="3" xr3:uid="{66658606-8A47-4F19-A11E-1C296BA24790}" name="Account" dataDxfId="6"/>
    <tableColumn id="4" xr3:uid="{9C50B70B-3C18-4287-88DA-9C06573EFA4D}" name="Debit" dataDxfId="5"/>
    <tableColumn id="5" xr3:uid="{90741A3A-0F28-4013-990D-131982178D1C}" name="Credit" dataDxfId="4">
      <calculatedColumnFormula>E5</calculatedColumnFormula>
    </tableColumn>
    <tableColumn id="6" xr3:uid="{07F3456F-0A7A-4AB9-8D04-B17196EEB963}" name="Narration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094569-8337-4C94-8288-6DF8CC424AA1}" name="Table2" displayName="Table2" ref="B5:C31" totalsRowShown="0" tableBorderDxfId="2">
  <autoFilter ref="B5:C31" xr:uid="{95094569-8337-4C94-8288-6DF8CC424AA1}">
    <filterColumn colId="0" hiddenButton="1"/>
    <filterColumn colId="1" hiddenButton="1"/>
  </autoFilter>
  <tableColumns count="2">
    <tableColumn id="1" xr3:uid="{1CAAE714-1F7C-4864-AFCA-A4E4F1F5AFCE}" name="Assets" dataDxfId="1"/>
    <tableColumn id="2" xr3:uid="{CDF0C414-2819-4027-9759-E4EA5956E1E3}" name="Amou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7"/>
  <sheetViews>
    <sheetView showGridLines="0" workbookViewId="0">
      <selection activeCell="E18" sqref="E18"/>
    </sheetView>
  </sheetViews>
  <sheetFormatPr defaultRowHeight="15"/>
  <cols>
    <col min="1" max="1" width="3.85546875" customWidth="1"/>
    <col min="2" max="2" width="22.140625" customWidth="1"/>
    <col min="3" max="3" width="18.140625" bestFit="1" customWidth="1"/>
    <col min="4" max="4" width="25.7109375" bestFit="1" customWidth="1"/>
    <col min="5" max="5" width="21.5703125" bestFit="1" customWidth="1"/>
    <col min="6" max="6" width="11.7109375" bestFit="1" customWidth="1"/>
  </cols>
  <sheetData>
    <row r="1" spans="2:6" ht="23.25">
      <c r="B1" s="3" t="s">
        <v>0</v>
      </c>
      <c r="C1" s="4"/>
      <c r="D1" s="4"/>
      <c r="E1" s="1"/>
      <c r="F1" s="1"/>
    </row>
    <row r="2" spans="2:6" ht="23.25">
      <c r="B2" s="3" t="s">
        <v>1</v>
      </c>
      <c r="C2" s="4"/>
      <c r="D2" s="3"/>
      <c r="E2" s="1"/>
      <c r="F2" s="1"/>
    </row>
    <row r="3" spans="2:6">
      <c r="B3" s="2" t="s">
        <v>2</v>
      </c>
      <c r="C3" s="2"/>
      <c r="D3" s="2" t="s">
        <v>3</v>
      </c>
      <c r="E3" s="2" t="s">
        <v>3</v>
      </c>
      <c r="F3" s="2" t="s">
        <v>3</v>
      </c>
    </row>
    <row r="4" spans="2:6" ht="18">
      <c r="B4" s="5" t="s">
        <v>4</v>
      </c>
      <c r="C4" t="s">
        <v>5</v>
      </c>
      <c r="D4" t="s">
        <v>6</v>
      </c>
      <c r="E4" t="s">
        <v>7</v>
      </c>
      <c r="F4" t="s">
        <v>8</v>
      </c>
    </row>
    <row r="5" spans="2:6">
      <c r="B5" t="s">
        <v>9</v>
      </c>
      <c r="C5" t="s">
        <v>10</v>
      </c>
      <c r="D5" t="s">
        <v>11</v>
      </c>
      <c r="E5" t="s">
        <v>12</v>
      </c>
      <c r="F5" t="s">
        <v>13</v>
      </c>
    </row>
    <row r="6" spans="2:6">
      <c r="B6" t="s">
        <v>14</v>
      </c>
      <c r="C6" t="s">
        <v>13</v>
      </c>
      <c r="D6" t="s">
        <v>11</v>
      </c>
      <c r="E6" t="s">
        <v>15</v>
      </c>
      <c r="F6" t="s">
        <v>15</v>
      </c>
    </row>
    <row r="7" spans="2:6">
      <c r="B7" t="s">
        <v>15</v>
      </c>
      <c r="C7" t="s">
        <v>16</v>
      </c>
      <c r="D7" t="s">
        <v>11</v>
      </c>
      <c r="E7" t="s">
        <v>17</v>
      </c>
      <c r="F7" t="s">
        <v>13</v>
      </c>
    </row>
    <row r="8" spans="2:6">
      <c r="B8" t="s">
        <v>18</v>
      </c>
      <c r="C8" t="s">
        <v>15</v>
      </c>
      <c r="D8" t="s">
        <v>11</v>
      </c>
      <c r="E8" t="s">
        <v>19</v>
      </c>
      <c r="F8" t="s">
        <v>13</v>
      </c>
    </row>
    <row r="9" spans="2:6">
      <c r="B9" t="s">
        <v>20</v>
      </c>
      <c r="C9" t="s">
        <v>21</v>
      </c>
      <c r="D9" t="s">
        <v>22</v>
      </c>
      <c r="E9" t="s">
        <v>23</v>
      </c>
      <c r="F9" t="s">
        <v>24</v>
      </c>
    </row>
    <row r="10" spans="2:6">
      <c r="C10" t="s">
        <v>20</v>
      </c>
      <c r="D10" t="s">
        <v>22</v>
      </c>
      <c r="E10" t="s">
        <v>25</v>
      </c>
      <c r="F10" t="s">
        <v>13</v>
      </c>
    </row>
    <row r="11" spans="2:6">
      <c r="C11" t="s">
        <v>24</v>
      </c>
      <c r="E11" t="s">
        <v>26</v>
      </c>
      <c r="F11" t="s">
        <v>13</v>
      </c>
    </row>
    <row r="12" spans="2:6">
      <c r="E12" t="s">
        <v>27</v>
      </c>
      <c r="F12" t="s">
        <v>21</v>
      </c>
    </row>
    <row r="13" spans="2:6">
      <c r="E13" t="s">
        <v>28</v>
      </c>
      <c r="F13" t="s">
        <v>21</v>
      </c>
    </row>
    <row r="14" spans="2:6">
      <c r="E14" t="s">
        <v>29</v>
      </c>
      <c r="F14" t="s">
        <v>21</v>
      </c>
    </row>
    <row r="15" spans="2:6">
      <c r="E15" t="s">
        <v>30</v>
      </c>
      <c r="F15" t="s">
        <v>21</v>
      </c>
    </row>
    <row r="16" spans="2:6">
      <c r="E16" t="s">
        <v>31</v>
      </c>
      <c r="F16" t="s">
        <v>10</v>
      </c>
    </row>
    <row r="17" spans="5:6">
      <c r="E17" t="s">
        <v>32</v>
      </c>
      <c r="F17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BDEEC-6D78-4C58-B200-388CB2AB5585}">
  <dimension ref="B2:K27"/>
  <sheetViews>
    <sheetView topLeftCell="A5" workbookViewId="0">
      <selection activeCell="D6" sqref="D6"/>
    </sheetView>
  </sheetViews>
  <sheetFormatPr defaultRowHeight="15"/>
  <cols>
    <col min="1" max="1" width="3.42578125" style="11" customWidth="1"/>
    <col min="2" max="2" width="9.28515625" style="14" bestFit="1" customWidth="1"/>
    <col min="3" max="3" width="24.28515625" style="11" bestFit="1" customWidth="1"/>
    <col min="4" max="4" width="21.5703125" style="11" bestFit="1" customWidth="1"/>
    <col min="5" max="5" width="10.7109375" style="11" bestFit="1" customWidth="1"/>
    <col min="6" max="6" width="9.140625" style="11"/>
    <col min="7" max="7" width="68.140625" style="11" customWidth="1"/>
    <col min="8" max="10" width="9.140625" style="11"/>
    <col min="11" max="11" width="69.140625" style="11" customWidth="1"/>
    <col min="12" max="16384" width="9.140625" style="11"/>
  </cols>
  <sheetData>
    <row r="2" spans="2:11" ht="23.25">
      <c r="B2" s="8" t="s">
        <v>0</v>
      </c>
      <c r="K2" s="6" t="s">
        <v>33</v>
      </c>
    </row>
    <row r="3" spans="2:11" ht="15.75">
      <c r="J3" s="11">
        <v>1</v>
      </c>
      <c r="K3" s="7" t="s">
        <v>34</v>
      </c>
    </row>
    <row r="4" spans="2:11" ht="15.75">
      <c r="B4" s="15"/>
      <c r="C4" s="1" t="s">
        <v>2</v>
      </c>
      <c r="D4" s="16"/>
      <c r="E4" s="16"/>
      <c r="F4" s="16"/>
      <c r="G4" s="16"/>
      <c r="J4" s="11">
        <v>2</v>
      </c>
      <c r="K4" s="7" t="s">
        <v>35</v>
      </c>
    </row>
    <row r="5" spans="2:11" ht="15.75">
      <c r="B5" s="10" t="s">
        <v>36</v>
      </c>
      <c r="C5" s="11" t="s">
        <v>37</v>
      </c>
      <c r="D5" s="11" t="s">
        <v>38</v>
      </c>
      <c r="E5" s="12" t="s">
        <v>39</v>
      </c>
      <c r="F5" s="11" t="s">
        <v>40</v>
      </c>
      <c r="G5" s="11" t="s">
        <v>41</v>
      </c>
      <c r="J5" s="11">
        <v>3</v>
      </c>
      <c r="K5" s="7" t="s">
        <v>42</v>
      </c>
    </row>
    <row r="6" spans="2:11" ht="15.75">
      <c r="B6" s="10">
        <v>45108</v>
      </c>
      <c r="C6" s="11" t="s">
        <v>43</v>
      </c>
      <c r="D6" s="11" t="s">
        <v>12</v>
      </c>
      <c r="E6" s="12">
        <v>5000000</v>
      </c>
      <c r="F6" s="12"/>
      <c r="G6" s="7" t="s">
        <v>34</v>
      </c>
      <c r="J6" s="11">
        <v>4</v>
      </c>
      <c r="K6" s="7" t="s">
        <v>44</v>
      </c>
    </row>
    <row r="7" spans="2:11" ht="15.75">
      <c r="B7" s="10">
        <v>45108</v>
      </c>
      <c r="C7" s="11" t="s">
        <v>43</v>
      </c>
      <c r="D7" s="11" t="s">
        <v>15</v>
      </c>
      <c r="E7" s="12"/>
      <c r="F7" s="12">
        <f t="shared" ref="F7" si="0">E6</f>
        <v>5000000</v>
      </c>
      <c r="J7" s="11">
        <v>5</v>
      </c>
      <c r="K7" s="7" t="s">
        <v>45</v>
      </c>
    </row>
    <row r="8" spans="2:11" ht="15.75">
      <c r="B8" s="10">
        <v>45109</v>
      </c>
      <c r="C8" s="11" t="s">
        <v>46</v>
      </c>
      <c r="D8" s="11" t="s">
        <v>17</v>
      </c>
      <c r="E8" s="12">
        <v>1500000</v>
      </c>
      <c r="F8" s="12"/>
      <c r="G8" s="7" t="s">
        <v>35</v>
      </c>
      <c r="J8" s="11">
        <v>6</v>
      </c>
      <c r="K8" s="7" t="s">
        <v>47</v>
      </c>
    </row>
    <row r="9" spans="2:11" ht="15.75">
      <c r="B9" s="10">
        <v>45109</v>
      </c>
      <c r="C9" s="11" t="s">
        <v>46</v>
      </c>
      <c r="D9" s="11" t="s">
        <v>12</v>
      </c>
      <c r="E9" s="12"/>
      <c r="F9" s="12">
        <f>E8</f>
        <v>1500000</v>
      </c>
      <c r="J9" s="11">
        <v>7</v>
      </c>
      <c r="K9" s="7" t="s">
        <v>48</v>
      </c>
    </row>
    <row r="10" spans="2:11" ht="15.75">
      <c r="B10" s="10">
        <v>45843</v>
      </c>
      <c r="C10" s="11" t="s">
        <v>49</v>
      </c>
      <c r="D10" s="11" t="s">
        <v>19</v>
      </c>
      <c r="E10" s="12">
        <v>750000</v>
      </c>
      <c r="F10" s="12"/>
      <c r="G10" s="7" t="s">
        <v>42</v>
      </c>
      <c r="J10" s="11">
        <v>8</v>
      </c>
      <c r="K10" s="7" t="s">
        <v>50</v>
      </c>
    </row>
    <row r="11" spans="2:11" ht="15.75">
      <c r="B11" s="10">
        <v>45843</v>
      </c>
      <c r="C11" s="11" t="s">
        <v>49</v>
      </c>
      <c r="D11" s="11" t="s">
        <v>23</v>
      </c>
      <c r="E11" s="12"/>
      <c r="F11" s="12">
        <f>E10</f>
        <v>750000</v>
      </c>
      <c r="J11" s="11">
        <v>9</v>
      </c>
      <c r="K11" s="7" t="s">
        <v>51</v>
      </c>
    </row>
    <row r="12" spans="2:11" ht="15.75">
      <c r="B12" s="10">
        <v>45114</v>
      </c>
      <c r="C12" s="11" t="s">
        <v>49</v>
      </c>
      <c r="D12" s="11" t="s">
        <v>19</v>
      </c>
      <c r="E12" s="12">
        <v>5000000</v>
      </c>
      <c r="F12" s="12"/>
      <c r="G12" s="7" t="s">
        <v>44</v>
      </c>
      <c r="J12" s="11">
        <v>10</v>
      </c>
      <c r="K12" s="7" t="s">
        <v>52</v>
      </c>
    </row>
    <row r="13" spans="2:11" ht="15.75">
      <c r="B13" s="10">
        <v>45114</v>
      </c>
      <c r="C13" s="11" t="s">
        <v>49</v>
      </c>
      <c r="D13" s="11" t="s">
        <v>25</v>
      </c>
      <c r="E13" s="12"/>
      <c r="F13" s="12">
        <f>E12</f>
        <v>5000000</v>
      </c>
      <c r="J13" s="11">
        <v>11</v>
      </c>
      <c r="K13" s="7" t="s">
        <v>53</v>
      </c>
    </row>
    <row r="14" spans="2:11" ht="15.75">
      <c r="B14" s="10">
        <v>45117</v>
      </c>
      <c r="C14" s="11" t="s">
        <v>54</v>
      </c>
      <c r="D14" s="11" t="s">
        <v>26</v>
      </c>
      <c r="E14" s="12">
        <v>400000</v>
      </c>
      <c r="F14" s="12"/>
      <c r="G14" s="7" t="s">
        <v>45</v>
      </c>
    </row>
    <row r="15" spans="2:11">
      <c r="B15" s="10">
        <v>45117</v>
      </c>
      <c r="C15" s="11" t="s">
        <v>54</v>
      </c>
      <c r="D15" s="11" t="s">
        <v>32</v>
      </c>
      <c r="E15" s="12"/>
      <c r="F15" s="12">
        <f>E14</f>
        <v>400000</v>
      </c>
    </row>
    <row r="16" spans="2:11" ht="15.75">
      <c r="B16" s="10">
        <v>45121</v>
      </c>
      <c r="C16" s="11" t="s">
        <v>55</v>
      </c>
      <c r="D16" s="11" t="s">
        <v>12</v>
      </c>
      <c r="E16" s="12">
        <v>300000</v>
      </c>
      <c r="F16" s="12"/>
      <c r="G16" s="7" t="s">
        <v>47</v>
      </c>
    </row>
    <row r="17" spans="2:7">
      <c r="B17" s="10">
        <v>45121</v>
      </c>
      <c r="C17" s="11" t="s">
        <v>55</v>
      </c>
      <c r="D17" s="11" t="s">
        <v>32</v>
      </c>
      <c r="E17" s="12"/>
      <c r="F17" s="12">
        <f>E16</f>
        <v>300000</v>
      </c>
    </row>
    <row r="18" spans="2:7" ht="15.75">
      <c r="B18" s="10">
        <v>45123</v>
      </c>
      <c r="C18" s="11" t="s">
        <v>56</v>
      </c>
      <c r="D18" s="11" t="s">
        <v>27</v>
      </c>
      <c r="E18" s="12">
        <v>45000</v>
      </c>
      <c r="F18" s="12"/>
      <c r="G18" s="7" t="s">
        <v>48</v>
      </c>
    </row>
    <row r="19" spans="2:7">
      <c r="B19" s="10">
        <v>45123</v>
      </c>
      <c r="C19" s="11" t="s">
        <v>56</v>
      </c>
      <c r="D19" s="11" t="s">
        <v>17</v>
      </c>
      <c r="E19" s="12"/>
      <c r="F19" s="12">
        <f>E18</f>
        <v>45000</v>
      </c>
    </row>
    <row r="20" spans="2:7" ht="15.75">
      <c r="B20" s="10">
        <v>45125</v>
      </c>
      <c r="C20" s="11" t="s">
        <v>57</v>
      </c>
      <c r="D20" s="11" t="s">
        <v>30</v>
      </c>
      <c r="E20" s="12">
        <v>70000</v>
      </c>
      <c r="F20" s="12"/>
      <c r="G20" s="7" t="s">
        <v>50</v>
      </c>
    </row>
    <row r="21" spans="2:7">
      <c r="B21" s="10">
        <v>45125</v>
      </c>
      <c r="C21" s="11" t="s">
        <v>57</v>
      </c>
      <c r="D21" s="11" t="s">
        <v>17</v>
      </c>
      <c r="E21" s="12"/>
      <c r="F21" s="12">
        <f>E20</f>
        <v>70000</v>
      </c>
    </row>
    <row r="22" spans="2:7" ht="15.75">
      <c r="B22" s="10">
        <v>45134</v>
      </c>
      <c r="C22" s="11" t="s">
        <v>58</v>
      </c>
      <c r="D22" s="11" t="s">
        <v>31</v>
      </c>
      <c r="E22" s="12">
        <v>250000</v>
      </c>
      <c r="F22" s="12"/>
      <c r="G22" s="7" t="s">
        <v>51</v>
      </c>
    </row>
    <row r="23" spans="2:7">
      <c r="B23" s="10">
        <v>45134</v>
      </c>
      <c r="C23" s="11" t="s">
        <v>58</v>
      </c>
      <c r="D23" s="11" t="s">
        <v>17</v>
      </c>
      <c r="E23" s="12"/>
      <c r="F23" s="12">
        <f>E22</f>
        <v>250000</v>
      </c>
    </row>
    <row r="24" spans="2:7" ht="15.75">
      <c r="B24" s="10">
        <v>45139</v>
      </c>
      <c r="C24" s="11" t="s">
        <v>59</v>
      </c>
      <c r="D24" s="11" t="s">
        <v>28</v>
      </c>
      <c r="E24" s="12">
        <v>110000</v>
      </c>
      <c r="F24" s="12"/>
      <c r="G24" s="7" t="s">
        <v>52</v>
      </c>
    </row>
    <row r="25" spans="2:7">
      <c r="B25" s="10">
        <v>45139</v>
      </c>
      <c r="C25" s="11" t="s">
        <v>59</v>
      </c>
      <c r="D25" s="11" t="s">
        <v>17</v>
      </c>
      <c r="E25" s="12"/>
      <c r="F25" s="12">
        <f>E24</f>
        <v>110000</v>
      </c>
    </row>
    <row r="26" spans="2:7" ht="15.75">
      <c r="B26" s="10">
        <v>45140</v>
      </c>
      <c r="C26" s="11" t="s">
        <v>60</v>
      </c>
      <c r="D26" s="11" t="s">
        <v>29</v>
      </c>
      <c r="E26" s="12">
        <v>35000</v>
      </c>
      <c r="F26" s="12"/>
      <c r="G26" s="7" t="s">
        <v>53</v>
      </c>
    </row>
    <row r="27" spans="2:7">
      <c r="B27" s="10">
        <v>45140</v>
      </c>
      <c r="C27" s="11" t="s">
        <v>60</v>
      </c>
      <c r="D27" s="13" t="s">
        <v>17</v>
      </c>
      <c r="E27" s="12"/>
      <c r="F27" s="12">
        <f>E26</f>
        <v>35000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27618E8-FC0D-4A55-9BBF-AC8898681101}">
          <x14:formula1>
            <xm:f>'Chart of Accounts'!$E:$E</xm:f>
          </x14:formula1>
          <xm:sqref>D1:D1048576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8095A-C608-49D0-BB93-703D05CAC105}">
  <dimension ref="B4:F29"/>
  <sheetViews>
    <sheetView tabSelected="1" topLeftCell="A4" workbookViewId="0">
      <selection activeCell="F21" sqref="F21"/>
    </sheetView>
  </sheetViews>
  <sheetFormatPr defaultRowHeight="15"/>
  <cols>
    <col min="1" max="1" width="8.5703125" customWidth="1"/>
    <col min="2" max="2" width="11.28515625" bestFit="1" customWidth="1"/>
    <col min="3" max="3" width="11.28515625" style="19" customWidth="1"/>
    <col min="4" max="4" width="9.5703125" style="19" bestFit="1" customWidth="1"/>
    <col min="5" max="5" width="12.85546875" bestFit="1" customWidth="1"/>
  </cols>
  <sheetData>
    <row r="4" spans="2:6" ht="18.75">
      <c r="B4" s="21"/>
      <c r="C4" s="23" t="s">
        <v>61</v>
      </c>
      <c r="D4" s="22"/>
      <c r="E4" s="21"/>
    </row>
    <row r="5" spans="2:6" ht="26.25">
      <c r="C5" s="20" t="str">
        <f>C7</f>
        <v>Bank</v>
      </c>
    </row>
    <row r="6" spans="2:6">
      <c r="B6" s="17" t="s">
        <v>36</v>
      </c>
      <c r="C6" s="17" t="s">
        <v>38</v>
      </c>
      <c r="D6" s="19" t="s">
        <v>62</v>
      </c>
      <c r="E6" s="19" t="s">
        <v>63</v>
      </c>
    </row>
    <row r="7" spans="2:6">
      <c r="B7" s="9">
        <v>45109</v>
      </c>
      <c r="C7" t="s">
        <v>17</v>
      </c>
      <c r="D7" s="19">
        <v>1500000</v>
      </c>
      <c r="E7" s="19"/>
    </row>
    <row r="8" spans="2:6">
      <c r="B8" s="9">
        <v>45123</v>
      </c>
      <c r="C8" t="s">
        <v>17</v>
      </c>
      <c r="E8" s="19">
        <v>45000</v>
      </c>
      <c r="F8" s="18"/>
    </row>
    <row r="9" spans="2:6">
      <c r="B9" s="9">
        <v>45125</v>
      </c>
      <c r="C9" t="s">
        <v>17</v>
      </c>
      <c r="E9" s="19">
        <v>70000</v>
      </c>
    </row>
    <row r="10" spans="2:6">
      <c r="B10" s="9">
        <v>45139</v>
      </c>
      <c r="C10" t="s">
        <v>17</v>
      </c>
      <c r="E10" s="19">
        <v>110000</v>
      </c>
    </row>
    <row r="11" spans="2:6">
      <c r="B11" s="9">
        <v>45140</v>
      </c>
      <c r="C11" t="s">
        <v>17</v>
      </c>
      <c r="E11" s="19">
        <v>35000</v>
      </c>
    </row>
    <row r="12" spans="2:6">
      <c r="B12" s="9">
        <v>45134</v>
      </c>
      <c r="C12" t="s">
        <v>17</v>
      </c>
      <c r="E12" s="19">
        <v>250000</v>
      </c>
    </row>
    <row r="13" spans="2:6">
      <c r="B13" s="9" t="s">
        <v>64</v>
      </c>
      <c r="C13"/>
      <c r="D13" s="19">
        <v>1500000</v>
      </c>
      <c r="E13" s="19">
        <v>510000</v>
      </c>
    </row>
    <row r="14" spans="2:6">
      <c r="C14"/>
      <c r="D14"/>
    </row>
    <row r="15" spans="2:6">
      <c r="C15"/>
      <c r="D15"/>
    </row>
    <row r="16" spans="2:6">
      <c r="C16"/>
      <c r="D16"/>
    </row>
    <row r="17" spans="3:4">
      <c r="C17"/>
      <c r="D17"/>
    </row>
    <row r="18" spans="3:4">
      <c r="C18"/>
      <c r="D18"/>
    </row>
    <row r="19" spans="3:4">
      <c r="C19"/>
      <c r="D19"/>
    </row>
    <row r="20" spans="3:4">
      <c r="C20"/>
      <c r="D20"/>
    </row>
    <row r="21" spans="3:4">
      <c r="C21"/>
      <c r="D21"/>
    </row>
    <row r="22" spans="3:4">
      <c r="C22"/>
      <c r="D22"/>
    </row>
    <row r="23" spans="3:4">
      <c r="C23"/>
      <c r="D23"/>
    </row>
    <row r="24" spans="3:4">
      <c r="C24"/>
      <c r="D24"/>
    </row>
    <row r="25" spans="3:4">
      <c r="C25"/>
      <c r="D25"/>
    </row>
    <row r="26" spans="3:4">
      <c r="C26"/>
      <c r="D26"/>
    </row>
    <row r="27" spans="3:4">
      <c r="C27"/>
      <c r="D27"/>
    </row>
    <row r="28" spans="3:4">
      <c r="C28"/>
      <c r="D28"/>
    </row>
    <row r="29" spans="3:4">
      <c r="C29"/>
      <c r="D29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9649B-DD30-4879-A237-F547AAAD4B0C}">
  <dimension ref="B3:F19"/>
  <sheetViews>
    <sheetView topLeftCell="A4" workbookViewId="0">
      <selection activeCell="F7" sqref="F7"/>
    </sheetView>
  </sheetViews>
  <sheetFormatPr defaultRowHeight="15"/>
  <cols>
    <col min="1" max="1" width="6.7109375" customWidth="1"/>
    <col min="2" max="2" width="21.5703125" bestFit="1" customWidth="1"/>
    <col min="3" max="3" width="12.140625" style="19" customWidth="1"/>
    <col min="4" max="4" width="12.85546875" style="19" customWidth="1"/>
  </cols>
  <sheetData>
    <row r="3" spans="2:6" ht="21">
      <c r="B3" s="24"/>
      <c r="C3" s="30" t="s">
        <v>65</v>
      </c>
      <c r="D3" s="31"/>
    </row>
    <row r="5" spans="2:6">
      <c r="B5" s="63" t="s">
        <v>38</v>
      </c>
      <c r="C5" s="62" t="s">
        <v>62</v>
      </c>
      <c r="D5" s="62" t="s">
        <v>66</v>
      </c>
    </row>
    <row r="6" spans="2:6">
      <c r="B6" s="36" t="s">
        <v>17</v>
      </c>
      <c r="C6" s="44">
        <v>1500000</v>
      </c>
      <c r="D6" s="44">
        <v>510000</v>
      </c>
      <c r="F6" s="19"/>
    </row>
    <row r="7" spans="2:6">
      <c r="B7" s="36" t="s">
        <v>12</v>
      </c>
      <c r="C7" s="44">
        <v>5300000</v>
      </c>
      <c r="D7" s="44">
        <v>1500000</v>
      </c>
    </row>
    <row r="8" spans="2:6">
      <c r="B8" s="36" t="s">
        <v>30</v>
      </c>
      <c r="C8" s="44">
        <v>70000</v>
      </c>
      <c r="D8" s="44"/>
    </row>
    <row r="9" spans="2:6">
      <c r="B9" s="36" t="s">
        <v>15</v>
      </c>
      <c r="C9" s="44"/>
      <c r="D9" s="44">
        <v>5000000</v>
      </c>
    </row>
    <row r="10" spans="2:6">
      <c r="B10" s="36" t="s">
        <v>23</v>
      </c>
      <c r="C10" s="44"/>
      <c r="D10" s="44">
        <v>750000</v>
      </c>
    </row>
    <row r="11" spans="2:6">
      <c r="B11" s="36" t="s">
        <v>26</v>
      </c>
      <c r="C11" s="44">
        <v>400000</v>
      </c>
      <c r="D11" s="44"/>
    </row>
    <row r="12" spans="2:6">
      <c r="B12" s="36" t="s">
        <v>25</v>
      </c>
      <c r="C12" s="44"/>
      <c r="D12" s="44">
        <v>5000000</v>
      </c>
    </row>
    <row r="13" spans="2:6">
      <c r="B13" s="36" t="s">
        <v>27</v>
      </c>
      <c r="C13" s="44">
        <v>45000</v>
      </c>
      <c r="D13" s="44"/>
    </row>
    <row r="14" spans="2:6">
      <c r="B14" s="36" t="s">
        <v>29</v>
      </c>
      <c r="C14" s="44">
        <v>35000</v>
      </c>
      <c r="D14" s="44"/>
    </row>
    <row r="15" spans="2:6">
      <c r="B15" s="36" t="s">
        <v>28</v>
      </c>
      <c r="C15" s="44">
        <v>110000</v>
      </c>
      <c r="D15" s="44"/>
    </row>
    <row r="16" spans="2:6">
      <c r="B16" s="36" t="s">
        <v>32</v>
      </c>
      <c r="C16" s="44"/>
      <c r="D16" s="44">
        <v>700000</v>
      </c>
    </row>
    <row r="17" spans="2:4">
      <c r="B17" s="36" t="s">
        <v>19</v>
      </c>
      <c r="C17" s="44">
        <v>5750000</v>
      </c>
      <c r="D17" s="44"/>
    </row>
    <row r="18" spans="2:4">
      <c r="B18" s="36" t="s">
        <v>31</v>
      </c>
      <c r="C18" s="44">
        <v>250000</v>
      </c>
      <c r="D18" s="44"/>
    </row>
    <row r="19" spans="2:4">
      <c r="B19" s="64" t="s">
        <v>64</v>
      </c>
      <c r="C19" s="50">
        <v>13460000</v>
      </c>
      <c r="D19" s="50">
        <v>13460000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7A447-756B-4C9F-9F4A-1FD01DCC2414}">
  <dimension ref="B2:G19"/>
  <sheetViews>
    <sheetView showGridLines="0" topLeftCell="A2" workbookViewId="0">
      <selection activeCell="G9" sqref="G9"/>
    </sheetView>
  </sheetViews>
  <sheetFormatPr defaultRowHeight="15"/>
  <cols>
    <col min="1" max="1" width="6.28515625" customWidth="1"/>
    <col min="3" max="3" width="26.85546875" bestFit="1" customWidth="1"/>
    <col min="4" max="4" width="34.140625" bestFit="1" customWidth="1"/>
    <col min="7" max="7" width="36.5703125" bestFit="1" customWidth="1"/>
  </cols>
  <sheetData>
    <row r="2" spans="2:7" ht="26.25">
      <c r="C2" s="25" t="s">
        <v>0</v>
      </c>
    </row>
    <row r="3" spans="2:7" ht="18.75">
      <c r="C3" s="26" t="s">
        <v>67</v>
      </c>
    </row>
    <row r="4" spans="2:7">
      <c r="C4" s="1" t="s">
        <v>2</v>
      </c>
      <c r="D4" s="51"/>
      <c r="E4" s="51"/>
    </row>
    <row r="5" spans="2:7" ht="29.25">
      <c r="B5" s="27"/>
      <c r="C5" s="32" t="s">
        <v>68</v>
      </c>
      <c r="D5" s="42" t="s">
        <v>69</v>
      </c>
      <c r="E5" s="42" t="s">
        <v>69</v>
      </c>
      <c r="G5" s="28" t="s">
        <v>70</v>
      </c>
    </row>
    <row r="6" spans="2:7">
      <c r="C6" s="33" t="s">
        <v>32</v>
      </c>
      <c r="D6" s="44">
        <f>VLOOKUP(C6,'Trial Balance'!$B$6:$D$17,3,0)</f>
        <v>700000</v>
      </c>
      <c r="E6" s="44"/>
    </row>
    <row r="7" spans="2:7">
      <c r="C7" s="34" t="s">
        <v>71</v>
      </c>
      <c r="D7" s="44">
        <v>470000</v>
      </c>
      <c r="E7" s="44"/>
    </row>
    <row r="8" spans="2:7">
      <c r="C8" s="34"/>
      <c r="D8" s="44"/>
      <c r="E8" s="44"/>
    </row>
    <row r="9" spans="2:7">
      <c r="C9" s="35" t="s">
        <v>72</v>
      </c>
      <c r="D9" s="46"/>
      <c r="E9" s="46">
        <f>D6-D7</f>
        <v>230000</v>
      </c>
    </row>
    <row r="10" spans="2:7">
      <c r="C10" s="36"/>
      <c r="D10" s="44"/>
      <c r="E10" s="44"/>
    </row>
    <row r="11" spans="2:7">
      <c r="C11" s="37" t="s">
        <v>73</v>
      </c>
      <c r="D11" s="48"/>
      <c r="E11" s="48"/>
    </row>
    <row r="12" spans="2:7">
      <c r="C12" s="38" t="s">
        <v>27</v>
      </c>
      <c r="D12" s="44">
        <f>VLOOKUP(C12,'Trial Balance'!B6:D17,2,0)</f>
        <v>45000</v>
      </c>
      <c r="E12" s="44"/>
    </row>
    <row r="13" spans="2:7">
      <c r="C13" s="38" t="s">
        <v>29</v>
      </c>
      <c r="D13" s="44">
        <f>VLOOKUP(C13,'Trial Balance'!B7:D18,2,0)</f>
        <v>35000</v>
      </c>
      <c r="E13" s="44"/>
    </row>
    <row r="14" spans="2:7">
      <c r="C14" s="38" t="s">
        <v>28</v>
      </c>
      <c r="D14" s="44">
        <f>VLOOKUP(C14,'Trial Balance'!B8:D19,2,0)</f>
        <v>110000</v>
      </c>
      <c r="E14" s="44"/>
    </row>
    <row r="15" spans="2:7">
      <c r="C15" s="36"/>
      <c r="D15" s="44"/>
      <c r="E15" s="44"/>
    </row>
    <row r="16" spans="2:7">
      <c r="C16" s="39" t="s">
        <v>74</v>
      </c>
      <c r="D16" s="46"/>
      <c r="E16" s="46">
        <f>E9-D12-D13-D14</f>
        <v>40000</v>
      </c>
    </row>
    <row r="17" spans="3:5">
      <c r="C17" s="40" t="s">
        <v>75</v>
      </c>
      <c r="D17" s="44"/>
      <c r="E17" s="44">
        <f>E16*30%</f>
        <v>12000</v>
      </c>
    </row>
    <row r="18" spans="3:5">
      <c r="C18" s="36"/>
      <c r="D18" s="44"/>
      <c r="E18" s="49"/>
    </row>
    <row r="19" spans="3:5">
      <c r="C19" s="41" t="s">
        <v>76</v>
      </c>
      <c r="D19" s="52"/>
      <c r="E19" s="50">
        <f>E16-E17</f>
        <v>28000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0539C-4E23-40AA-A146-253BDE9F6370}">
  <dimension ref="B2:I31"/>
  <sheetViews>
    <sheetView workbookViewId="0">
      <selection activeCell="G27" sqref="G27"/>
    </sheetView>
  </sheetViews>
  <sheetFormatPr defaultRowHeight="15"/>
  <cols>
    <col min="1" max="1" width="7.140625" customWidth="1"/>
    <col min="2" max="2" width="36.85546875" customWidth="1"/>
    <col min="3" max="3" width="15.7109375" style="19" customWidth="1"/>
  </cols>
  <sheetData>
    <row r="2" spans="2:3" ht="23.25">
      <c r="B2" s="8" t="s">
        <v>0</v>
      </c>
    </row>
    <row r="3" spans="2:3" ht="18.75">
      <c r="B3" s="29" t="s">
        <v>77</v>
      </c>
    </row>
    <row r="4" spans="2:3">
      <c r="B4" s="51" t="s">
        <v>78</v>
      </c>
      <c r="C4" s="43"/>
    </row>
    <row r="5" spans="2:3" ht="21">
      <c r="B5" s="56" t="s">
        <v>9</v>
      </c>
      <c r="C5" s="55" t="s">
        <v>69</v>
      </c>
    </row>
    <row r="6" spans="2:3">
      <c r="B6" s="57" t="s">
        <v>79</v>
      </c>
      <c r="C6" s="47"/>
    </row>
    <row r="7" spans="2:3">
      <c r="B7" s="58" t="s">
        <v>31</v>
      </c>
      <c r="C7" s="43">
        <f>VLOOKUP(B7,'Trial Balance'!B6:D18,2,0)</f>
        <v>250000</v>
      </c>
    </row>
    <row r="8" spans="2:3">
      <c r="B8" s="53" t="s">
        <v>80</v>
      </c>
      <c r="C8" s="65">
        <f>C7</f>
        <v>250000</v>
      </c>
    </row>
    <row r="9" spans="2:3">
      <c r="B9" s="57" t="s">
        <v>81</v>
      </c>
      <c r="C9" s="47"/>
    </row>
    <row r="10" spans="2:3">
      <c r="B10" s="58" t="s">
        <v>19</v>
      </c>
      <c r="C10" s="54">
        <f>VLOOKUP(B10,'Trial Balance'!$B$6:$D$18,2,0)</f>
        <v>5750000</v>
      </c>
    </row>
    <row r="11" spans="2:3">
      <c r="B11" s="58" t="s">
        <v>17</v>
      </c>
      <c r="C11" s="54">
        <f>'Trial Balance'!C6-'Trial Balance'!D6</f>
        <v>990000</v>
      </c>
    </row>
    <row r="12" spans="2:3">
      <c r="B12" s="58" t="s">
        <v>12</v>
      </c>
      <c r="C12" s="54">
        <f>'Trial Balance'!C7-'Trial Balance'!D7</f>
        <v>3800000</v>
      </c>
    </row>
    <row r="13" spans="2:3">
      <c r="B13" s="53" t="s">
        <v>82</v>
      </c>
      <c r="C13" s="65">
        <f>SUM(C10:C12)</f>
        <v>10540000</v>
      </c>
    </row>
    <row r="14" spans="2:3">
      <c r="B14" s="49"/>
      <c r="C14" s="43"/>
    </row>
    <row r="15" spans="2:3" ht="21">
      <c r="B15" s="56" t="s">
        <v>83</v>
      </c>
      <c r="C15" s="55">
        <f>C8+C13</f>
        <v>10790000</v>
      </c>
    </row>
    <row r="16" spans="2:3">
      <c r="B16" s="49"/>
      <c r="C16" s="43"/>
    </row>
    <row r="17" spans="2:9" ht="21">
      <c r="B17" s="60" t="s">
        <v>84</v>
      </c>
      <c r="C17" s="43"/>
    </row>
    <row r="18" spans="2:9">
      <c r="B18" s="59" t="s">
        <v>16</v>
      </c>
      <c r="C18" s="45"/>
    </row>
    <row r="19" spans="2:9">
      <c r="B19" s="49"/>
      <c r="C19" s="43"/>
    </row>
    <row r="20" spans="2:9">
      <c r="B20" s="53" t="s">
        <v>85</v>
      </c>
      <c r="C20" s="65"/>
      <c r="I20" s="19">
        <f>C15-C31</f>
        <v>0</v>
      </c>
    </row>
    <row r="21" spans="2:9">
      <c r="B21" s="57" t="s">
        <v>86</v>
      </c>
      <c r="C21" s="47"/>
    </row>
    <row r="22" spans="2:9">
      <c r="B22" s="61" t="s">
        <v>23</v>
      </c>
      <c r="C22" s="54">
        <f>VLOOKUP(B22,'Trial Balance'!$B$6:$D$18,3,0)</f>
        <v>750000</v>
      </c>
    </row>
    <row r="23" spans="2:9">
      <c r="B23" s="58" t="s">
        <v>25</v>
      </c>
      <c r="C23" s="54">
        <f>VLOOKUP(B23,'Trial Balance'!$B$6:$D$18,3,0)</f>
        <v>5000000</v>
      </c>
    </row>
    <row r="24" spans="2:9">
      <c r="B24" s="49"/>
      <c r="C24" s="43"/>
    </row>
    <row r="25" spans="2:9">
      <c r="B25" s="53" t="s">
        <v>87</v>
      </c>
      <c r="C25" s="65">
        <f>C22+C23</f>
        <v>5750000</v>
      </c>
    </row>
    <row r="26" spans="2:9">
      <c r="B26" s="57" t="s">
        <v>15</v>
      </c>
      <c r="C26" s="47">
        <f>VLOOKUP(B26,'Trial Balance'!$B$6:$D$18,3,0)</f>
        <v>5000000</v>
      </c>
    </row>
    <row r="27" spans="2:9">
      <c r="B27" s="49" t="s">
        <v>74</v>
      </c>
      <c r="C27" s="43">
        <f>VLOOKUP(B27,'P&amp;L Statement'!$C$6:$E$19,3,0)</f>
        <v>40000</v>
      </c>
    </row>
    <row r="28" spans="2:9">
      <c r="B28" s="53" t="s">
        <v>88</v>
      </c>
      <c r="C28" s="65">
        <f>SUM(C26:C27)</f>
        <v>5040000</v>
      </c>
    </row>
    <row r="29" spans="2:9">
      <c r="B29" s="49"/>
      <c r="C29" s="43"/>
    </row>
    <row r="30" spans="2:9">
      <c r="B30" s="49"/>
      <c r="C30" s="43"/>
    </row>
    <row r="31" spans="2:9" ht="21">
      <c r="B31" s="56" t="s">
        <v>89</v>
      </c>
      <c r="C31" s="55">
        <f>C25+C28+C20</f>
        <v>10790000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Deepanshu Narang</cp:lastModifiedBy>
  <cp:revision/>
  <dcterms:created xsi:type="dcterms:W3CDTF">2025-08-12T07:49:36Z</dcterms:created>
  <dcterms:modified xsi:type="dcterms:W3CDTF">2025-08-13T05:47:42Z</dcterms:modified>
  <cp:category/>
  <cp:contentStatus/>
</cp:coreProperties>
</file>