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DAO\"/>
    </mc:Choice>
  </mc:AlternateContent>
  <xr:revisionPtr revIDLastSave="0" documentId="13_ncr:1_{C49A1FCD-A710-4FA1-86E2-D2CD6C93DED4}" xr6:coauthVersionLast="43" xr6:coauthVersionMax="43" xr10:uidLastSave="{00000000-0000-0000-0000-000000000000}"/>
  <bookViews>
    <workbookView xWindow="-108" yWindow="-108" windowWidth="23256" windowHeight="12576" xr2:uid="{A6C1CEAF-7F76-4E48-9744-1384AC2A1DA2}"/>
    <workbookView minimized="1" xWindow="2484" yWindow="6288" windowWidth="17448" windowHeight="11040" firstSheet="1" activeTab="1" xr2:uid="{0ED1921F-BB43-4D07-8382-508C831ED62C}"/>
  </bookViews>
  <sheets>
    <sheet name="Dashboard" sheetId="2" r:id="rId1"/>
    <sheet name="Investor 1" sheetId="4" r:id="rId2"/>
    <sheet name="Investor 2" sheetId="5" r:id="rId3"/>
    <sheet name="Investor 3" sheetId="6" r:id="rId4"/>
    <sheet name="Data" sheetId="3" r:id="rId5"/>
  </sheets>
  <definedNames>
    <definedName name="bounty">Dashboard!$B$4</definedName>
    <definedName name="costperuse">Dashboard!$B$6</definedName>
    <definedName name="growth">Dashboard!$B$5</definedName>
    <definedName name="maxusers">Dashboard!$B$11</definedName>
    <definedName name="multiple">Dashboard!$B$3</definedName>
    <definedName name="reduceprice">Dashboard!$B$10</definedName>
    <definedName name="rev2bounties">Dashboard!$B$9</definedName>
    <definedName name="rev2eco">Dashboard!$B$7</definedName>
    <definedName name="rev2invest">Dashboard!$B$8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11" i="2"/>
  <c r="B10" i="2"/>
  <c r="B9" i="2"/>
  <c r="B8" i="2"/>
  <c r="B7" i="2"/>
  <c r="B6" i="2"/>
  <c r="B5" i="2"/>
  <c r="B3" i="2"/>
  <c r="B19" i="2"/>
  <c r="V3" i="3"/>
  <c r="U3" i="3"/>
  <c r="W3" i="3"/>
  <c r="J1" i="6"/>
  <c r="J1" i="5"/>
  <c r="J1" i="4"/>
  <c r="A49" i="6" l="1"/>
  <c r="A50" i="6"/>
  <c r="A51" i="6"/>
  <c r="A52" i="6"/>
  <c r="A53" i="6"/>
  <c r="A54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4"/>
  <c r="A50" i="4"/>
  <c r="A51" i="4"/>
  <c r="A52" i="4"/>
  <c r="A53" i="4"/>
  <c r="A5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R54" i="3"/>
  <c r="A51" i="5"/>
  <c r="A52" i="5"/>
  <c r="A53" i="5"/>
  <c r="A54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R53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G4" i="3"/>
  <c r="H4" i="3" s="1"/>
  <c r="G5" i="3"/>
  <c r="H5" i="3" s="1"/>
  <c r="G6" i="3"/>
  <c r="H6" i="3" s="1"/>
  <c r="G7" i="3"/>
  <c r="H7" i="3" s="1"/>
  <c r="I4" i="3"/>
  <c r="I5" i="3" s="1"/>
  <c r="E5" i="3" s="1"/>
  <c r="R13" i="3"/>
  <c r="R14" i="3"/>
  <c r="R15" i="3"/>
  <c r="R16" i="3"/>
  <c r="R17" i="3"/>
  <c r="R18" i="3"/>
  <c r="R19" i="3"/>
  <c r="C4" i="6"/>
  <c r="C5" i="6" s="1"/>
  <c r="C4" i="5"/>
  <c r="C5" i="5" s="1"/>
  <c r="C4" i="4"/>
  <c r="G4" i="4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1" i="5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R12" i="3"/>
  <c r="A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R5" i="3"/>
  <c r="R6" i="3"/>
  <c r="R7" i="3"/>
  <c r="R8" i="3"/>
  <c r="R9" i="3"/>
  <c r="R10" i="3"/>
  <c r="R11" i="3"/>
  <c r="R4" i="3"/>
  <c r="S4" i="3" s="1"/>
  <c r="E4" i="3" l="1"/>
  <c r="J4" i="3"/>
  <c r="L4" i="3" s="1"/>
  <c r="O4" i="3" s="1"/>
  <c r="E4" i="6" s="1"/>
  <c r="J5" i="3"/>
  <c r="L5" i="3" s="1"/>
  <c r="N5" i="3" s="1"/>
  <c r="I6" i="3"/>
  <c r="E6" i="3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C6" i="6"/>
  <c r="G5" i="6"/>
  <c r="G4" i="6"/>
  <c r="C6" i="5"/>
  <c r="G5" i="5"/>
  <c r="G4" i="5"/>
  <c r="C5" i="4"/>
  <c r="C6" i="4" s="1"/>
  <c r="C7" i="4" s="1"/>
  <c r="P4" i="3" l="1"/>
  <c r="E4" i="5"/>
  <c r="E4" i="4"/>
  <c r="U4" i="3"/>
  <c r="N4" i="3"/>
  <c r="P5" i="3"/>
  <c r="O5" i="3"/>
  <c r="I7" i="3"/>
  <c r="J6" i="3"/>
  <c r="L6" i="3" s="1"/>
  <c r="G5" i="4"/>
  <c r="U5" i="3" s="1"/>
  <c r="G6" i="4"/>
  <c r="D4" i="5"/>
  <c r="F4" i="5" s="1"/>
  <c r="H4" i="5" s="1"/>
  <c r="I4" i="5" s="1"/>
  <c r="D4" i="6"/>
  <c r="F4" i="6" s="1"/>
  <c r="H4" i="6" s="1"/>
  <c r="I4" i="6" s="1"/>
  <c r="C7" i="6"/>
  <c r="G6" i="6"/>
  <c r="C7" i="5"/>
  <c r="G6" i="5"/>
  <c r="G7" i="4"/>
  <c r="C8" i="4"/>
  <c r="D4" i="4"/>
  <c r="F4" i="4" s="1"/>
  <c r="U6" i="3" l="1"/>
  <c r="N6" i="3"/>
  <c r="O6" i="3"/>
  <c r="P6" i="3"/>
  <c r="J7" i="3"/>
  <c r="L7" i="3" s="1"/>
  <c r="E7" i="3"/>
  <c r="F8" i="3" s="1"/>
  <c r="I8" i="3"/>
  <c r="E8" i="3" s="1"/>
  <c r="H4" i="4"/>
  <c r="T4" i="3"/>
  <c r="C8" i="6"/>
  <c r="G7" i="6"/>
  <c r="C8" i="5"/>
  <c r="G7" i="5"/>
  <c r="U7" i="3" s="1"/>
  <c r="C9" i="4"/>
  <c r="G8" i="4"/>
  <c r="M5" i="3"/>
  <c r="M6" i="3" s="1"/>
  <c r="M7" i="3" s="1"/>
  <c r="AA5" i="3"/>
  <c r="I4" i="4" l="1"/>
  <c r="W4" i="3" s="1"/>
  <c r="V4" i="3"/>
  <c r="N7" i="3"/>
  <c r="P7" i="3"/>
  <c r="O7" i="3"/>
  <c r="F9" i="3"/>
  <c r="I9" i="3"/>
  <c r="E9" i="3" s="1"/>
  <c r="G8" i="3"/>
  <c r="H8" i="3" s="1"/>
  <c r="J8" i="3" s="1"/>
  <c r="L8" i="3" s="1"/>
  <c r="C9" i="6"/>
  <c r="G8" i="6"/>
  <c r="C9" i="5"/>
  <c r="G8" i="5"/>
  <c r="G9" i="4"/>
  <c r="C10" i="4"/>
  <c r="AA6" i="3"/>
  <c r="AA7" i="3" s="1"/>
  <c r="AA8" i="3" s="1"/>
  <c r="U8" i="3" l="1"/>
  <c r="F10" i="3"/>
  <c r="P8" i="3"/>
  <c r="N8" i="3"/>
  <c r="AA9" i="3" s="1"/>
  <c r="O8" i="3"/>
  <c r="G9" i="3"/>
  <c r="H9" i="3" s="1"/>
  <c r="J9" i="3" s="1"/>
  <c r="L9" i="3" s="1"/>
  <c r="M8" i="3"/>
  <c r="I10" i="3"/>
  <c r="E10" i="3" s="1"/>
  <c r="G9" i="6"/>
  <c r="C10" i="6"/>
  <c r="G9" i="5"/>
  <c r="C10" i="5"/>
  <c r="G10" i="4"/>
  <c r="C11" i="4"/>
  <c r="U9" i="3" l="1"/>
  <c r="F11" i="3"/>
  <c r="M9" i="3"/>
  <c r="I11" i="3"/>
  <c r="E11" i="3" s="1"/>
  <c r="P9" i="3"/>
  <c r="O9" i="3"/>
  <c r="N9" i="3"/>
  <c r="G10" i="3"/>
  <c r="H10" i="3" s="1"/>
  <c r="J10" i="3" s="1"/>
  <c r="L10" i="3" s="1"/>
  <c r="G10" i="6"/>
  <c r="C11" i="6"/>
  <c r="G10" i="5"/>
  <c r="C11" i="5"/>
  <c r="G11" i="4"/>
  <c r="C12" i="4"/>
  <c r="F12" i="3" l="1"/>
  <c r="U10" i="3"/>
  <c r="M10" i="3"/>
  <c r="G11" i="3"/>
  <c r="H11" i="3" s="1"/>
  <c r="J11" i="3" s="1"/>
  <c r="L11" i="3" s="1"/>
  <c r="I12" i="3"/>
  <c r="E12" i="3" s="1"/>
  <c r="AA10" i="3"/>
  <c r="P10" i="3"/>
  <c r="O10" i="3"/>
  <c r="N10" i="3"/>
  <c r="G11" i="6"/>
  <c r="C12" i="6"/>
  <c r="G11" i="5"/>
  <c r="C12" i="5"/>
  <c r="C13" i="4"/>
  <c r="G12" i="4"/>
  <c r="F13" i="3" l="1"/>
  <c r="U11" i="3"/>
  <c r="M11" i="3"/>
  <c r="I13" i="3"/>
  <c r="E13" i="3" s="1"/>
  <c r="P11" i="3"/>
  <c r="O11" i="3"/>
  <c r="N11" i="3"/>
  <c r="G12" i="3"/>
  <c r="H12" i="3" s="1"/>
  <c r="J12" i="3" s="1"/>
  <c r="L12" i="3" s="1"/>
  <c r="AA11" i="3"/>
  <c r="C13" i="6"/>
  <c r="G12" i="6"/>
  <c r="C13" i="5"/>
  <c r="G12" i="5"/>
  <c r="C14" i="4"/>
  <c r="G13" i="4"/>
  <c r="F14" i="3" l="1"/>
  <c r="U12" i="3"/>
  <c r="M12" i="3"/>
  <c r="I14" i="3"/>
  <c r="E14" i="3" s="1"/>
  <c r="P12" i="3"/>
  <c r="N12" i="3"/>
  <c r="O12" i="3"/>
  <c r="AA12" i="3"/>
  <c r="G13" i="3"/>
  <c r="H13" i="3" s="1"/>
  <c r="J13" i="3" s="1"/>
  <c r="L13" i="3" s="1"/>
  <c r="C14" i="6"/>
  <c r="G13" i="6"/>
  <c r="C14" i="5"/>
  <c r="G13" i="5"/>
  <c r="C15" i="4"/>
  <c r="G14" i="4"/>
  <c r="F15" i="3" l="1"/>
  <c r="U13" i="3"/>
  <c r="I15" i="3"/>
  <c r="E15" i="3" s="1"/>
  <c r="P13" i="3"/>
  <c r="N13" i="3"/>
  <c r="O13" i="3"/>
  <c r="G14" i="3"/>
  <c r="H14" i="3" s="1"/>
  <c r="J14" i="3" s="1"/>
  <c r="L14" i="3" s="1"/>
  <c r="AA13" i="3"/>
  <c r="M13" i="3"/>
  <c r="C15" i="6"/>
  <c r="G14" i="6"/>
  <c r="C15" i="5"/>
  <c r="G14" i="5"/>
  <c r="U14" i="3" s="1"/>
  <c r="G15" i="4"/>
  <c r="C16" i="4"/>
  <c r="F16" i="3" l="1"/>
  <c r="AA14" i="3"/>
  <c r="G15" i="3"/>
  <c r="H15" i="3" s="1"/>
  <c r="J15" i="3" s="1"/>
  <c r="L15" i="3" s="1"/>
  <c r="P14" i="3"/>
  <c r="O14" i="3"/>
  <c r="N14" i="3"/>
  <c r="M14" i="3"/>
  <c r="I16" i="3"/>
  <c r="E16" i="3" s="1"/>
  <c r="C16" i="6"/>
  <c r="G15" i="6"/>
  <c r="C16" i="5"/>
  <c r="G15" i="5"/>
  <c r="C17" i="4"/>
  <c r="G16" i="4"/>
  <c r="F17" i="3" l="1"/>
  <c r="U15" i="3"/>
  <c r="M15" i="3"/>
  <c r="AA15" i="3"/>
  <c r="P15" i="3"/>
  <c r="O15" i="3"/>
  <c r="N15" i="3"/>
  <c r="I17" i="3"/>
  <c r="E17" i="3" s="1"/>
  <c r="G16" i="3"/>
  <c r="H16" i="3" s="1"/>
  <c r="J16" i="3" s="1"/>
  <c r="L16" i="3" s="1"/>
  <c r="G16" i="6"/>
  <c r="C17" i="6"/>
  <c r="C17" i="5"/>
  <c r="G16" i="5"/>
  <c r="G17" i="4"/>
  <c r="C18" i="4"/>
  <c r="F18" i="3" l="1"/>
  <c r="U16" i="3"/>
  <c r="AA16" i="3"/>
  <c r="P16" i="3"/>
  <c r="O16" i="3"/>
  <c r="N16" i="3"/>
  <c r="M16" i="3"/>
  <c r="I18" i="3"/>
  <c r="E18" i="3" s="1"/>
  <c r="G17" i="3"/>
  <c r="H17" i="3" s="1"/>
  <c r="J17" i="3" s="1"/>
  <c r="L17" i="3" s="1"/>
  <c r="G17" i="6"/>
  <c r="C18" i="6"/>
  <c r="G17" i="5"/>
  <c r="C18" i="5"/>
  <c r="G18" i="4"/>
  <c r="C19" i="4"/>
  <c r="F19" i="3" l="1"/>
  <c r="U17" i="3"/>
  <c r="G19" i="4"/>
  <c r="C20" i="4"/>
  <c r="AA17" i="3"/>
  <c r="M17" i="3"/>
  <c r="I19" i="3"/>
  <c r="P17" i="3"/>
  <c r="O17" i="3"/>
  <c r="N17" i="3"/>
  <c r="G18" i="3"/>
  <c r="H18" i="3" s="1"/>
  <c r="J18" i="3" s="1"/>
  <c r="L18" i="3" s="1"/>
  <c r="G18" i="6"/>
  <c r="C19" i="6"/>
  <c r="G18" i="5"/>
  <c r="U18" i="3" s="1"/>
  <c r="C19" i="5"/>
  <c r="G19" i="5" l="1"/>
  <c r="C20" i="5"/>
  <c r="G19" i="6"/>
  <c r="C20" i="6"/>
  <c r="C21" i="4"/>
  <c r="G20" i="4"/>
  <c r="AA18" i="3"/>
  <c r="I20" i="3"/>
  <c r="E19" i="3"/>
  <c r="F20" i="3" s="1"/>
  <c r="M18" i="3"/>
  <c r="P18" i="3"/>
  <c r="N18" i="3"/>
  <c r="O18" i="3"/>
  <c r="G19" i="3"/>
  <c r="H19" i="3" s="1"/>
  <c r="J19" i="3" s="1"/>
  <c r="L19" i="3" s="1"/>
  <c r="AC4" i="3"/>
  <c r="AC5" i="3" s="1"/>
  <c r="AC6" i="3" s="1"/>
  <c r="U19" i="3" l="1"/>
  <c r="G20" i="5"/>
  <c r="C21" i="5"/>
  <c r="C21" i="6"/>
  <c r="G20" i="6"/>
  <c r="C22" i="4"/>
  <c r="G21" i="4"/>
  <c r="AA19" i="3"/>
  <c r="G20" i="3"/>
  <c r="H20" i="3" s="1"/>
  <c r="J20" i="3" s="1"/>
  <c r="L20" i="3" s="1"/>
  <c r="P20" i="3" s="1"/>
  <c r="E20" i="3"/>
  <c r="I21" i="3"/>
  <c r="M19" i="3"/>
  <c r="N19" i="3"/>
  <c r="P19" i="3"/>
  <c r="O19" i="3"/>
  <c r="AE6" i="3"/>
  <c r="C16" i="2"/>
  <c r="C17" i="2" s="1"/>
  <c r="U20" i="3" l="1"/>
  <c r="D5" i="6"/>
  <c r="E5" i="6" s="1"/>
  <c r="F5" i="6" s="1"/>
  <c r="H5" i="6" s="1"/>
  <c r="I5" i="6" s="1"/>
  <c r="AA20" i="3"/>
  <c r="G21" i="5"/>
  <c r="C22" i="5"/>
  <c r="G21" i="6"/>
  <c r="C22" i="6"/>
  <c r="G22" i="4"/>
  <c r="C23" i="4"/>
  <c r="F21" i="3"/>
  <c r="N20" i="3"/>
  <c r="O20" i="3"/>
  <c r="M20" i="3"/>
  <c r="I22" i="3"/>
  <c r="E21" i="3"/>
  <c r="D5" i="4"/>
  <c r="E5" i="4" s="1"/>
  <c r="F5" i="4" s="1"/>
  <c r="D5" i="5"/>
  <c r="E5" i="5" s="1"/>
  <c r="F5" i="5" s="1"/>
  <c r="H5" i="5" s="1"/>
  <c r="I5" i="5" s="1"/>
  <c r="AC7" i="3"/>
  <c r="AA21" i="3" l="1"/>
  <c r="U21" i="3"/>
  <c r="G22" i="5"/>
  <c r="C23" i="5"/>
  <c r="G22" i="6"/>
  <c r="C23" i="6"/>
  <c r="C24" i="4"/>
  <c r="G23" i="4"/>
  <c r="F22" i="3"/>
  <c r="G22" i="3" s="1"/>
  <c r="H22" i="3" s="1"/>
  <c r="J22" i="3" s="1"/>
  <c r="L22" i="3" s="1"/>
  <c r="G21" i="3"/>
  <c r="H21" i="3" s="1"/>
  <c r="J21" i="3" s="1"/>
  <c r="L21" i="3" s="1"/>
  <c r="P21" i="3" s="1"/>
  <c r="E22" i="3"/>
  <c r="I23" i="3"/>
  <c r="H5" i="4"/>
  <c r="T5" i="3"/>
  <c r="AE7" i="3"/>
  <c r="I5" i="4" l="1"/>
  <c r="W5" i="3" s="1"/>
  <c r="D6" i="6" s="1"/>
  <c r="E6" i="6" s="1"/>
  <c r="F6" i="6" s="1"/>
  <c r="H6" i="6" s="1"/>
  <c r="I6" i="6" s="1"/>
  <c r="V5" i="3"/>
  <c r="U22" i="3"/>
  <c r="N21" i="3"/>
  <c r="AA22" i="3" s="1"/>
  <c r="M21" i="3"/>
  <c r="G23" i="5"/>
  <c r="C24" i="5"/>
  <c r="G23" i="6"/>
  <c r="C24" i="6"/>
  <c r="O21" i="3"/>
  <c r="G24" i="4"/>
  <c r="C25" i="4"/>
  <c r="F23" i="3"/>
  <c r="G23" i="3" s="1"/>
  <c r="H23" i="3" s="1"/>
  <c r="J23" i="3" s="1"/>
  <c r="L23" i="3" s="1"/>
  <c r="O23" i="3" s="1"/>
  <c r="M22" i="3"/>
  <c r="O22" i="3"/>
  <c r="N22" i="3"/>
  <c r="P22" i="3"/>
  <c r="E23" i="3"/>
  <c r="I24" i="3"/>
  <c r="AC8" i="3"/>
  <c r="D6" i="5" l="1"/>
  <c r="E6" i="5" s="1"/>
  <c r="F6" i="5" s="1"/>
  <c r="H6" i="5" s="1"/>
  <c r="I6" i="5" s="1"/>
  <c r="D6" i="4"/>
  <c r="E6" i="4" s="1"/>
  <c r="F6" i="4" s="1"/>
  <c r="H6" i="4" s="1"/>
  <c r="U23" i="3"/>
  <c r="AA23" i="3"/>
  <c r="G24" i="5"/>
  <c r="C25" i="5"/>
  <c r="G24" i="6"/>
  <c r="C25" i="6"/>
  <c r="C26" i="4"/>
  <c r="G25" i="4"/>
  <c r="F24" i="3"/>
  <c r="G24" i="3" s="1"/>
  <c r="H24" i="3" s="1"/>
  <c r="J24" i="3" s="1"/>
  <c r="L24" i="3" s="1"/>
  <c r="O24" i="3" s="1"/>
  <c r="N23" i="3"/>
  <c r="AA24" i="3" s="1"/>
  <c r="P23" i="3"/>
  <c r="M23" i="3"/>
  <c r="E24" i="3"/>
  <c r="I25" i="3"/>
  <c r="AE8" i="3"/>
  <c r="T6" i="3" l="1"/>
  <c r="U24" i="3"/>
  <c r="I6" i="4"/>
  <c r="W6" i="3" s="1"/>
  <c r="D7" i="4" s="1"/>
  <c r="E7" i="4" s="1"/>
  <c r="F7" i="4" s="1"/>
  <c r="V6" i="3"/>
  <c r="G25" i="5"/>
  <c r="C26" i="5"/>
  <c r="G25" i="6"/>
  <c r="C26" i="6"/>
  <c r="C27" i="4"/>
  <c r="G26" i="4"/>
  <c r="F25" i="3"/>
  <c r="G25" i="3" s="1"/>
  <c r="H25" i="3" s="1"/>
  <c r="J25" i="3" s="1"/>
  <c r="L25" i="3" s="1"/>
  <c r="O25" i="3" s="1"/>
  <c r="M24" i="3"/>
  <c r="N24" i="3"/>
  <c r="AA25" i="3" s="1"/>
  <c r="E25" i="3"/>
  <c r="I26" i="3"/>
  <c r="P24" i="3"/>
  <c r="AC9" i="3"/>
  <c r="D7" i="6" l="1"/>
  <c r="E7" i="6" s="1"/>
  <c r="F7" i="6" s="1"/>
  <c r="H7" i="6" s="1"/>
  <c r="I7" i="6" s="1"/>
  <c r="D7" i="5"/>
  <c r="E7" i="5" s="1"/>
  <c r="F7" i="5" s="1"/>
  <c r="H7" i="5" s="1"/>
  <c r="I7" i="5" s="1"/>
  <c r="U25" i="3"/>
  <c r="G26" i="5"/>
  <c r="C27" i="5"/>
  <c r="G26" i="6"/>
  <c r="C27" i="6"/>
  <c r="G27" i="4"/>
  <c r="C28" i="4"/>
  <c r="F26" i="3"/>
  <c r="G26" i="3" s="1"/>
  <c r="H26" i="3" s="1"/>
  <c r="J26" i="3" s="1"/>
  <c r="L26" i="3" s="1"/>
  <c r="O26" i="3" s="1"/>
  <c r="N25" i="3"/>
  <c r="AA26" i="3" s="1"/>
  <c r="P25" i="3"/>
  <c r="M25" i="3"/>
  <c r="E26" i="3"/>
  <c r="I27" i="3"/>
  <c r="H7" i="4"/>
  <c r="AE9" i="3"/>
  <c r="AC10" i="3" s="1"/>
  <c r="T7" i="3" l="1"/>
  <c r="I7" i="4"/>
  <c r="W7" i="3" s="1"/>
  <c r="D8" i="4" s="1"/>
  <c r="E8" i="4" s="1"/>
  <c r="F8" i="4" s="1"/>
  <c r="V7" i="3"/>
  <c r="U26" i="3"/>
  <c r="G27" i="5"/>
  <c r="C28" i="5"/>
  <c r="G27" i="6"/>
  <c r="C28" i="6"/>
  <c r="C29" i="4"/>
  <c r="G28" i="4"/>
  <c r="F27" i="3"/>
  <c r="N26" i="3"/>
  <c r="AA27" i="3" s="1"/>
  <c r="P26" i="3"/>
  <c r="M26" i="3"/>
  <c r="E27" i="3"/>
  <c r="I28" i="3"/>
  <c r="AE10" i="3"/>
  <c r="AC11" i="3" s="1"/>
  <c r="D8" i="6" l="1"/>
  <c r="E8" i="6" s="1"/>
  <c r="F8" i="6" s="1"/>
  <c r="H8" i="6" s="1"/>
  <c r="I8" i="6" s="1"/>
  <c r="D8" i="5"/>
  <c r="E8" i="5" s="1"/>
  <c r="F8" i="5" s="1"/>
  <c r="H8" i="5" s="1"/>
  <c r="I8" i="5" s="1"/>
  <c r="U27" i="3"/>
  <c r="G28" i="5"/>
  <c r="C29" i="5"/>
  <c r="G28" i="6"/>
  <c r="C29" i="6"/>
  <c r="C30" i="4"/>
  <c r="G29" i="4"/>
  <c r="F28" i="3"/>
  <c r="G28" i="3" s="1"/>
  <c r="H28" i="3" s="1"/>
  <c r="J28" i="3" s="1"/>
  <c r="L28" i="3" s="1"/>
  <c r="N28" i="3" s="1"/>
  <c r="G27" i="3"/>
  <c r="H27" i="3" s="1"/>
  <c r="J27" i="3" s="1"/>
  <c r="L27" i="3" s="1"/>
  <c r="O27" i="3" s="1"/>
  <c r="E28" i="3"/>
  <c r="I29" i="3"/>
  <c r="H8" i="4"/>
  <c r="AE11" i="3"/>
  <c r="AC12" i="3" s="1"/>
  <c r="T8" i="3" l="1"/>
  <c r="I8" i="4"/>
  <c r="W8" i="3" s="1"/>
  <c r="D9" i="4" s="1"/>
  <c r="E9" i="4" s="1"/>
  <c r="F9" i="4" s="1"/>
  <c r="V8" i="3"/>
  <c r="U28" i="3"/>
  <c r="F29" i="3"/>
  <c r="G29" i="3" s="1"/>
  <c r="H29" i="3" s="1"/>
  <c r="J29" i="3" s="1"/>
  <c r="L29" i="3" s="1"/>
  <c r="P29" i="3" s="1"/>
  <c r="M27" i="3"/>
  <c r="M28" i="3" s="1"/>
  <c r="G29" i="5"/>
  <c r="C30" i="5"/>
  <c r="G29" i="6"/>
  <c r="C30" i="6"/>
  <c r="P27" i="3"/>
  <c r="N27" i="3"/>
  <c r="AA28" i="3" s="1"/>
  <c r="AA29" i="3" s="1"/>
  <c r="G30" i="4"/>
  <c r="C31" i="4"/>
  <c r="P28" i="3"/>
  <c r="O28" i="3"/>
  <c r="E29" i="3"/>
  <c r="I30" i="3"/>
  <c r="AE12" i="3"/>
  <c r="AC13" i="3" s="1"/>
  <c r="D9" i="6" l="1"/>
  <c r="E9" i="6" s="1"/>
  <c r="F9" i="6" s="1"/>
  <c r="H9" i="6" s="1"/>
  <c r="I9" i="6" s="1"/>
  <c r="D9" i="5"/>
  <c r="E9" i="5" s="1"/>
  <c r="F9" i="5" s="1"/>
  <c r="H9" i="5" s="1"/>
  <c r="I9" i="5" s="1"/>
  <c r="U29" i="3"/>
  <c r="F30" i="3"/>
  <c r="G30" i="3" s="1"/>
  <c r="H30" i="3" s="1"/>
  <c r="J30" i="3" s="1"/>
  <c r="L30" i="3" s="1"/>
  <c r="O30" i="3" s="1"/>
  <c r="G30" i="5"/>
  <c r="C31" i="5"/>
  <c r="G30" i="6"/>
  <c r="U30" i="3" s="1"/>
  <c r="C31" i="6"/>
  <c r="G31" i="4"/>
  <c r="C32" i="4"/>
  <c r="M29" i="3"/>
  <c r="O29" i="3"/>
  <c r="E30" i="3"/>
  <c r="F31" i="3" s="1"/>
  <c r="I31" i="3"/>
  <c r="N29" i="3"/>
  <c r="AA30" i="3" s="1"/>
  <c r="H9" i="4"/>
  <c r="AE13" i="3"/>
  <c r="AC14" i="3" s="1"/>
  <c r="T9" i="3" l="1"/>
  <c r="I9" i="4"/>
  <c r="W9" i="3" s="1"/>
  <c r="D10" i="4" s="1"/>
  <c r="E10" i="4" s="1"/>
  <c r="F10" i="4" s="1"/>
  <c r="V9" i="3"/>
  <c r="D10" i="6"/>
  <c r="E10" i="6" s="1"/>
  <c r="F10" i="6" s="1"/>
  <c r="H10" i="6" s="1"/>
  <c r="I10" i="6" s="1"/>
  <c r="G31" i="5"/>
  <c r="C32" i="5"/>
  <c r="G31" i="6"/>
  <c r="C32" i="6"/>
  <c r="G32" i="4"/>
  <c r="C33" i="4"/>
  <c r="P30" i="3"/>
  <c r="M30" i="3"/>
  <c r="N30" i="3"/>
  <c r="AA31" i="3" s="1"/>
  <c r="G31" i="3"/>
  <c r="H31" i="3" s="1"/>
  <c r="J31" i="3" s="1"/>
  <c r="L31" i="3" s="1"/>
  <c r="N31" i="3" s="1"/>
  <c r="E31" i="3"/>
  <c r="F32" i="3" s="1"/>
  <c r="I32" i="3"/>
  <c r="AE14" i="3"/>
  <c r="AC15" i="3" s="1"/>
  <c r="D10" i="5" l="1"/>
  <c r="E10" i="5" s="1"/>
  <c r="F10" i="5" s="1"/>
  <c r="H10" i="5" s="1"/>
  <c r="I10" i="5" s="1"/>
  <c r="U31" i="3"/>
  <c r="G32" i="5"/>
  <c r="C33" i="5"/>
  <c r="G32" i="6"/>
  <c r="C33" i="6"/>
  <c r="C34" i="4"/>
  <c r="G33" i="4"/>
  <c r="AA32" i="3"/>
  <c r="M31" i="3"/>
  <c r="G32" i="3"/>
  <c r="H32" i="3" s="1"/>
  <c r="J32" i="3" s="1"/>
  <c r="L32" i="3" s="1"/>
  <c r="P32" i="3" s="1"/>
  <c r="E32" i="3"/>
  <c r="F33" i="3" s="1"/>
  <c r="I33" i="3"/>
  <c r="O31" i="3"/>
  <c r="P31" i="3"/>
  <c r="H10" i="4"/>
  <c r="AE15" i="3"/>
  <c r="AC16" i="3" s="1"/>
  <c r="T10" i="3" l="1"/>
  <c r="I10" i="4"/>
  <c r="W10" i="3" s="1"/>
  <c r="D11" i="6" s="1"/>
  <c r="E11" i="6" s="1"/>
  <c r="F11" i="6" s="1"/>
  <c r="H11" i="6" s="1"/>
  <c r="I11" i="6" s="1"/>
  <c r="V10" i="3"/>
  <c r="U32" i="3"/>
  <c r="G33" i="5"/>
  <c r="C34" i="5"/>
  <c r="G33" i="6"/>
  <c r="C34" i="6"/>
  <c r="C35" i="4"/>
  <c r="G34" i="4"/>
  <c r="M32" i="3"/>
  <c r="O32" i="3"/>
  <c r="N32" i="3"/>
  <c r="AA33" i="3" s="1"/>
  <c r="G33" i="3"/>
  <c r="H33" i="3" s="1"/>
  <c r="J33" i="3" s="1"/>
  <c r="L33" i="3" s="1"/>
  <c r="P33" i="3" s="1"/>
  <c r="E33" i="3"/>
  <c r="F34" i="3" s="1"/>
  <c r="I34" i="3"/>
  <c r="AE16" i="3"/>
  <c r="AC17" i="3" s="1"/>
  <c r="D11" i="5" l="1"/>
  <c r="E11" i="5" s="1"/>
  <c r="F11" i="5" s="1"/>
  <c r="H11" i="5" s="1"/>
  <c r="I11" i="5" s="1"/>
  <c r="U33" i="3"/>
  <c r="D11" i="4"/>
  <c r="E11" i="4" s="1"/>
  <c r="F11" i="4" s="1"/>
  <c r="H11" i="4" s="1"/>
  <c r="I11" i="4" s="1"/>
  <c r="G34" i="5"/>
  <c r="C35" i="5"/>
  <c r="G34" i="6"/>
  <c r="C35" i="6"/>
  <c r="G35" i="4"/>
  <c r="C36" i="4"/>
  <c r="O33" i="3"/>
  <c r="M33" i="3"/>
  <c r="G34" i="3"/>
  <c r="H34" i="3" s="1"/>
  <c r="J34" i="3" s="1"/>
  <c r="L34" i="3" s="1"/>
  <c r="N34" i="3" s="1"/>
  <c r="E34" i="3"/>
  <c r="F35" i="3" s="1"/>
  <c r="I35" i="3"/>
  <c r="N33" i="3"/>
  <c r="AA34" i="3" s="1"/>
  <c r="AE17" i="3"/>
  <c r="AC18" i="3" s="1"/>
  <c r="W11" i="3" l="1"/>
  <c r="D12" i="4" s="1"/>
  <c r="E12" i="4" s="1"/>
  <c r="F12" i="4" s="1"/>
  <c r="V11" i="3"/>
  <c r="T11" i="3"/>
  <c r="U34" i="3"/>
  <c r="G35" i="5"/>
  <c r="C36" i="5"/>
  <c r="G35" i="6"/>
  <c r="C36" i="6"/>
  <c r="G36" i="4"/>
  <c r="C37" i="4"/>
  <c r="M34" i="3"/>
  <c r="AA35" i="3"/>
  <c r="O34" i="3"/>
  <c r="G35" i="3"/>
  <c r="H35" i="3" s="1"/>
  <c r="J35" i="3" s="1"/>
  <c r="L35" i="3" s="1"/>
  <c r="E35" i="3"/>
  <c r="F36" i="3" s="1"/>
  <c r="I36" i="3"/>
  <c r="P34" i="3"/>
  <c r="AE18" i="3"/>
  <c r="AC19" i="3" s="1"/>
  <c r="D12" i="5" l="1"/>
  <c r="E12" i="5" s="1"/>
  <c r="F12" i="5" s="1"/>
  <c r="H12" i="5" s="1"/>
  <c r="I12" i="5" s="1"/>
  <c r="D12" i="6"/>
  <c r="E12" i="6" s="1"/>
  <c r="F12" i="6" s="1"/>
  <c r="H12" i="6" s="1"/>
  <c r="I12" i="6" s="1"/>
  <c r="U35" i="3"/>
  <c r="G36" i="5"/>
  <c r="C37" i="5"/>
  <c r="G36" i="6"/>
  <c r="C37" i="6"/>
  <c r="G37" i="4"/>
  <c r="C38" i="4"/>
  <c r="M35" i="3"/>
  <c r="N35" i="3"/>
  <c r="AA36" i="3" s="1"/>
  <c r="O35" i="3"/>
  <c r="G36" i="3"/>
  <c r="H36" i="3" s="1"/>
  <c r="J36" i="3" s="1"/>
  <c r="L36" i="3" s="1"/>
  <c r="E36" i="3"/>
  <c r="F37" i="3" s="1"/>
  <c r="I37" i="3"/>
  <c r="P35" i="3"/>
  <c r="AE19" i="3"/>
  <c r="AC20" i="3" s="1"/>
  <c r="AE20" i="3" s="1"/>
  <c r="AC21" i="3" s="1"/>
  <c r="H12" i="4"/>
  <c r="T12" i="3" l="1"/>
  <c r="I12" i="4"/>
  <c r="V12" i="3"/>
  <c r="U36" i="3"/>
  <c r="W12" i="3"/>
  <c r="G37" i="5"/>
  <c r="C38" i="5"/>
  <c r="G37" i="6"/>
  <c r="C38" i="6"/>
  <c r="G38" i="4"/>
  <c r="C39" i="4"/>
  <c r="M36" i="3"/>
  <c r="O36" i="3"/>
  <c r="N36" i="3"/>
  <c r="AA37" i="3" s="1"/>
  <c r="G37" i="3"/>
  <c r="H37" i="3" s="1"/>
  <c r="J37" i="3" s="1"/>
  <c r="L37" i="3" s="1"/>
  <c r="N37" i="3" s="1"/>
  <c r="P36" i="3"/>
  <c r="E37" i="3"/>
  <c r="F38" i="3" s="1"/>
  <c r="I38" i="3"/>
  <c r="AE21" i="3"/>
  <c r="AC22" i="3" s="1"/>
  <c r="AE22" i="3" s="1"/>
  <c r="AC23" i="3" s="1"/>
  <c r="U37" i="3" l="1"/>
  <c r="D13" i="5"/>
  <c r="E13" i="5" s="1"/>
  <c r="F13" i="5" s="1"/>
  <c r="H13" i="5" s="1"/>
  <c r="I13" i="5" s="1"/>
  <c r="G38" i="5"/>
  <c r="C39" i="5"/>
  <c r="G38" i="6"/>
  <c r="C39" i="6"/>
  <c r="G39" i="4"/>
  <c r="C40" i="4"/>
  <c r="M37" i="3"/>
  <c r="O37" i="3"/>
  <c r="AA38" i="3"/>
  <c r="G38" i="3"/>
  <c r="H38" i="3" s="1"/>
  <c r="J38" i="3" s="1"/>
  <c r="L38" i="3" s="1"/>
  <c r="N38" i="3" s="1"/>
  <c r="E38" i="3"/>
  <c r="F39" i="3" s="1"/>
  <c r="I39" i="3"/>
  <c r="P37" i="3"/>
  <c r="AE23" i="3"/>
  <c r="AC24" i="3" s="1"/>
  <c r="AE24" i="3" s="1"/>
  <c r="AC25" i="3" s="1"/>
  <c r="AE25" i="3" s="1"/>
  <c r="AC26" i="3" s="1"/>
  <c r="D13" i="4"/>
  <c r="E13" i="4" s="1"/>
  <c r="F13" i="4" s="1"/>
  <c r="H13" i="4" s="1"/>
  <c r="D13" i="6"/>
  <c r="E13" i="6" s="1"/>
  <c r="F13" i="6" s="1"/>
  <c r="H13" i="6" s="1"/>
  <c r="I13" i="6" s="1"/>
  <c r="U38" i="3" l="1"/>
  <c r="I13" i="4"/>
  <c r="V13" i="3"/>
  <c r="W13" i="3"/>
  <c r="G39" i="5"/>
  <c r="C40" i="5"/>
  <c r="G39" i="6"/>
  <c r="C40" i="6"/>
  <c r="G40" i="4"/>
  <c r="C41" i="4"/>
  <c r="P38" i="3"/>
  <c r="M38" i="3"/>
  <c r="AA39" i="3"/>
  <c r="G39" i="3"/>
  <c r="H39" i="3" s="1"/>
  <c r="J39" i="3" s="1"/>
  <c r="L39" i="3" s="1"/>
  <c r="O39" i="3" s="1"/>
  <c r="E39" i="3"/>
  <c r="F40" i="3" s="1"/>
  <c r="I40" i="3"/>
  <c r="O38" i="3"/>
  <c r="AE26" i="3"/>
  <c r="AC27" i="3" s="1"/>
  <c r="AE27" i="3" s="1"/>
  <c r="AC28" i="3" s="1"/>
  <c r="AE28" i="3" s="1"/>
  <c r="AC29" i="3" s="1"/>
  <c r="AE29" i="3" s="1"/>
  <c r="AC30" i="3" s="1"/>
  <c r="AE30" i="3" s="1"/>
  <c r="AC31" i="3" s="1"/>
  <c r="T13" i="3"/>
  <c r="U39" i="3" l="1"/>
  <c r="D14" i="6"/>
  <c r="E14" i="6" s="1"/>
  <c r="F14" i="6" s="1"/>
  <c r="H14" i="6" s="1"/>
  <c r="I14" i="6" s="1"/>
  <c r="G40" i="5"/>
  <c r="C41" i="5"/>
  <c r="G40" i="6"/>
  <c r="C41" i="6"/>
  <c r="G41" i="4"/>
  <c r="C42" i="4"/>
  <c r="P39" i="3"/>
  <c r="M39" i="3"/>
  <c r="G40" i="3"/>
  <c r="H40" i="3" s="1"/>
  <c r="J40" i="3" s="1"/>
  <c r="L40" i="3" s="1"/>
  <c r="N40" i="3" s="1"/>
  <c r="E40" i="3"/>
  <c r="F41" i="3" s="1"/>
  <c r="I41" i="3"/>
  <c r="N39" i="3"/>
  <c r="AA40" i="3" s="1"/>
  <c r="AE31" i="3"/>
  <c r="AC32" i="3" s="1"/>
  <c r="D14" i="5"/>
  <c r="E14" i="5" s="1"/>
  <c r="F14" i="5" s="1"/>
  <c r="H14" i="5" s="1"/>
  <c r="I14" i="5" s="1"/>
  <c r="D14" i="4"/>
  <c r="E14" i="4" s="1"/>
  <c r="F14" i="4" s="1"/>
  <c r="U40" i="3" l="1"/>
  <c r="G41" i="5"/>
  <c r="C42" i="5"/>
  <c r="G41" i="6"/>
  <c r="C42" i="6"/>
  <c r="C43" i="4"/>
  <c r="G42" i="4"/>
  <c r="M40" i="3"/>
  <c r="O40" i="3"/>
  <c r="AA41" i="3"/>
  <c r="G41" i="3"/>
  <c r="H41" i="3" s="1"/>
  <c r="J41" i="3" s="1"/>
  <c r="L41" i="3" s="1"/>
  <c r="O41" i="3" s="1"/>
  <c r="E41" i="3"/>
  <c r="F42" i="3" s="1"/>
  <c r="I42" i="3"/>
  <c r="P40" i="3"/>
  <c r="AE32" i="3"/>
  <c r="AC33" i="3" s="1"/>
  <c r="T14" i="3"/>
  <c r="H14" i="4"/>
  <c r="U41" i="3" l="1"/>
  <c r="I14" i="4"/>
  <c r="W14" i="3" s="1"/>
  <c r="D15" i="5" s="1"/>
  <c r="E15" i="5" s="1"/>
  <c r="F15" i="5" s="1"/>
  <c r="H15" i="5" s="1"/>
  <c r="I15" i="5" s="1"/>
  <c r="V14" i="3"/>
  <c r="G42" i="5"/>
  <c r="C43" i="5"/>
  <c r="G42" i="6"/>
  <c r="C43" i="6"/>
  <c r="G43" i="4"/>
  <c r="C44" i="4"/>
  <c r="N41" i="3"/>
  <c r="AA42" i="3" s="1"/>
  <c r="M41" i="3"/>
  <c r="G42" i="3"/>
  <c r="H42" i="3" s="1"/>
  <c r="J42" i="3" s="1"/>
  <c r="L42" i="3" s="1"/>
  <c r="P42" i="3" s="1"/>
  <c r="E42" i="3"/>
  <c r="F43" i="3" s="1"/>
  <c r="I43" i="3"/>
  <c r="P41" i="3"/>
  <c r="AE33" i="3"/>
  <c r="AC34" i="3" s="1"/>
  <c r="AE34" i="3" s="1"/>
  <c r="AC35" i="3" s="1"/>
  <c r="AE35" i="3" s="1"/>
  <c r="AC36" i="3" s="1"/>
  <c r="AE36" i="3" s="1"/>
  <c r="AC37" i="3" s="1"/>
  <c r="AE37" i="3" s="1"/>
  <c r="AC38" i="3" s="1"/>
  <c r="AE38" i="3" s="1"/>
  <c r="AC39" i="3" s="1"/>
  <c r="AE39" i="3" s="1"/>
  <c r="AC40" i="3" s="1"/>
  <c r="AE40" i="3" s="1"/>
  <c r="D15" i="6" l="1"/>
  <c r="E15" i="6" s="1"/>
  <c r="F15" i="6" s="1"/>
  <c r="H15" i="6" s="1"/>
  <c r="I15" i="6" s="1"/>
  <c r="D15" i="4"/>
  <c r="E15" i="4" s="1"/>
  <c r="F15" i="4" s="1"/>
  <c r="U42" i="3"/>
  <c r="G43" i="5"/>
  <c r="C44" i="5"/>
  <c r="G43" i="6"/>
  <c r="C44" i="6"/>
  <c r="AC41" i="3"/>
  <c r="AE41" i="3" s="1"/>
  <c r="AC42" i="3" s="1"/>
  <c r="AE42" i="3" s="1"/>
  <c r="G44" i="4"/>
  <c r="C45" i="4"/>
  <c r="N42" i="3"/>
  <c r="AA43" i="3" s="1"/>
  <c r="M42" i="3"/>
  <c r="G43" i="3"/>
  <c r="H43" i="3" s="1"/>
  <c r="J43" i="3" s="1"/>
  <c r="L43" i="3" s="1"/>
  <c r="O43" i="3" s="1"/>
  <c r="E43" i="3"/>
  <c r="F44" i="3" s="1"/>
  <c r="I44" i="3"/>
  <c r="O42" i="3"/>
  <c r="T15" i="3" l="1"/>
  <c r="H15" i="4"/>
  <c r="I15" i="4" s="1"/>
  <c r="W15" i="3" s="1"/>
  <c r="U43" i="3"/>
  <c r="G44" i="5"/>
  <c r="C45" i="5"/>
  <c r="G44" i="6"/>
  <c r="C45" i="6"/>
  <c r="C46" i="4"/>
  <c r="G45" i="4"/>
  <c r="P43" i="3"/>
  <c r="AC43" i="3" s="1"/>
  <c r="AE43" i="3" s="1"/>
  <c r="N43" i="3"/>
  <c r="AA44" i="3" s="1"/>
  <c r="M43" i="3"/>
  <c r="G44" i="3"/>
  <c r="H44" i="3" s="1"/>
  <c r="J44" i="3" s="1"/>
  <c r="L44" i="3" s="1"/>
  <c r="N44" i="3" s="1"/>
  <c r="E44" i="3"/>
  <c r="F45" i="3" s="1"/>
  <c r="I45" i="3"/>
  <c r="D16" i="4" l="1"/>
  <c r="E16" i="4" s="1"/>
  <c r="F16" i="4" s="1"/>
  <c r="H16" i="4" s="1"/>
  <c r="D16" i="5"/>
  <c r="E16" i="5" s="1"/>
  <c r="F16" i="5" s="1"/>
  <c r="H16" i="5" s="1"/>
  <c r="I16" i="5" s="1"/>
  <c r="V15" i="3"/>
  <c r="D16" i="6"/>
  <c r="E16" i="6" s="1"/>
  <c r="F16" i="6" s="1"/>
  <c r="H16" i="6" s="1"/>
  <c r="I16" i="6" s="1"/>
  <c r="U44" i="3"/>
  <c r="G45" i="5"/>
  <c r="C46" i="5"/>
  <c r="G45" i="6"/>
  <c r="C46" i="6"/>
  <c r="G46" i="4"/>
  <c r="C47" i="4"/>
  <c r="O44" i="3"/>
  <c r="AA45" i="3"/>
  <c r="P44" i="3"/>
  <c r="AC44" i="3" s="1"/>
  <c r="AE44" i="3" s="1"/>
  <c r="G45" i="3"/>
  <c r="H45" i="3" s="1"/>
  <c r="J45" i="3" s="1"/>
  <c r="L45" i="3" s="1"/>
  <c r="O45" i="3" s="1"/>
  <c r="E45" i="3"/>
  <c r="F46" i="3" s="1"/>
  <c r="I46" i="3"/>
  <c r="M44" i="3"/>
  <c r="T16" i="3" l="1"/>
  <c r="I16" i="4"/>
  <c r="W16" i="3" s="1"/>
  <c r="D17" i="4" s="1"/>
  <c r="E17" i="4" s="1"/>
  <c r="F17" i="4" s="1"/>
  <c r="V16" i="3"/>
  <c r="U45" i="3"/>
  <c r="G46" i="5"/>
  <c r="C47" i="5"/>
  <c r="G46" i="6"/>
  <c r="C47" i="6"/>
  <c r="G47" i="4"/>
  <c r="C48" i="4"/>
  <c r="N45" i="3"/>
  <c r="AA46" i="3" s="1"/>
  <c r="M45" i="3"/>
  <c r="G46" i="3"/>
  <c r="H46" i="3" s="1"/>
  <c r="J46" i="3" s="1"/>
  <c r="L46" i="3" s="1"/>
  <c r="N46" i="3" s="1"/>
  <c r="E46" i="3"/>
  <c r="F47" i="3" s="1"/>
  <c r="I47" i="3"/>
  <c r="P45" i="3"/>
  <c r="AC45" i="3" s="1"/>
  <c r="AE45" i="3" s="1"/>
  <c r="D17" i="5" l="1"/>
  <c r="E17" i="5" s="1"/>
  <c r="F17" i="5" s="1"/>
  <c r="H17" i="5" s="1"/>
  <c r="I17" i="5" s="1"/>
  <c r="D17" i="6"/>
  <c r="E17" i="6" s="1"/>
  <c r="F17" i="6" s="1"/>
  <c r="H17" i="6" s="1"/>
  <c r="I17" i="6" s="1"/>
  <c r="U46" i="3"/>
  <c r="G47" i="5"/>
  <c r="C48" i="5"/>
  <c r="G47" i="6"/>
  <c r="C48" i="6"/>
  <c r="G48" i="4"/>
  <c r="C49" i="4"/>
  <c r="P46" i="3"/>
  <c r="AC46" i="3" s="1"/>
  <c r="AE46" i="3" s="1"/>
  <c r="AA47" i="3"/>
  <c r="O46" i="3"/>
  <c r="G47" i="3"/>
  <c r="H47" i="3" s="1"/>
  <c r="J47" i="3" s="1"/>
  <c r="L47" i="3" s="1"/>
  <c r="P47" i="3" s="1"/>
  <c r="E47" i="3"/>
  <c r="F48" i="3" s="1"/>
  <c r="I48" i="3"/>
  <c r="M46" i="3"/>
  <c r="H17" i="4"/>
  <c r="T17" i="3" l="1"/>
  <c r="I17" i="4"/>
  <c r="W17" i="3" s="1"/>
  <c r="D18" i="5" s="1"/>
  <c r="E18" i="5" s="1"/>
  <c r="F18" i="5" s="1"/>
  <c r="H18" i="5" s="1"/>
  <c r="I18" i="5" s="1"/>
  <c r="V17" i="3"/>
  <c r="U47" i="3"/>
  <c r="G48" i="5"/>
  <c r="C49" i="5"/>
  <c r="G48" i="6"/>
  <c r="C49" i="6"/>
  <c r="C50" i="4"/>
  <c r="G49" i="4"/>
  <c r="M47" i="3"/>
  <c r="AC47" i="3"/>
  <c r="AE47" i="3" s="1"/>
  <c r="G48" i="3"/>
  <c r="H48" i="3" s="1"/>
  <c r="J48" i="3" s="1"/>
  <c r="L48" i="3" s="1"/>
  <c r="E48" i="3"/>
  <c r="F49" i="3" s="1"/>
  <c r="I49" i="3"/>
  <c r="N47" i="3"/>
  <c r="AA48" i="3" s="1"/>
  <c r="O47" i="3"/>
  <c r="D18" i="6" l="1"/>
  <c r="E18" i="6" s="1"/>
  <c r="F18" i="6" s="1"/>
  <c r="H18" i="6" s="1"/>
  <c r="I18" i="6" s="1"/>
  <c r="D18" i="4"/>
  <c r="E18" i="4" s="1"/>
  <c r="F18" i="4" s="1"/>
  <c r="U48" i="3"/>
  <c r="G49" i="5"/>
  <c r="C50" i="5"/>
  <c r="C50" i="6"/>
  <c r="G49" i="6"/>
  <c r="G50" i="4"/>
  <c r="C51" i="4"/>
  <c r="M48" i="3"/>
  <c r="O48" i="3"/>
  <c r="N48" i="3"/>
  <c r="AA49" i="3" s="1"/>
  <c r="P48" i="3"/>
  <c r="AC48" i="3" s="1"/>
  <c r="AE48" i="3" s="1"/>
  <c r="G49" i="3"/>
  <c r="H49" i="3" s="1"/>
  <c r="J49" i="3" s="1"/>
  <c r="L49" i="3" s="1"/>
  <c r="E49" i="3"/>
  <c r="F50" i="3" s="1"/>
  <c r="I50" i="3"/>
  <c r="T18" i="3" l="1"/>
  <c r="H18" i="4"/>
  <c r="I18" i="4" s="1"/>
  <c r="W18" i="3" s="1"/>
  <c r="V18" i="3"/>
  <c r="U49" i="3"/>
  <c r="M49" i="3"/>
  <c r="G50" i="5"/>
  <c r="C51" i="5"/>
  <c r="G50" i="6"/>
  <c r="C51" i="6"/>
  <c r="G51" i="4"/>
  <c r="C52" i="4"/>
  <c r="G50" i="3"/>
  <c r="H50" i="3" s="1"/>
  <c r="J50" i="3" s="1"/>
  <c r="L50" i="3" s="1"/>
  <c r="N50" i="3" s="1"/>
  <c r="E50" i="3"/>
  <c r="F51" i="3" s="1"/>
  <c r="I51" i="3"/>
  <c r="O49" i="3"/>
  <c r="P49" i="3"/>
  <c r="AC49" i="3" s="1"/>
  <c r="AE49" i="3" s="1"/>
  <c r="N49" i="3"/>
  <c r="AA50" i="3" s="1"/>
  <c r="D19" i="4" l="1"/>
  <c r="E19" i="4" s="1"/>
  <c r="F19" i="4" s="1"/>
  <c r="H19" i="4" s="1"/>
  <c r="D19" i="6"/>
  <c r="E19" i="6" s="1"/>
  <c r="F19" i="6" s="1"/>
  <c r="H19" i="6" s="1"/>
  <c r="I19" i="6" s="1"/>
  <c r="D19" i="5"/>
  <c r="E19" i="5" s="1"/>
  <c r="F19" i="5" s="1"/>
  <c r="H19" i="5" s="1"/>
  <c r="I19" i="5" s="1"/>
  <c r="U50" i="3"/>
  <c r="C52" i="5"/>
  <c r="G51" i="5"/>
  <c r="G51" i="6"/>
  <c r="C52" i="6"/>
  <c r="G52" i="4"/>
  <c r="C53" i="4"/>
  <c r="M50" i="3"/>
  <c r="P50" i="3"/>
  <c r="AC50" i="3" s="1"/>
  <c r="AE50" i="3" s="1"/>
  <c r="O50" i="3"/>
  <c r="G51" i="3"/>
  <c r="H51" i="3" s="1"/>
  <c r="J51" i="3" s="1"/>
  <c r="L51" i="3" s="1"/>
  <c r="N51" i="3" s="1"/>
  <c r="E51" i="3"/>
  <c r="F52" i="3" s="1"/>
  <c r="I52" i="3"/>
  <c r="AA51" i="3"/>
  <c r="T19" i="3" l="1"/>
  <c r="I19" i="4"/>
  <c r="W19" i="3" s="1"/>
  <c r="D20" i="5" s="1"/>
  <c r="E20" i="5" s="1"/>
  <c r="F20" i="5" s="1"/>
  <c r="H20" i="5" s="1"/>
  <c r="I20" i="5" s="1"/>
  <c r="V19" i="3"/>
  <c r="U51" i="3"/>
  <c r="G52" i="5"/>
  <c r="C53" i="5"/>
  <c r="G52" i="6"/>
  <c r="C53" i="6"/>
  <c r="G53" i="4"/>
  <c r="C54" i="4"/>
  <c r="G54" i="4" s="1"/>
  <c r="AA52" i="3"/>
  <c r="P51" i="3"/>
  <c r="AC51" i="3" s="1"/>
  <c r="AE51" i="3" s="1"/>
  <c r="G52" i="3"/>
  <c r="H52" i="3" s="1"/>
  <c r="J52" i="3" s="1"/>
  <c r="L52" i="3" s="1"/>
  <c r="O52" i="3" s="1"/>
  <c r="I53" i="3"/>
  <c r="E52" i="3"/>
  <c r="F53" i="3" s="1"/>
  <c r="O51" i="3"/>
  <c r="M51" i="3"/>
  <c r="D20" i="6" l="1"/>
  <c r="E20" i="6" s="1"/>
  <c r="F20" i="6" s="1"/>
  <c r="H20" i="6" s="1"/>
  <c r="I20" i="6" s="1"/>
  <c r="D20" i="4"/>
  <c r="E20" i="4" s="1"/>
  <c r="F20" i="4" s="1"/>
  <c r="H20" i="4" s="1"/>
  <c r="U52" i="3"/>
  <c r="E53" i="3"/>
  <c r="F54" i="3" s="1"/>
  <c r="G54" i="3" s="1"/>
  <c r="H54" i="3" s="1"/>
  <c r="I54" i="3"/>
  <c r="E54" i="3" s="1"/>
  <c r="G53" i="5"/>
  <c r="C54" i="5"/>
  <c r="G54" i="5" s="1"/>
  <c r="G53" i="6"/>
  <c r="C54" i="6"/>
  <c r="G54" i="6" s="1"/>
  <c r="M52" i="3"/>
  <c r="N52" i="3"/>
  <c r="AA53" i="3" s="1"/>
  <c r="G53" i="3"/>
  <c r="H53" i="3" s="1"/>
  <c r="J53" i="3" s="1"/>
  <c r="L53" i="3" s="1"/>
  <c r="N53" i="3" s="1"/>
  <c r="P52" i="3"/>
  <c r="AC52" i="3" s="1"/>
  <c r="AE52" i="3" s="1"/>
  <c r="U54" i="3" l="1"/>
  <c r="T20" i="3"/>
  <c r="I20" i="4"/>
  <c r="W20" i="3" s="1"/>
  <c r="D21" i="6" s="1"/>
  <c r="E21" i="6" s="1"/>
  <c r="F21" i="6" s="1"/>
  <c r="H21" i="6" s="1"/>
  <c r="I21" i="6" s="1"/>
  <c r="V20" i="3"/>
  <c r="U53" i="3"/>
  <c r="J54" i="3"/>
  <c r="L54" i="3" s="1"/>
  <c r="O54" i="3" s="1"/>
  <c r="AA54" i="3"/>
  <c r="O53" i="3"/>
  <c r="M53" i="3"/>
  <c r="P53" i="3"/>
  <c r="AC53" i="3" s="1"/>
  <c r="D21" i="4" l="1"/>
  <c r="E21" i="4" s="1"/>
  <c r="F21" i="4" s="1"/>
  <c r="H21" i="4" s="1"/>
  <c r="I21" i="4" s="1"/>
  <c r="D21" i="5"/>
  <c r="E21" i="5" s="1"/>
  <c r="F21" i="5" s="1"/>
  <c r="H21" i="5" s="1"/>
  <c r="I21" i="5" s="1"/>
  <c r="M54" i="3"/>
  <c r="P54" i="3"/>
  <c r="N54" i="3"/>
  <c r="AE53" i="3"/>
  <c r="AC54" i="3" s="1"/>
  <c r="AE54" i="3" s="1"/>
  <c r="T21" i="3" l="1"/>
  <c r="W21" i="3"/>
  <c r="D22" i="6" s="1"/>
  <c r="E22" i="6" s="1"/>
  <c r="F22" i="6" s="1"/>
  <c r="H22" i="6" s="1"/>
  <c r="I22" i="6" s="1"/>
  <c r="V21" i="3"/>
  <c r="D22" i="5" l="1"/>
  <c r="E22" i="5" s="1"/>
  <c r="F22" i="5" s="1"/>
  <c r="H22" i="5" s="1"/>
  <c r="I22" i="5" s="1"/>
  <c r="D22" i="4"/>
  <c r="E22" i="4" s="1"/>
  <c r="F22" i="4" s="1"/>
  <c r="H22" i="4" s="1"/>
  <c r="T22" i="3" l="1"/>
  <c r="I22" i="4"/>
  <c r="W22" i="3" s="1"/>
  <c r="D23" i="6" s="1"/>
  <c r="E23" i="6" s="1"/>
  <c r="F23" i="6" s="1"/>
  <c r="H23" i="6" s="1"/>
  <c r="I23" i="6" s="1"/>
  <c r="V22" i="3"/>
  <c r="D23" i="5" l="1"/>
  <c r="E23" i="5" s="1"/>
  <c r="F23" i="5" s="1"/>
  <c r="H23" i="5" s="1"/>
  <c r="I23" i="5" s="1"/>
  <c r="D23" i="4"/>
  <c r="E23" i="4" s="1"/>
  <c r="F23" i="4" s="1"/>
  <c r="T23" i="3" l="1"/>
  <c r="H23" i="4"/>
  <c r="I23" i="4" s="1"/>
  <c r="W23" i="3" s="1"/>
  <c r="D24" i="6" s="1"/>
  <c r="E24" i="6" s="1"/>
  <c r="F24" i="6" s="1"/>
  <c r="H24" i="6" s="1"/>
  <c r="I24" i="6" s="1"/>
  <c r="V23" i="3"/>
  <c r="D24" i="5" l="1"/>
  <c r="E24" i="5" s="1"/>
  <c r="F24" i="5" s="1"/>
  <c r="H24" i="5" s="1"/>
  <c r="I24" i="5" s="1"/>
  <c r="D24" i="4"/>
  <c r="E24" i="4" s="1"/>
  <c r="F24" i="4" s="1"/>
  <c r="H24" i="4" s="1"/>
  <c r="T24" i="3" l="1"/>
  <c r="I24" i="4"/>
  <c r="W24" i="3" s="1"/>
  <c r="D25" i="6" s="1"/>
  <c r="E25" i="6" s="1"/>
  <c r="F25" i="6" s="1"/>
  <c r="H25" i="6" s="1"/>
  <c r="I25" i="6" s="1"/>
  <c r="V24" i="3"/>
  <c r="D25" i="4" l="1"/>
  <c r="E25" i="4" s="1"/>
  <c r="F25" i="4" s="1"/>
  <c r="H25" i="4" s="1"/>
  <c r="D25" i="5"/>
  <c r="E25" i="5" s="1"/>
  <c r="F25" i="5" s="1"/>
  <c r="H25" i="5" s="1"/>
  <c r="I25" i="5" s="1"/>
  <c r="T25" i="3" l="1"/>
  <c r="I25" i="4"/>
  <c r="W25" i="3" s="1"/>
  <c r="D26" i="6" s="1"/>
  <c r="E26" i="6" s="1"/>
  <c r="F26" i="6" s="1"/>
  <c r="H26" i="6" s="1"/>
  <c r="I26" i="6" s="1"/>
  <c r="V25" i="3"/>
  <c r="D26" i="4" l="1"/>
  <c r="E26" i="4" s="1"/>
  <c r="F26" i="4" s="1"/>
  <c r="H26" i="4" s="1"/>
  <c r="D26" i="5"/>
  <c r="E26" i="5" s="1"/>
  <c r="F26" i="5" s="1"/>
  <c r="H26" i="5" s="1"/>
  <c r="I26" i="5" s="1"/>
  <c r="T26" i="3" l="1"/>
  <c r="I26" i="4"/>
  <c r="W26" i="3" s="1"/>
  <c r="V26" i="3"/>
  <c r="D27" i="6"/>
  <c r="E27" i="6" s="1"/>
  <c r="F27" i="6" s="1"/>
  <c r="H27" i="6" s="1"/>
  <c r="I27" i="6" s="1"/>
  <c r="D27" i="5"/>
  <c r="E27" i="5" s="1"/>
  <c r="F27" i="5" s="1"/>
  <c r="H27" i="5" s="1"/>
  <c r="I27" i="5" s="1"/>
  <c r="D27" i="4"/>
  <c r="E27" i="4" s="1"/>
  <c r="F27" i="4" s="1"/>
  <c r="H27" i="4" l="1"/>
  <c r="T27" i="3"/>
  <c r="I27" i="4" l="1"/>
  <c r="W27" i="3" s="1"/>
  <c r="D28" i="6" s="1"/>
  <c r="E28" i="6" s="1"/>
  <c r="F28" i="6" s="1"/>
  <c r="H28" i="6" s="1"/>
  <c r="I28" i="6" s="1"/>
  <c r="V27" i="3"/>
  <c r="D28" i="4" l="1"/>
  <c r="E28" i="4" s="1"/>
  <c r="F28" i="4" s="1"/>
  <c r="H28" i="4" s="1"/>
  <c r="D28" i="5"/>
  <c r="E28" i="5" s="1"/>
  <c r="F28" i="5" s="1"/>
  <c r="H28" i="5" s="1"/>
  <c r="I28" i="5" s="1"/>
  <c r="T28" i="3" l="1"/>
  <c r="I28" i="4"/>
  <c r="W28" i="3" s="1"/>
  <c r="D29" i="6" s="1"/>
  <c r="E29" i="6" s="1"/>
  <c r="F29" i="6" s="1"/>
  <c r="H29" i="6" s="1"/>
  <c r="I29" i="6" s="1"/>
  <c r="V28" i="3"/>
  <c r="D29" i="5" l="1"/>
  <c r="E29" i="5" s="1"/>
  <c r="F29" i="5" s="1"/>
  <c r="H29" i="5" s="1"/>
  <c r="I29" i="5" s="1"/>
  <c r="D29" i="4"/>
  <c r="E29" i="4" s="1"/>
  <c r="F29" i="4" s="1"/>
  <c r="H29" i="4" s="1"/>
  <c r="T29" i="3" l="1"/>
  <c r="I29" i="4"/>
  <c r="W29" i="3" s="1"/>
  <c r="V29" i="3"/>
  <c r="D30" i="6"/>
  <c r="E30" i="6" s="1"/>
  <c r="F30" i="6" s="1"/>
  <c r="H30" i="6" s="1"/>
  <c r="I30" i="6" s="1"/>
  <c r="D30" i="5"/>
  <c r="E30" i="5" s="1"/>
  <c r="F30" i="5" s="1"/>
  <c r="H30" i="5" s="1"/>
  <c r="I30" i="5" s="1"/>
  <c r="D30" i="4"/>
  <c r="E30" i="4" s="1"/>
  <c r="F30" i="4" s="1"/>
  <c r="T30" i="3" l="1"/>
  <c r="H30" i="4"/>
  <c r="I30" i="4" l="1"/>
  <c r="W30" i="3" s="1"/>
  <c r="D31" i="6" s="1"/>
  <c r="E31" i="6" s="1"/>
  <c r="F31" i="6" s="1"/>
  <c r="H31" i="6" s="1"/>
  <c r="I31" i="6" s="1"/>
  <c r="V30" i="3"/>
  <c r="D31" i="5" l="1"/>
  <c r="E31" i="5" s="1"/>
  <c r="F31" i="5" s="1"/>
  <c r="H31" i="5" s="1"/>
  <c r="I31" i="5" s="1"/>
  <c r="D31" i="4"/>
  <c r="E31" i="4" s="1"/>
  <c r="F31" i="4" s="1"/>
  <c r="H31" i="4" s="1"/>
  <c r="T31" i="3" l="1"/>
  <c r="I31" i="4"/>
  <c r="W31" i="3" s="1"/>
  <c r="D32" i="6" s="1"/>
  <c r="E32" i="6" s="1"/>
  <c r="F32" i="6" s="1"/>
  <c r="H32" i="6" s="1"/>
  <c r="I32" i="6" s="1"/>
  <c r="V31" i="3"/>
  <c r="D32" i="4" l="1"/>
  <c r="E32" i="4" s="1"/>
  <c r="F32" i="4" s="1"/>
  <c r="H32" i="4" s="1"/>
  <c r="D32" i="5"/>
  <c r="E32" i="5" s="1"/>
  <c r="F32" i="5" s="1"/>
  <c r="H32" i="5" s="1"/>
  <c r="I32" i="5" s="1"/>
  <c r="T32" i="3" l="1"/>
  <c r="I32" i="4"/>
  <c r="W32" i="3" s="1"/>
  <c r="V32" i="3"/>
  <c r="D33" i="6"/>
  <c r="E33" i="6" s="1"/>
  <c r="F33" i="6" s="1"/>
  <c r="H33" i="6" s="1"/>
  <c r="I33" i="6" s="1"/>
  <c r="D33" i="5"/>
  <c r="E33" i="5" s="1"/>
  <c r="F33" i="5" s="1"/>
  <c r="H33" i="5" s="1"/>
  <c r="I33" i="5" s="1"/>
  <c r="D33" i="4"/>
  <c r="E33" i="4" s="1"/>
  <c r="F33" i="4" s="1"/>
  <c r="H33" i="4" l="1"/>
  <c r="T33" i="3"/>
  <c r="I33" i="4" l="1"/>
  <c r="W33" i="3" s="1"/>
  <c r="D34" i="6" s="1"/>
  <c r="E34" i="6" s="1"/>
  <c r="F34" i="6" s="1"/>
  <c r="H34" i="6" s="1"/>
  <c r="I34" i="6" s="1"/>
  <c r="V33" i="3"/>
  <c r="D34" i="4" l="1"/>
  <c r="E34" i="4" s="1"/>
  <c r="F34" i="4" s="1"/>
  <c r="H34" i="4" s="1"/>
  <c r="D34" i="5"/>
  <c r="E34" i="5" s="1"/>
  <c r="F34" i="5" s="1"/>
  <c r="H34" i="5" s="1"/>
  <c r="I34" i="5" s="1"/>
  <c r="T34" i="3" l="1"/>
  <c r="I34" i="4"/>
  <c r="W34" i="3" s="1"/>
  <c r="D35" i="6" s="1"/>
  <c r="E35" i="6" s="1"/>
  <c r="F35" i="6" s="1"/>
  <c r="H35" i="6" s="1"/>
  <c r="I35" i="6" s="1"/>
  <c r="V34" i="3"/>
  <c r="D35" i="4" l="1"/>
  <c r="E35" i="4" s="1"/>
  <c r="F35" i="4" s="1"/>
  <c r="D35" i="5"/>
  <c r="E35" i="5" s="1"/>
  <c r="F35" i="5" s="1"/>
  <c r="H35" i="5" s="1"/>
  <c r="I35" i="5" s="1"/>
  <c r="H35" i="4"/>
  <c r="T35" i="3" l="1"/>
  <c r="I35" i="4"/>
  <c r="W35" i="3" s="1"/>
  <c r="D36" i="6" s="1"/>
  <c r="E36" i="6" s="1"/>
  <c r="F36" i="6" s="1"/>
  <c r="H36" i="6" s="1"/>
  <c r="I36" i="6" s="1"/>
  <c r="V35" i="3"/>
  <c r="D36" i="4" l="1"/>
  <c r="E36" i="4" s="1"/>
  <c r="F36" i="4" s="1"/>
  <c r="H36" i="4" s="1"/>
  <c r="D36" i="5"/>
  <c r="E36" i="5" s="1"/>
  <c r="F36" i="5" s="1"/>
  <c r="H36" i="5" s="1"/>
  <c r="I36" i="5" s="1"/>
  <c r="T36" i="3" l="1"/>
  <c r="I36" i="4"/>
  <c r="W36" i="3" s="1"/>
  <c r="V36" i="3"/>
  <c r="D37" i="6"/>
  <c r="E37" i="6" s="1"/>
  <c r="F37" i="6" s="1"/>
  <c r="H37" i="6" s="1"/>
  <c r="I37" i="6" s="1"/>
  <c r="D37" i="5"/>
  <c r="E37" i="5" s="1"/>
  <c r="F37" i="5" s="1"/>
  <c r="H37" i="5" s="1"/>
  <c r="I37" i="5" s="1"/>
  <c r="D37" i="4"/>
  <c r="E37" i="4" s="1"/>
  <c r="F37" i="4" s="1"/>
  <c r="H37" i="4" l="1"/>
  <c r="T37" i="3"/>
  <c r="I37" i="4" l="1"/>
  <c r="W37" i="3" s="1"/>
  <c r="D38" i="6" s="1"/>
  <c r="E38" i="6" s="1"/>
  <c r="F38" i="6" s="1"/>
  <c r="H38" i="6" s="1"/>
  <c r="I38" i="6" s="1"/>
  <c r="V37" i="3"/>
  <c r="D38" i="5" l="1"/>
  <c r="E38" i="5" s="1"/>
  <c r="F38" i="5" s="1"/>
  <c r="H38" i="5" s="1"/>
  <c r="I38" i="5" s="1"/>
  <c r="D38" i="4"/>
  <c r="E38" i="4" s="1"/>
  <c r="F38" i="4" s="1"/>
  <c r="H38" i="4" s="1"/>
  <c r="T38" i="3" l="1"/>
  <c r="I38" i="4"/>
  <c r="W38" i="3" s="1"/>
  <c r="D39" i="6" s="1"/>
  <c r="E39" i="6" s="1"/>
  <c r="F39" i="6" s="1"/>
  <c r="H39" i="6" s="1"/>
  <c r="I39" i="6" s="1"/>
  <c r="V38" i="3"/>
  <c r="D39" i="4" l="1"/>
  <c r="E39" i="4" s="1"/>
  <c r="F39" i="4" s="1"/>
  <c r="H39" i="4" s="1"/>
  <c r="D39" i="5"/>
  <c r="E39" i="5" s="1"/>
  <c r="F39" i="5" s="1"/>
  <c r="H39" i="5" s="1"/>
  <c r="I39" i="5" s="1"/>
  <c r="T39" i="3" l="1"/>
  <c r="I39" i="4"/>
  <c r="W39" i="3" s="1"/>
  <c r="D40" i="6" s="1"/>
  <c r="E40" i="6" s="1"/>
  <c r="F40" i="6" s="1"/>
  <c r="H40" i="6" s="1"/>
  <c r="I40" i="6" s="1"/>
  <c r="V39" i="3"/>
  <c r="D40" i="4" l="1"/>
  <c r="E40" i="4" s="1"/>
  <c r="F40" i="4" s="1"/>
  <c r="D40" i="5"/>
  <c r="E40" i="5" s="1"/>
  <c r="F40" i="5" s="1"/>
  <c r="H40" i="5" s="1"/>
  <c r="I40" i="5" s="1"/>
  <c r="T40" i="3" l="1"/>
  <c r="H40" i="4"/>
  <c r="I40" i="4" s="1"/>
  <c r="W40" i="3" s="1"/>
  <c r="D41" i="6" s="1"/>
  <c r="E41" i="6" s="1"/>
  <c r="F41" i="6" s="1"/>
  <c r="H41" i="6" s="1"/>
  <c r="I41" i="6" s="1"/>
  <c r="V40" i="3" l="1"/>
  <c r="D41" i="4"/>
  <c r="E41" i="4" s="1"/>
  <c r="F41" i="4" s="1"/>
  <c r="D41" i="5"/>
  <c r="E41" i="5" s="1"/>
  <c r="F41" i="5" s="1"/>
  <c r="H41" i="5" s="1"/>
  <c r="I41" i="5" s="1"/>
  <c r="H41" i="4"/>
  <c r="T41" i="3" l="1"/>
  <c r="I41" i="4"/>
  <c r="W41" i="3" s="1"/>
  <c r="D42" i="6" s="1"/>
  <c r="E42" i="6" s="1"/>
  <c r="F42" i="6" s="1"/>
  <c r="H42" i="6" s="1"/>
  <c r="I42" i="6" s="1"/>
  <c r="V41" i="3"/>
  <c r="D42" i="4" l="1"/>
  <c r="E42" i="4" s="1"/>
  <c r="F42" i="4" s="1"/>
  <c r="H42" i="4" s="1"/>
  <c r="D42" i="5"/>
  <c r="E42" i="5" s="1"/>
  <c r="F42" i="5" s="1"/>
  <c r="H42" i="5" s="1"/>
  <c r="I42" i="5" s="1"/>
  <c r="T42" i="3" l="1"/>
  <c r="I42" i="4"/>
  <c r="W42" i="3" s="1"/>
  <c r="D43" i="6" s="1"/>
  <c r="E43" i="6" s="1"/>
  <c r="F43" i="6" s="1"/>
  <c r="H43" i="6" s="1"/>
  <c r="I43" i="6" s="1"/>
  <c r="V42" i="3"/>
  <c r="D43" i="4" l="1"/>
  <c r="E43" i="4" s="1"/>
  <c r="F43" i="4" s="1"/>
  <c r="D43" i="5"/>
  <c r="E43" i="5" s="1"/>
  <c r="F43" i="5" s="1"/>
  <c r="H43" i="5" s="1"/>
  <c r="I43" i="5" s="1"/>
  <c r="T43" i="3" l="1"/>
  <c r="H43" i="4"/>
  <c r="I43" i="4"/>
  <c r="W43" i="3" s="1"/>
  <c r="D44" i="6" s="1"/>
  <c r="E44" i="6" s="1"/>
  <c r="F44" i="6" s="1"/>
  <c r="H44" i="6" s="1"/>
  <c r="I44" i="6" s="1"/>
  <c r="V43" i="3"/>
  <c r="D44" i="4" l="1"/>
  <c r="E44" i="4" s="1"/>
  <c r="F44" i="4" s="1"/>
  <c r="H44" i="4" s="1"/>
  <c r="D44" i="5"/>
  <c r="E44" i="5" s="1"/>
  <c r="F44" i="5" s="1"/>
  <c r="H44" i="5" s="1"/>
  <c r="I44" i="5" s="1"/>
  <c r="T44" i="3" l="1"/>
  <c r="I44" i="4"/>
  <c r="W44" i="3" s="1"/>
  <c r="D45" i="6" s="1"/>
  <c r="E45" i="6" s="1"/>
  <c r="F45" i="6" s="1"/>
  <c r="H45" i="6" s="1"/>
  <c r="I45" i="6" s="1"/>
  <c r="V44" i="3"/>
  <c r="D45" i="5" l="1"/>
  <c r="E45" i="5" s="1"/>
  <c r="F45" i="5" s="1"/>
  <c r="H45" i="5" s="1"/>
  <c r="I45" i="5" s="1"/>
  <c r="D45" i="4"/>
  <c r="E45" i="4" s="1"/>
  <c r="F45" i="4" s="1"/>
  <c r="H45" i="4"/>
  <c r="T45" i="3" l="1"/>
  <c r="I45" i="4"/>
  <c r="W45" i="3" s="1"/>
  <c r="D46" i="6" s="1"/>
  <c r="E46" i="6" s="1"/>
  <c r="F46" i="6" s="1"/>
  <c r="H46" i="6" s="1"/>
  <c r="I46" i="6" s="1"/>
  <c r="V45" i="3"/>
  <c r="D46" i="4" l="1"/>
  <c r="E46" i="4" s="1"/>
  <c r="F46" i="4" s="1"/>
  <c r="H46" i="4" s="1"/>
  <c r="D46" i="5"/>
  <c r="E46" i="5" s="1"/>
  <c r="F46" i="5" s="1"/>
  <c r="H46" i="5" s="1"/>
  <c r="I46" i="5" s="1"/>
  <c r="T46" i="3" l="1"/>
  <c r="I46" i="4"/>
  <c r="W46" i="3" s="1"/>
  <c r="V46" i="3"/>
  <c r="D47" i="6"/>
  <c r="E47" i="6" s="1"/>
  <c r="F47" i="6" s="1"/>
  <c r="H47" i="6" s="1"/>
  <c r="I47" i="6" s="1"/>
  <c r="D47" i="5"/>
  <c r="E47" i="5" s="1"/>
  <c r="F47" i="5" s="1"/>
  <c r="H47" i="5" s="1"/>
  <c r="I47" i="5" s="1"/>
  <c r="D47" i="4"/>
  <c r="E47" i="4" s="1"/>
  <c r="F47" i="4" s="1"/>
  <c r="H47" i="4" l="1"/>
  <c r="T47" i="3"/>
  <c r="I47" i="4" l="1"/>
  <c r="W47" i="3" s="1"/>
  <c r="D48" i="6" s="1"/>
  <c r="E48" i="6" s="1"/>
  <c r="F48" i="6" s="1"/>
  <c r="H48" i="6" s="1"/>
  <c r="I48" i="6" s="1"/>
  <c r="V47" i="3"/>
  <c r="D48" i="4" l="1"/>
  <c r="E48" i="4" s="1"/>
  <c r="F48" i="4" s="1"/>
  <c r="D48" i="5"/>
  <c r="E48" i="5" s="1"/>
  <c r="F48" i="5" s="1"/>
  <c r="H48" i="5" s="1"/>
  <c r="I48" i="5" s="1"/>
  <c r="T48" i="3" l="1"/>
  <c r="H48" i="4"/>
  <c r="I48" i="4" s="1"/>
  <c r="W48" i="3" s="1"/>
  <c r="D49" i="6" l="1"/>
  <c r="E49" i="6" s="1"/>
  <c r="F49" i="6" s="1"/>
  <c r="H49" i="6" s="1"/>
  <c r="I49" i="6" s="1"/>
  <c r="D49" i="4"/>
  <c r="E49" i="4" s="1"/>
  <c r="F49" i="4" s="1"/>
  <c r="D49" i="5"/>
  <c r="E49" i="5" s="1"/>
  <c r="F49" i="5" s="1"/>
  <c r="H49" i="5" s="1"/>
  <c r="I49" i="5" s="1"/>
  <c r="V48" i="3"/>
  <c r="H49" i="4"/>
  <c r="T49" i="3" l="1"/>
  <c r="I49" i="4"/>
  <c r="W49" i="3" s="1"/>
  <c r="D50" i="6" s="1"/>
  <c r="E50" i="6" s="1"/>
  <c r="F50" i="6" s="1"/>
  <c r="H50" i="6" s="1"/>
  <c r="I50" i="6" s="1"/>
  <c r="V49" i="3"/>
  <c r="D50" i="5"/>
  <c r="E50" i="5" s="1"/>
  <c r="F50" i="5" s="1"/>
  <c r="H50" i="5" s="1"/>
  <c r="I50" i="5" s="1"/>
  <c r="D50" i="4"/>
  <c r="E50" i="4" s="1"/>
  <c r="F50" i="4" s="1"/>
  <c r="H50" i="4" l="1"/>
  <c r="T50" i="3"/>
  <c r="I50" i="4" l="1"/>
  <c r="W50" i="3" s="1"/>
  <c r="D51" i="6" s="1"/>
  <c r="E51" i="6" s="1"/>
  <c r="F51" i="6" s="1"/>
  <c r="H51" i="6" s="1"/>
  <c r="I51" i="6" s="1"/>
  <c r="V50" i="3"/>
  <c r="D51" i="4" l="1"/>
  <c r="E51" i="4" s="1"/>
  <c r="F51" i="4" s="1"/>
  <c r="H51" i="4" s="1"/>
  <c r="D51" i="5"/>
  <c r="E51" i="5" s="1"/>
  <c r="F51" i="5" s="1"/>
  <c r="H51" i="5" s="1"/>
  <c r="I51" i="5" s="1"/>
  <c r="T51" i="3" l="1"/>
  <c r="I51" i="4"/>
  <c r="W51" i="3" s="1"/>
  <c r="D52" i="6" s="1"/>
  <c r="E52" i="6" s="1"/>
  <c r="F52" i="6" s="1"/>
  <c r="H52" i="6" s="1"/>
  <c r="I52" i="6" s="1"/>
  <c r="V51" i="3"/>
  <c r="D52" i="5" l="1"/>
  <c r="E52" i="5" s="1"/>
  <c r="F52" i="5" s="1"/>
  <c r="H52" i="5" s="1"/>
  <c r="I52" i="5" s="1"/>
  <c r="D52" i="4"/>
  <c r="E52" i="4" s="1"/>
  <c r="F52" i="4" s="1"/>
  <c r="H52" i="4" s="1"/>
  <c r="T52" i="3" l="1"/>
  <c r="I52" i="4"/>
  <c r="W52" i="3" s="1"/>
  <c r="V52" i="3"/>
  <c r="D53" i="6"/>
  <c r="E53" i="6" s="1"/>
  <c r="F53" i="6" s="1"/>
  <c r="H53" i="6" s="1"/>
  <c r="I53" i="6" s="1"/>
  <c r="D53" i="5"/>
  <c r="E53" i="5" s="1"/>
  <c r="F53" i="5" s="1"/>
  <c r="H53" i="5" s="1"/>
  <c r="I53" i="5" s="1"/>
  <c r="D53" i="4"/>
  <c r="E53" i="4" s="1"/>
  <c r="F53" i="4" s="1"/>
  <c r="H53" i="4" l="1"/>
  <c r="T53" i="3"/>
  <c r="I53" i="4" l="1"/>
  <c r="W53" i="3" s="1"/>
  <c r="D54" i="6" s="1"/>
  <c r="E54" i="6" s="1"/>
  <c r="F54" i="6" s="1"/>
  <c r="H54" i="6" s="1"/>
  <c r="I54" i="6" s="1"/>
  <c r="V53" i="3"/>
  <c r="D54" i="5" l="1"/>
  <c r="E54" i="5" s="1"/>
  <c r="F54" i="5" s="1"/>
  <c r="H54" i="5" s="1"/>
  <c r="I54" i="5" s="1"/>
  <c r="D54" i="4"/>
  <c r="E54" i="4" s="1"/>
  <c r="F54" i="4" s="1"/>
  <c r="H54" i="4"/>
  <c r="T54" i="3" l="1"/>
  <c r="I54" i="4"/>
  <c r="W54" i="3" s="1"/>
  <c r="V54" i="3"/>
</calcChain>
</file>

<file path=xl/sharedStrings.xml><?xml version="1.0" encoding="utf-8"?>
<sst xmlns="http://schemas.openxmlformats.org/spreadsheetml/2006/main" count="175" uniqueCount="151">
  <si>
    <t>Initializers</t>
  </si>
  <si>
    <t>Odyssey</t>
  </si>
  <si>
    <t>Initalizers</t>
  </si>
  <si>
    <t>Adoption</t>
  </si>
  <si>
    <t>Total</t>
  </si>
  <si>
    <t>Bounties</t>
  </si>
  <si>
    <t>to ecosys</t>
  </si>
  <si>
    <t>to invest</t>
  </si>
  <si>
    <t>incoming money</t>
  </si>
  <si>
    <t>part</t>
  </si>
  <si>
    <t>total payback</t>
  </si>
  <si>
    <t>Total payback</t>
  </si>
  <si>
    <t>Total invest</t>
  </si>
  <si>
    <t>To ecosystem</t>
  </si>
  <si>
    <t>to bounties-safe</t>
  </si>
  <si>
    <t>Bounty 1</t>
  </si>
  <si>
    <t>Bounty 2</t>
  </si>
  <si>
    <t>Bounty 3</t>
  </si>
  <si>
    <t>Bounty 4</t>
  </si>
  <si>
    <t>Bounty 5</t>
  </si>
  <si>
    <t>Bounty 6</t>
  </si>
  <si>
    <t>Bounty 7</t>
  </si>
  <si>
    <t>Bounty 8</t>
  </si>
  <si>
    <t>Bounty 9</t>
  </si>
  <si>
    <t>Bounty 10</t>
  </si>
  <si>
    <t>Bounty 11</t>
  </si>
  <si>
    <t>Bounty 12</t>
  </si>
  <si>
    <t>Bounty 13</t>
  </si>
  <si>
    <t>Bounty 14</t>
  </si>
  <si>
    <t>end</t>
  </si>
  <si>
    <t>Moment</t>
  </si>
  <si>
    <t>Money in safe</t>
  </si>
  <si>
    <t>Revenue received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</si>
  <si>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</si>
  <si>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</si>
  <si>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</si>
  <si>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</si>
  <si>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</si>
  <si>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</si>
  <si>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</si>
  <si>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</si>
  <si>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</si>
  <si>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</si>
  <si>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</si>
  <si>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</si>
  <si>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</si>
  <si>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pre</t>
  </si>
  <si>
    <t>on</t>
  </si>
  <si>
    <t>after</t>
  </si>
  <si>
    <t>Multiplier on investment</t>
  </si>
  <si>
    <t>Via protocol</t>
  </si>
  <si>
    <t>Revenue to ecosystem</t>
  </si>
  <si>
    <t>Revenue to investors</t>
  </si>
  <si>
    <t>Revenue to bounties</t>
  </si>
  <si>
    <t>Investment</t>
  </si>
  <si>
    <t>Investors</t>
  </si>
  <si>
    <t>Total investment</t>
  </si>
  <si>
    <t>Left to be payed back</t>
  </si>
  <si>
    <t>Uses of the protocol per user per time period</t>
  </si>
  <si>
    <t>Total uses</t>
  </si>
  <si>
    <t>Cost per use</t>
  </si>
  <si>
    <t>Protocol revenue</t>
  </si>
  <si>
    <t>Reduce use price per timeunit</t>
  </si>
  <si>
    <t>#Users of the protocol</t>
  </si>
  <si>
    <t>Growth</t>
  </si>
  <si>
    <t>Initial growth of users per timeunit</t>
  </si>
  <si>
    <t>m 14</t>
  </si>
  <si>
    <t>Bounty 15</t>
  </si>
  <si>
    <t>m 15</t>
  </si>
  <si>
    <t>Bounty 16</t>
  </si>
  <si>
    <t>m 16</t>
  </si>
  <si>
    <t>Bounty 17</t>
  </si>
  <si>
    <t>m 17</t>
  </si>
  <si>
    <t>Bounty 18</t>
  </si>
  <si>
    <t>m 18</t>
  </si>
  <si>
    <t>Bounty 19</t>
  </si>
  <si>
    <t>m 19</t>
  </si>
  <si>
    <t>Bounty 20</t>
  </si>
  <si>
    <t>m 20</t>
  </si>
  <si>
    <t>Bounty 21</t>
  </si>
  <si>
    <t>m 21</t>
  </si>
  <si>
    <t>Bounty 22</t>
  </si>
  <si>
    <t>m 22</t>
  </si>
  <si>
    <t>Bounty 23</t>
  </si>
  <si>
    <t>m 23</t>
  </si>
  <si>
    <t>Bounty 24</t>
  </si>
  <si>
    <t>m 24</t>
  </si>
  <si>
    <t>Bounty 25</t>
  </si>
  <si>
    <t>m 25</t>
  </si>
  <si>
    <t>Bounty 26</t>
  </si>
  <si>
    <t>m 26</t>
  </si>
  <si>
    <t>Bounty 27</t>
  </si>
  <si>
    <t>m 27</t>
  </si>
  <si>
    <t>Bounty 28</t>
  </si>
  <si>
    <t>m 28</t>
  </si>
  <si>
    <t>Bounty 29</t>
  </si>
  <si>
    <t>m 29</t>
  </si>
  <si>
    <t>Bounty 30</t>
  </si>
  <si>
    <t>m 30</t>
  </si>
  <si>
    <t>Bounty 31</t>
  </si>
  <si>
    <t>m 31</t>
  </si>
  <si>
    <t>Bounty 32</t>
  </si>
  <si>
    <t>m 32</t>
  </si>
  <si>
    <t>Bounty 33</t>
  </si>
  <si>
    <t>m 33</t>
  </si>
  <si>
    <t>Bounty 34</t>
  </si>
  <si>
    <t>m 34</t>
  </si>
  <si>
    <t>Bounty 35</t>
  </si>
  <si>
    <t>m 35</t>
  </si>
  <si>
    <t>Bounty 36</t>
  </si>
  <si>
    <t>m 36</t>
  </si>
  <si>
    <t>Bounty 37</t>
  </si>
  <si>
    <t>m 37</t>
  </si>
  <si>
    <t>Bounty 38</t>
  </si>
  <si>
    <t>m 38</t>
  </si>
  <si>
    <t>Bounty 39</t>
  </si>
  <si>
    <t>m 39</t>
  </si>
  <si>
    <t>Bounty 40</t>
  </si>
  <si>
    <t>m 40</t>
  </si>
  <si>
    <t>Bounty 41</t>
  </si>
  <si>
    <t>m 41</t>
  </si>
  <si>
    <t>Bounty 42</t>
  </si>
  <si>
    <t>m 42</t>
  </si>
  <si>
    <t>Bounty 43</t>
  </si>
  <si>
    <t>m 43</t>
  </si>
  <si>
    <t>Bounty 44</t>
  </si>
  <si>
    <t>m 44</t>
  </si>
  <si>
    <t>Bounty 45</t>
  </si>
  <si>
    <t>m 45</t>
  </si>
  <si>
    <t>Bounty 46</t>
  </si>
  <si>
    <t>m 46</t>
  </si>
  <si>
    <t>Bounty 47</t>
  </si>
  <si>
    <t>m 47</t>
  </si>
  <si>
    <t>Bounty 48</t>
  </si>
  <si>
    <t>Price per use</t>
  </si>
  <si>
    <t>Bounies paid</t>
  </si>
  <si>
    <t>Bounty per timeunit</t>
  </si>
  <si>
    <t>m 48</t>
  </si>
  <si>
    <t>Bounty 49</t>
  </si>
  <si>
    <t>Max users (realisticly)</t>
  </si>
  <si>
    <t>Dashboard investor 1</t>
  </si>
  <si>
    <t>Dashboard investor 3</t>
  </si>
  <si>
    <t>Dashboard investor 2</t>
  </si>
  <si>
    <t>deepDAO Commons enabler</t>
  </si>
  <si>
    <t>Payback this period</t>
  </si>
  <si>
    <t>Goal</t>
  </si>
  <si>
    <t>Payback potential</t>
  </si>
  <si>
    <t>Foundation dashboard</t>
  </si>
  <si>
    <t>Default</t>
  </si>
  <si>
    <t>Changed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</si>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</sst>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"/>
    <numFmt numFmtId="165" formatCode="&quot;€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164" fontId="0" fillId="2" borderId="0" xfId="0" applyNumberFormat="1" applyFill="1"/>
    <xf numFmtId="0" fontId="0" fillId="0" borderId="0" xfId="0" applyBorder="1"/>
    <xf numFmtId="0" fontId="2" fillId="0" borderId="0" xfId="0" applyFont="1" applyBorder="1" applyAlignment="1">
      <alignment vertical="top" wrapText="1"/>
    </xf>
    <xf numFmtId="0" fontId="1" fillId="3" borderId="0" xfId="0" applyFont="1" applyFill="1" applyBorder="1" applyAlignment="1">
      <alignment vertical="top"/>
    </xf>
    <xf numFmtId="1" fontId="0" fillId="0" borderId="0" xfId="0" applyNumberFormat="1" applyBorder="1"/>
    <xf numFmtId="0" fontId="0" fillId="0" borderId="1" xfId="0" applyBorder="1"/>
    <xf numFmtId="165" fontId="0" fillId="0" borderId="0" xfId="0" applyNumberFormat="1" applyBorder="1"/>
    <xf numFmtId="0" fontId="0" fillId="0" borderId="0" xfId="0" applyFont="1" applyBorder="1" applyAlignment="1">
      <alignment vertical="top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1" fillId="3" borderId="0" xfId="0" applyFont="1" applyFill="1" applyBorder="1" applyAlignment="1">
      <alignment vertical="top" textRotation="255"/>
    </xf>
    <xf numFmtId="0" fontId="1" fillId="3" borderId="0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Alignment="1">
      <alignment vertical="top" wrapText="1"/>
    </xf>
    <xf numFmtId="9" fontId="0" fillId="0" borderId="0" xfId="0" applyNumberFormat="1"/>
    <xf numFmtId="165" fontId="0" fillId="0" borderId="2" xfId="0" applyNumberFormat="1" applyBorder="1"/>
    <xf numFmtId="0" fontId="0" fillId="0" borderId="3" xfId="0" applyBorder="1"/>
    <xf numFmtId="165" fontId="0" fillId="0" borderId="4" xfId="0" applyNumberFormat="1" applyBorder="1"/>
    <xf numFmtId="10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2" fillId="0" borderId="0" xfId="0" applyFont="1"/>
    <xf numFmtId="0" fontId="5" fillId="0" borderId="0" xfId="0" applyFont="1" applyFill="1"/>
    <xf numFmtId="9" fontId="5" fillId="0" borderId="0" xfId="0" applyNumberFormat="1" applyFont="1" applyFill="1" applyAlignment="1">
      <alignment vertical="top" wrapText="1"/>
    </xf>
    <xf numFmtId="165" fontId="5" fillId="0" borderId="0" xfId="0" applyNumberFormat="1" applyFont="1" applyFill="1" applyBorder="1"/>
    <xf numFmtId="9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0" fillId="2" borderId="5" xfId="0" quotePrefix="1" applyFill="1" applyBorder="1"/>
    <xf numFmtId="0" fontId="0" fillId="2" borderId="7" xfId="0" applyFill="1" applyBorder="1"/>
    <xf numFmtId="164" fontId="0" fillId="2" borderId="6" xfId="0" applyNumberFormat="1" applyFill="1" applyBorder="1"/>
    <xf numFmtId="9" fontId="0" fillId="2" borderId="6" xfId="0" applyNumberFormat="1" applyFill="1" applyBorder="1"/>
    <xf numFmtId="0" fontId="0" fillId="4" borderId="0" xfId="0" applyFill="1" applyBorder="1"/>
    <xf numFmtId="164" fontId="0" fillId="4" borderId="0" xfId="0" applyNumberFormat="1" applyFill="1" applyBorder="1"/>
    <xf numFmtId="9" fontId="0" fillId="4" borderId="0" xfId="0" applyNumberFormat="1" applyFill="1" applyBorder="1"/>
    <xf numFmtId="0" fontId="0" fillId="2" borderId="5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price</a:t>
            </a:r>
            <a:r>
              <a:rPr lang="en-US" baseline="0"/>
              <a:t> per transaction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#Users of the protocol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Data!$F$2:$F$54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</c:v>
                </c:pt>
                <c:pt idx="6" formatCode="0">
                  <c:v>13.327500000000001</c:v>
                </c:pt>
                <c:pt idx="7" formatCode="0">
                  <c:v>18.205698187500001</c:v>
                </c:pt>
                <c:pt idx="8" formatCode="0">
                  <c:v>25.535812934487659</c:v>
                </c:pt>
                <c:pt idx="9" formatCode="0">
                  <c:v>36.845375508996135</c:v>
                </c:pt>
                <c:pt idx="10" formatCode="0">
                  <c:v>54.795678836571639</c:v>
                </c:pt>
                <c:pt idx="11" formatCode="0">
                  <c:v>84.16052983417886</c:v>
                </c:pt>
                <c:pt idx="12" formatCode="0">
                  <c:v>133.77206158313857</c:v>
                </c:pt>
                <c:pt idx="13" formatCode="0">
                  <c:v>220.51463060896327</c:v>
                </c:pt>
                <c:pt idx="14" formatCode="0">
                  <c:v>377.80312474199059</c:v>
                </c:pt>
                <c:pt idx="15" formatCode="0">
                  <c:v>674.2301366180227</c:v>
                </c:pt>
                <c:pt idx="16" formatCode="0">
                  <c:v>1256.136459748705</c:v>
                </c:pt>
                <c:pt idx="17" formatCode="0">
                  <c:v>2448.6804886172372</c:v>
                </c:pt>
                <c:pt idx="18" formatCode="0">
                  <c:v>5005.8670107572834</c:v>
                </c:pt>
                <c:pt idx="19" formatCode="0">
                  <c:v>10756.322932688907</c:v>
                </c:pt>
                <c:pt idx="20" formatCode="0">
                  <c:v>24348.201592454971</c:v>
                </c:pt>
                <c:pt idx="21" formatCode="0">
                  <c:v>58191.698489027396</c:v>
                </c:pt>
                <c:pt idx="22" formatCode="0">
                  <c:v>147165.48226995993</c:v>
                </c:pt>
                <c:pt idx="23" formatCode="0">
                  <c:v>394679.42589836859</c:v>
                </c:pt>
                <c:pt idx="24" formatCode="0">
                  <c:v>1000000</c:v>
                </c:pt>
                <c:pt idx="25" formatCode="0">
                  <c:v>1000000</c:v>
                </c:pt>
                <c:pt idx="26" formatCode="0">
                  <c:v>1000000</c:v>
                </c:pt>
                <c:pt idx="27" formatCode="0">
                  <c:v>1000000</c:v>
                </c:pt>
                <c:pt idx="28" formatCode="0">
                  <c:v>1000000</c:v>
                </c:pt>
                <c:pt idx="29" formatCode="0">
                  <c:v>1000000</c:v>
                </c:pt>
                <c:pt idx="30" formatCode="0">
                  <c:v>1000000</c:v>
                </c:pt>
                <c:pt idx="31" formatCode="0">
                  <c:v>1000000</c:v>
                </c:pt>
                <c:pt idx="32" formatCode="0">
                  <c:v>1000000</c:v>
                </c:pt>
                <c:pt idx="33" formatCode="0">
                  <c:v>1000000</c:v>
                </c:pt>
                <c:pt idx="34" formatCode="0">
                  <c:v>1000000</c:v>
                </c:pt>
                <c:pt idx="35" formatCode="0">
                  <c:v>1000000</c:v>
                </c:pt>
                <c:pt idx="36" formatCode="0">
                  <c:v>1000000</c:v>
                </c:pt>
                <c:pt idx="37" formatCode="0">
                  <c:v>1000000</c:v>
                </c:pt>
                <c:pt idx="38" formatCode="0">
                  <c:v>1000000</c:v>
                </c:pt>
                <c:pt idx="39" formatCode="0">
                  <c:v>1000000</c:v>
                </c:pt>
                <c:pt idx="40" formatCode="0">
                  <c:v>1000000</c:v>
                </c:pt>
                <c:pt idx="41" formatCode="0">
                  <c:v>1000000</c:v>
                </c:pt>
                <c:pt idx="42" formatCode="0">
                  <c:v>1000000</c:v>
                </c:pt>
                <c:pt idx="43" formatCode="0">
                  <c:v>1000000</c:v>
                </c:pt>
                <c:pt idx="44" formatCode="0">
                  <c:v>1000000</c:v>
                </c:pt>
                <c:pt idx="45" formatCode="0">
                  <c:v>1000000</c:v>
                </c:pt>
                <c:pt idx="46" formatCode="0">
                  <c:v>1000000</c:v>
                </c:pt>
                <c:pt idx="47" formatCode="0">
                  <c:v>1000000</c:v>
                </c:pt>
                <c:pt idx="48" formatCode="0">
                  <c:v>1000000</c:v>
                </c:pt>
                <c:pt idx="49" formatCode="0">
                  <c:v>1000000</c:v>
                </c:pt>
                <c:pt idx="50" formatCode="0">
                  <c:v>1000000</c:v>
                </c:pt>
                <c:pt idx="51" formatCode="0">
                  <c:v>1000000</c:v>
                </c:pt>
                <c:pt idx="52" formatCode="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A-4DE9-A0C7-F4E821C731BB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Uses of the protocol per user per time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Data!$G$2:$G$54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1.0413926851582251</c:v>
                </c:pt>
                <c:pt idx="6" formatCode="0">
                  <c:v>1.1561704171297871</c:v>
                </c:pt>
                <c:pt idx="7" formatCode="0">
                  <c:v>1.2834300997577446</c:v>
                </c:pt>
                <c:pt idx="8" formatCode="0">
                  <c:v>1.4238323969420061</c:v>
                </c:pt>
                <c:pt idx="9" formatCode="0">
                  <c:v>1.5780128187468814</c:v>
                </c:pt>
                <c:pt idx="10" formatCode="0">
                  <c:v>1.7466005657816566</c:v>
                </c:pt>
                <c:pt idx="11" formatCode="0">
                  <c:v>1.930238354778314</c:v>
                </c:pt>
                <c:pt idx="12" formatCode="0">
                  <c:v>2.1295998717405915</c:v>
                </c:pt>
                <c:pt idx="13" formatCode="0">
                  <c:v>2.3454024158092039</c:v>
                </c:pt>
                <c:pt idx="14" formatCode="0">
                  <c:v>2.5784135528354772</c:v>
                </c:pt>
                <c:pt idx="15" formatCode="0">
                  <c:v>2.8294518173184771</c:v>
                </c:pt>
                <c:pt idx="16" formatCode="0">
                  <c:v>3.0993824220767827</c:v>
                </c:pt>
                <c:pt idx="17" formatCode="0">
                  <c:v>3.389109443107635</c:v>
                </c:pt>
                <c:pt idx="18" formatCode="0">
                  <c:v>3.6995660560960726</c:v>
                </c:pt>
                <c:pt idx="19" formatCode="0">
                  <c:v>4.0317042062545685</c:v>
                </c:pt>
                <c:pt idx="20" formatCode="0">
                  <c:v>4.3864847253175565</c:v>
                </c:pt>
                <c:pt idx="21" formatCode="0">
                  <c:v>4.7648684965940173</c:v>
                </c:pt>
                <c:pt idx="22" formatCode="0">
                  <c:v>5.1678089090318249</c:v>
                </c:pt>
                <c:pt idx="23" formatCode="0">
                  <c:v>5.5962455881763002</c:v>
                </c:pt>
                <c:pt idx="24" formatCode="0">
                  <c:v>6.0000004342942646</c:v>
                </c:pt>
                <c:pt idx="25" formatCode="0">
                  <c:v>6.0000004342942646</c:v>
                </c:pt>
                <c:pt idx="26" formatCode="0">
                  <c:v>6.0000004342942646</c:v>
                </c:pt>
                <c:pt idx="27" formatCode="0">
                  <c:v>6.0000004342942646</c:v>
                </c:pt>
                <c:pt idx="28" formatCode="0">
                  <c:v>6.0000004342942646</c:v>
                </c:pt>
                <c:pt idx="29" formatCode="0">
                  <c:v>6.0000004342942646</c:v>
                </c:pt>
                <c:pt idx="30" formatCode="0">
                  <c:v>6.0000004342942646</c:v>
                </c:pt>
                <c:pt idx="31" formatCode="0">
                  <c:v>6.0000004342942646</c:v>
                </c:pt>
                <c:pt idx="32" formatCode="0">
                  <c:v>6.0000004342942646</c:v>
                </c:pt>
                <c:pt idx="33" formatCode="0">
                  <c:v>6.0000004342942646</c:v>
                </c:pt>
                <c:pt idx="34" formatCode="0">
                  <c:v>6.0000004342942646</c:v>
                </c:pt>
                <c:pt idx="35" formatCode="0">
                  <c:v>6.0000004342942646</c:v>
                </c:pt>
                <c:pt idx="36" formatCode="0">
                  <c:v>6.0000004342942646</c:v>
                </c:pt>
                <c:pt idx="37" formatCode="0">
                  <c:v>6.0000004342942646</c:v>
                </c:pt>
                <c:pt idx="38" formatCode="0">
                  <c:v>6.0000004342942646</c:v>
                </c:pt>
                <c:pt idx="39" formatCode="0">
                  <c:v>6.0000004342942646</c:v>
                </c:pt>
                <c:pt idx="40" formatCode="0">
                  <c:v>6.0000004342942646</c:v>
                </c:pt>
                <c:pt idx="41" formatCode="0">
                  <c:v>6.0000004342942646</c:v>
                </c:pt>
                <c:pt idx="42" formatCode="0">
                  <c:v>6.0000004342942646</c:v>
                </c:pt>
                <c:pt idx="43" formatCode="0">
                  <c:v>6.0000004342942646</c:v>
                </c:pt>
                <c:pt idx="44" formatCode="0">
                  <c:v>6.0000004342942646</c:v>
                </c:pt>
                <c:pt idx="45" formatCode="0">
                  <c:v>6.0000004342942646</c:v>
                </c:pt>
                <c:pt idx="46" formatCode="0">
                  <c:v>6.0000004342942646</c:v>
                </c:pt>
                <c:pt idx="47" formatCode="0">
                  <c:v>6.0000004342942646</c:v>
                </c:pt>
                <c:pt idx="48" formatCode="0">
                  <c:v>6.0000004342942646</c:v>
                </c:pt>
                <c:pt idx="49" formatCode="0">
                  <c:v>6.0000004342942646</c:v>
                </c:pt>
                <c:pt idx="50" formatCode="0">
                  <c:v>6.0000004342942646</c:v>
                </c:pt>
                <c:pt idx="51" formatCode="0">
                  <c:v>6.0000004342942646</c:v>
                </c:pt>
                <c:pt idx="52" formatCode="0">
                  <c:v>6.0000004342942646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A-4DE9-A0C7-F4E821C731BB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Price per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Data!$I$2:$I$54</c:f>
              <c:numCache>
                <c:formatCode>General</c:formatCode>
                <c:ptCount val="53"/>
                <c:pt idx="2" formatCode="&quot;€&quot;\ #,##0.00">
                  <c:v>0.5</c:v>
                </c:pt>
                <c:pt idx="3" formatCode="&quot;€&quot;\ #,##0.00">
                  <c:v>0.45454545454545453</c:v>
                </c:pt>
                <c:pt idx="4" formatCode="&quot;€&quot;\ #,##0.00">
                  <c:v>0.41322314049586772</c:v>
                </c:pt>
                <c:pt idx="5" formatCode="&quot;€&quot;\ #,##0.00">
                  <c:v>0.37565740045078883</c:v>
                </c:pt>
                <c:pt idx="6" formatCode="&quot;€&quot;\ #,##0.00">
                  <c:v>0.34150672768253526</c:v>
                </c:pt>
                <c:pt idx="7" formatCode="&quot;€&quot;\ #,##0.00">
                  <c:v>0.31046066152957746</c:v>
                </c:pt>
                <c:pt idx="8" formatCode="&quot;€&quot;\ #,##0.00">
                  <c:v>0.28223696502688855</c:v>
                </c:pt>
                <c:pt idx="9" formatCode="&quot;€&quot;\ #,##0.00">
                  <c:v>0.25657905911535323</c:v>
                </c:pt>
                <c:pt idx="10" formatCode="&quot;€&quot;\ #,##0.00">
                  <c:v>0.23325369010486655</c:v>
                </c:pt>
                <c:pt idx="11" formatCode="&quot;€&quot;\ #,##0.00">
                  <c:v>0.2120488091862423</c:v>
                </c:pt>
                <c:pt idx="12" formatCode="&quot;€&quot;\ #,##0.00">
                  <c:v>0.19277164471476571</c:v>
                </c:pt>
                <c:pt idx="13" formatCode="&quot;€&quot;\ #,##0.00">
                  <c:v>0.17524694974069607</c:v>
                </c:pt>
                <c:pt idx="14" formatCode="&quot;€&quot;\ #,##0.00">
                  <c:v>0.15931540885517823</c:v>
                </c:pt>
                <c:pt idx="15" formatCode="&quot;€&quot;\ #,##0.00">
                  <c:v>0.14483218986834384</c:v>
                </c:pt>
                <c:pt idx="16" formatCode="&quot;€&quot;\ #,##0.00">
                  <c:v>0.13166562715303984</c:v>
                </c:pt>
                <c:pt idx="17" formatCode="&quot;€&quot;\ #,##0.00">
                  <c:v>0.11969602468458167</c:v>
                </c:pt>
                <c:pt idx="18" formatCode="&quot;€&quot;\ #,##0.00">
                  <c:v>0.10881456789507424</c:v>
                </c:pt>
                <c:pt idx="19" formatCode="&quot;€&quot;\ #,##0.00">
                  <c:v>9.8922334450067484E-2</c:v>
                </c:pt>
                <c:pt idx="20" formatCode="&quot;€&quot;\ #,##0.00">
                  <c:v>8.9929394954606792E-2</c:v>
                </c:pt>
                <c:pt idx="21" formatCode="&quot;€&quot;\ #,##0.00">
                  <c:v>8.1753995413278893E-2</c:v>
                </c:pt>
                <c:pt idx="22" formatCode="&quot;€&quot;\ #,##0.00">
                  <c:v>7.4321814012071719E-2</c:v>
                </c:pt>
                <c:pt idx="23" formatCode="&quot;€&quot;\ #,##0.00">
                  <c:v>6.7565285465519737E-2</c:v>
                </c:pt>
                <c:pt idx="24" formatCode="&quot;€&quot;\ #,##0.00">
                  <c:v>6.1422986786836116E-2</c:v>
                </c:pt>
                <c:pt idx="25" formatCode="&quot;€&quot;\ #,##0.00">
                  <c:v>5.5839078897123737E-2</c:v>
                </c:pt>
                <c:pt idx="26" formatCode="&quot;€&quot;\ #,##0.00">
                  <c:v>5.0762798997385214E-2</c:v>
                </c:pt>
                <c:pt idx="27" formatCode="&quot;€&quot;\ #,##0.00">
                  <c:v>4.614799908853201E-2</c:v>
                </c:pt>
                <c:pt idx="28" formatCode="&quot;€&quot;\ #,##0.00">
                  <c:v>4.1952726444120007E-2</c:v>
                </c:pt>
                <c:pt idx="29" formatCode="&quot;€&quot;\ #,##0.00">
                  <c:v>3.8138842221927274E-2</c:v>
                </c:pt>
                <c:pt idx="30" formatCode="&quot;€&quot;\ #,##0.00">
                  <c:v>3.4671674747206609E-2</c:v>
                </c:pt>
                <c:pt idx="31" formatCode="&quot;€&quot;\ #,##0.00">
                  <c:v>3.1519704315642369E-2</c:v>
                </c:pt>
                <c:pt idx="32" formatCode="&quot;€&quot;\ #,##0.00">
                  <c:v>2.8654276650583968E-2</c:v>
                </c:pt>
                <c:pt idx="33" formatCode="&quot;€&quot;\ #,##0.00">
                  <c:v>2.6049342409621788E-2</c:v>
                </c:pt>
                <c:pt idx="34" formatCode="&quot;€&quot;\ #,##0.00">
                  <c:v>2.3681220372383443E-2</c:v>
                </c:pt>
                <c:pt idx="35" formatCode="&quot;€&quot;\ #,##0.00">
                  <c:v>2.1528382156712218E-2</c:v>
                </c:pt>
                <c:pt idx="36" formatCode="&quot;€&quot;\ #,##0.00">
                  <c:v>1.9571256506102017E-2</c:v>
                </c:pt>
                <c:pt idx="37" formatCode="&quot;€&quot;\ #,##0.00">
                  <c:v>1.7792051369183649E-2</c:v>
                </c:pt>
                <c:pt idx="38" formatCode="&quot;€&quot;\ #,##0.00">
                  <c:v>1.6174592153803315E-2</c:v>
                </c:pt>
                <c:pt idx="39" formatCode="&quot;€&quot;\ #,##0.00">
                  <c:v>1.4704174685275739E-2</c:v>
                </c:pt>
                <c:pt idx="40" formatCode="&quot;€&quot;\ #,##0.00">
                  <c:v>1.3367431532068853E-2</c:v>
                </c:pt>
                <c:pt idx="41" formatCode="&quot;€&quot;\ #,##0.00">
                  <c:v>1.2152210483698956E-2</c:v>
                </c:pt>
                <c:pt idx="42" formatCode="&quot;€&quot;\ #,##0.00">
                  <c:v>1.1047464076089959E-2</c:v>
                </c:pt>
                <c:pt idx="43" formatCode="&quot;€&quot;\ #,##0.00">
                  <c:v>1.0043149160081781E-2</c:v>
                </c:pt>
                <c:pt idx="44" formatCode="&quot;€&quot;\ #,##0.00">
                  <c:v>9.1301356000743454E-3</c:v>
                </c:pt>
                <c:pt idx="45" formatCode="&quot;€&quot;\ #,##0.00">
                  <c:v>8.3001232727948591E-3</c:v>
                </c:pt>
                <c:pt idx="46" formatCode="&quot;€&quot;\ #,##0.00">
                  <c:v>7.5455666116316898E-3</c:v>
                </c:pt>
                <c:pt idx="47" formatCode="&quot;€&quot;\ #,##0.00">
                  <c:v>6.8596060105742627E-3</c:v>
                </c:pt>
                <c:pt idx="48" formatCode="&quot;€&quot;\ #,##0.00">
                  <c:v>6.2360054641584202E-3</c:v>
                </c:pt>
                <c:pt idx="49" formatCode="&quot;€&quot;\ #,##0.00">
                  <c:v>5.6690958765076545E-3</c:v>
                </c:pt>
                <c:pt idx="50" formatCode="&quot;€&quot;\ #,##0.00">
                  <c:v>5.1537235240978673E-3</c:v>
                </c:pt>
                <c:pt idx="51" formatCode="&quot;€&quot;\ #,##0.00">
                  <c:v>4.6852032037253332E-3</c:v>
                </c:pt>
                <c:pt idx="52" formatCode="&quot;€&quot;\ #,##0.00">
                  <c:v>4.2592756397503029E-3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A-4DE9-A0C7-F4E821C7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40335"/>
        <c:axId val="1540842175"/>
      </c:lineChart>
      <c:catAx>
        <c:axId val="162434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42175"/>
        <c:crosses val="autoZero"/>
        <c:auto val="1"/>
        <c:lblAlgn val="ctr"/>
        <c:lblOffset val="100"/>
        <c:noMultiLvlLbl val="0"/>
      </c:catAx>
      <c:valAx>
        <c:axId val="1540842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4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Available</a:t>
            </a:r>
            <a:r>
              <a:rPr lang="en-US" baseline="0"/>
              <a:t> money versus bounties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Money in safe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Data!$A$2:$A$53</c:f>
              <c:strCache>
                <c:ptCount val="52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</c:strCache>
            </c:strRef>
          </c:cat>
          <c:val>
            <c:numRef>
              <c:f>Data!$AC$2:$AC$53</c:f>
              <c:numCache>
                <c:formatCode>"€"\ #,##0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100001.7604309103</c:v>
                </c:pt>
                <c:pt idx="6">
                  <c:v>90004.128434310143</c:v>
                </c:pt>
                <c:pt idx="7">
                  <c:v>40007.392798849454</c:v>
                </c:pt>
                <c:pt idx="8">
                  <c:v>4.6177983660381869</c:v>
                </c:pt>
                <c:pt idx="9">
                  <c:v>50006.713163672946</c:v>
                </c:pt>
                <c:pt idx="10">
                  <c:v>16.758880800538464</c:v>
                </c:pt>
                <c:pt idx="11">
                  <c:v>30015.501286875235</c:v>
                </c:pt>
                <c:pt idx="12">
                  <c:v>24.712637493415968</c:v>
                </c:pt>
                <c:pt idx="13">
                  <c:v>40.78662394177195</c:v>
                </c:pt>
                <c:pt idx="14">
                  <c:v>69.837457015706534</c:v>
                </c:pt>
                <c:pt idx="15">
                  <c:v>124.33347571680464</c:v>
                </c:pt>
                <c:pt idx="16">
                  <c:v>230.67307914957547</c:v>
                </c:pt>
                <c:pt idx="17">
                  <c:v>447.00250305324192</c:v>
                </c:pt>
                <c:pt idx="18">
                  <c:v>906.83787240877336</c:v>
                </c:pt>
                <c:pt idx="19">
                  <c:v>1930.453587108851</c:v>
                </c:pt>
                <c:pt idx="20">
                  <c:v>4322.1287079022704</c:v>
                </c:pt>
                <c:pt idx="21">
                  <c:v>10200.781681620261</c:v>
                </c:pt>
                <c:pt idx="22">
                  <c:v>25435.555053687196</c:v>
                </c:pt>
                <c:pt idx="23">
                  <c:v>67154.84988035087</c:v>
                </c:pt>
                <c:pt idx="24">
                  <c:v>182996.92620885128</c:v>
                </c:pt>
                <c:pt idx="25">
                  <c:v>283762.45014385163</c:v>
                </c:pt>
                <c:pt idx="26">
                  <c:v>370822.01735748834</c:v>
                </c:pt>
                <c:pt idx="27">
                  <c:v>445421.62391533988</c:v>
                </c:pt>
                <c:pt idx="28">
                  <c:v>508693.9935133867</c:v>
                </c:pt>
                <c:pt idx="29">
                  <c:v>561668.87496615655</c:v>
                </c:pt>
                <c:pt idx="30">
                  <c:v>605282.4035595837</c:v>
                </c:pt>
                <c:pt idx="31">
                  <c:v>640385.61137179018</c:v>
                </c:pt>
                <c:pt idx="32">
                  <c:v>667752.16392834147</c:v>
                </c:pt>
                <c:pt idx="33">
                  <c:v>688085.39352520625</c:v>
                </c:pt>
                <c:pt idx="34">
                  <c:v>702024.69315871969</c:v>
                </c:pt>
                <c:pt idx="35">
                  <c:v>710151.32918918645</c:v>
                </c:pt>
                <c:pt idx="36">
                  <c:v>712993.72558051988</c:v>
                </c:pt>
                <c:pt idx="37">
                  <c:v>711032.2677544594</c:v>
                </c:pt>
                <c:pt idx="38">
                  <c:v>704703.66973076807</c:v>
                </c:pt>
                <c:pt idx="39">
                  <c:v>694404.94425468496</c:v>
                </c:pt>
                <c:pt idx="40">
                  <c:v>680497.01200370037</c:v>
                </c:pt>
                <c:pt idx="41">
                  <c:v>663307.98268462345</c:v>
                </c:pt>
                <c:pt idx="42">
                  <c:v>643136.137849099</c:v>
                </c:pt>
                <c:pt idx="43">
                  <c:v>620252.64254407678</c:v>
                </c:pt>
                <c:pt idx="44">
                  <c:v>594904.01044860203</c:v>
                </c:pt>
                <c:pt idx="45">
                  <c:v>567314.34490726131</c:v>
                </c:pt>
                <c:pt idx="46">
                  <c:v>537687.37623331521</c:v>
                </c:pt>
                <c:pt idx="47">
                  <c:v>506208.31380245509</c:v>
                </c:pt>
                <c:pt idx="48">
                  <c:v>473045.52977440046</c:v>
                </c:pt>
                <c:pt idx="49">
                  <c:v>438352.08974889625</c:v>
                </c:pt>
                <c:pt idx="50">
                  <c:v>402267.14427116513</c:v>
                </c:pt>
                <c:pt idx="51">
                  <c:v>364917.19383686414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9DB-A6AF-5DE1E2C5E982}"/>
            </c:ext>
          </c:extLst>
        </c:ser>
        <c:ser>
          <c:idx val="1"/>
          <c:order val="1"/>
          <c:tx>
            <c:strRef>
              <c:f>Data!$AE$1</c:f>
              <c:strCache>
                <c:ptCount val="1"/>
                <c:pt idx="0">
                  <c:v>Bounies paid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Data!$A$2:$A$53</c:f>
              <c:strCache>
                <c:ptCount val="52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</c:strCache>
            </c:strRef>
          </c:cat>
          <c:val>
            <c:numRef>
              <c:f>Data!$AE$2:$AE$53</c:f>
              <c:numCache>
                <c:formatCode>General</c:formatCode>
                <c:ptCount val="52"/>
                <c:pt idx="4" formatCode="&quot;€&quot;\ #,##0">
                  <c:v>0</c:v>
                </c:pt>
                <c:pt idx="5" formatCode="&quot;€&quot;\ #,##0">
                  <c:v>50000</c:v>
                </c:pt>
                <c:pt idx="6" formatCode="&quot;€&quot;\ #,##0">
                  <c:v>50000</c:v>
                </c:pt>
                <c:pt idx="7" formatCode="&quot;€&quot;\ #,##0">
                  <c:v>40007.392798849454</c:v>
                </c:pt>
                <c:pt idx="8" formatCode="&quot;€&quot;\ #,##0">
                  <c:v>4.6177983660381869</c:v>
                </c:pt>
                <c:pt idx="9" formatCode="&quot;€&quot;\ #,##0">
                  <c:v>50000</c:v>
                </c:pt>
                <c:pt idx="10" formatCode="&quot;€&quot;\ #,##0">
                  <c:v>16.758880800538464</c:v>
                </c:pt>
                <c:pt idx="11" formatCode="&quot;€&quot;\ #,##0">
                  <c:v>30015.501286875235</c:v>
                </c:pt>
                <c:pt idx="12" formatCode="&quot;€&quot;\ #,##0">
                  <c:v>24.712637493415968</c:v>
                </c:pt>
                <c:pt idx="13" formatCode="&quot;€&quot;\ #,##0">
                  <c:v>40.78662394177195</c:v>
                </c:pt>
                <c:pt idx="14" formatCode="&quot;€&quot;\ #,##0">
                  <c:v>69.837457015706534</c:v>
                </c:pt>
                <c:pt idx="15" formatCode="&quot;€&quot;\ #,##0">
                  <c:v>124.33347571680464</c:v>
                </c:pt>
                <c:pt idx="16" formatCode="&quot;€&quot;\ #,##0">
                  <c:v>230.67307914957547</c:v>
                </c:pt>
                <c:pt idx="17" formatCode="&quot;€&quot;\ #,##0">
                  <c:v>447.00250305324192</c:v>
                </c:pt>
                <c:pt idx="18" formatCode="&quot;€&quot;\ #,##0">
                  <c:v>906.83787240877336</c:v>
                </c:pt>
                <c:pt idx="19" formatCode="&quot;€&quot;\ #,##0">
                  <c:v>1930.453587108851</c:v>
                </c:pt>
                <c:pt idx="20" formatCode="&quot;€&quot;\ #,##0">
                  <c:v>4322.1287079022704</c:v>
                </c:pt>
                <c:pt idx="21" formatCode="&quot;€&quot;\ #,##0">
                  <c:v>10200.781681620261</c:v>
                </c:pt>
                <c:pt idx="22" formatCode="&quot;€&quot;\ #,##0">
                  <c:v>25435.555053687196</c:v>
                </c:pt>
                <c:pt idx="23" formatCode="&quot;€&quot;\ #,##0">
                  <c:v>50000</c:v>
                </c:pt>
                <c:pt idx="24" formatCode="&quot;€&quot;\ #,##0">
                  <c:v>50000</c:v>
                </c:pt>
                <c:pt idx="25" formatCode="&quot;€&quot;\ #,##0">
                  <c:v>50000</c:v>
                </c:pt>
                <c:pt idx="26" formatCode="&quot;€&quot;\ #,##0">
                  <c:v>50000</c:v>
                </c:pt>
                <c:pt idx="27" formatCode="&quot;€&quot;\ #,##0">
                  <c:v>50000</c:v>
                </c:pt>
                <c:pt idx="28" formatCode="&quot;€&quot;\ #,##0">
                  <c:v>50000</c:v>
                </c:pt>
                <c:pt idx="29" formatCode="&quot;€&quot;\ #,##0">
                  <c:v>50000</c:v>
                </c:pt>
                <c:pt idx="30" formatCode="&quot;€&quot;\ #,##0">
                  <c:v>50000</c:v>
                </c:pt>
                <c:pt idx="31" formatCode="&quot;€&quot;\ #,##0">
                  <c:v>50000</c:v>
                </c:pt>
                <c:pt idx="32" formatCode="&quot;€&quot;\ #,##0">
                  <c:v>50000</c:v>
                </c:pt>
                <c:pt idx="33" formatCode="&quot;€&quot;\ #,##0">
                  <c:v>50000</c:v>
                </c:pt>
                <c:pt idx="34" formatCode="&quot;€&quot;\ #,##0">
                  <c:v>50000</c:v>
                </c:pt>
                <c:pt idx="35" formatCode="&quot;€&quot;\ #,##0">
                  <c:v>50000</c:v>
                </c:pt>
                <c:pt idx="36" formatCode="&quot;€&quot;\ #,##0">
                  <c:v>50000</c:v>
                </c:pt>
                <c:pt idx="37" formatCode="&quot;€&quot;\ #,##0">
                  <c:v>50000</c:v>
                </c:pt>
                <c:pt idx="38" formatCode="&quot;€&quot;\ #,##0">
                  <c:v>50000</c:v>
                </c:pt>
                <c:pt idx="39" formatCode="&quot;€&quot;\ #,##0">
                  <c:v>50000</c:v>
                </c:pt>
                <c:pt idx="40" formatCode="&quot;€&quot;\ #,##0">
                  <c:v>50000</c:v>
                </c:pt>
                <c:pt idx="41" formatCode="&quot;€&quot;\ #,##0">
                  <c:v>50000</c:v>
                </c:pt>
                <c:pt idx="42" formatCode="&quot;€&quot;\ #,##0">
                  <c:v>50000</c:v>
                </c:pt>
                <c:pt idx="43" formatCode="&quot;€&quot;\ #,##0">
                  <c:v>50000</c:v>
                </c:pt>
                <c:pt idx="44" formatCode="&quot;€&quot;\ #,##0">
                  <c:v>50000</c:v>
                </c:pt>
                <c:pt idx="45" formatCode="&quot;€&quot;\ #,##0">
                  <c:v>50000</c:v>
                </c:pt>
                <c:pt idx="46" formatCode="&quot;€&quot;\ #,##0">
                  <c:v>50000</c:v>
                </c:pt>
                <c:pt idx="47" formatCode="&quot;€&quot;\ #,##0">
                  <c:v>50000</c:v>
                </c:pt>
                <c:pt idx="48" formatCode="&quot;€&quot;\ #,##0">
                  <c:v>50000</c:v>
                </c:pt>
                <c:pt idx="49" formatCode="&quot;€&quot;\ #,##0">
                  <c:v>50000</c:v>
                </c:pt>
                <c:pt idx="50" formatCode="&quot;€&quot;\ #,##0">
                  <c:v>50000</c:v>
                </c:pt>
                <c:pt idx="51" formatCode="&quot;€&quot;\ #,##0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8-49DB-A6AF-5DE1E2C5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75439"/>
        <c:axId val="1542584543"/>
      </c:lineChart>
      <c:catAx>
        <c:axId val="15914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84543"/>
        <c:crosses val="autoZero"/>
        <c:auto val="1"/>
        <c:lblAlgn val="ctr"/>
        <c:lblOffset val="100"/>
        <c:noMultiLvlLbl val="0"/>
      </c:catAx>
      <c:valAx>
        <c:axId val="1542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7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and payback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Data!$R$2:$R$54</c:f>
              <c:numCache>
                <c:formatCode>"€"\ #,##0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100000</c:v>
                </c:pt>
                <c:pt idx="6">
                  <c:v>40000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070-ACA0-4389D64442DC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Data!$T$2:$T$54</c:f>
              <c:numCache>
                <c:formatCode>"€"\ #,##0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0.59200084996190105</c:v>
                </c:pt>
                <c:pt idx="7">
                  <c:v>0.81609199755579354</c:v>
                </c:pt>
                <c:pt idx="8">
                  <c:v>1.1544524943239767</c:v>
                </c:pt>
                <c:pt idx="9">
                  <c:v>2.2776909545461343</c:v>
                </c:pt>
                <c:pt idx="10">
                  <c:v>2.5114452766193871</c:v>
                </c:pt>
                <c:pt idx="11">
                  <c:v>3.875359206186229</c:v>
                </c:pt>
                <c:pt idx="12">
                  <c:v>6.1782381953224688</c:v>
                </c:pt>
                <c:pt idx="13">
                  <c:v>10.196857666297921</c:v>
                </c:pt>
                <c:pt idx="14">
                  <c:v>17.459911902647171</c:v>
                </c:pt>
                <c:pt idx="15">
                  <c:v>31.084960692846288</c:v>
                </c:pt>
                <c:pt idx="16">
                  <c:v>57.673260294535154</c:v>
                </c:pt>
                <c:pt idx="17">
                  <c:v>111.76762209662162</c:v>
                </c:pt>
                <c:pt idx="18">
                  <c:v>226.77275519631516</c:v>
                </c:pt>
                <c:pt idx="19">
                  <c:v>482.87258996918024</c:v>
                </c:pt>
                <c:pt idx="20">
                  <c:v>1081.7063609169293</c:v>
                </c:pt>
                <c:pt idx="21">
                  <c:v>2556.1120634484987</c:v>
                </c:pt>
                <c:pt idx="22">
                  <c:v>6392.2523375325345</c:v>
                </c:pt>
                <c:pt idx="23">
                  <c:v>17000.940308211924</c:v>
                </c:pt>
                <c:pt idx="24">
                  <c:v>42822.379977410128</c:v>
                </c:pt>
                <c:pt idx="25">
                  <c:v>40989.580785341866</c:v>
                </c:pt>
                <c:pt idx="26">
                  <c:v>39251.541699058558</c:v>
                </c:pt>
                <c:pt idx="27">
                  <c:v>37604.642184039258</c:v>
                </c:pt>
                <c:pt idx="28">
                  <c:v>36045.533396562263</c:v>
                </c:pt>
                <c:pt idx="29">
                  <c:v>34571.144872785408</c:v>
                </c:pt>
                <c:pt idx="30">
                  <c:v>33178.695567462717</c:v>
                </c:pt>
                <c:pt idx="31">
                  <c:v>31865.710424315086</c:v>
                </c:pt>
                <c:pt idx="32">
                  <c:v>30630.044102330012</c:v>
                </c:pt>
                <c:pt idx="33">
                  <c:v>29469.914116758224</c:v>
                </c:pt>
                <c:pt idx="34">
                  <c:v>28383.946578575295</c:v>
                </c:pt>
                <c:pt idx="35">
                  <c:v>27371.239088415867</c:v>
                </c:pt>
                <c:pt idx="36">
                  <c:v>26431.447415907143</c:v>
                </c:pt>
                <c:pt idx="37">
                  <c:v>25564.905799275013</c:v>
                </c:pt>
                <c:pt idx="38">
                  <c:v>24772.795763668681</c:v>
                </c:pt>
                <c:pt idx="39">
                  <c:v>24057.386568967082</c:v>
                </c:pt>
                <c:pt idx="40">
                  <c:v>23422.384109161914</c:v>
                </c:pt>
                <c:pt idx="41">
                  <c:v>22873.448741481177</c:v>
                </c:pt>
                <c:pt idx="42">
                  <c:v>22418.984892994973</c:v>
                </c:pt>
                <c:pt idx="43">
                  <c:v>22071.384520928077</c:v>
                </c:pt>
                <c:pt idx="44">
                  <c:v>21849.062286214918</c:v>
                </c:pt>
                <c:pt idx="45">
                  <c:v>21779.945343276449</c:v>
                </c:pt>
                <c:pt idx="46">
                  <c:v>21907.809031952518</c:v>
                </c:pt>
                <c:pt idx="47">
                  <c:v>22304.631552993487</c:v>
                </c:pt>
                <c:pt idx="48">
                  <c:v>23097.009924522161</c:v>
                </c:pt>
                <c:pt idx="49">
                  <c:v>24530.067516462001</c:v>
                </c:pt>
                <c:pt idx="50">
                  <c:v>27151.778764159772</c:v>
                </c:pt>
                <c:pt idx="51">
                  <c:v>32513.199544892428</c:v>
                </c:pt>
                <c:pt idx="52">
                  <c:v>47661.269842126865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1-4070-ACA0-4389D64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7727"/>
        <c:axId val="124303087"/>
      </c:barChart>
      <c:lineChart>
        <c:grouping val="standard"/>
        <c:varyColors val="0"/>
        <c:ser>
          <c:idx val="1"/>
          <c:order val="1"/>
          <c:tx>
            <c:strRef>
              <c:f>Data!$S$1</c:f>
              <c:strCache>
                <c:ptCount val="1"/>
                <c:pt idx="0">
                  <c:v>Total investment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Data!$S$2:$S$54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100000</c:v>
                </c:pt>
                <c:pt idx="6">
                  <c:v>140000</c:v>
                </c:pt>
                <c:pt idx="7">
                  <c:v>140000</c:v>
                </c:pt>
                <c:pt idx="8">
                  <c:v>140000</c:v>
                </c:pt>
                <c:pt idx="9">
                  <c:v>190000</c:v>
                </c:pt>
                <c:pt idx="10">
                  <c:v>190000</c:v>
                </c:pt>
                <c:pt idx="11">
                  <c:v>220000</c:v>
                </c:pt>
                <c:pt idx="12">
                  <c:v>220000</c:v>
                </c:pt>
                <c:pt idx="13">
                  <c:v>220000</c:v>
                </c:pt>
                <c:pt idx="14">
                  <c:v>220000</c:v>
                </c:pt>
                <c:pt idx="15">
                  <c:v>220000</c:v>
                </c:pt>
                <c:pt idx="16">
                  <c:v>220000</c:v>
                </c:pt>
                <c:pt idx="17">
                  <c:v>220000</c:v>
                </c:pt>
                <c:pt idx="18">
                  <c:v>220000</c:v>
                </c:pt>
                <c:pt idx="19">
                  <c:v>220000</c:v>
                </c:pt>
                <c:pt idx="20">
                  <c:v>220000</c:v>
                </c:pt>
                <c:pt idx="21">
                  <c:v>220000</c:v>
                </c:pt>
                <c:pt idx="22">
                  <c:v>220000</c:v>
                </c:pt>
                <c:pt idx="23">
                  <c:v>220000</c:v>
                </c:pt>
                <c:pt idx="24">
                  <c:v>220000</c:v>
                </c:pt>
                <c:pt idx="25">
                  <c:v>220000</c:v>
                </c:pt>
                <c:pt idx="26">
                  <c:v>220000</c:v>
                </c:pt>
                <c:pt idx="27">
                  <c:v>220000</c:v>
                </c:pt>
                <c:pt idx="28">
                  <c:v>220000</c:v>
                </c:pt>
                <c:pt idx="29">
                  <c:v>220000</c:v>
                </c:pt>
                <c:pt idx="30">
                  <c:v>220000</c:v>
                </c:pt>
                <c:pt idx="31">
                  <c:v>220000</c:v>
                </c:pt>
                <c:pt idx="32">
                  <c:v>220000</c:v>
                </c:pt>
                <c:pt idx="33">
                  <c:v>220000</c:v>
                </c:pt>
                <c:pt idx="34">
                  <c:v>220000</c:v>
                </c:pt>
                <c:pt idx="35">
                  <c:v>220000</c:v>
                </c:pt>
                <c:pt idx="36">
                  <c:v>220000</c:v>
                </c:pt>
                <c:pt idx="37">
                  <c:v>220000</c:v>
                </c:pt>
                <c:pt idx="38">
                  <c:v>220000</c:v>
                </c:pt>
                <c:pt idx="39">
                  <c:v>220000</c:v>
                </c:pt>
                <c:pt idx="40">
                  <c:v>220000</c:v>
                </c:pt>
                <c:pt idx="41">
                  <c:v>220000</c:v>
                </c:pt>
                <c:pt idx="42">
                  <c:v>220000</c:v>
                </c:pt>
                <c:pt idx="43">
                  <c:v>220000</c:v>
                </c:pt>
                <c:pt idx="44">
                  <c:v>220000</c:v>
                </c:pt>
                <c:pt idx="45">
                  <c:v>220000</c:v>
                </c:pt>
                <c:pt idx="46">
                  <c:v>220000</c:v>
                </c:pt>
                <c:pt idx="47">
                  <c:v>220000</c:v>
                </c:pt>
                <c:pt idx="48">
                  <c:v>220000</c:v>
                </c:pt>
                <c:pt idx="49">
                  <c:v>220000</c:v>
                </c:pt>
                <c:pt idx="50">
                  <c:v>220000</c:v>
                </c:pt>
                <c:pt idx="51">
                  <c:v>220000</c:v>
                </c:pt>
                <c:pt idx="52">
                  <c:v>220000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1-4070-ACA0-4389D64442DC}"/>
            </c:ext>
          </c:extLst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Data!$U$2:$U$54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400000</c:v>
                </c:pt>
                <c:pt idx="6">
                  <c:v>560000</c:v>
                </c:pt>
                <c:pt idx="7">
                  <c:v>560000</c:v>
                </c:pt>
                <c:pt idx="8">
                  <c:v>560000</c:v>
                </c:pt>
                <c:pt idx="9">
                  <c:v>760000</c:v>
                </c:pt>
                <c:pt idx="10">
                  <c:v>760000</c:v>
                </c:pt>
                <c:pt idx="11">
                  <c:v>880000</c:v>
                </c:pt>
                <c:pt idx="12">
                  <c:v>880000</c:v>
                </c:pt>
                <c:pt idx="13">
                  <c:v>880000</c:v>
                </c:pt>
                <c:pt idx="14">
                  <c:v>880000</c:v>
                </c:pt>
                <c:pt idx="15">
                  <c:v>880000</c:v>
                </c:pt>
                <c:pt idx="16">
                  <c:v>880000</c:v>
                </c:pt>
                <c:pt idx="17">
                  <c:v>880000</c:v>
                </c:pt>
                <c:pt idx="18">
                  <c:v>880000</c:v>
                </c:pt>
                <c:pt idx="19">
                  <c:v>880000</c:v>
                </c:pt>
                <c:pt idx="20">
                  <c:v>880000</c:v>
                </c:pt>
                <c:pt idx="21">
                  <c:v>880000</c:v>
                </c:pt>
                <c:pt idx="22">
                  <c:v>880000</c:v>
                </c:pt>
                <c:pt idx="23">
                  <c:v>880000</c:v>
                </c:pt>
                <c:pt idx="24">
                  <c:v>880000</c:v>
                </c:pt>
                <c:pt idx="25">
                  <c:v>880000</c:v>
                </c:pt>
                <c:pt idx="26">
                  <c:v>880000</c:v>
                </c:pt>
                <c:pt idx="27">
                  <c:v>880000</c:v>
                </c:pt>
                <c:pt idx="28">
                  <c:v>880000</c:v>
                </c:pt>
                <c:pt idx="29">
                  <c:v>880000</c:v>
                </c:pt>
                <c:pt idx="30">
                  <c:v>880000</c:v>
                </c:pt>
                <c:pt idx="31">
                  <c:v>880000</c:v>
                </c:pt>
                <c:pt idx="32">
                  <c:v>880000</c:v>
                </c:pt>
                <c:pt idx="33">
                  <c:v>880000</c:v>
                </c:pt>
                <c:pt idx="34">
                  <c:v>880000</c:v>
                </c:pt>
                <c:pt idx="35">
                  <c:v>880000</c:v>
                </c:pt>
                <c:pt idx="36">
                  <c:v>880000</c:v>
                </c:pt>
                <c:pt idx="37">
                  <c:v>880000</c:v>
                </c:pt>
                <c:pt idx="38">
                  <c:v>880000</c:v>
                </c:pt>
                <c:pt idx="39">
                  <c:v>880000</c:v>
                </c:pt>
                <c:pt idx="40">
                  <c:v>880000</c:v>
                </c:pt>
                <c:pt idx="41">
                  <c:v>880000</c:v>
                </c:pt>
                <c:pt idx="42">
                  <c:v>880000</c:v>
                </c:pt>
                <c:pt idx="43">
                  <c:v>880000</c:v>
                </c:pt>
                <c:pt idx="44">
                  <c:v>880000</c:v>
                </c:pt>
                <c:pt idx="45">
                  <c:v>880000</c:v>
                </c:pt>
                <c:pt idx="46">
                  <c:v>880000</c:v>
                </c:pt>
                <c:pt idx="47">
                  <c:v>880000</c:v>
                </c:pt>
                <c:pt idx="48">
                  <c:v>880000</c:v>
                </c:pt>
                <c:pt idx="49">
                  <c:v>880000</c:v>
                </c:pt>
                <c:pt idx="50">
                  <c:v>880000</c:v>
                </c:pt>
                <c:pt idx="51">
                  <c:v>880000</c:v>
                </c:pt>
                <c:pt idx="52">
                  <c:v>880000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1-4070-ACA0-4389D64442DC}"/>
            </c:ext>
          </c:extLst>
        </c:ser>
        <c:ser>
          <c:idx val="4"/>
          <c:order val="4"/>
          <c:tx>
            <c:strRef>
              <c:f>Data!$V$1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Data!$V$2:$V$54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0.59200084996190105</c:v>
                </c:pt>
                <c:pt idx="7">
                  <c:v>1.4080928475176946</c:v>
                </c:pt>
                <c:pt idx="8">
                  <c:v>2.562545341841671</c:v>
                </c:pt>
                <c:pt idx="9">
                  <c:v>4.8402362963878058</c:v>
                </c:pt>
                <c:pt idx="10">
                  <c:v>7.3516815730071929</c:v>
                </c:pt>
                <c:pt idx="11">
                  <c:v>11.227040779193421</c:v>
                </c:pt>
                <c:pt idx="12">
                  <c:v>17.405278974515888</c:v>
                </c:pt>
                <c:pt idx="13">
                  <c:v>27.602136640813807</c:v>
                </c:pt>
                <c:pt idx="14">
                  <c:v>45.062048543460982</c:v>
                </c:pt>
                <c:pt idx="15">
                  <c:v>76.147009236307269</c:v>
                </c:pt>
                <c:pt idx="16">
                  <c:v>133.82026953084244</c:v>
                </c:pt>
                <c:pt idx="17">
                  <c:v>245.58789162746405</c:v>
                </c:pt>
                <c:pt idx="18">
                  <c:v>472.36064682377923</c:v>
                </c:pt>
                <c:pt idx="19">
                  <c:v>955.23323679295936</c:v>
                </c:pt>
                <c:pt idx="20">
                  <c:v>2036.9395977098886</c:v>
                </c:pt>
                <c:pt idx="21">
                  <c:v>4593.051661158388</c:v>
                </c:pt>
                <c:pt idx="22">
                  <c:v>10985.303998690923</c:v>
                </c:pt>
                <c:pt idx="23">
                  <c:v>27986.244306902845</c:v>
                </c:pt>
                <c:pt idx="24">
                  <c:v>70808.624284312973</c:v>
                </c:pt>
                <c:pt idx="25">
                  <c:v>111798.20506965485</c:v>
                </c:pt>
                <c:pt idx="26">
                  <c:v>151049.7467687134</c:v>
                </c:pt>
                <c:pt idx="27">
                  <c:v>188654.38895275266</c:v>
                </c:pt>
                <c:pt idx="28">
                  <c:v>224699.92234931496</c:v>
                </c:pt>
                <c:pt idx="29">
                  <c:v>259271.06722210036</c:v>
                </c:pt>
                <c:pt idx="30">
                  <c:v>292449.7627895631</c:v>
                </c:pt>
                <c:pt idx="31">
                  <c:v>324315.47321387817</c:v>
                </c:pt>
                <c:pt idx="32">
                  <c:v>354945.51731620816</c:v>
                </c:pt>
                <c:pt idx="33">
                  <c:v>384415.43143296643</c:v>
                </c:pt>
                <c:pt idx="34">
                  <c:v>412799.37801154173</c:v>
                </c:pt>
                <c:pt idx="35">
                  <c:v>440170.6170999576</c:v>
                </c:pt>
                <c:pt idx="36">
                  <c:v>466602.06451586471</c:v>
                </c:pt>
                <c:pt idx="37">
                  <c:v>492166.97031513968</c:v>
                </c:pt>
                <c:pt idx="38">
                  <c:v>516939.76607880834</c:v>
                </c:pt>
                <c:pt idx="39">
                  <c:v>540997.15264777548</c:v>
                </c:pt>
                <c:pt idx="40">
                  <c:v>564419.53675693739</c:v>
                </c:pt>
                <c:pt idx="41">
                  <c:v>587292.98549841857</c:v>
                </c:pt>
                <c:pt idx="42">
                  <c:v>609711.97039141355</c:v>
                </c:pt>
                <c:pt idx="43">
                  <c:v>631783.35491234169</c:v>
                </c:pt>
                <c:pt idx="44">
                  <c:v>653632.41719855659</c:v>
                </c:pt>
                <c:pt idx="45">
                  <c:v>675412.36254183308</c:v>
                </c:pt>
                <c:pt idx="46">
                  <c:v>697320.1715737856</c:v>
                </c:pt>
                <c:pt idx="47">
                  <c:v>719624.80312677904</c:v>
                </c:pt>
                <c:pt idx="48">
                  <c:v>742721.81305130117</c:v>
                </c:pt>
                <c:pt idx="49">
                  <c:v>767251.88056776323</c:v>
                </c:pt>
                <c:pt idx="50">
                  <c:v>794403.659331923</c:v>
                </c:pt>
                <c:pt idx="51">
                  <c:v>826916.85887681553</c:v>
                </c:pt>
                <c:pt idx="52">
                  <c:v>874578.1287189424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1-4070-ACA0-4389D64442DC}"/>
            </c:ext>
          </c:extLst>
        </c:ser>
        <c:ser>
          <c:idx val="5"/>
          <c:order val="5"/>
          <c:tx>
            <c:strRef>
              <c:f>Data!$W$1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Data!$W$2:$W$54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400000</c:v>
                </c:pt>
                <c:pt idx="6">
                  <c:v>559999.40799914999</c:v>
                </c:pt>
                <c:pt idx="7">
                  <c:v>559998.59190715244</c:v>
                </c:pt>
                <c:pt idx="8">
                  <c:v>559997.43745465821</c:v>
                </c:pt>
                <c:pt idx="9">
                  <c:v>759995.15976370359</c:v>
                </c:pt>
                <c:pt idx="10">
                  <c:v>759992.64831842692</c:v>
                </c:pt>
                <c:pt idx="11">
                  <c:v>879988.77295922092</c:v>
                </c:pt>
                <c:pt idx="12">
                  <c:v>879982.59472102555</c:v>
                </c:pt>
                <c:pt idx="13">
                  <c:v>879972.39786335919</c:v>
                </c:pt>
                <c:pt idx="14">
                  <c:v>879954.93795145652</c:v>
                </c:pt>
                <c:pt idx="15">
                  <c:v>879923.85299076361</c:v>
                </c:pt>
                <c:pt idx="16">
                  <c:v>879866.17973046913</c:v>
                </c:pt>
                <c:pt idx="17">
                  <c:v>879754.41210837266</c:v>
                </c:pt>
                <c:pt idx="18">
                  <c:v>879527.63935317611</c:v>
                </c:pt>
                <c:pt idx="19">
                  <c:v>879044.76676320704</c:v>
                </c:pt>
                <c:pt idx="20">
                  <c:v>877963.06040229008</c:v>
                </c:pt>
                <c:pt idx="21">
                  <c:v>875406.94833884155</c:v>
                </c:pt>
                <c:pt idx="22">
                  <c:v>869014.6960013092</c:v>
                </c:pt>
                <c:pt idx="23">
                  <c:v>852013.75569309713</c:v>
                </c:pt>
                <c:pt idx="24">
                  <c:v>809191.37571568694</c:v>
                </c:pt>
                <c:pt idx="25">
                  <c:v>768201.79493034515</c:v>
                </c:pt>
                <c:pt idx="26">
                  <c:v>728950.25323128654</c:v>
                </c:pt>
                <c:pt idx="27">
                  <c:v>691345.61104724742</c:v>
                </c:pt>
                <c:pt idx="28">
                  <c:v>655300.0776506851</c:v>
                </c:pt>
                <c:pt idx="29">
                  <c:v>620728.93277789967</c:v>
                </c:pt>
                <c:pt idx="30">
                  <c:v>587550.23721043696</c:v>
                </c:pt>
                <c:pt idx="31">
                  <c:v>555684.52678612177</c:v>
                </c:pt>
                <c:pt idx="32">
                  <c:v>525054.48268379178</c:v>
                </c:pt>
                <c:pt idx="33">
                  <c:v>495584.56856703357</c:v>
                </c:pt>
                <c:pt idx="34">
                  <c:v>467200.62198845827</c:v>
                </c:pt>
                <c:pt idx="35">
                  <c:v>439829.3829000424</c:v>
                </c:pt>
                <c:pt idx="36">
                  <c:v>413397.93548413529</c:v>
                </c:pt>
                <c:pt idx="37">
                  <c:v>387833.02968486032</c:v>
                </c:pt>
                <c:pt idx="38">
                  <c:v>363060.23392119166</c:v>
                </c:pt>
                <c:pt idx="39">
                  <c:v>339002.84735222452</c:v>
                </c:pt>
                <c:pt idx="40">
                  <c:v>315580.46324306261</c:v>
                </c:pt>
                <c:pt idx="41">
                  <c:v>292707.01450158138</c:v>
                </c:pt>
                <c:pt idx="42">
                  <c:v>270288.0296085864</c:v>
                </c:pt>
                <c:pt idx="43">
                  <c:v>248216.64508765834</c:v>
                </c:pt>
                <c:pt idx="44">
                  <c:v>226367.58280144341</c:v>
                </c:pt>
                <c:pt idx="45">
                  <c:v>204587.63745816698</c:v>
                </c:pt>
                <c:pt idx="46">
                  <c:v>182679.82842621446</c:v>
                </c:pt>
                <c:pt idx="47">
                  <c:v>160375.19687322102</c:v>
                </c:pt>
                <c:pt idx="48">
                  <c:v>137278.1869486988</c:v>
                </c:pt>
                <c:pt idx="49">
                  <c:v>112748.11943223682</c:v>
                </c:pt>
                <c:pt idx="50">
                  <c:v>85596.340668077013</c:v>
                </c:pt>
                <c:pt idx="51">
                  <c:v>53083.141123184541</c:v>
                </c:pt>
                <c:pt idx="52">
                  <c:v>5421.871281057669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1-4070-ACA0-4389D64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7727"/>
        <c:axId val="124303087"/>
      </c:lineChart>
      <c:catAx>
        <c:axId val="10177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03087"/>
        <c:crosses val="autoZero"/>
        <c:auto val="1"/>
        <c:lblAlgn val="ctr"/>
        <c:lblOffset val="100"/>
        <c:noMultiLvlLbl val="0"/>
      </c:catAx>
      <c:valAx>
        <c:axId val="124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#Users of the protocol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Data!$F$2:$F$54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</c:v>
                </c:pt>
                <c:pt idx="6" formatCode="0">
                  <c:v>13.327500000000001</c:v>
                </c:pt>
                <c:pt idx="7" formatCode="0">
                  <c:v>18.205698187500001</c:v>
                </c:pt>
                <c:pt idx="8" formatCode="0">
                  <c:v>25.535812934487659</c:v>
                </c:pt>
                <c:pt idx="9" formatCode="0">
                  <c:v>36.845375508996135</c:v>
                </c:pt>
                <c:pt idx="10" formatCode="0">
                  <c:v>54.795678836571639</c:v>
                </c:pt>
                <c:pt idx="11" formatCode="0">
                  <c:v>84.16052983417886</c:v>
                </c:pt>
                <c:pt idx="12" formatCode="0">
                  <c:v>133.77206158313857</c:v>
                </c:pt>
                <c:pt idx="13" formatCode="0">
                  <c:v>220.51463060896327</c:v>
                </c:pt>
                <c:pt idx="14" formatCode="0">
                  <c:v>377.80312474199059</c:v>
                </c:pt>
                <c:pt idx="15" formatCode="0">
                  <c:v>674.2301366180227</c:v>
                </c:pt>
                <c:pt idx="16" formatCode="0">
                  <c:v>1256.136459748705</c:v>
                </c:pt>
                <c:pt idx="17" formatCode="0">
                  <c:v>2448.6804886172372</c:v>
                </c:pt>
                <c:pt idx="18" formatCode="0">
                  <c:v>5005.8670107572834</c:v>
                </c:pt>
                <c:pt idx="19" formatCode="0">
                  <c:v>10756.322932688907</c:v>
                </c:pt>
                <c:pt idx="20" formatCode="0">
                  <c:v>24348.201592454971</c:v>
                </c:pt>
                <c:pt idx="21" formatCode="0">
                  <c:v>58191.698489027396</c:v>
                </c:pt>
                <c:pt idx="22" formatCode="0">
                  <c:v>147165.48226995993</c:v>
                </c:pt>
                <c:pt idx="23" formatCode="0">
                  <c:v>394679.42589836859</c:v>
                </c:pt>
                <c:pt idx="24" formatCode="0">
                  <c:v>1000000</c:v>
                </c:pt>
                <c:pt idx="25" formatCode="0">
                  <c:v>1000000</c:v>
                </c:pt>
                <c:pt idx="26" formatCode="0">
                  <c:v>1000000</c:v>
                </c:pt>
                <c:pt idx="27" formatCode="0">
                  <c:v>1000000</c:v>
                </c:pt>
                <c:pt idx="28" formatCode="0">
                  <c:v>1000000</c:v>
                </c:pt>
                <c:pt idx="29" formatCode="0">
                  <c:v>1000000</c:v>
                </c:pt>
                <c:pt idx="30" formatCode="0">
                  <c:v>1000000</c:v>
                </c:pt>
                <c:pt idx="31" formatCode="0">
                  <c:v>1000000</c:v>
                </c:pt>
                <c:pt idx="32" formatCode="0">
                  <c:v>1000000</c:v>
                </c:pt>
                <c:pt idx="33" formatCode="0">
                  <c:v>1000000</c:v>
                </c:pt>
                <c:pt idx="34" formatCode="0">
                  <c:v>1000000</c:v>
                </c:pt>
                <c:pt idx="35" formatCode="0">
                  <c:v>1000000</c:v>
                </c:pt>
                <c:pt idx="36" formatCode="0">
                  <c:v>1000000</c:v>
                </c:pt>
                <c:pt idx="37" formatCode="0">
                  <c:v>1000000</c:v>
                </c:pt>
                <c:pt idx="38" formatCode="0">
                  <c:v>1000000</c:v>
                </c:pt>
                <c:pt idx="39" formatCode="0">
                  <c:v>1000000</c:v>
                </c:pt>
                <c:pt idx="40" formatCode="0">
                  <c:v>1000000</c:v>
                </c:pt>
                <c:pt idx="41" formatCode="0">
                  <c:v>1000000</c:v>
                </c:pt>
                <c:pt idx="42" formatCode="0">
                  <c:v>1000000</c:v>
                </c:pt>
                <c:pt idx="43" formatCode="0">
                  <c:v>1000000</c:v>
                </c:pt>
                <c:pt idx="44" formatCode="0">
                  <c:v>1000000</c:v>
                </c:pt>
                <c:pt idx="45" formatCode="0">
                  <c:v>1000000</c:v>
                </c:pt>
                <c:pt idx="46" formatCode="0">
                  <c:v>1000000</c:v>
                </c:pt>
                <c:pt idx="47" formatCode="0">
                  <c:v>1000000</c:v>
                </c:pt>
                <c:pt idx="48" formatCode="0">
                  <c:v>1000000</c:v>
                </c:pt>
                <c:pt idx="49" formatCode="0">
                  <c:v>1000000</c:v>
                </c:pt>
                <c:pt idx="50" formatCode="0">
                  <c:v>1000000</c:v>
                </c:pt>
                <c:pt idx="51" formatCode="0">
                  <c:v>1000000</c:v>
                </c:pt>
                <c:pt idx="52" formatCode="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A-42BF-9BD4-7DB4392AA0A5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Total uses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Data!$H$2:$H$54</c:f>
              <c:numCache>
                <c:formatCode>General</c:formatCode>
                <c:ptCount val="53"/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10.413926851582252</c:v>
                </c:pt>
                <c:pt idx="6" formatCode="0">
                  <c:v>15.408861234297238</c:v>
                </c:pt>
                <c:pt idx="7" formatCode="0">
                  <c:v>23.365741040942517</c:v>
                </c:pt>
                <c:pt idx="8" formatCode="0">
                  <c:v>36.358717738374246</c:v>
                </c:pt>
                <c:pt idx="9" formatCode="0">
                  <c:v>58.142474864738297</c:v>
                </c:pt>
                <c:pt idx="10" formatCode="0">
                  <c:v>95.706163658345972</c:v>
                </c:pt>
                <c:pt idx="11" formatCode="0">
                  <c:v>162.44988264439661</c:v>
                </c:pt>
                <c:pt idx="12" formatCode="0">
                  <c:v>284.88096518992637</c:v>
                </c:pt>
                <c:pt idx="13" formatCode="0">
                  <c:v>517.19554735153667</c:v>
                </c:pt>
                <c:pt idx="14" formatCode="0">
                  <c:v>974.13269713834097</c:v>
                </c:pt>
                <c:pt idx="15" formatCode="0">
                  <c:v>1907.7016853447494</c:v>
                </c:pt>
                <c:pt idx="16" formatCode="0">
                  <c:v>3893.2472630748962</c:v>
                </c:pt>
                <c:pt idx="17" formatCode="0">
                  <c:v>8298.8461671260957</c:v>
                </c:pt>
                <c:pt idx="18" formatCode="0">
                  <c:v>18519.535674328759</c:v>
                </c:pt>
                <c:pt idx="19" formatCode="0">
                  <c:v>43366.31241155434</c:v>
                </c:pt>
                <c:pt idx="20" formatCode="0">
                  <c:v>106803.01437425634</c:v>
                </c:pt>
                <c:pt idx="21" formatCode="0">
                  <c:v>277275.79089366429</c:v>
                </c:pt>
                <c:pt idx="22" formatCode="0">
                  <c:v>760523.09037666395</c:v>
                </c:pt>
                <c:pt idx="23" formatCode="0">
                  <c:v>2208722.9959277003</c:v>
                </c:pt>
                <c:pt idx="24" formatCode="0">
                  <c:v>6000000.4342942648</c:v>
                </c:pt>
                <c:pt idx="25" formatCode="0">
                  <c:v>6000000.4342942648</c:v>
                </c:pt>
                <c:pt idx="26" formatCode="0">
                  <c:v>6000000.4342942648</c:v>
                </c:pt>
                <c:pt idx="27" formatCode="0">
                  <c:v>6000000.4342942648</c:v>
                </c:pt>
                <c:pt idx="28" formatCode="0">
                  <c:v>6000000.4342942648</c:v>
                </c:pt>
                <c:pt idx="29" formatCode="0">
                  <c:v>6000000.4342942648</c:v>
                </c:pt>
                <c:pt idx="30" formatCode="0">
                  <c:v>6000000.4342942648</c:v>
                </c:pt>
                <c:pt idx="31" formatCode="0">
                  <c:v>6000000.4342942648</c:v>
                </c:pt>
                <c:pt idx="32" formatCode="0">
                  <c:v>6000000.4342942648</c:v>
                </c:pt>
                <c:pt idx="33" formatCode="0">
                  <c:v>6000000.4342942648</c:v>
                </c:pt>
                <c:pt idx="34" formatCode="0">
                  <c:v>6000000.4342942648</c:v>
                </c:pt>
                <c:pt idx="35" formatCode="0">
                  <c:v>6000000.4342942648</c:v>
                </c:pt>
                <c:pt idx="36" formatCode="0">
                  <c:v>6000000.4342942648</c:v>
                </c:pt>
                <c:pt idx="37" formatCode="0">
                  <c:v>6000000.4342942648</c:v>
                </c:pt>
                <c:pt idx="38" formatCode="0">
                  <c:v>6000000.4342942648</c:v>
                </c:pt>
                <c:pt idx="39" formatCode="0">
                  <c:v>6000000.4342942648</c:v>
                </c:pt>
                <c:pt idx="40" formatCode="0">
                  <c:v>6000000.4342942648</c:v>
                </c:pt>
                <c:pt idx="41" formatCode="0">
                  <c:v>6000000.4342942648</c:v>
                </c:pt>
                <c:pt idx="42" formatCode="0">
                  <c:v>6000000.4342942648</c:v>
                </c:pt>
                <c:pt idx="43" formatCode="0">
                  <c:v>6000000.4342942648</c:v>
                </c:pt>
                <c:pt idx="44" formatCode="0">
                  <c:v>6000000.4342942648</c:v>
                </c:pt>
                <c:pt idx="45" formatCode="0">
                  <c:v>6000000.4342942648</c:v>
                </c:pt>
                <c:pt idx="46" formatCode="0">
                  <c:v>6000000.4342942648</c:v>
                </c:pt>
                <c:pt idx="47" formatCode="0">
                  <c:v>6000000.4342942648</c:v>
                </c:pt>
                <c:pt idx="48" formatCode="0">
                  <c:v>6000000.4342942648</c:v>
                </c:pt>
                <c:pt idx="49" formatCode="0">
                  <c:v>6000000.4342942648</c:v>
                </c:pt>
                <c:pt idx="50" formatCode="0">
                  <c:v>6000000.4342942648</c:v>
                </c:pt>
                <c:pt idx="51" formatCode="0">
                  <c:v>6000000.4342942648</c:v>
                </c:pt>
                <c:pt idx="52" formatCode="0">
                  <c:v>6000000.4342942648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A-42BF-9BD4-7DB4392A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57007"/>
        <c:axId val="124251919"/>
      </c:lineChart>
      <c:catAx>
        <c:axId val="1694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1919"/>
        <c:crosses val="autoZero"/>
        <c:auto val="1"/>
        <c:lblAlgn val="ctr"/>
        <c:lblOffset val="100"/>
        <c:noMultiLvlLbl val="0"/>
      </c:catAx>
      <c:valAx>
        <c:axId val="124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1'!$B$1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1'!$B$2:$B$54</c:f>
              <c:numCache>
                <c:formatCode>General</c:formatCode>
                <c:ptCount val="53"/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100000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50000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</c:v>
                </c:pt>
                <c:pt idx="13" formatCode="&quot;€&quot;\ #,##0">
                  <c:v>0</c:v>
                </c:pt>
                <c:pt idx="14" formatCode="&quot;€&quot;\ #,##0">
                  <c:v>0</c:v>
                </c:pt>
                <c:pt idx="15" formatCode="&quot;€&quot;\ #,##0">
                  <c:v>0</c:v>
                </c:pt>
                <c:pt idx="16" formatCode="&quot;€&quot;\ #,##0">
                  <c:v>0</c:v>
                </c:pt>
                <c:pt idx="17" formatCode="&quot;€&quot;\ #,##0">
                  <c:v>0</c:v>
                </c:pt>
                <c:pt idx="18" formatCode="&quot;€&quot;\ #,##0">
                  <c:v>0</c:v>
                </c:pt>
                <c:pt idx="19" formatCode="&quot;€&quot;\ #,##0">
                  <c:v>0</c:v>
                </c:pt>
                <c:pt idx="20" formatCode="&quot;€&quot;\ #,##0">
                  <c:v>0</c:v>
                </c:pt>
                <c:pt idx="21" formatCode="&quot;€&quot;\ #,##0">
                  <c:v>0</c:v>
                </c:pt>
                <c:pt idx="22" formatCode="&quot;€&quot;\ #,##0">
                  <c:v>0</c:v>
                </c:pt>
                <c:pt idx="23" formatCode="&quot;€&quot;\ #,##0">
                  <c:v>0</c:v>
                </c:pt>
                <c:pt idx="24" formatCode="&quot;€&quot;\ #,##0">
                  <c:v>0</c:v>
                </c:pt>
                <c:pt idx="25" formatCode="&quot;€&quot;\ #,##0">
                  <c:v>0</c:v>
                </c:pt>
                <c:pt idx="26" formatCode="&quot;€&quot;\ #,##0">
                  <c:v>0</c:v>
                </c:pt>
                <c:pt idx="27" formatCode="&quot;€&quot;\ #,##0">
                  <c:v>0</c:v>
                </c:pt>
                <c:pt idx="28" formatCode="&quot;€&quot;\ #,##0">
                  <c:v>0</c:v>
                </c:pt>
                <c:pt idx="29" formatCode="&quot;€&quot;\ #,##0">
                  <c:v>0</c:v>
                </c:pt>
                <c:pt idx="30" formatCode="&quot;€&quot;\ #,##0">
                  <c:v>0</c:v>
                </c:pt>
                <c:pt idx="31" formatCode="&quot;€&quot;\ #,##0">
                  <c:v>0</c:v>
                </c:pt>
                <c:pt idx="32" formatCode="&quot;€&quot;\ #,##0">
                  <c:v>0</c:v>
                </c:pt>
                <c:pt idx="33" formatCode="&quot;€&quot;\ #,##0">
                  <c:v>0</c:v>
                </c:pt>
                <c:pt idx="34" formatCode="&quot;€&quot;\ #,##0">
                  <c:v>0</c:v>
                </c:pt>
                <c:pt idx="35" formatCode="&quot;€&quot;\ #,##0">
                  <c:v>0</c:v>
                </c:pt>
                <c:pt idx="36" formatCode="&quot;€&quot;\ #,##0">
                  <c:v>0</c:v>
                </c:pt>
                <c:pt idx="37" formatCode="&quot;€&quot;\ #,##0">
                  <c:v>0</c:v>
                </c:pt>
                <c:pt idx="38" formatCode="&quot;€&quot;\ #,##0">
                  <c:v>0</c:v>
                </c:pt>
                <c:pt idx="39" formatCode="&quot;€&quot;\ #,##0">
                  <c:v>0</c:v>
                </c:pt>
                <c:pt idx="40" formatCode="&quot;€&quot;\ #,##0">
                  <c:v>0</c:v>
                </c:pt>
                <c:pt idx="41" formatCode="&quot;€&quot;\ #,##0">
                  <c:v>0</c:v>
                </c:pt>
                <c:pt idx="42" formatCode="&quot;€&quot;\ #,##0">
                  <c:v>0</c:v>
                </c:pt>
                <c:pt idx="43" formatCode="&quot;€&quot;\ #,##0">
                  <c:v>0</c:v>
                </c:pt>
                <c:pt idx="44" formatCode="&quot;€&quot;\ #,##0">
                  <c:v>0</c:v>
                </c:pt>
                <c:pt idx="45" formatCode="&quot;€&quot;\ #,##0">
                  <c:v>0</c:v>
                </c:pt>
                <c:pt idx="46" formatCode="&quot;€&quot;\ #,##0">
                  <c:v>0</c:v>
                </c:pt>
                <c:pt idx="47" formatCode="&quot;€&quot;\ #,##0">
                  <c:v>0</c:v>
                </c:pt>
                <c:pt idx="48" formatCode="&quot;€&quot;\ #,##0">
                  <c:v>0</c:v>
                </c:pt>
                <c:pt idx="49" formatCode="&quot;€&quot;\ #,##0">
                  <c:v>0</c:v>
                </c:pt>
                <c:pt idx="50" formatCode="&quot;€&quot;\ #,##0">
                  <c:v>0</c:v>
                </c:pt>
                <c:pt idx="51" formatCode="&quot;€&quot;\ #,##0">
                  <c:v>0</c:v>
                </c:pt>
                <c:pt idx="52" formatCode="&quot;€&quot;\ 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384-936B-DE6446954BE7}"/>
            </c:ext>
          </c:extLst>
        </c:ser>
        <c:ser>
          <c:idx val="1"/>
          <c:order val="1"/>
          <c:tx>
            <c:strRef>
              <c:f>'Investor 1'!$F$1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0.59200084996190105</c:v>
                </c:pt>
                <c:pt idx="7" formatCode="&quot;€&quot;\ #,##0">
                  <c:v>0.5829228553969954</c:v>
                </c:pt>
                <c:pt idx="8" formatCode="&quot;€&quot;\ #,##0">
                  <c:v>0.8246089245171262</c:v>
                </c:pt>
                <c:pt idx="9" formatCode="&quot;€&quot;\ #,##0">
                  <c:v>1.7981770693785271</c:v>
                </c:pt>
                <c:pt idx="10" formatCode="&quot;€&quot;\ #,##0">
                  <c:v>1.9827199552258321</c:v>
                </c:pt>
                <c:pt idx="11" formatCode="&quot;€&quot;\ #,##0">
                  <c:v>3.059494110147023</c:v>
                </c:pt>
                <c:pt idx="12" formatCode="&quot;€&quot;\ #,##0">
                  <c:v>4.2124351331744103</c:v>
                </c:pt>
                <c:pt idx="13" formatCode="&quot;€&quot;\ #,##0">
                  <c:v>6.9524029542940378</c:v>
                </c:pt>
                <c:pt idx="14" formatCode="&quot;€&quot;\ #,##0">
                  <c:v>11.904485388168526</c:v>
                </c:pt>
                <c:pt idx="15" formatCode="&quot;€&quot;\ #,##0">
                  <c:v>21.194291381486103</c:v>
                </c:pt>
                <c:pt idx="16" formatCode="&quot;€&quot;\ #,##0">
                  <c:v>39.322677473546698</c:v>
                </c:pt>
                <c:pt idx="17" formatCode="&quot;€&quot;\ #,##0">
                  <c:v>76.2051968840602</c:v>
                </c:pt>
                <c:pt idx="18" formatCode="&quot;€&quot;\ #,##0">
                  <c:v>154.61778763385124</c:v>
                </c:pt>
                <c:pt idx="19" formatCode="&quot;€&quot;\ #,##0">
                  <c:v>329.23131134262292</c:v>
                </c:pt>
                <c:pt idx="20" formatCode="&quot;€&quot;\ #,##0">
                  <c:v>737.52706426154271</c:v>
                </c:pt>
                <c:pt idx="21" formatCode="&quot;€&quot;\ #,##0">
                  <c:v>1742.8036796239767</c:v>
                </c:pt>
                <c:pt idx="22" formatCode="&quot;€&quot;\ #,##0">
                  <c:v>4358.3538664994558</c:v>
                </c:pt>
                <c:pt idx="23" formatCode="&quot;€&quot;\ #,##0">
                  <c:v>11591.550210144494</c:v>
                </c:pt>
                <c:pt idx="24" formatCode="&quot;€&quot;\ #,##0">
                  <c:v>29197.077257325087</c:v>
                </c:pt>
                <c:pt idx="25" formatCode="&quot;€&quot;\ #,##0">
                  <c:v>27947.441444551274</c:v>
                </c:pt>
                <c:pt idx="26" formatCode="&quot;€&quot;\ #,##0">
                  <c:v>26762.414794812656</c:v>
                </c:pt>
                <c:pt idx="27" formatCode="&quot;€&quot;\ #,##0">
                  <c:v>25639.528761844947</c:v>
                </c:pt>
                <c:pt idx="28" formatCode="&quot;€&quot;\ #,##0">
                  <c:v>24576.500043110635</c:v>
                </c:pt>
                <c:pt idx="29" formatCode="&quot;€&quot;\ #,##0">
                  <c:v>23571.235140535508</c:v>
                </c:pt>
                <c:pt idx="30" formatCode="&quot;€&quot;\ #,##0">
                  <c:v>22621.8378869064</c:v>
                </c:pt>
                <c:pt idx="31" formatCode="&quot;€&quot;\ #,##0">
                  <c:v>21726.620743851196</c:v>
                </c:pt>
                <c:pt idx="32" formatCode="&quot;€&quot;\ #,##0">
                  <c:v>20884.120978861371</c:v>
                </c:pt>
                <c:pt idx="33" formatCode="&quot;€&quot;\ #,##0">
                  <c:v>20093.123261426063</c:v>
                </c:pt>
                <c:pt idx="34" formatCode="&quot;€&quot;\ #,##0">
                  <c:v>19352.690849028611</c:v>
                </c:pt>
                <c:pt idx="35" formatCode="&quot;€&quot;\ #,##0">
                  <c:v>18662.208469374455</c:v>
                </c:pt>
                <c:pt idx="36" formatCode="&quot;€&quot;\ #,##0">
                  <c:v>18021.441419936687</c:v>
                </c:pt>
                <c:pt idx="37" formatCode="&quot;€&quot;\ #,##0">
                  <c:v>17430.617590414782</c:v>
                </c:pt>
                <c:pt idx="38" formatCode="&quot;€&quot;\ #,##0">
                  <c:v>16890.542566137738</c:v>
                </c:pt>
                <c:pt idx="39" formatCode="&quot;€&quot;\ #,##0">
                  <c:v>16402.763569750285</c:v>
                </c:pt>
                <c:pt idx="40" formatCode="&quot;€&quot;\ #,##0">
                  <c:v>15969.807347155851</c:v>
                </c:pt>
                <c:pt idx="41" formatCode="&quot;€&quot;\ #,##0">
                  <c:v>15595.533232828075</c:v>
                </c:pt>
                <c:pt idx="42" formatCode="&quot;€&quot;\ #,##0">
                  <c:v>15285.671517951117</c:v>
                </c:pt>
                <c:pt idx="43" formatCode="&quot;€&quot;\ #,##0">
                  <c:v>15048.671264269145</c:v>
                </c:pt>
                <c:pt idx="44" formatCode="&quot;€&quot;\ #,##0">
                  <c:v>14897.087922419261</c:v>
                </c:pt>
                <c:pt idx="45" formatCode="&quot;€&quot;\ #,##0">
                  <c:v>14849.962734052127</c:v>
                </c:pt>
                <c:pt idx="46" formatCode="&quot;€&quot;\ #,##0">
                  <c:v>14937.142521785809</c:v>
                </c:pt>
                <c:pt idx="47" formatCode="&quot;€&quot;\ #,##0">
                  <c:v>15207.703331586468</c:v>
                </c:pt>
                <c:pt idx="48" formatCode="&quot;€&quot;\ #,##0">
                  <c:v>15747.9613121742</c:v>
                </c:pt>
                <c:pt idx="49" formatCode="&quot;€&quot;\ #,##0">
                  <c:v>16725.046033951363</c:v>
                </c:pt>
                <c:pt idx="50" formatCode="&quot;€&quot;\ #,##0">
                  <c:v>18512.576430108937</c:v>
                </c:pt>
                <c:pt idx="51" formatCode="&quot;€&quot;\ #,##0">
                  <c:v>22168.090598790292</c:v>
                </c:pt>
                <c:pt idx="52" formatCode="&quot;€&quot;\ #,##0">
                  <c:v>32496.320346904678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384-936B-DE64469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56639"/>
        <c:axId val="1484233295"/>
      </c:barChart>
      <c:lineChart>
        <c:grouping val="standard"/>
        <c:varyColors val="0"/>
        <c:ser>
          <c:idx val="2"/>
          <c:order val="2"/>
          <c:tx>
            <c:strRef>
              <c:f>'Investor 1'!$G$1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400000</c:v>
                </c:pt>
                <c:pt idx="6" formatCode="&quot;€&quot;\ #,##0">
                  <c:v>400000</c:v>
                </c:pt>
                <c:pt idx="7" formatCode="&quot;€&quot;\ #,##0">
                  <c:v>400000</c:v>
                </c:pt>
                <c:pt idx="8" formatCode="&quot;€&quot;\ #,##0">
                  <c:v>400000</c:v>
                </c:pt>
                <c:pt idx="9" formatCode="&quot;€&quot;\ #,##0">
                  <c:v>600000</c:v>
                </c:pt>
                <c:pt idx="10" formatCode="&quot;€&quot;\ #,##0">
                  <c:v>600000</c:v>
                </c:pt>
                <c:pt idx="11" formatCode="&quot;€&quot;\ #,##0">
                  <c:v>600000</c:v>
                </c:pt>
                <c:pt idx="12" formatCode="&quot;€&quot;\ #,##0">
                  <c:v>600000</c:v>
                </c:pt>
                <c:pt idx="13" formatCode="&quot;€&quot;\ #,##0">
                  <c:v>600000</c:v>
                </c:pt>
                <c:pt idx="14" formatCode="&quot;€&quot;\ #,##0">
                  <c:v>600000</c:v>
                </c:pt>
                <c:pt idx="15" formatCode="&quot;€&quot;\ #,##0">
                  <c:v>600000</c:v>
                </c:pt>
                <c:pt idx="16" formatCode="&quot;€&quot;\ #,##0">
                  <c:v>600000</c:v>
                </c:pt>
                <c:pt idx="17" formatCode="&quot;€&quot;\ #,##0">
                  <c:v>600000</c:v>
                </c:pt>
                <c:pt idx="18" formatCode="&quot;€&quot;\ #,##0">
                  <c:v>600000</c:v>
                </c:pt>
                <c:pt idx="19" formatCode="&quot;€&quot;\ #,##0">
                  <c:v>600000</c:v>
                </c:pt>
                <c:pt idx="20" formatCode="&quot;€&quot;\ #,##0">
                  <c:v>600000</c:v>
                </c:pt>
                <c:pt idx="21" formatCode="&quot;€&quot;\ #,##0">
                  <c:v>600000</c:v>
                </c:pt>
                <c:pt idx="22" formatCode="&quot;€&quot;\ #,##0">
                  <c:v>600000</c:v>
                </c:pt>
                <c:pt idx="23" formatCode="&quot;€&quot;\ #,##0">
                  <c:v>600000</c:v>
                </c:pt>
                <c:pt idx="24" formatCode="&quot;€&quot;\ #,##0">
                  <c:v>600000</c:v>
                </c:pt>
                <c:pt idx="25" formatCode="&quot;€&quot;\ #,##0">
                  <c:v>600000</c:v>
                </c:pt>
                <c:pt idx="26" formatCode="&quot;€&quot;\ #,##0">
                  <c:v>600000</c:v>
                </c:pt>
                <c:pt idx="27" formatCode="&quot;€&quot;\ #,##0">
                  <c:v>600000</c:v>
                </c:pt>
                <c:pt idx="28" formatCode="&quot;€&quot;\ #,##0">
                  <c:v>600000</c:v>
                </c:pt>
                <c:pt idx="29" formatCode="&quot;€&quot;\ #,##0">
                  <c:v>600000</c:v>
                </c:pt>
                <c:pt idx="30" formatCode="&quot;€&quot;\ #,##0">
                  <c:v>600000</c:v>
                </c:pt>
                <c:pt idx="31" formatCode="&quot;€&quot;\ #,##0">
                  <c:v>600000</c:v>
                </c:pt>
                <c:pt idx="32" formatCode="&quot;€&quot;\ #,##0">
                  <c:v>600000</c:v>
                </c:pt>
                <c:pt idx="33" formatCode="&quot;€&quot;\ #,##0">
                  <c:v>600000</c:v>
                </c:pt>
                <c:pt idx="34" formatCode="&quot;€&quot;\ #,##0">
                  <c:v>600000</c:v>
                </c:pt>
                <c:pt idx="35" formatCode="&quot;€&quot;\ #,##0">
                  <c:v>600000</c:v>
                </c:pt>
                <c:pt idx="36" formatCode="&quot;€&quot;\ #,##0">
                  <c:v>600000</c:v>
                </c:pt>
                <c:pt idx="37" formatCode="&quot;€&quot;\ #,##0">
                  <c:v>600000</c:v>
                </c:pt>
                <c:pt idx="38" formatCode="&quot;€&quot;\ #,##0">
                  <c:v>600000</c:v>
                </c:pt>
                <c:pt idx="39" formatCode="&quot;€&quot;\ #,##0">
                  <c:v>600000</c:v>
                </c:pt>
                <c:pt idx="40" formatCode="&quot;€&quot;\ #,##0">
                  <c:v>600000</c:v>
                </c:pt>
                <c:pt idx="41" formatCode="&quot;€&quot;\ #,##0">
                  <c:v>600000</c:v>
                </c:pt>
                <c:pt idx="42" formatCode="&quot;€&quot;\ #,##0">
                  <c:v>600000</c:v>
                </c:pt>
                <c:pt idx="43" formatCode="&quot;€&quot;\ #,##0">
                  <c:v>600000</c:v>
                </c:pt>
                <c:pt idx="44" formatCode="&quot;€&quot;\ #,##0">
                  <c:v>600000</c:v>
                </c:pt>
                <c:pt idx="45" formatCode="&quot;€&quot;\ #,##0">
                  <c:v>600000</c:v>
                </c:pt>
                <c:pt idx="46" formatCode="&quot;€&quot;\ #,##0">
                  <c:v>600000</c:v>
                </c:pt>
                <c:pt idx="47" formatCode="&quot;€&quot;\ #,##0">
                  <c:v>600000</c:v>
                </c:pt>
                <c:pt idx="48" formatCode="&quot;€&quot;\ #,##0">
                  <c:v>600000</c:v>
                </c:pt>
                <c:pt idx="49" formatCode="&quot;€&quot;\ #,##0">
                  <c:v>600000</c:v>
                </c:pt>
                <c:pt idx="50" formatCode="&quot;€&quot;\ #,##0">
                  <c:v>600000</c:v>
                </c:pt>
                <c:pt idx="51" formatCode="&quot;€&quot;\ #,##0">
                  <c:v>600000</c:v>
                </c:pt>
                <c:pt idx="52" formatCode="&quot;€&quot;\ #,##0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4-4384-936B-DE6446954BE7}"/>
            </c:ext>
          </c:extLst>
        </c:ser>
        <c:ser>
          <c:idx val="3"/>
          <c:order val="3"/>
          <c:tx>
            <c:strRef>
              <c:f>'Investor 1'!$H$1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0.59200084996190105</c:v>
                </c:pt>
                <c:pt idx="7" formatCode="&quot;€&quot;\ #,##0">
                  <c:v>1.1749237053588963</c:v>
                </c:pt>
                <c:pt idx="8" formatCode="&quot;€&quot;\ #,##0">
                  <c:v>1.9995326298760225</c:v>
                </c:pt>
                <c:pt idx="9" formatCode="&quot;€&quot;\ #,##0">
                  <c:v>3.7977096992545496</c:v>
                </c:pt>
                <c:pt idx="10" formatCode="&quot;€&quot;\ #,##0">
                  <c:v>5.7804296544803817</c:v>
                </c:pt>
                <c:pt idx="11" formatCode="&quot;€&quot;\ #,##0">
                  <c:v>8.8399237646274038</c:v>
                </c:pt>
                <c:pt idx="12" formatCode="&quot;€&quot;\ #,##0">
                  <c:v>13.052358897801813</c:v>
                </c:pt>
                <c:pt idx="13" formatCode="&quot;€&quot;\ #,##0">
                  <c:v>20.00476185209585</c:v>
                </c:pt>
                <c:pt idx="14" formatCode="&quot;€&quot;\ #,##0">
                  <c:v>31.909247240264378</c:v>
                </c:pt>
                <c:pt idx="15" formatCode="&quot;€&quot;\ #,##0">
                  <c:v>53.103538621750481</c:v>
                </c:pt>
                <c:pt idx="16" formatCode="&quot;€&quot;\ #,##0">
                  <c:v>92.426216095297178</c:v>
                </c:pt>
                <c:pt idx="17" formatCode="&quot;€&quot;\ #,##0">
                  <c:v>168.63141297935738</c:v>
                </c:pt>
                <c:pt idx="18" formatCode="&quot;€&quot;\ #,##0">
                  <c:v>323.24920061320859</c:v>
                </c:pt>
                <c:pt idx="19" formatCode="&quot;€&quot;\ #,##0">
                  <c:v>652.4805119558315</c:v>
                </c:pt>
                <c:pt idx="20" formatCode="&quot;€&quot;\ #,##0">
                  <c:v>1390.0075762173742</c:v>
                </c:pt>
                <c:pt idx="21" formatCode="&quot;€&quot;\ #,##0">
                  <c:v>3132.8112558413509</c:v>
                </c:pt>
                <c:pt idx="22" formatCode="&quot;€&quot;\ #,##0">
                  <c:v>7491.1651223408062</c:v>
                </c:pt>
                <c:pt idx="23" formatCode="&quot;€&quot;\ #,##0">
                  <c:v>19082.715332485299</c:v>
                </c:pt>
                <c:pt idx="24" formatCode="&quot;€&quot;\ #,##0">
                  <c:v>48279.792589810386</c:v>
                </c:pt>
                <c:pt idx="25" formatCode="&quot;€&quot;\ #,##0">
                  <c:v>76227.234034361667</c:v>
                </c:pt>
                <c:pt idx="26" formatCode="&quot;€&quot;\ #,##0">
                  <c:v>102989.64882917432</c:v>
                </c:pt>
                <c:pt idx="27" formatCode="&quot;€&quot;\ #,##0">
                  <c:v>128629.17759101927</c:v>
                </c:pt>
                <c:pt idx="28" formatCode="&quot;€&quot;\ #,##0">
                  <c:v>153205.67763412991</c:v>
                </c:pt>
                <c:pt idx="29" formatCode="&quot;€&quot;\ #,##0">
                  <c:v>176776.91277466543</c:v>
                </c:pt>
                <c:pt idx="30" formatCode="&quot;€&quot;\ #,##0">
                  <c:v>199398.75066157183</c:v>
                </c:pt>
                <c:pt idx="31" formatCode="&quot;€&quot;\ #,##0">
                  <c:v>221125.37140542304</c:v>
                </c:pt>
                <c:pt idx="32" formatCode="&quot;€&quot;\ #,##0">
                  <c:v>242009.49238428441</c:v>
                </c:pt>
                <c:pt idx="33" formatCode="&quot;€&quot;\ #,##0">
                  <c:v>262102.61564571047</c:v>
                </c:pt>
                <c:pt idx="34" formatCode="&quot;€&quot;\ #,##0">
                  <c:v>281455.30649473908</c:v>
                </c:pt>
                <c:pt idx="35" formatCode="&quot;€&quot;\ #,##0">
                  <c:v>300117.51496411354</c:v>
                </c:pt>
                <c:pt idx="36" formatCode="&quot;€&quot;\ #,##0">
                  <c:v>318138.95638405019</c:v>
                </c:pt>
                <c:pt idx="37" formatCode="&quot;€&quot;\ #,##0">
                  <c:v>335569.57397446496</c:v>
                </c:pt>
                <c:pt idx="38" formatCode="&quot;€&quot;\ #,##0">
                  <c:v>352460.1165406027</c:v>
                </c:pt>
                <c:pt idx="39" formatCode="&quot;€&quot;\ #,##0">
                  <c:v>368862.880110353</c:v>
                </c:pt>
                <c:pt idx="40" formatCode="&quot;€&quot;\ #,##0">
                  <c:v>384832.68745750887</c:v>
                </c:pt>
                <c:pt idx="41" formatCode="&quot;€&quot;\ #,##0">
                  <c:v>400428.22069033695</c:v>
                </c:pt>
                <c:pt idx="42" formatCode="&quot;€&quot;\ #,##0">
                  <c:v>415713.89220828807</c:v>
                </c:pt>
                <c:pt idx="43" formatCode="&quot;€&quot;\ #,##0">
                  <c:v>430762.56347255723</c:v>
                </c:pt>
                <c:pt idx="44" formatCode="&quot;€&quot;\ #,##0">
                  <c:v>445659.65139497648</c:v>
                </c:pt>
                <c:pt idx="45" formatCode="&quot;€&quot;\ #,##0">
                  <c:v>460509.61412902863</c:v>
                </c:pt>
                <c:pt idx="46" formatCode="&quot;€&quot;\ #,##0">
                  <c:v>475446.75665081444</c:v>
                </c:pt>
                <c:pt idx="47" formatCode="&quot;€&quot;\ #,##0">
                  <c:v>490654.45998240088</c:v>
                </c:pt>
                <c:pt idx="48" formatCode="&quot;€&quot;\ #,##0">
                  <c:v>506402.42129457509</c:v>
                </c:pt>
                <c:pt idx="49" formatCode="&quot;€&quot;\ #,##0">
                  <c:v>523127.46732852643</c:v>
                </c:pt>
                <c:pt idx="50" formatCode="&quot;€&quot;\ #,##0">
                  <c:v>541640.04375863541</c:v>
                </c:pt>
                <c:pt idx="51" formatCode="&quot;€&quot;\ #,##0">
                  <c:v>563808.13435742573</c:v>
                </c:pt>
                <c:pt idx="52" formatCode="&quot;€&quot;\ #,##0">
                  <c:v>596304.45470433042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4-4384-936B-DE6446954BE7}"/>
            </c:ext>
          </c:extLst>
        </c:ser>
        <c:ser>
          <c:idx val="4"/>
          <c:order val="4"/>
          <c:tx>
            <c:strRef>
              <c:f>'Investor 1'!$I$1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1'!$A$2:$A$54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1'!$I$2:$I$54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400000</c:v>
                </c:pt>
                <c:pt idx="6" formatCode="&quot;€&quot;\ #,##0">
                  <c:v>399999.40799915005</c:v>
                </c:pt>
                <c:pt idx="7" formatCode="&quot;€&quot;\ #,##0">
                  <c:v>399998.82507629466</c:v>
                </c:pt>
                <c:pt idx="8" formatCode="&quot;€&quot;\ #,##0">
                  <c:v>399998.00046737015</c:v>
                </c:pt>
                <c:pt idx="9" formatCode="&quot;€&quot;\ #,##0">
                  <c:v>599996.20229030075</c:v>
                </c:pt>
                <c:pt idx="10" formatCode="&quot;€&quot;\ #,##0">
                  <c:v>599994.21957034548</c:v>
                </c:pt>
                <c:pt idx="11" formatCode="&quot;€&quot;\ #,##0">
                  <c:v>599991.16007623542</c:v>
                </c:pt>
                <c:pt idx="12" formatCode="&quot;€&quot;\ #,##0">
                  <c:v>599986.94764110225</c:v>
                </c:pt>
                <c:pt idx="13" formatCode="&quot;€&quot;\ #,##0">
                  <c:v>599979.99523814791</c:v>
                </c:pt>
                <c:pt idx="14" formatCode="&quot;€&quot;\ #,##0">
                  <c:v>599968.09075275972</c:v>
                </c:pt>
                <c:pt idx="15" formatCode="&quot;€&quot;\ #,##0">
                  <c:v>599946.8964613782</c:v>
                </c:pt>
                <c:pt idx="16" formatCode="&quot;€&quot;\ #,##0">
                  <c:v>599907.57378390466</c:v>
                </c:pt>
                <c:pt idx="17" formatCode="&quot;€&quot;\ #,##0">
                  <c:v>599831.36858702067</c:v>
                </c:pt>
                <c:pt idx="18" formatCode="&quot;€&quot;\ #,##0">
                  <c:v>599676.75079938676</c:v>
                </c:pt>
                <c:pt idx="19" formatCode="&quot;€&quot;\ #,##0">
                  <c:v>599347.5194880442</c:v>
                </c:pt>
                <c:pt idx="20" formatCode="&quot;€&quot;\ #,##0">
                  <c:v>598609.99242378259</c:v>
                </c:pt>
                <c:pt idx="21" formatCode="&quot;€&quot;\ #,##0">
                  <c:v>596867.1887441586</c:v>
                </c:pt>
                <c:pt idx="22" formatCode="&quot;€&quot;\ #,##0">
                  <c:v>592508.83487765922</c:v>
                </c:pt>
                <c:pt idx="23" formatCode="&quot;€&quot;\ #,##0">
                  <c:v>580917.28466751473</c:v>
                </c:pt>
                <c:pt idx="24" formatCode="&quot;€&quot;\ #,##0">
                  <c:v>551720.20741018956</c:v>
                </c:pt>
                <c:pt idx="25" formatCode="&quot;€&quot;\ #,##0">
                  <c:v>523772.76596563833</c:v>
                </c:pt>
                <c:pt idx="26" formatCode="&quot;€&quot;\ #,##0">
                  <c:v>497010.35117082566</c:v>
                </c:pt>
                <c:pt idx="27" formatCode="&quot;€&quot;\ #,##0">
                  <c:v>471370.82240898075</c:v>
                </c:pt>
                <c:pt idx="28" formatCode="&quot;€&quot;\ #,##0">
                  <c:v>446794.32236587012</c:v>
                </c:pt>
                <c:pt idx="29" formatCode="&quot;€&quot;\ #,##0">
                  <c:v>423223.0872253346</c:v>
                </c:pt>
                <c:pt idx="30" formatCode="&quot;€&quot;\ #,##0">
                  <c:v>400601.24933842814</c:v>
                </c:pt>
                <c:pt idx="31" formatCode="&quot;€&quot;\ #,##0">
                  <c:v>378874.62859457696</c:v>
                </c:pt>
                <c:pt idx="32" formatCode="&quot;€&quot;\ #,##0">
                  <c:v>357990.50761571561</c:v>
                </c:pt>
                <c:pt idx="33" formatCode="&quot;€&quot;\ #,##0">
                  <c:v>337897.3843542895</c:v>
                </c:pt>
                <c:pt idx="34" formatCode="&quot;€&quot;\ #,##0">
                  <c:v>318544.69350526092</c:v>
                </c:pt>
                <c:pt idx="35" formatCode="&quot;€&quot;\ #,##0">
                  <c:v>299882.48503588646</c:v>
                </c:pt>
                <c:pt idx="36" formatCode="&quot;€&quot;\ #,##0">
                  <c:v>281861.04361594981</c:v>
                </c:pt>
                <c:pt idx="37" formatCode="&quot;€&quot;\ #,##0">
                  <c:v>264430.42602553504</c:v>
                </c:pt>
                <c:pt idx="38" formatCode="&quot;€&quot;\ #,##0">
                  <c:v>247539.8834593973</c:v>
                </c:pt>
                <c:pt idx="39" formatCode="&quot;€&quot;\ #,##0">
                  <c:v>231137.119889647</c:v>
                </c:pt>
                <c:pt idx="40" formatCode="&quot;€&quot;\ #,##0">
                  <c:v>215167.31254249113</c:v>
                </c:pt>
                <c:pt idx="41" formatCode="&quot;€&quot;\ #,##0">
                  <c:v>199571.77930966305</c:v>
                </c:pt>
                <c:pt idx="42" formatCode="&quot;€&quot;\ #,##0">
                  <c:v>184286.10779171193</c:v>
                </c:pt>
                <c:pt idx="43" formatCode="&quot;€&quot;\ #,##0">
                  <c:v>169237.43652744277</c:v>
                </c:pt>
                <c:pt idx="44" formatCode="&quot;€&quot;\ #,##0">
                  <c:v>154340.34860502352</c:v>
                </c:pt>
                <c:pt idx="45" formatCode="&quot;€&quot;\ #,##0">
                  <c:v>139490.38587097137</c:v>
                </c:pt>
                <c:pt idx="46" formatCode="&quot;€&quot;\ #,##0">
                  <c:v>124553.24334918556</c:v>
                </c:pt>
                <c:pt idx="47" formatCode="&quot;€&quot;\ #,##0">
                  <c:v>109345.54001759912</c:v>
                </c:pt>
                <c:pt idx="48" formatCode="&quot;€&quot;\ #,##0">
                  <c:v>93597.578705424909</c:v>
                </c:pt>
                <c:pt idx="49" formatCode="&quot;€&quot;\ #,##0">
                  <c:v>76872.532671473571</c:v>
                </c:pt>
                <c:pt idx="50" formatCode="&quot;€&quot;\ #,##0">
                  <c:v>58359.956241364591</c:v>
                </c:pt>
                <c:pt idx="51" formatCode="&quot;€&quot;\ #,##0">
                  <c:v>36191.865642574267</c:v>
                </c:pt>
                <c:pt idx="52" formatCode="&quot;€&quot;\ #,##0">
                  <c:v>3695.5452956695808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4-4384-936B-DE6446954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456639"/>
        <c:axId val="1484233295"/>
      </c:lineChart>
      <c:catAx>
        <c:axId val="15914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3295"/>
        <c:crosses val="autoZero"/>
        <c:auto val="1"/>
        <c:lblAlgn val="ctr"/>
        <c:lblOffset val="100"/>
        <c:noMultiLvlLbl val="0"/>
      </c:catAx>
      <c:valAx>
        <c:axId val="14842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2'!$B$1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2'!$B$2:$B$54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8-4253-9CF3-C11DA5132949}"/>
            </c:ext>
          </c:extLst>
        </c:ser>
        <c:ser>
          <c:idx val="1"/>
          <c:order val="1"/>
          <c:tx>
            <c:strRef>
              <c:f>'Investor 2'!$F$1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0.23316914215879816</c:v>
                </c:pt>
                <c:pt idx="8" formatCode="&quot;€&quot;\ #,##0">
                  <c:v>0.32984356980685048</c:v>
                </c:pt>
                <c:pt idx="9" formatCode="&quot;€&quot;\ #,##0">
                  <c:v>0.47951388516760718</c:v>
                </c:pt>
                <c:pt idx="10" formatCode="&quot;€&quot;\ #,##0">
                  <c:v>0.52872532139355521</c:v>
                </c:pt>
                <c:pt idx="11" formatCode="&quot;€&quot;\ #,##0">
                  <c:v>0.81586509603920609</c:v>
                </c:pt>
                <c:pt idx="12" formatCode="&quot;€&quot;\ #,##0">
                  <c:v>1.1233160355131762</c:v>
                </c:pt>
                <c:pt idx="13" formatCode="&quot;€&quot;\ #,##0">
                  <c:v>1.8539741211450769</c:v>
                </c:pt>
                <c:pt idx="14" formatCode="&quot;€&quot;\ #,##0">
                  <c:v>3.1745294368449404</c:v>
                </c:pt>
                <c:pt idx="15" formatCode="&quot;€&quot;\ #,##0">
                  <c:v>5.6518110350629609</c:v>
                </c:pt>
                <c:pt idx="16" formatCode="&quot;€&quot;\ #,##0">
                  <c:v>10.486047326279119</c:v>
                </c:pt>
                <c:pt idx="17" formatCode="&quot;€&quot;\ #,##0">
                  <c:v>20.321385835749386</c:v>
                </c:pt>
                <c:pt idx="18" formatCode="&quot;€&quot;\ #,##0">
                  <c:v>41.231410035693663</c:v>
                </c:pt>
                <c:pt idx="19" formatCode="&quot;€&quot;\ #,##0">
                  <c:v>87.795016358032754</c:v>
                </c:pt>
                <c:pt idx="20" formatCode="&quot;€&quot;\ #,##0">
                  <c:v>196.67388380307804</c:v>
                </c:pt>
                <c:pt idx="21" formatCode="&quot;€&quot;\ #,##0">
                  <c:v>464.7476478997271</c:v>
                </c:pt>
                <c:pt idx="22" formatCode="&quot;€&quot;\ #,##0">
                  <c:v>1162.2276977331881</c:v>
                </c:pt>
                <c:pt idx="23" formatCode="&quot;€&quot;\ #,##0">
                  <c:v>3091.0800560385319</c:v>
                </c:pt>
                <c:pt idx="24" formatCode="&quot;€&quot;\ #,##0">
                  <c:v>7785.8872686200239</c:v>
                </c:pt>
                <c:pt idx="25" formatCode="&quot;€&quot;\ #,##0">
                  <c:v>7452.6510518803407</c:v>
                </c:pt>
                <c:pt idx="26" formatCode="&quot;€&quot;\ #,##0">
                  <c:v>7136.6439452833747</c:v>
                </c:pt>
                <c:pt idx="27" formatCode="&quot;€&quot;\ #,##0">
                  <c:v>6837.2076698253186</c:v>
                </c:pt>
                <c:pt idx="28" formatCode="&quot;€&quot;\ #,##0">
                  <c:v>6553.733344829503</c:v>
                </c:pt>
                <c:pt idx="29" formatCode="&quot;€&quot;\ #,##0">
                  <c:v>6285.6627041428019</c:v>
                </c:pt>
                <c:pt idx="30" formatCode="&quot;€&quot;\ #,##0">
                  <c:v>6032.4901031750396</c:v>
                </c:pt>
                <c:pt idx="31" formatCode="&quot;€&quot;\ #,##0">
                  <c:v>5793.7655316936516</c:v>
                </c:pt>
                <c:pt idx="32" formatCode="&quot;€&quot;\ #,##0">
                  <c:v>5569.0989276963655</c:v>
                </c:pt>
                <c:pt idx="33" formatCode="&quot;€&quot;\ #,##0">
                  <c:v>5358.1662030469497</c:v>
                </c:pt>
                <c:pt idx="34" formatCode="&quot;€&quot;\ #,##0">
                  <c:v>5160.7175597409623</c:v>
                </c:pt>
                <c:pt idx="35" formatCode="&quot;€&quot;\ #,##0">
                  <c:v>4976.5889251665221</c:v>
                </c:pt>
                <c:pt idx="36" formatCode="&quot;€&quot;\ #,##0">
                  <c:v>4805.7177119831167</c:v>
                </c:pt>
                <c:pt idx="37" formatCode="&quot;€&quot;\ #,##0">
                  <c:v>4648.1646907772756</c:v>
                </c:pt>
                <c:pt idx="38" formatCode="&quot;€&quot;\ #,##0">
                  <c:v>4504.1446843033964</c:v>
                </c:pt>
                <c:pt idx="39" formatCode="&quot;€&quot;\ #,##0">
                  <c:v>4374.0702852667428</c:v>
                </c:pt>
                <c:pt idx="40" formatCode="&quot;€&quot;\ #,##0">
                  <c:v>4258.6152925748938</c:v>
                </c:pt>
                <c:pt idx="41" formatCode="&quot;€&quot;\ #,##0">
                  <c:v>4158.8088620874869</c:v>
                </c:pt>
                <c:pt idx="42" formatCode="&quot;€&quot;\ #,##0">
                  <c:v>4076.1790714536319</c:v>
                </c:pt>
                <c:pt idx="43" formatCode="&quot;€&quot;\ #,##0">
                  <c:v>4012.9790038051051</c:v>
                </c:pt>
                <c:pt idx="44" formatCode="&quot;€&quot;\ #,##0">
                  <c:v>3972.556779311803</c:v>
                </c:pt>
                <c:pt idx="45" formatCode="&quot;€&quot;\ #,##0">
                  <c:v>3959.9900624139</c:v>
                </c:pt>
                <c:pt idx="46" formatCode="&quot;€&quot;\ #,##0">
                  <c:v>3983.2380058095487</c:v>
                </c:pt>
                <c:pt idx="47" formatCode="&quot;€&quot;\ #,##0">
                  <c:v>4055.3875550897246</c:v>
                </c:pt>
                <c:pt idx="48" formatCode="&quot;€&quot;\ #,##0">
                  <c:v>4199.4563499131209</c:v>
                </c:pt>
                <c:pt idx="49" formatCode="&quot;€&quot;\ #,##0">
                  <c:v>4460.0122757203635</c:v>
                </c:pt>
                <c:pt idx="50" formatCode="&quot;€&quot;\ #,##0">
                  <c:v>4936.6870480290499</c:v>
                </c:pt>
                <c:pt idx="51" formatCode="&quot;€&quot;\ #,##0">
                  <c:v>5911.4908263440784</c:v>
                </c:pt>
                <c:pt idx="52" formatCode="&quot;€&quot;\ #,##0">
                  <c:v>8665.6854258412477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8-4253-9CF3-C11DA513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232783"/>
        <c:axId val="1412729887"/>
      </c:barChart>
      <c:lineChart>
        <c:grouping val="standard"/>
        <c:varyColors val="0"/>
        <c:ser>
          <c:idx val="2"/>
          <c:order val="2"/>
          <c:tx>
            <c:strRef>
              <c:f>'Investor 2'!$G$1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160000</c:v>
                </c:pt>
                <c:pt idx="7" formatCode="&quot;€&quot;\ #,##0">
                  <c:v>160000</c:v>
                </c:pt>
                <c:pt idx="8" formatCode="&quot;€&quot;\ #,##0">
                  <c:v>160000</c:v>
                </c:pt>
                <c:pt idx="9" formatCode="&quot;€&quot;\ #,##0">
                  <c:v>160000</c:v>
                </c:pt>
                <c:pt idx="10" formatCode="&quot;€&quot;\ #,##0">
                  <c:v>160000</c:v>
                </c:pt>
                <c:pt idx="11" formatCode="&quot;€&quot;\ #,##0">
                  <c:v>160000</c:v>
                </c:pt>
                <c:pt idx="12" formatCode="&quot;€&quot;\ #,##0">
                  <c:v>160000</c:v>
                </c:pt>
                <c:pt idx="13" formatCode="&quot;€&quot;\ #,##0">
                  <c:v>160000</c:v>
                </c:pt>
                <c:pt idx="14" formatCode="&quot;€&quot;\ #,##0">
                  <c:v>160000</c:v>
                </c:pt>
                <c:pt idx="15" formatCode="&quot;€&quot;\ #,##0">
                  <c:v>160000</c:v>
                </c:pt>
                <c:pt idx="16" formatCode="&quot;€&quot;\ #,##0">
                  <c:v>160000</c:v>
                </c:pt>
                <c:pt idx="17" formatCode="&quot;€&quot;\ #,##0">
                  <c:v>160000</c:v>
                </c:pt>
                <c:pt idx="18" formatCode="&quot;€&quot;\ #,##0">
                  <c:v>160000</c:v>
                </c:pt>
                <c:pt idx="19" formatCode="&quot;€&quot;\ #,##0">
                  <c:v>160000</c:v>
                </c:pt>
                <c:pt idx="20" formatCode="&quot;€&quot;\ #,##0">
                  <c:v>160000</c:v>
                </c:pt>
                <c:pt idx="21" formatCode="&quot;€&quot;\ #,##0">
                  <c:v>160000</c:v>
                </c:pt>
                <c:pt idx="22" formatCode="&quot;€&quot;\ #,##0">
                  <c:v>160000</c:v>
                </c:pt>
                <c:pt idx="23" formatCode="&quot;€&quot;\ #,##0">
                  <c:v>160000</c:v>
                </c:pt>
                <c:pt idx="24" formatCode="&quot;€&quot;\ #,##0">
                  <c:v>160000</c:v>
                </c:pt>
                <c:pt idx="25" formatCode="&quot;€&quot;\ #,##0">
                  <c:v>160000</c:v>
                </c:pt>
                <c:pt idx="26" formatCode="&quot;€&quot;\ #,##0">
                  <c:v>160000</c:v>
                </c:pt>
                <c:pt idx="27" formatCode="&quot;€&quot;\ #,##0">
                  <c:v>160000</c:v>
                </c:pt>
                <c:pt idx="28" formatCode="&quot;€&quot;\ #,##0">
                  <c:v>160000</c:v>
                </c:pt>
                <c:pt idx="29" formatCode="&quot;€&quot;\ #,##0">
                  <c:v>160000</c:v>
                </c:pt>
                <c:pt idx="30" formatCode="&quot;€&quot;\ #,##0">
                  <c:v>160000</c:v>
                </c:pt>
                <c:pt idx="31" formatCode="&quot;€&quot;\ #,##0">
                  <c:v>160000</c:v>
                </c:pt>
                <c:pt idx="32" formatCode="&quot;€&quot;\ #,##0">
                  <c:v>160000</c:v>
                </c:pt>
                <c:pt idx="33" formatCode="&quot;€&quot;\ #,##0">
                  <c:v>160000</c:v>
                </c:pt>
                <c:pt idx="34" formatCode="&quot;€&quot;\ #,##0">
                  <c:v>160000</c:v>
                </c:pt>
                <c:pt idx="35" formatCode="&quot;€&quot;\ #,##0">
                  <c:v>160000</c:v>
                </c:pt>
                <c:pt idx="36" formatCode="&quot;€&quot;\ #,##0">
                  <c:v>160000</c:v>
                </c:pt>
                <c:pt idx="37" formatCode="&quot;€&quot;\ #,##0">
                  <c:v>160000</c:v>
                </c:pt>
                <c:pt idx="38" formatCode="&quot;€&quot;\ #,##0">
                  <c:v>160000</c:v>
                </c:pt>
                <c:pt idx="39" formatCode="&quot;€&quot;\ #,##0">
                  <c:v>160000</c:v>
                </c:pt>
                <c:pt idx="40" formatCode="&quot;€&quot;\ #,##0">
                  <c:v>160000</c:v>
                </c:pt>
                <c:pt idx="41" formatCode="&quot;€&quot;\ #,##0">
                  <c:v>160000</c:v>
                </c:pt>
                <c:pt idx="42" formatCode="&quot;€&quot;\ #,##0">
                  <c:v>160000</c:v>
                </c:pt>
                <c:pt idx="43" formatCode="&quot;€&quot;\ #,##0">
                  <c:v>160000</c:v>
                </c:pt>
                <c:pt idx="44" formatCode="&quot;€&quot;\ #,##0">
                  <c:v>160000</c:v>
                </c:pt>
                <c:pt idx="45" formatCode="&quot;€&quot;\ #,##0">
                  <c:v>160000</c:v>
                </c:pt>
                <c:pt idx="46" formatCode="&quot;€&quot;\ #,##0">
                  <c:v>160000</c:v>
                </c:pt>
                <c:pt idx="47" formatCode="&quot;€&quot;\ #,##0">
                  <c:v>160000</c:v>
                </c:pt>
                <c:pt idx="48" formatCode="&quot;€&quot;\ #,##0">
                  <c:v>160000</c:v>
                </c:pt>
                <c:pt idx="49" formatCode="&quot;€&quot;\ #,##0">
                  <c:v>160000</c:v>
                </c:pt>
                <c:pt idx="50" formatCode="&quot;€&quot;\ #,##0">
                  <c:v>160000</c:v>
                </c:pt>
                <c:pt idx="51" formatCode="&quot;€&quot;\ #,##0">
                  <c:v>160000</c:v>
                </c:pt>
                <c:pt idx="52" formatCode="&quot;€&quot;\ #,##0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8-4253-9CF3-C11DA5132949}"/>
            </c:ext>
          </c:extLst>
        </c:ser>
        <c:ser>
          <c:idx val="3"/>
          <c:order val="3"/>
          <c:tx>
            <c:strRef>
              <c:f>'Investor 2'!$H$1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0.23316914215879816</c:v>
                </c:pt>
                <c:pt idx="8" formatCode="&quot;€&quot;\ #,##0">
                  <c:v>0.56301271196564862</c:v>
                </c:pt>
                <c:pt idx="9" formatCode="&quot;€&quot;\ #,##0">
                  <c:v>1.0425265971332558</c:v>
                </c:pt>
                <c:pt idx="10" formatCode="&quot;€&quot;\ #,##0">
                  <c:v>1.571251918526811</c:v>
                </c:pt>
                <c:pt idx="11" formatCode="&quot;€&quot;\ #,##0">
                  <c:v>2.3871170145660172</c:v>
                </c:pt>
                <c:pt idx="12" formatCode="&quot;€&quot;\ #,##0">
                  <c:v>3.5104330500791932</c:v>
                </c:pt>
                <c:pt idx="13" formatCode="&quot;€&quot;\ #,##0">
                  <c:v>5.3644071712242702</c:v>
                </c:pt>
                <c:pt idx="14" formatCode="&quot;€&quot;\ #,##0">
                  <c:v>8.5389366080692106</c:v>
                </c:pt>
                <c:pt idx="15" formatCode="&quot;€&quot;\ #,##0">
                  <c:v>14.190747643132172</c:v>
                </c:pt>
                <c:pt idx="16" formatCode="&quot;€&quot;\ #,##0">
                  <c:v>24.67679496941129</c:v>
                </c:pt>
                <c:pt idx="17" formatCode="&quot;€&quot;\ #,##0">
                  <c:v>44.998180805160672</c:v>
                </c:pt>
                <c:pt idx="18" formatCode="&quot;€&quot;\ #,##0">
                  <c:v>86.229590840854343</c:v>
                </c:pt>
                <c:pt idx="19" formatCode="&quot;€&quot;\ #,##0">
                  <c:v>174.02460719888711</c:v>
                </c:pt>
                <c:pt idx="20" formatCode="&quot;€&quot;\ #,##0">
                  <c:v>370.69849100196518</c:v>
                </c:pt>
                <c:pt idx="21" formatCode="&quot;€&quot;\ #,##0">
                  <c:v>835.44613890169228</c:v>
                </c:pt>
                <c:pt idx="22" formatCode="&quot;€&quot;\ #,##0">
                  <c:v>1997.6738366348804</c:v>
                </c:pt>
                <c:pt idx="23" formatCode="&quot;€&quot;\ #,##0">
                  <c:v>5088.7538926734123</c:v>
                </c:pt>
                <c:pt idx="24" formatCode="&quot;€&quot;\ #,##0">
                  <c:v>12874.641161293435</c:v>
                </c:pt>
                <c:pt idx="25" formatCode="&quot;€&quot;\ #,##0">
                  <c:v>20327.292213173776</c:v>
                </c:pt>
                <c:pt idx="26" formatCode="&quot;€&quot;\ #,##0">
                  <c:v>27463.936158457152</c:v>
                </c:pt>
                <c:pt idx="27" formatCode="&quot;€&quot;\ #,##0">
                  <c:v>34301.143828282467</c:v>
                </c:pt>
                <c:pt idx="28" formatCode="&quot;€&quot;\ #,##0">
                  <c:v>40854.87717311197</c:v>
                </c:pt>
                <c:pt idx="29" formatCode="&quot;€&quot;\ #,##0">
                  <c:v>47140.539877254771</c:v>
                </c:pt>
                <c:pt idx="30" formatCode="&quot;€&quot;\ #,##0">
                  <c:v>53173.029980429812</c:v>
                </c:pt>
                <c:pt idx="31" formatCode="&quot;€&quot;\ #,##0">
                  <c:v>58966.795512123463</c:v>
                </c:pt>
                <c:pt idx="32" formatCode="&quot;€&quot;\ #,##0">
                  <c:v>64535.894439819829</c:v>
                </c:pt>
                <c:pt idx="33" formatCode="&quot;€&quot;\ #,##0">
                  <c:v>69894.060642866782</c:v>
                </c:pt>
                <c:pt idx="34" formatCode="&quot;€&quot;\ #,##0">
                  <c:v>75054.778202607748</c:v>
                </c:pt>
                <c:pt idx="35" formatCode="&quot;€&quot;\ #,##0">
                  <c:v>80031.367127774269</c:v>
                </c:pt>
                <c:pt idx="36" formatCode="&quot;€&quot;\ #,##0">
                  <c:v>84837.084839757386</c:v>
                </c:pt>
                <c:pt idx="37" formatCode="&quot;€&quot;\ #,##0">
                  <c:v>89485.249530534667</c:v>
                </c:pt>
                <c:pt idx="38" formatCode="&quot;€&quot;\ #,##0">
                  <c:v>93989.394214838059</c:v>
                </c:pt>
                <c:pt idx="39" formatCode="&quot;€&quot;\ #,##0">
                  <c:v>98363.464500104805</c:v>
                </c:pt>
                <c:pt idx="40" formatCode="&quot;€&quot;\ #,##0">
                  <c:v>102622.07979267969</c:v>
                </c:pt>
                <c:pt idx="41" formatCode="&quot;€&quot;\ #,##0">
                  <c:v>106780.88865476719</c:v>
                </c:pt>
                <c:pt idx="42" formatCode="&quot;€&quot;\ #,##0">
                  <c:v>110857.06772622082</c:v>
                </c:pt>
                <c:pt idx="43" formatCode="&quot;€&quot;\ #,##0">
                  <c:v>114870.04673002592</c:v>
                </c:pt>
                <c:pt idx="44" formatCode="&quot;€&quot;\ #,##0">
                  <c:v>118842.60350933773</c:v>
                </c:pt>
                <c:pt idx="45" formatCode="&quot;€&quot;\ #,##0">
                  <c:v>122802.59357175163</c:v>
                </c:pt>
                <c:pt idx="46" formatCode="&quot;€&quot;\ #,##0">
                  <c:v>126785.83157756117</c:v>
                </c:pt>
                <c:pt idx="47" formatCode="&quot;€&quot;\ #,##0">
                  <c:v>130841.21913265089</c:v>
                </c:pt>
                <c:pt idx="48" formatCode="&quot;€&quot;\ #,##0">
                  <c:v>135040.67548256402</c:v>
                </c:pt>
                <c:pt idx="49" formatCode="&quot;€&quot;\ #,##0">
                  <c:v>139500.68775828439</c:v>
                </c:pt>
                <c:pt idx="50" formatCode="&quot;€&quot;\ #,##0">
                  <c:v>144437.37480631343</c:v>
                </c:pt>
                <c:pt idx="51" formatCode="&quot;€&quot;\ #,##0">
                  <c:v>150348.86563265751</c:v>
                </c:pt>
                <c:pt idx="52" formatCode="&quot;€&quot;\ #,##0">
                  <c:v>159014.55105849876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8-4253-9CF3-C11DA5132949}"/>
            </c:ext>
          </c:extLst>
        </c:ser>
        <c:ser>
          <c:idx val="4"/>
          <c:order val="4"/>
          <c:tx>
            <c:strRef>
              <c:f>'Investor 2'!$I$1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2'!$A$2:$A$54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2'!$I$2:$I$54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160000</c:v>
                </c:pt>
                <c:pt idx="7" formatCode="&quot;€&quot;\ #,##0">
                  <c:v>159999.76683085784</c:v>
                </c:pt>
                <c:pt idx="8" formatCode="&quot;€&quot;\ #,##0">
                  <c:v>159999.43698728803</c:v>
                </c:pt>
                <c:pt idx="9" formatCode="&quot;€&quot;\ #,##0">
                  <c:v>159998.95747340287</c:v>
                </c:pt>
                <c:pt idx="10" formatCode="&quot;€&quot;\ #,##0">
                  <c:v>159998.42874808147</c:v>
                </c:pt>
                <c:pt idx="11" formatCode="&quot;€&quot;\ #,##0">
                  <c:v>159997.61288298544</c:v>
                </c:pt>
                <c:pt idx="12" formatCode="&quot;€&quot;\ #,##0">
                  <c:v>159996.48956694992</c:v>
                </c:pt>
                <c:pt idx="13" formatCode="&quot;€&quot;\ #,##0">
                  <c:v>159994.63559282877</c:v>
                </c:pt>
                <c:pt idx="14" formatCode="&quot;€&quot;\ #,##0">
                  <c:v>159991.46106339194</c:v>
                </c:pt>
                <c:pt idx="15" formatCode="&quot;€&quot;\ #,##0">
                  <c:v>159985.80925235688</c:v>
                </c:pt>
                <c:pt idx="16" formatCode="&quot;€&quot;\ #,##0">
                  <c:v>159975.32320503058</c:v>
                </c:pt>
                <c:pt idx="17" formatCode="&quot;€&quot;\ #,##0">
                  <c:v>159955.00181919485</c:v>
                </c:pt>
                <c:pt idx="18" formatCode="&quot;€&quot;\ #,##0">
                  <c:v>159913.77040915916</c:v>
                </c:pt>
                <c:pt idx="19" formatCode="&quot;€&quot;\ #,##0">
                  <c:v>159825.97539280111</c:v>
                </c:pt>
                <c:pt idx="20" formatCode="&quot;€&quot;\ #,##0">
                  <c:v>159629.30150899803</c:v>
                </c:pt>
                <c:pt idx="21" formatCode="&quot;€&quot;\ #,##0">
                  <c:v>159164.55386109831</c:v>
                </c:pt>
                <c:pt idx="22" formatCode="&quot;€&quot;\ #,##0">
                  <c:v>158002.32616336513</c:v>
                </c:pt>
                <c:pt idx="23" formatCode="&quot;€&quot;\ #,##0">
                  <c:v>154911.24610732659</c:v>
                </c:pt>
                <c:pt idx="24" formatCode="&quot;€&quot;\ #,##0">
                  <c:v>147125.35883870657</c:v>
                </c:pt>
                <c:pt idx="25" formatCode="&quot;€&quot;\ #,##0">
                  <c:v>139672.70778682621</c:v>
                </c:pt>
                <c:pt idx="26" formatCode="&quot;€&quot;\ #,##0">
                  <c:v>132536.06384154284</c:v>
                </c:pt>
                <c:pt idx="27" formatCode="&quot;€&quot;\ #,##0">
                  <c:v>125698.85617171753</c:v>
                </c:pt>
                <c:pt idx="28" formatCode="&quot;€&quot;\ #,##0">
                  <c:v>119145.12282688802</c:v>
                </c:pt>
                <c:pt idx="29" formatCode="&quot;€&quot;\ #,##0">
                  <c:v>112859.46012274522</c:v>
                </c:pt>
                <c:pt idx="30" formatCode="&quot;€&quot;\ #,##0">
                  <c:v>106826.97001957019</c:v>
                </c:pt>
                <c:pt idx="31" formatCode="&quot;€&quot;\ #,##0">
                  <c:v>101033.20448787653</c:v>
                </c:pt>
                <c:pt idx="32" formatCode="&quot;€&quot;\ #,##0">
                  <c:v>95464.105560180178</c:v>
                </c:pt>
                <c:pt idx="33" formatCode="&quot;€&quot;\ #,##0">
                  <c:v>90105.939357133218</c:v>
                </c:pt>
                <c:pt idx="34" formatCode="&quot;€&quot;\ #,##0">
                  <c:v>84945.221797392252</c:v>
                </c:pt>
                <c:pt idx="35" formatCode="&quot;€&quot;\ #,##0">
                  <c:v>79968.632872225731</c:v>
                </c:pt>
                <c:pt idx="36" formatCode="&quot;€&quot;\ #,##0">
                  <c:v>75162.915160242614</c:v>
                </c:pt>
                <c:pt idx="37" formatCode="&quot;€&quot;\ #,##0">
                  <c:v>70514.750469465333</c:v>
                </c:pt>
                <c:pt idx="38" formatCode="&quot;€&quot;\ #,##0">
                  <c:v>66010.605785161941</c:v>
                </c:pt>
                <c:pt idx="39" formatCode="&quot;€&quot;\ #,##0">
                  <c:v>61636.535499895195</c:v>
                </c:pt>
                <c:pt idx="40" formatCode="&quot;€&quot;\ #,##0">
                  <c:v>57377.920207320305</c:v>
                </c:pt>
                <c:pt idx="41" formatCode="&quot;€&quot;\ #,##0">
                  <c:v>53219.111345232814</c:v>
                </c:pt>
                <c:pt idx="42" formatCode="&quot;€&quot;\ #,##0">
                  <c:v>49142.932273779181</c:v>
                </c:pt>
                <c:pt idx="43" formatCode="&quot;€&quot;\ #,##0">
                  <c:v>45129.953269974081</c:v>
                </c:pt>
                <c:pt idx="44" formatCode="&quot;€&quot;\ #,##0">
                  <c:v>41157.396490662271</c:v>
                </c:pt>
                <c:pt idx="45" formatCode="&quot;€&quot;\ #,##0">
                  <c:v>37197.406428248374</c:v>
                </c:pt>
                <c:pt idx="46" formatCode="&quot;€&quot;\ #,##0">
                  <c:v>33214.16842243883</c:v>
                </c:pt>
                <c:pt idx="47" formatCode="&quot;€&quot;\ #,##0">
                  <c:v>29158.780867349109</c:v>
                </c:pt>
                <c:pt idx="48" formatCode="&quot;€&quot;\ #,##0">
                  <c:v>24959.324517435976</c:v>
                </c:pt>
                <c:pt idx="49" formatCode="&quot;€&quot;\ #,##0">
                  <c:v>20499.312241715612</c:v>
                </c:pt>
                <c:pt idx="50" formatCode="&quot;€&quot;\ #,##0">
                  <c:v>15562.625193686574</c:v>
                </c:pt>
                <c:pt idx="51" formatCode="&quot;€&quot;\ #,##0">
                  <c:v>9651.1343673424853</c:v>
                </c:pt>
                <c:pt idx="52" formatCode="&quot;€&quot;\ #,##0">
                  <c:v>985.44894150123582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8-4253-9CF3-C11DA513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32783"/>
        <c:axId val="1412729887"/>
      </c:lineChart>
      <c:catAx>
        <c:axId val="15922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9887"/>
        <c:crosses val="autoZero"/>
        <c:auto val="1"/>
        <c:lblAlgn val="ctr"/>
        <c:lblOffset val="100"/>
        <c:noMultiLvlLbl val="0"/>
      </c:catAx>
      <c:valAx>
        <c:axId val="14127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'Investor 3'!$B$1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3'!$B$2:$B$54</c:f>
              <c:numCache>
                <c:formatCode>"€"\ #,##0</c:formatCode>
                <c:ptCount val="5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9-4B61-8EF9-8C1E50CDEB0B}"/>
            </c:ext>
          </c:extLst>
        </c:ser>
        <c:ser>
          <c:idx val="1"/>
          <c:order val="1"/>
          <c:tx>
            <c:strRef>
              <c:f>'Investor 3'!$F$1</c:f>
              <c:strCache>
                <c:ptCount val="1"/>
                <c:pt idx="0">
                  <c:v>Payback this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3'!$F$2:$F$54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0.84248702663488217</c:v>
                </c:pt>
                <c:pt idx="13" formatCode="&quot;€&quot;\ #,##0">
                  <c:v>1.3904805908588076</c:v>
                </c:pt>
                <c:pt idx="14" formatCode="&quot;€&quot;\ #,##0">
                  <c:v>2.3808970776337053</c:v>
                </c:pt>
                <c:pt idx="15" formatCode="&quot;€&quot;\ #,##0">
                  <c:v>4.2388582762972211</c:v>
                </c:pt>
                <c:pt idx="16" formatCode="&quot;€&quot;\ #,##0">
                  <c:v>7.8645354947093393</c:v>
                </c:pt>
                <c:pt idx="17" formatCode="&quot;€&quot;\ #,##0">
                  <c:v>15.24103937681204</c:v>
                </c:pt>
                <c:pt idx="18" formatCode="&quot;€&quot;\ #,##0">
                  <c:v>30.923557526770249</c:v>
                </c:pt>
                <c:pt idx="19" formatCode="&quot;€&quot;\ #,##0">
                  <c:v>65.846262268524569</c:v>
                </c:pt>
                <c:pt idx="20" formatCode="&quot;€&quot;\ #,##0">
                  <c:v>147.50541285230855</c:v>
                </c:pt>
                <c:pt idx="21" formatCode="&quot;€&quot;\ #,##0">
                  <c:v>348.56073592479532</c:v>
                </c:pt>
                <c:pt idx="22" formatCode="&quot;€&quot;\ #,##0">
                  <c:v>871.67077329989104</c:v>
                </c:pt>
                <c:pt idx="23" formatCode="&quot;€&quot;\ #,##0">
                  <c:v>2318.3100420288993</c:v>
                </c:pt>
                <c:pt idx="24" formatCode="&quot;€&quot;\ #,##0">
                  <c:v>5839.4154514650172</c:v>
                </c:pt>
                <c:pt idx="25" formatCode="&quot;€&quot;\ #,##0">
                  <c:v>5589.4882889102555</c:v>
                </c:pt>
                <c:pt idx="26" formatCode="&quot;€&quot;\ #,##0">
                  <c:v>5352.4829589625306</c:v>
                </c:pt>
                <c:pt idx="27" formatCode="&quot;€&quot;\ #,##0">
                  <c:v>5127.9057523689899</c:v>
                </c:pt>
                <c:pt idx="28" formatCode="&quot;€&quot;\ #,##0">
                  <c:v>4915.3000086221273</c:v>
                </c:pt>
                <c:pt idx="29" formatCode="&quot;€&quot;\ #,##0">
                  <c:v>4714.2470281071019</c:v>
                </c:pt>
                <c:pt idx="30" formatCode="&quot;€&quot;\ #,##0">
                  <c:v>4524.3675773812802</c:v>
                </c:pt>
                <c:pt idx="31" formatCode="&quot;€&quot;\ #,##0">
                  <c:v>4345.3241487702389</c:v>
                </c:pt>
                <c:pt idx="32" formatCode="&quot;€&quot;\ #,##0">
                  <c:v>4176.8241957722739</c:v>
                </c:pt>
                <c:pt idx="33" formatCode="&quot;€&quot;\ #,##0">
                  <c:v>4018.6246522852121</c:v>
                </c:pt>
                <c:pt idx="34" formatCode="&quot;€&quot;\ #,##0">
                  <c:v>3870.5381698057222</c:v>
                </c:pt>
                <c:pt idx="35" formatCode="&quot;€&quot;\ #,##0">
                  <c:v>3732.4416938748918</c:v>
                </c:pt>
                <c:pt idx="36" formatCode="&quot;€&quot;\ #,##0">
                  <c:v>3604.2882839873378</c:v>
                </c:pt>
                <c:pt idx="37" formatCode="&quot;€&quot;\ #,##0">
                  <c:v>3486.1235180829567</c:v>
                </c:pt>
                <c:pt idx="38" formatCode="&quot;€&quot;\ #,##0">
                  <c:v>3378.1085132275471</c:v>
                </c:pt>
                <c:pt idx="39" formatCode="&quot;€&quot;\ #,##0">
                  <c:v>3280.5527139500568</c:v>
                </c:pt>
                <c:pt idx="40" formatCode="&quot;€&quot;\ #,##0">
                  <c:v>3193.9614694311704</c:v>
                </c:pt>
                <c:pt idx="41" formatCode="&quot;€&quot;\ #,##0">
                  <c:v>3119.1066465656149</c:v>
                </c:pt>
                <c:pt idx="42" formatCode="&quot;€&quot;\ #,##0">
                  <c:v>3057.1343035902237</c:v>
                </c:pt>
                <c:pt idx="43" formatCode="&quot;€&quot;\ #,##0">
                  <c:v>3009.7342528538288</c:v>
                </c:pt>
                <c:pt idx="44" formatCode="&quot;€&quot;\ #,##0">
                  <c:v>2979.4175844838524</c:v>
                </c:pt>
                <c:pt idx="45" formatCode="&quot;€&quot;\ #,##0">
                  <c:v>2969.9925468104248</c:v>
                </c:pt>
                <c:pt idx="46" formatCode="&quot;€&quot;\ #,##0">
                  <c:v>2987.4285043571617</c:v>
                </c:pt>
                <c:pt idx="47" formatCode="&quot;€&quot;\ #,##0">
                  <c:v>3041.5406663172939</c:v>
                </c:pt>
                <c:pt idx="48" formatCode="&quot;€&quot;\ #,##0">
                  <c:v>3149.59226243484</c:v>
                </c:pt>
                <c:pt idx="49" formatCode="&quot;€&quot;\ #,##0">
                  <c:v>3345.0092067902724</c:v>
                </c:pt>
                <c:pt idx="50" formatCode="&quot;€&quot;\ #,##0">
                  <c:v>3702.5152860217872</c:v>
                </c:pt>
                <c:pt idx="51" formatCode="&quot;€&quot;\ #,##0">
                  <c:v>4433.618119758059</c:v>
                </c:pt>
                <c:pt idx="52" formatCode="&quot;€&quot;\ #,##0">
                  <c:v>6499.2640693809353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9-4B61-8EF9-8C1E50CD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046735"/>
        <c:axId val="1417783583"/>
      </c:barChart>
      <c:lineChart>
        <c:grouping val="standard"/>
        <c:varyColors val="0"/>
        <c:ser>
          <c:idx val="2"/>
          <c:order val="2"/>
          <c:tx>
            <c:strRef>
              <c:f>'Investor 3'!$G$1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3'!$G$2:$G$54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120000</c:v>
                </c:pt>
                <c:pt idx="12" formatCode="&quot;€&quot;\ #,##0">
                  <c:v>120000</c:v>
                </c:pt>
                <c:pt idx="13" formatCode="&quot;€&quot;\ #,##0">
                  <c:v>120000</c:v>
                </c:pt>
                <c:pt idx="14" formatCode="&quot;€&quot;\ #,##0">
                  <c:v>120000</c:v>
                </c:pt>
                <c:pt idx="15" formatCode="&quot;€&quot;\ #,##0">
                  <c:v>120000</c:v>
                </c:pt>
                <c:pt idx="16" formatCode="&quot;€&quot;\ #,##0">
                  <c:v>120000</c:v>
                </c:pt>
                <c:pt idx="17" formatCode="&quot;€&quot;\ #,##0">
                  <c:v>120000</c:v>
                </c:pt>
                <c:pt idx="18" formatCode="&quot;€&quot;\ #,##0">
                  <c:v>120000</c:v>
                </c:pt>
                <c:pt idx="19" formatCode="&quot;€&quot;\ #,##0">
                  <c:v>120000</c:v>
                </c:pt>
                <c:pt idx="20" formatCode="&quot;€&quot;\ #,##0">
                  <c:v>120000</c:v>
                </c:pt>
                <c:pt idx="21" formatCode="&quot;€&quot;\ #,##0">
                  <c:v>120000</c:v>
                </c:pt>
                <c:pt idx="22" formatCode="&quot;€&quot;\ #,##0">
                  <c:v>120000</c:v>
                </c:pt>
                <c:pt idx="23" formatCode="&quot;€&quot;\ #,##0">
                  <c:v>120000</c:v>
                </c:pt>
                <c:pt idx="24" formatCode="&quot;€&quot;\ #,##0">
                  <c:v>120000</c:v>
                </c:pt>
                <c:pt idx="25" formatCode="&quot;€&quot;\ #,##0">
                  <c:v>120000</c:v>
                </c:pt>
                <c:pt idx="26" formatCode="&quot;€&quot;\ #,##0">
                  <c:v>120000</c:v>
                </c:pt>
                <c:pt idx="27" formatCode="&quot;€&quot;\ #,##0">
                  <c:v>120000</c:v>
                </c:pt>
                <c:pt idx="28" formatCode="&quot;€&quot;\ #,##0">
                  <c:v>120000</c:v>
                </c:pt>
                <c:pt idx="29" formatCode="&quot;€&quot;\ #,##0">
                  <c:v>120000</c:v>
                </c:pt>
                <c:pt idx="30" formatCode="&quot;€&quot;\ #,##0">
                  <c:v>120000</c:v>
                </c:pt>
                <c:pt idx="31" formatCode="&quot;€&quot;\ #,##0">
                  <c:v>120000</c:v>
                </c:pt>
                <c:pt idx="32" formatCode="&quot;€&quot;\ #,##0">
                  <c:v>120000</c:v>
                </c:pt>
                <c:pt idx="33" formatCode="&quot;€&quot;\ #,##0">
                  <c:v>120000</c:v>
                </c:pt>
                <c:pt idx="34" formatCode="&quot;€&quot;\ #,##0">
                  <c:v>120000</c:v>
                </c:pt>
                <c:pt idx="35" formatCode="&quot;€&quot;\ #,##0">
                  <c:v>120000</c:v>
                </c:pt>
                <c:pt idx="36" formatCode="&quot;€&quot;\ #,##0">
                  <c:v>120000</c:v>
                </c:pt>
                <c:pt idx="37" formatCode="&quot;€&quot;\ #,##0">
                  <c:v>120000</c:v>
                </c:pt>
                <c:pt idx="38" formatCode="&quot;€&quot;\ #,##0">
                  <c:v>120000</c:v>
                </c:pt>
                <c:pt idx="39" formatCode="&quot;€&quot;\ #,##0">
                  <c:v>120000</c:v>
                </c:pt>
                <c:pt idx="40" formatCode="&quot;€&quot;\ #,##0">
                  <c:v>120000</c:v>
                </c:pt>
                <c:pt idx="41" formatCode="&quot;€&quot;\ #,##0">
                  <c:v>120000</c:v>
                </c:pt>
                <c:pt idx="42" formatCode="&quot;€&quot;\ #,##0">
                  <c:v>120000</c:v>
                </c:pt>
                <c:pt idx="43" formatCode="&quot;€&quot;\ #,##0">
                  <c:v>120000</c:v>
                </c:pt>
                <c:pt idx="44" formatCode="&quot;€&quot;\ #,##0">
                  <c:v>120000</c:v>
                </c:pt>
                <c:pt idx="45" formatCode="&quot;€&quot;\ #,##0">
                  <c:v>120000</c:v>
                </c:pt>
                <c:pt idx="46" formatCode="&quot;€&quot;\ #,##0">
                  <c:v>120000</c:v>
                </c:pt>
                <c:pt idx="47" formatCode="&quot;€&quot;\ #,##0">
                  <c:v>120000</c:v>
                </c:pt>
                <c:pt idx="48" formatCode="&quot;€&quot;\ #,##0">
                  <c:v>120000</c:v>
                </c:pt>
                <c:pt idx="49" formatCode="&quot;€&quot;\ #,##0">
                  <c:v>120000</c:v>
                </c:pt>
                <c:pt idx="50" formatCode="&quot;€&quot;\ #,##0">
                  <c:v>120000</c:v>
                </c:pt>
                <c:pt idx="51" formatCode="&quot;€&quot;\ #,##0">
                  <c:v>120000</c:v>
                </c:pt>
                <c:pt idx="52" formatCode="&quot;€&quot;\ #,##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9-4B61-8EF9-8C1E50CDEB0B}"/>
            </c:ext>
          </c:extLst>
        </c:ser>
        <c:ser>
          <c:idx val="3"/>
          <c:order val="3"/>
          <c:tx>
            <c:strRef>
              <c:f>'Investor 3'!$H$1</c:f>
              <c:strCache>
                <c:ptCount val="1"/>
                <c:pt idx="0">
                  <c:v>Total payback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3'!$H$2:$H$54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0</c:v>
                </c:pt>
                <c:pt idx="12" formatCode="&quot;€&quot;\ #,##0">
                  <c:v>0.84248702663488217</c:v>
                </c:pt>
                <c:pt idx="13" formatCode="&quot;€&quot;\ #,##0">
                  <c:v>2.2329676174936899</c:v>
                </c:pt>
                <c:pt idx="14" formatCode="&quot;€&quot;\ #,##0">
                  <c:v>4.6138646951273952</c:v>
                </c:pt>
                <c:pt idx="15" formatCode="&quot;€&quot;\ #,##0">
                  <c:v>8.8527229714246154</c:v>
                </c:pt>
                <c:pt idx="16" formatCode="&quot;€&quot;\ #,##0">
                  <c:v>16.717258466133956</c:v>
                </c:pt>
                <c:pt idx="17" formatCode="&quot;€&quot;\ #,##0">
                  <c:v>31.958297842945996</c:v>
                </c:pt>
                <c:pt idx="18" formatCode="&quot;€&quot;\ #,##0">
                  <c:v>62.881855369716249</c:v>
                </c:pt>
                <c:pt idx="19" formatCode="&quot;€&quot;\ #,##0">
                  <c:v>128.7281176382408</c:v>
                </c:pt>
                <c:pt idx="20" formatCode="&quot;€&quot;\ #,##0">
                  <c:v>276.23353049054936</c:v>
                </c:pt>
                <c:pt idx="21" formatCode="&quot;€&quot;\ #,##0">
                  <c:v>624.79426641534474</c:v>
                </c:pt>
                <c:pt idx="22" formatCode="&quot;€&quot;\ #,##0">
                  <c:v>1496.4650397152359</c:v>
                </c:pt>
                <c:pt idx="23" formatCode="&quot;€&quot;\ #,##0">
                  <c:v>3814.7750817441352</c:v>
                </c:pt>
                <c:pt idx="24" formatCode="&quot;€&quot;\ #,##0">
                  <c:v>9654.1905332091519</c:v>
                </c:pt>
                <c:pt idx="25" formatCode="&quot;€&quot;\ #,##0">
                  <c:v>15243.678822119407</c:v>
                </c:pt>
                <c:pt idx="26" formatCode="&quot;€&quot;\ #,##0">
                  <c:v>20596.161781081937</c:v>
                </c:pt>
                <c:pt idx="27" formatCode="&quot;€&quot;\ #,##0">
                  <c:v>25724.067533450929</c:v>
                </c:pt>
                <c:pt idx="28" formatCode="&quot;€&quot;\ #,##0">
                  <c:v>30639.367542073058</c:v>
                </c:pt>
                <c:pt idx="29" formatCode="&quot;€&quot;\ #,##0">
                  <c:v>35353.614570180158</c:v>
                </c:pt>
                <c:pt idx="30" formatCode="&quot;€&quot;\ #,##0">
                  <c:v>39877.982147561437</c:v>
                </c:pt>
                <c:pt idx="31" formatCode="&quot;€&quot;\ #,##0">
                  <c:v>44223.306296331677</c:v>
                </c:pt>
                <c:pt idx="32" formatCode="&quot;€&quot;\ #,##0">
                  <c:v>48400.130492103948</c:v>
                </c:pt>
                <c:pt idx="33" formatCode="&quot;€&quot;\ #,##0">
                  <c:v>52418.755144389157</c:v>
                </c:pt>
                <c:pt idx="34" formatCode="&quot;€&quot;\ #,##0">
                  <c:v>56289.293314194882</c:v>
                </c:pt>
                <c:pt idx="35" formatCode="&quot;€&quot;\ #,##0">
                  <c:v>60021.735008069772</c:v>
                </c:pt>
                <c:pt idx="36" formatCode="&quot;€&quot;\ #,##0">
                  <c:v>63626.023292057107</c:v>
                </c:pt>
                <c:pt idx="37" formatCode="&quot;€&quot;\ #,##0">
                  <c:v>67112.146810140068</c:v>
                </c:pt>
                <c:pt idx="38" formatCode="&quot;€&quot;\ #,##0">
                  <c:v>70490.255323367615</c:v>
                </c:pt>
                <c:pt idx="39" formatCode="&quot;€&quot;\ #,##0">
                  <c:v>73770.808037317678</c:v>
                </c:pt>
                <c:pt idx="40" formatCode="&quot;€&quot;\ #,##0">
                  <c:v>76964.769506748853</c:v>
                </c:pt>
                <c:pt idx="41" formatCode="&quot;€&quot;\ #,##0">
                  <c:v>80083.876153314472</c:v>
                </c:pt>
                <c:pt idx="42" formatCode="&quot;€&quot;\ #,##0">
                  <c:v>83141.010456904696</c:v>
                </c:pt>
                <c:pt idx="43" formatCode="&quot;€&quot;\ #,##0">
                  <c:v>86150.744709758525</c:v>
                </c:pt>
                <c:pt idx="44" formatCode="&quot;€&quot;\ #,##0">
                  <c:v>89130.162294242371</c:v>
                </c:pt>
                <c:pt idx="45" formatCode="&quot;€&quot;\ #,##0">
                  <c:v>92100.15484105279</c:v>
                </c:pt>
                <c:pt idx="46" formatCode="&quot;€&quot;\ #,##0">
                  <c:v>95087.583345409948</c:v>
                </c:pt>
                <c:pt idx="47" formatCode="&quot;€&quot;\ #,##0">
                  <c:v>98129.124011727239</c:v>
                </c:pt>
                <c:pt idx="48" formatCode="&quot;€&quot;\ #,##0">
                  <c:v>101278.71627416209</c:v>
                </c:pt>
                <c:pt idx="49" formatCode="&quot;€&quot;\ #,##0">
                  <c:v>104623.72548095236</c:v>
                </c:pt>
                <c:pt idx="50" formatCode="&quot;€&quot;\ #,##0">
                  <c:v>108326.24076697415</c:v>
                </c:pt>
                <c:pt idx="51" formatCode="&quot;€&quot;\ #,##0">
                  <c:v>112759.85888673221</c:v>
                </c:pt>
                <c:pt idx="52" formatCode="&quot;€&quot;\ #,##0">
                  <c:v>119259.12295611315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9-4B61-8EF9-8C1E50CDEB0B}"/>
            </c:ext>
          </c:extLst>
        </c:ser>
        <c:ser>
          <c:idx val="4"/>
          <c:order val="4"/>
          <c:tx>
            <c:strRef>
              <c:f>'Investor 3'!$I$1</c:f>
              <c:strCache>
                <c:ptCount val="1"/>
                <c:pt idx="0">
                  <c:v>Left to be payed back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'Investor 3'!$A$2:$A$54</c:f>
              <c:strCache>
                <c:ptCount val="53"/>
                <c:pt idx="2">
                  <c:v>pre</c:v>
                </c:pt>
                <c:pt idx="3">
                  <c:v>on</c:v>
                </c:pt>
                <c:pt idx="4">
                  <c:v>after</c:v>
                </c:pt>
                <c:pt idx="5">
                  <c:v>m 1</c:v>
                </c:pt>
                <c:pt idx="6">
                  <c:v>m 2</c:v>
                </c:pt>
                <c:pt idx="7">
                  <c:v>m 3</c:v>
                </c:pt>
                <c:pt idx="8">
                  <c:v>m 4</c:v>
                </c:pt>
                <c:pt idx="9">
                  <c:v>m 5</c:v>
                </c:pt>
                <c:pt idx="10">
                  <c:v>m 6</c:v>
                </c:pt>
                <c:pt idx="11">
                  <c:v>m 7</c:v>
                </c:pt>
                <c:pt idx="12">
                  <c:v>m 8</c:v>
                </c:pt>
                <c:pt idx="13">
                  <c:v>m 9</c:v>
                </c:pt>
                <c:pt idx="14">
                  <c:v>m 10</c:v>
                </c:pt>
                <c:pt idx="15">
                  <c:v>m 11</c:v>
                </c:pt>
                <c:pt idx="16">
                  <c:v>m 12</c:v>
                </c:pt>
                <c:pt idx="17">
                  <c:v>m 13</c:v>
                </c:pt>
                <c:pt idx="18">
                  <c:v>m 14</c:v>
                </c:pt>
                <c:pt idx="19">
                  <c:v>m 15</c:v>
                </c:pt>
                <c:pt idx="20">
                  <c:v>m 16</c:v>
                </c:pt>
                <c:pt idx="21">
                  <c:v>m 17</c:v>
                </c:pt>
                <c:pt idx="22">
                  <c:v>m 18</c:v>
                </c:pt>
                <c:pt idx="23">
                  <c:v>m 19</c:v>
                </c:pt>
                <c:pt idx="24">
                  <c:v>m 20</c:v>
                </c:pt>
                <c:pt idx="25">
                  <c:v>m 21</c:v>
                </c:pt>
                <c:pt idx="26">
                  <c:v>m 22</c:v>
                </c:pt>
                <c:pt idx="27">
                  <c:v>m 23</c:v>
                </c:pt>
                <c:pt idx="28">
                  <c:v>m 24</c:v>
                </c:pt>
                <c:pt idx="29">
                  <c:v>m 25</c:v>
                </c:pt>
                <c:pt idx="30">
                  <c:v>m 26</c:v>
                </c:pt>
                <c:pt idx="31">
                  <c:v>m 27</c:v>
                </c:pt>
                <c:pt idx="32">
                  <c:v>m 28</c:v>
                </c:pt>
                <c:pt idx="33">
                  <c:v>m 29</c:v>
                </c:pt>
                <c:pt idx="34">
                  <c:v>m 30</c:v>
                </c:pt>
                <c:pt idx="35">
                  <c:v>m 31</c:v>
                </c:pt>
                <c:pt idx="36">
                  <c:v>m 32</c:v>
                </c:pt>
                <c:pt idx="37">
                  <c:v>m 33</c:v>
                </c:pt>
                <c:pt idx="38">
                  <c:v>m 34</c:v>
                </c:pt>
                <c:pt idx="39">
                  <c:v>m 35</c:v>
                </c:pt>
                <c:pt idx="40">
                  <c:v>m 36</c:v>
                </c:pt>
                <c:pt idx="41">
                  <c:v>m 37</c:v>
                </c:pt>
                <c:pt idx="42">
                  <c:v>m 38</c:v>
                </c:pt>
                <c:pt idx="43">
                  <c:v>m 39</c:v>
                </c:pt>
                <c:pt idx="44">
                  <c:v>m 40</c:v>
                </c:pt>
                <c:pt idx="45">
                  <c:v>m 41</c:v>
                </c:pt>
                <c:pt idx="46">
                  <c:v>m 42</c:v>
                </c:pt>
                <c:pt idx="47">
                  <c:v>m 43</c:v>
                </c:pt>
                <c:pt idx="48">
                  <c:v>m 44</c:v>
                </c:pt>
                <c:pt idx="49">
                  <c:v>m 45</c:v>
                </c:pt>
                <c:pt idx="50">
                  <c:v>m 46</c:v>
                </c:pt>
                <c:pt idx="51">
                  <c:v>m 47</c:v>
                </c:pt>
                <c:pt idx="52">
                  <c:v>m 48</c:v>
                </c:pt>
              </c:strCache>
            </c:strRef>
          </c:cat>
          <c:val>
            <c:numRef>
              <c:f>'Investor 3'!$I$2:$I$54</c:f>
              <c:numCache>
                <c:formatCode>0%</c:formatCode>
                <c:ptCount val="53"/>
                <c:pt idx="1">
                  <c:v>0</c:v>
                </c:pt>
                <c:pt idx="2" formatCode="&quot;€&quot;\ #,##0">
                  <c:v>0</c:v>
                </c:pt>
                <c:pt idx="3" formatCode="&quot;€&quot;\ #,##0">
                  <c:v>0</c:v>
                </c:pt>
                <c:pt idx="4" formatCode="&quot;€&quot;\ #,##0">
                  <c:v>0</c:v>
                </c:pt>
                <c:pt idx="5" formatCode="&quot;€&quot;\ #,##0">
                  <c:v>0</c:v>
                </c:pt>
                <c:pt idx="6" formatCode="&quot;€&quot;\ #,##0">
                  <c:v>0</c:v>
                </c:pt>
                <c:pt idx="7" formatCode="&quot;€&quot;\ #,##0">
                  <c:v>0</c:v>
                </c:pt>
                <c:pt idx="8" formatCode="&quot;€&quot;\ #,##0">
                  <c:v>0</c:v>
                </c:pt>
                <c:pt idx="9" formatCode="&quot;€&quot;\ #,##0">
                  <c:v>0</c:v>
                </c:pt>
                <c:pt idx="10" formatCode="&quot;€&quot;\ #,##0">
                  <c:v>0</c:v>
                </c:pt>
                <c:pt idx="11" formatCode="&quot;€&quot;\ #,##0">
                  <c:v>120000</c:v>
                </c:pt>
                <c:pt idx="12" formatCode="&quot;€&quot;\ #,##0">
                  <c:v>119999.15751297337</c:v>
                </c:pt>
                <c:pt idx="13" formatCode="&quot;€&quot;\ #,##0">
                  <c:v>119997.7670323825</c:v>
                </c:pt>
                <c:pt idx="14" formatCode="&quot;€&quot;\ #,##0">
                  <c:v>119995.38613530487</c:v>
                </c:pt>
                <c:pt idx="15" formatCode="&quot;€&quot;\ #,##0">
                  <c:v>119991.14727702858</c:v>
                </c:pt>
                <c:pt idx="16" formatCode="&quot;€&quot;\ #,##0">
                  <c:v>119983.28274153387</c:v>
                </c:pt>
                <c:pt idx="17" formatCode="&quot;€&quot;\ #,##0">
                  <c:v>119968.04170215706</c:v>
                </c:pt>
                <c:pt idx="18" formatCode="&quot;€&quot;\ #,##0">
                  <c:v>119937.11814463028</c:v>
                </c:pt>
                <c:pt idx="19" formatCode="&quot;€&quot;\ #,##0">
                  <c:v>119871.27188236176</c:v>
                </c:pt>
                <c:pt idx="20" formatCode="&quot;€&quot;\ #,##0">
                  <c:v>119723.76646950946</c:v>
                </c:pt>
                <c:pt idx="21" formatCode="&quot;€&quot;\ #,##0">
                  <c:v>119375.20573358466</c:v>
                </c:pt>
                <c:pt idx="22" formatCode="&quot;€&quot;\ #,##0">
                  <c:v>118503.53496028477</c:v>
                </c:pt>
                <c:pt idx="23" formatCode="&quot;€&quot;\ #,##0">
                  <c:v>116185.22491825586</c:v>
                </c:pt>
                <c:pt idx="24" formatCode="&quot;€&quot;\ #,##0">
                  <c:v>110345.80946679084</c:v>
                </c:pt>
                <c:pt idx="25" formatCode="&quot;€&quot;\ #,##0">
                  <c:v>104756.3211778806</c:v>
                </c:pt>
                <c:pt idx="26" formatCode="&quot;€&quot;\ #,##0">
                  <c:v>99403.83821891807</c:v>
                </c:pt>
                <c:pt idx="27" formatCode="&quot;€&quot;\ #,##0">
                  <c:v>94275.932466549071</c:v>
                </c:pt>
                <c:pt idx="28" formatCode="&quot;€&quot;\ #,##0">
                  <c:v>89360.632457926942</c:v>
                </c:pt>
                <c:pt idx="29" formatCode="&quot;€&quot;\ #,##0">
                  <c:v>84646.385429819842</c:v>
                </c:pt>
                <c:pt idx="30" formatCode="&quot;€&quot;\ #,##0">
                  <c:v>80122.017852438556</c:v>
                </c:pt>
                <c:pt idx="31" formatCode="&quot;€&quot;\ #,##0">
                  <c:v>75776.693703668323</c:v>
                </c:pt>
                <c:pt idx="32" formatCode="&quot;€&quot;\ #,##0">
                  <c:v>71599.869507896045</c:v>
                </c:pt>
                <c:pt idx="33" formatCode="&quot;€&quot;\ #,##0">
                  <c:v>67581.244855610843</c:v>
                </c:pt>
                <c:pt idx="34" formatCode="&quot;€&quot;\ #,##0">
                  <c:v>63710.706685805118</c:v>
                </c:pt>
                <c:pt idx="35" formatCode="&quot;€&quot;\ #,##0">
                  <c:v>59978.264991930228</c:v>
                </c:pt>
                <c:pt idx="36" formatCode="&quot;€&quot;\ #,##0">
                  <c:v>56373.976707942893</c:v>
                </c:pt>
                <c:pt idx="37" formatCode="&quot;€&quot;\ #,##0">
                  <c:v>52887.853189859932</c:v>
                </c:pt>
                <c:pt idx="38" formatCode="&quot;€&quot;\ #,##0">
                  <c:v>49509.744676632385</c:v>
                </c:pt>
                <c:pt idx="39" formatCode="&quot;€&quot;\ #,##0">
                  <c:v>46229.191962682322</c:v>
                </c:pt>
                <c:pt idx="40" formatCode="&quot;€&quot;\ #,##0">
                  <c:v>43035.230493251147</c:v>
                </c:pt>
                <c:pt idx="41" formatCode="&quot;€&quot;\ #,##0">
                  <c:v>39916.123846685528</c:v>
                </c:pt>
                <c:pt idx="42" formatCode="&quot;€&quot;\ #,##0">
                  <c:v>36858.989543095304</c:v>
                </c:pt>
                <c:pt idx="43" formatCode="&quot;€&quot;\ #,##0">
                  <c:v>33849.255290241475</c:v>
                </c:pt>
                <c:pt idx="44" formatCode="&quot;€&quot;\ #,##0">
                  <c:v>30869.837705757629</c:v>
                </c:pt>
                <c:pt idx="45" formatCode="&quot;€&quot;\ #,##0">
                  <c:v>27899.84515894721</c:v>
                </c:pt>
                <c:pt idx="46" formatCode="&quot;€&quot;\ #,##0">
                  <c:v>24912.416654590052</c:v>
                </c:pt>
                <c:pt idx="47" formatCode="&quot;€&quot;\ #,##0">
                  <c:v>21870.875988272761</c:v>
                </c:pt>
                <c:pt idx="48" formatCode="&quot;€&quot;\ #,##0">
                  <c:v>18721.283725837915</c:v>
                </c:pt>
                <c:pt idx="49" formatCode="&quot;€&quot;\ #,##0">
                  <c:v>15376.274519047642</c:v>
                </c:pt>
                <c:pt idx="50" formatCode="&quot;€&quot;\ #,##0">
                  <c:v>11673.759233025849</c:v>
                </c:pt>
                <c:pt idx="51" formatCode="&quot;€&quot;\ #,##0">
                  <c:v>7240.1411132677895</c:v>
                </c:pt>
                <c:pt idx="52" formatCode="&quot;€&quot;\ #,##0">
                  <c:v>740.87704388685233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09-4B61-8EF9-8C1E50CD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046735"/>
        <c:axId val="1417783583"/>
      </c:lineChart>
      <c:catAx>
        <c:axId val="13180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3583"/>
        <c:crosses val="autoZero"/>
        <c:auto val="1"/>
        <c:lblAlgn val="ctr"/>
        <c:lblOffset val="100"/>
        <c:noMultiLvlLbl val="0"/>
      </c:catAx>
      <c:valAx>
        <c:axId val="14177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65890</xdr:colOff>
      <xdr:row>11</xdr:row>
      <xdr:rowOff>83371</xdr:rowOff>
    </xdr:from>
    <xdr:to>
      <xdr:col>1</xdr:col>
      <xdr:colOff>824752</xdr:colOff>
      <xdr:row>14</xdr:row>
      <xdr:rowOff>35859</xdr:rowOff>
    </xdr:to>
    <xdr:sp macro="" textlink="">
      <xdr:nvSpPr>
        <xdr:cNvPr id="4" name="Rechthoek 3">
          <a:extLst>
            <a:ext uri="{FF2B5EF4-FFF2-40B4-BE49-F238E27FC236}">
              <a16:creationId xmlns:a16="http://schemas.microsoft.com/office/drawing/2014/main" id="{E37A8070-9209-4C76-9E82-2DFD83334A5E}"/>
            </a:ext>
          </a:extLst>
        </xdr:cNvPr>
        <xdr:cNvSpPr/>
      </xdr:nvSpPr>
      <xdr:spPr>
        <a:xfrm>
          <a:off x="65890" y="2279724"/>
          <a:ext cx="2901427" cy="49933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Instruction: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Change value in yello</a:t>
          </a:r>
          <a:r>
            <a:rPr lang="en-US" sz="1100" baseline="0">
              <a:solidFill>
                <a:sysClr val="windowText" lastClr="000000"/>
              </a:solidFill>
            </a:rPr>
            <a:t>w fields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175451</xdr:colOff>
      <xdr:row>34</xdr:row>
      <xdr:rowOff>87087</xdr:rowOff>
    </xdr:from>
    <xdr:to>
      <xdr:col>20</xdr:col>
      <xdr:colOff>170328</xdr:colOff>
      <xdr:row>49</xdr:row>
      <xdr:rowOff>54429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E0703751-B000-423A-A320-D57717138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446315</xdr:colOff>
      <xdr:row>19</xdr:row>
      <xdr:rowOff>10886</xdr:rowOff>
    </xdr:from>
    <xdr:to>
      <xdr:col>0</xdr:col>
      <xdr:colOff>1970447</xdr:colOff>
      <xdr:row>27</xdr:row>
      <xdr:rowOff>54561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7ADDFF21-A857-48EB-A32A-7171DD8D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315" y="3755572"/>
          <a:ext cx="1524132" cy="1524132"/>
        </a:xfrm>
        <a:prstGeom prst="rect">
          <a:avLst/>
        </a:prstGeom>
      </xdr:spPr>
    </xdr:pic>
    <xdr:clientData/>
  </xdr:twoCellAnchor>
  <xdr:twoCellAnchor>
    <xdr:from>
      <xdr:col>3</xdr:col>
      <xdr:colOff>209389</xdr:colOff>
      <xdr:row>50</xdr:row>
      <xdr:rowOff>8965</xdr:rowOff>
    </xdr:from>
    <xdr:to>
      <xdr:col>20</xdr:col>
      <xdr:colOff>161364</xdr:colOff>
      <xdr:row>75</xdr:row>
      <xdr:rowOff>117501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0991A9E-C9FB-4D6E-8EEB-318A157AD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182495</xdr:colOff>
      <xdr:row>16</xdr:row>
      <xdr:rowOff>117821</xdr:rowOff>
    </xdr:from>
    <xdr:to>
      <xdr:col>20</xdr:col>
      <xdr:colOff>175451</xdr:colOff>
      <xdr:row>33</xdr:row>
      <xdr:rowOff>108857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94279A3-8340-4580-8C19-2D6DF158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182494</xdr:colOff>
      <xdr:row>1</xdr:row>
      <xdr:rowOff>61471</xdr:rowOff>
    </xdr:from>
    <xdr:to>
      <xdr:col>20</xdr:col>
      <xdr:colOff>164567</xdr:colOff>
      <xdr:row>16</xdr:row>
      <xdr:rowOff>12806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85689FEF-F92D-4D8F-805C-22E496DD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2</xdr:row>
      <xdr:rowOff>26670</xdr:rowOff>
    </xdr:from>
    <xdr:to>
      <xdr:col>22</xdr:col>
      <xdr:colOff>251460</xdr:colOff>
      <xdr:row>17</xdr:row>
      <xdr:rowOff>26670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73F8C3F-403E-42DD-A7E2-560CC511F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464820</xdr:colOff>
      <xdr:row>1</xdr:row>
      <xdr:rowOff>121920</xdr:rowOff>
    </xdr:from>
    <xdr:to>
      <xdr:col>25</xdr:col>
      <xdr:colOff>160152</xdr:colOff>
      <xdr:row>10</xdr:row>
      <xdr:rowOff>132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8D6C70B-3E74-420E-BD83-34BFC3B28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0" y="487680"/>
          <a:ext cx="1524132" cy="1524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156210</xdr:rowOff>
    </xdr:from>
    <xdr:to>
      <xdr:col>21</xdr:col>
      <xdr:colOff>91440</xdr:colOff>
      <xdr:row>16</xdr:row>
      <xdr:rowOff>156210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6F397E3-CFF4-4A9A-A773-818DFC37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243840</xdr:colOff>
      <xdr:row>2</xdr:row>
      <xdr:rowOff>22860</xdr:rowOff>
    </xdr:from>
    <xdr:to>
      <xdr:col>23</xdr:col>
      <xdr:colOff>548772</xdr:colOff>
      <xdr:row>10</xdr:row>
      <xdr:rowOff>83952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57505E0-BF25-4371-9C36-85E0939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840" y="571500"/>
          <a:ext cx="1524132" cy="1524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163830</xdr:rowOff>
    </xdr:from>
    <xdr:to>
      <xdr:col>22</xdr:col>
      <xdr:colOff>60960</xdr:colOff>
      <xdr:row>16</xdr:row>
      <xdr:rowOff>163830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EF8785E-1897-46B9-9C34-172E24951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213360</xdr:colOff>
      <xdr:row>2</xdr:row>
      <xdr:rowOff>7620</xdr:rowOff>
    </xdr:from>
    <xdr:to>
      <xdr:col>24</xdr:col>
      <xdr:colOff>518292</xdr:colOff>
      <xdr:row>10</xdr:row>
      <xdr:rowOff>68712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448A26E1-0AC8-4C54-A845-6C88F7EB1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960" y="556260"/>
          <a:ext cx="1524132" cy="1524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98F2-B47B-45A7-8EC0-645FCB349154}">
  <dimension ref="A1:I19"/>
  <sheetViews>
    <sheetView tabSelected="1" zoomScale="85" zoomScaleNormal="85" workbookViewId="0">
      <selection activeCell="V43" sqref="V43"/>
    </sheetView>
    <sheetView workbookViewId="1"/>
  </sheetViews>
  <sheetFormatPr defaultRowHeight="14.4" x14ac:dyDescent="0.3"/>
  <cols>
    <col min="1" max="1" width="35.109375" customWidth="1"/>
    <col min="2" max="2" width="0.21875" customWidth="1"/>
    <col min="3" max="3" width="12.44140625" bestFit="1" customWidth="1"/>
    <col min="4" max="4" width="12.33203125" bestFit="1" customWidth="1"/>
    <col min="5" max="5" width="12.44140625" bestFit="1" customWidth="1"/>
  </cols>
  <sheetData>
    <row r="1" spans="1:9" ht="31.2" x14ac:dyDescent="0.6">
      <c r="A1" s="23" t="s">
        <v>143</v>
      </c>
      <c r="I1" s="23" t="s">
        <v>147</v>
      </c>
    </row>
    <row r="2" spans="1:9" ht="15" thickBot="1" x14ac:dyDescent="0.35">
      <c r="B2" s="5"/>
      <c r="C2" t="s">
        <v>150</v>
      </c>
    </row>
    <row r="3" spans="1:9" x14ac:dyDescent="0.3">
      <c r="A3" t="s">
        <v>49</v>
      </c>
      <c r="B3" s="38">
        <f>IF(ISNUMBER('Investor 1'!L20),'Investor 1'!L20,C3)</f>
        <v>4</v>
      </c>
      <c r="C3" s="41">
        <v>4</v>
      </c>
    </row>
    <row r="4" spans="1:9" x14ac:dyDescent="0.3">
      <c r="A4" t="s">
        <v>136</v>
      </c>
      <c r="B4" s="39">
        <f>C4</f>
        <v>50000</v>
      </c>
      <c r="C4" s="36">
        <v>50000</v>
      </c>
    </row>
    <row r="5" spans="1:9" x14ac:dyDescent="0.3">
      <c r="A5" s="3" t="s">
        <v>65</v>
      </c>
      <c r="B5" s="40">
        <f>IF(ISNUMBER('Investor 1'!L21),'Investor 1'!L21,C5)</f>
        <v>0.25</v>
      </c>
      <c r="C5" s="37">
        <v>0.25</v>
      </c>
    </row>
    <row r="6" spans="1:9" x14ac:dyDescent="0.3">
      <c r="A6" s="11" t="s">
        <v>60</v>
      </c>
      <c r="B6" s="39">
        <f>IF(ISNUMBER('Investor 1'!L22),'Investor 1'!L22,C6)</f>
        <v>0.5</v>
      </c>
      <c r="C6" s="36">
        <v>0.5</v>
      </c>
    </row>
    <row r="7" spans="1:9" x14ac:dyDescent="0.3">
      <c r="A7" t="s">
        <v>51</v>
      </c>
      <c r="B7" s="40">
        <f>C7</f>
        <v>0.1</v>
      </c>
      <c r="C7" s="37">
        <v>0.1</v>
      </c>
    </row>
    <row r="8" spans="1:9" x14ac:dyDescent="0.3">
      <c r="A8" t="s">
        <v>52</v>
      </c>
      <c r="B8" s="40">
        <f>C8</f>
        <v>0.45</v>
      </c>
      <c r="C8" s="37">
        <v>0.45</v>
      </c>
    </row>
    <row r="9" spans="1:9" x14ac:dyDescent="0.3">
      <c r="A9" t="s">
        <v>53</v>
      </c>
      <c r="B9" s="40">
        <f>C9</f>
        <v>0.45</v>
      </c>
      <c r="C9" s="37">
        <v>0.45</v>
      </c>
    </row>
    <row r="10" spans="1:9" x14ac:dyDescent="0.3">
      <c r="A10" t="s">
        <v>62</v>
      </c>
      <c r="B10" s="40">
        <f>IF(ISNUMBER('Investor 1'!L23),'Investor 1'!L23,C10)</f>
        <v>0.1</v>
      </c>
      <c r="C10" s="37">
        <v>0.1</v>
      </c>
    </row>
    <row r="11" spans="1:9" ht="15" thickBot="1" x14ac:dyDescent="0.35">
      <c r="A11" t="s">
        <v>139</v>
      </c>
      <c r="B11" s="38">
        <f>IF(ISNUMBER('Investor 1'!L24),'Investor 1'!L24,C11)</f>
        <v>1000000</v>
      </c>
      <c r="C11" s="35">
        <v>1000000</v>
      </c>
    </row>
    <row r="12" spans="1:9" x14ac:dyDescent="0.3">
      <c r="B12" s="5"/>
    </row>
    <row r="15" spans="1:9" ht="15" thickBot="1" x14ac:dyDescent="0.35"/>
    <row r="16" spans="1:9" x14ac:dyDescent="0.3">
      <c r="A16" s="9" t="s">
        <v>12</v>
      </c>
      <c r="C16" s="19">
        <f>SUM(Data!R4:R19)</f>
        <v>220000</v>
      </c>
    </row>
    <row r="17" spans="1:3" ht="15" thickBot="1" x14ac:dyDescent="0.35">
      <c r="A17" s="20" t="s">
        <v>11</v>
      </c>
      <c r="C17" s="21">
        <f>multiple*C16</f>
        <v>880000</v>
      </c>
    </row>
    <row r="19" spans="1:3" x14ac:dyDescent="0.3">
      <c r="B19">
        <f>'Investor 1'!L20</f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13C1-607A-47CD-99F3-B58339045646}">
  <dimension ref="A1:T54"/>
  <sheetViews>
    <sheetView workbookViewId="0">
      <selection activeCell="P22" sqref="P22"/>
    </sheetView>
    <sheetView tabSelected="1" workbookViewId="1">
      <selection activeCell="F10" sqref="F10"/>
    </sheetView>
  </sheetViews>
  <sheetFormatPr defaultRowHeight="14.4" x14ac:dyDescent="0.3"/>
  <cols>
    <col min="2" max="2" width="10.109375" bestFit="1" customWidth="1"/>
    <col min="3" max="9" width="0.21875" customWidth="1"/>
    <col min="10" max="10" width="35.44140625" customWidth="1"/>
  </cols>
  <sheetData>
    <row r="1" spans="1:20" ht="28.8" customHeight="1" x14ac:dyDescent="0.6">
      <c r="A1" s="26" t="str">
        <f>Data!A1</f>
        <v>Moment</v>
      </c>
      <c r="B1" s="27" t="s">
        <v>54</v>
      </c>
      <c r="C1" s="13" t="s">
        <v>4</v>
      </c>
      <c r="D1" s="13" t="s">
        <v>9</v>
      </c>
      <c r="E1" s="17" t="s">
        <v>146</v>
      </c>
      <c r="F1" s="17" t="s">
        <v>144</v>
      </c>
      <c r="G1" s="17" t="s">
        <v>145</v>
      </c>
      <c r="H1" s="17" t="s">
        <v>11</v>
      </c>
      <c r="I1" s="17" t="s">
        <v>57</v>
      </c>
      <c r="J1" s="23" t="str">
        <f>Dashboard!A1</f>
        <v>deepDAO Commons enabler</v>
      </c>
      <c r="T1" s="24" t="s">
        <v>140</v>
      </c>
    </row>
    <row r="2" spans="1:20" x14ac:dyDescent="0.3">
      <c r="B2" s="3"/>
      <c r="C2" s="13"/>
      <c r="D2" s="13"/>
      <c r="E2" s="13"/>
      <c r="F2" s="13"/>
      <c r="G2" s="13"/>
      <c r="H2" s="13"/>
      <c r="I2" s="13"/>
    </row>
    <row r="3" spans="1:20" x14ac:dyDescent="0.3">
      <c r="C3" s="1">
        <v>0</v>
      </c>
      <c r="D3" s="18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</f>
        <v>pre</v>
      </c>
      <c r="B4" s="4">
        <v>0</v>
      </c>
      <c r="C4" s="1">
        <f>'Investor 1'!B4+C3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</f>
        <v>on</v>
      </c>
      <c r="B5" s="4">
        <v>0</v>
      </c>
      <c r="C5" s="1">
        <f>'Investor 1'!B5+C4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</f>
        <v>after</v>
      </c>
      <c r="B6" s="4">
        <v>0</v>
      </c>
      <c r="C6" s="1">
        <f>'Investor 1'!B6+C5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</f>
        <v>m 1</v>
      </c>
      <c r="B7" s="4">
        <v>100000</v>
      </c>
      <c r="C7" s="1">
        <f>'Investor 1'!B7+C6</f>
        <v>100000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400000</v>
      </c>
      <c r="H7" s="1">
        <f t="shared" si="1"/>
        <v>0</v>
      </c>
      <c r="I7" s="1">
        <f t="shared" si="2"/>
        <v>400000</v>
      </c>
    </row>
    <row r="8" spans="1:20" x14ac:dyDescent="0.3">
      <c r="A8" t="str">
        <f>Data!A8</f>
        <v>m 2</v>
      </c>
      <c r="B8" s="4">
        <v>0</v>
      </c>
      <c r="C8" s="1">
        <f>'Investor 1'!B8+C7</f>
        <v>100000</v>
      </c>
      <c r="D8" s="18">
        <f>IF(Data!$W7=0,0,C8/Data!$W7)</f>
        <v>0.25</v>
      </c>
      <c r="E8" s="1">
        <f>Data!$O8*D8</f>
        <v>0.59200084996190105</v>
      </c>
      <c r="F8" s="1">
        <f t="shared" si="3"/>
        <v>0.59200084996190105</v>
      </c>
      <c r="G8" s="1">
        <f t="shared" si="0"/>
        <v>400000</v>
      </c>
      <c r="H8" s="1">
        <f t="shared" si="1"/>
        <v>0.59200084996190105</v>
      </c>
      <c r="I8" s="1">
        <f t="shared" si="2"/>
        <v>399999.40799915005</v>
      </c>
    </row>
    <row r="9" spans="1:20" x14ac:dyDescent="0.3">
      <c r="A9" t="str">
        <f>Data!A9</f>
        <v>m 3</v>
      </c>
      <c r="B9" s="4">
        <v>0</v>
      </c>
      <c r="C9" s="1">
        <f>'Investor 1'!B9+C8</f>
        <v>100000</v>
      </c>
      <c r="D9" s="18">
        <f>IF(Data!$W8=0,0,C9/Data!$W8)</f>
        <v>0.17857161734740939</v>
      </c>
      <c r="E9" s="1">
        <f>Data!$O9*D9</f>
        <v>0.5829228553969954</v>
      </c>
      <c r="F9" s="1">
        <f t="shared" si="3"/>
        <v>0.5829228553969954</v>
      </c>
      <c r="G9" s="1">
        <f t="shared" si="0"/>
        <v>400000</v>
      </c>
      <c r="H9" s="1">
        <f t="shared" si="1"/>
        <v>1.1749237053588963</v>
      </c>
      <c r="I9" s="1">
        <f t="shared" si="2"/>
        <v>399998.82507629466</v>
      </c>
    </row>
    <row r="10" spans="1:20" x14ac:dyDescent="0.3">
      <c r="A10" t="str">
        <f>Data!A10</f>
        <v>m 4</v>
      </c>
      <c r="B10" s="4">
        <v>0</v>
      </c>
      <c r="C10" s="1">
        <f>'Investor 1'!B10+C9</f>
        <v>100000</v>
      </c>
      <c r="D10" s="18">
        <f>IF(Data!$W9=0,0,C10/Data!$W9)</f>
        <v>0.17857187758175644</v>
      </c>
      <c r="E10" s="1">
        <f>Data!$O10*D10</f>
        <v>0.8246089245171262</v>
      </c>
      <c r="F10" s="1">
        <f t="shared" si="3"/>
        <v>0.8246089245171262</v>
      </c>
      <c r="G10" s="1">
        <f t="shared" si="0"/>
        <v>400000</v>
      </c>
      <c r="H10" s="1">
        <f t="shared" si="1"/>
        <v>1.9995326298760225</v>
      </c>
      <c r="I10" s="1">
        <f t="shared" si="2"/>
        <v>399998.00046737015</v>
      </c>
    </row>
    <row r="11" spans="1:20" x14ac:dyDescent="0.3">
      <c r="A11" t="str">
        <f>Data!A11</f>
        <v>m 5</v>
      </c>
      <c r="B11" s="4">
        <v>50000</v>
      </c>
      <c r="C11" s="1">
        <f>'Investor 1'!B11+C10</f>
        <v>150000</v>
      </c>
      <c r="D11" s="18">
        <f>IF(Data!$W10=0,0,C11/Data!$W10)</f>
        <v>0.26785836857002615</v>
      </c>
      <c r="E11" s="1">
        <f>Data!$O11*D11</f>
        <v>1.7981770693785271</v>
      </c>
      <c r="F11" s="1">
        <f t="shared" si="3"/>
        <v>1.7981770693785271</v>
      </c>
      <c r="G11" s="1">
        <f t="shared" si="0"/>
        <v>600000</v>
      </c>
      <c r="H11" s="1">
        <f t="shared" si="1"/>
        <v>3.7977096992545496</v>
      </c>
      <c r="I11" s="1">
        <f t="shared" si="2"/>
        <v>599996.20229030075</v>
      </c>
    </row>
    <row r="12" spans="1:20" x14ac:dyDescent="0.3">
      <c r="A12" t="str">
        <f>Data!A12</f>
        <v>m 6</v>
      </c>
      <c r="B12" s="4">
        <v>0</v>
      </c>
      <c r="C12" s="1">
        <f>'Investor 1'!B12+C11</f>
        <v>150000</v>
      </c>
      <c r="D12" s="18">
        <f>IF(Data!$W11=0,0,C12/Data!$W11)</f>
        <v>0.19736967804720987</v>
      </c>
      <c r="E12" s="1">
        <f>Data!$O12*D12</f>
        <v>1.9827199552258321</v>
      </c>
      <c r="F12" s="1">
        <f t="shared" si="3"/>
        <v>1.9827199552258321</v>
      </c>
      <c r="G12" s="1">
        <f t="shared" si="0"/>
        <v>600000</v>
      </c>
      <c r="H12" s="1">
        <f t="shared" si="1"/>
        <v>5.7804296544803817</v>
      </c>
      <c r="I12" s="1">
        <f t="shared" si="2"/>
        <v>599994.21957034548</v>
      </c>
    </row>
    <row r="13" spans="1:20" x14ac:dyDescent="0.3">
      <c r="A13" t="str">
        <f>Data!A13</f>
        <v>m 7</v>
      </c>
      <c r="B13" s="4">
        <v>0</v>
      </c>
      <c r="C13" s="1">
        <f>'Investor 1'!B13+C12</f>
        <v>150000</v>
      </c>
      <c r="D13" s="18">
        <f>IF(Data!$W12=0,0,C13/Data!$W12)</f>
        <v>0.19737033026818435</v>
      </c>
      <c r="E13" s="1">
        <f>Data!$O13*D13</f>
        <v>3.059494110147023</v>
      </c>
      <c r="F13" s="1">
        <f t="shared" si="3"/>
        <v>3.059494110147023</v>
      </c>
      <c r="G13" s="1">
        <f t="shared" si="0"/>
        <v>600000</v>
      </c>
      <c r="H13" s="1">
        <f t="shared" si="1"/>
        <v>8.8399237646274038</v>
      </c>
      <c r="I13" s="1">
        <f t="shared" si="2"/>
        <v>599991.16007623542</v>
      </c>
    </row>
    <row r="14" spans="1:20" x14ac:dyDescent="0.3">
      <c r="A14" t="str">
        <f>Data!A14</f>
        <v>m 8</v>
      </c>
      <c r="B14" s="4">
        <v>0</v>
      </c>
      <c r="C14" s="1">
        <f>'Investor 1'!B14+C13</f>
        <v>150000</v>
      </c>
      <c r="D14" s="18">
        <f>IF(Data!$W13=0,0,C14/Data!$W13)</f>
        <v>0.17045672014153193</v>
      </c>
      <c r="E14" s="1">
        <f>Data!$O14*D14</f>
        <v>4.2124351331744103</v>
      </c>
      <c r="F14" s="1">
        <f t="shared" si="3"/>
        <v>4.2124351331744103</v>
      </c>
      <c r="G14" s="1">
        <f t="shared" si="0"/>
        <v>600000</v>
      </c>
      <c r="H14" s="1">
        <f t="shared" si="1"/>
        <v>13.052358897801813</v>
      </c>
      <c r="I14" s="1">
        <f t="shared" si="2"/>
        <v>599986.94764110225</v>
      </c>
    </row>
    <row r="15" spans="1:20" x14ac:dyDescent="0.3">
      <c r="A15" t="str">
        <f>Data!A15</f>
        <v>m 9</v>
      </c>
      <c r="B15" s="4">
        <v>0</v>
      </c>
      <c r="C15" s="1">
        <f>'Investor 1'!B15+C14</f>
        <v>150000</v>
      </c>
      <c r="D15" s="18">
        <f>IF(Data!$W14=0,0,C15/Data!$W14)</f>
        <v>0.17045791689499654</v>
      </c>
      <c r="E15" s="1">
        <f>Data!$O15*D15</f>
        <v>6.9524029542940378</v>
      </c>
      <c r="F15" s="1">
        <f t="shared" si="3"/>
        <v>6.9524029542940378</v>
      </c>
      <c r="G15" s="1">
        <f t="shared" si="0"/>
        <v>600000</v>
      </c>
      <c r="H15" s="1">
        <f t="shared" si="1"/>
        <v>20.00476185209585</v>
      </c>
      <c r="I15" s="1">
        <f t="shared" si="2"/>
        <v>599979.99523814791</v>
      </c>
    </row>
    <row r="16" spans="1:20" x14ac:dyDescent="0.3">
      <c r="A16" t="str">
        <f>Data!A16</f>
        <v>m 10</v>
      </c>
      <c r="B16" s="4">
        <v>0</v>
      </c>
      <c r="C16" s="1">
        <f>'Investor 1'!B16+C15</f>
        <v>150000</v>
      </c>
      <c r="D16" s="18">
        <f>IF(Data!$W15=0,0,C16/Data!$W15)</f>
        <v>0.17045989211049298</v>
      </c>
      <c r="E16" s="1">
        <f>Data!$O16*D16</f>
        <v>11.904485388168526</v>
      </c>
      <c r="F16" s="1">
        <f t="shared" si="3"/>
        <v>11.904485388168526</v>
      </c>
      <c r="G16" s="1">
        <f t="shared" si="0"/>
        <v>600000</v>
      </c>
      <c r="H16" s="1">
        <f t="shared" si="1"/>
        <v>31.909247240264378</v>
      </c>
      <c r="I16" s="1">
        <f t="shared" si="2"/>
        <v>599968.09075275972</v>
      </c>
    </row>
    <row r="17" spans="1:12" x14ac:dyDescent="0.3">
      <c r="A17" t="str">
        <f>Data!A17</f>
        <v>m 11</v>
      </c>
      <c r="B17" s="4">
        <v>0</v>
      </c>
      <c r="C17" s="1">
        <f>'Investor 1'!B17+C16</f>
        <v>150000</v>
      </c>
      <c r="D17" s="18">
        <f>IF(Data!$W16=0,0,C17/Data!$W16)</f>
        <v>0.17046327434584482</v>
      </c>
      <c r="E17" s="1">
        <f>Data!$O17*D17</f>
        <v>21.194291381486103</v>
      </c>
      <c r="F17" s="1">
        <f t="shared" si="3"/>
        <v>21.194291381486103</v>
      </c>
      <c r="G17" s="1">
        <f t="shared" si="0"/>
        <v>600000</v>
      </c>
      <c r="H17" s="1">
        <f t="shared" si="1"/>
        <v>53.103538621750481</v>
      </c>
      <c r="I17" s="1">
        <f t="shared" si="2"/>
        <v>599946.8964613782</v>
      </c>
    </row>
    <row r="18" spans="1:12" x14ac:dyDescent="0.3">
      <c r="A18" t="str">
        <f>Data!A18</f>
        <v>m 12</v>
      </c>
      <c r="B18" s="4">
        <v>0</v>
      </c>
      <c r="C18" s="1">
        <f>'Investor 1'!B18+C17</f>
        <v>150000</v>
      </c>
      <c r="D18" s="18">
        <f>IF(Data!$W17=0,0,C18/Data!$W17)</f>
        <v>0.17046929628077093</v>
      </c>
      <c r="E18" s="1">
        <f>Data!$O18*D18</f>
        <v>39.322677473546698</v>
      </c>
      <c r="F18" s="1">
        <f t="shared" si="3"/>
        <v>39.322677473546698</v>
      </c>
      <c r="G18" s="1">
        <f t="shared" si="0"/>
        <v>600000</v>
      </c>
      <c r="H18" s="1">
        <f t="shared" si="1"/>
        <v>92.426216095297178</v>
      </c>
      <c r="I18" s="1">
        <f t="shared" si="2"/>
        <v>599907.57378390466</v>
      </c>
    </row>
    <row r="19" spans="1:12" ht="15" thickBot="1" x14ac:dyDescent="0.35">
      <c r="A19" t="str">
        <f>Data!A19</f>
        <v>m 13</v>
      </c>
      <c r="B19" s="4">
        <v>0</v>
      </c>
      <c r="C19" s="1">
        <f>'Investor 1'!B19+C18</f>
        <v>150000</v>
      </c>
      <c r="D19" s="18">
        <f>IF(Data!$W18=0,0,C19/Data!$W18)</f>
        <v>0.1704804701618941</v>
      </c>
      <c r="E19" s="1">
        <f>Data!$O19*D19</f>
        <v>76.2051968840602</v>
      </c>
      <c r="F19" s="1">
        <f t="shared" si="3"/>
        <v>76.2051968840602</v>
      </c>
      <c r="G19" s="1">
        <f t="shared" si="0"/>
        <v>600000</v>
      </c>
      <c r="H19" s="1">
        <f t="shared" si="1"/>
        <v>168.63141297935738</v>
      </c>
      <c r="I19" s="1">
        <f t="shared" si="2"/>
        <v>599831.36858702067</v>
      </c>
      <c r="K19" s="28" t="s">
        <v>148</v>
      </c>
      <c r="L19" s="28" t="s">
        <v>149</v>
      </c>
    </row>
    <row r="20" spans="1:12" x14ac:dyDescent="0.3">
      <c r="A20" t="str">
        <f>Data!A20</f>
        <v>m 14</v>
      </c>
      <c r="B20" s="4">
        <v>0</v>
      </c>
      <c r="C20" s="1">
        <f>'Investor 1'!B20+C19</f>
        <v>150000</v>
      </c>
      <c r="D20" s="18">
        <f>IF(Data!$W19=0,0,C20/Data!$W19)</f>
        <v>0.17050212870262052</v>
      </c>
      <c r="E20" s="1">
        <f>Data!$O20*D20</f>
        <v>154.61778763385124</v>
      </c>
      <c r="F20" s="1">
        <f t="shared" ref="F20:F48" si="4">MIN(E20,I19)</f>
        <v>154.61778763385124</v>
      </c>
      <c r="G20" s="1">
        <f t="shared" si="0"/>
        <v>600000</v>
      </c>
      <c r="H20" s="1">
        <f t="shared" ref="H20:H48" si="5">F20+H19</f>
        <v>323.24920061320859</v>
      </c>
      <c r="I20" s="1">
        <f t="shared" ref="I20:I48" si="6">G20-H20</f>
        <v>599676.75079938676</v>
      </c>
      <c r="J20" t="s">
        <v>49</v>
      </c>
      <c r="K20" s="29">
        <v>4</v>
      </c>
      <c r="L20" s="34"/>
    </row>
    <row r="21" spans="1:12" x14ac:dyDescent="0.3">
      <c r="A21" t="str">
        <f>Data!A21</f>
        <v>m 15</v>
      </c>
      <c r="B21" s="4">
        <v>0</v>
      </c>
      <c r="C21" s="1">
        <f>'Investor 1'!B21+C20</f>
        <v>150000</v>
      </c>
      <c r="D21" s="18">
        <f>IF(Data!$W20=0,0,C21/Data!$W20)</f>
        <v>0.17054609006979393</v>
      </c>
      <c r="E21" s="1">
        <f>Data!$O21*D21</f>
        <v>329.23131134262292</v>
      </c>
      <c r="F21" s="1">
        <f t="shared" si="4"/>
        <v>329.23131134262292</v>
      </c>
      <c r="G21" s="1">
        <f t="shared" si="0"/>
        <v>600000</v>
      </c>
      <c r="H21" s="1">
        <f t="shared" si="5"/>
        <v>652.4805119558315</v>
      </c>
      <c r="I21" s="1">
        <f t="shared" si="6"/>
        <v>599347.5194880442</v>
      </c>
      <c r="J21" s="17" t="s">
        <v>65</v>
      </c>
      <c r="K21" s="30">
        <v>0.25</v>
      </c>
      <c r="L21" s="37"/>
    </row>
    <row r="22" spans="1:12" x14ac:dyDescent="0.3">
      <c r="A22" t="str">
        <f>Data!A22</f>
        <v>m 16</v>
      </c>
      <c r="B22" s="4">
        <v>0</v>
      </c>
      <c r="C22" s="1">
        <f>'Investor 1'!B22+C21</f>
        <v>150000</v>
      </c>
      <c r="D22" s="18">
        <f>IF(Data!$W21=0,0,C22/Data!$W21)</f>
        <v>0.17063977361736152</v>
      </c>
      <c r="E22" s="1">
        <f>Data!$O22*D22</f>
        <v>737.52706426154271</v>
      </c>
      <c r="F22" s="1">
        <f t="shared" si="4"/>
        <v>737.52706426154271</v>
      </c>
      <c r="G22" s="1">
        <f t="shared" si="0"/>
        <v>600000</v>
      </c>
      <c r="H22" s="1">
        <f t="shared" si="5"/>
        <v>1390.0075762173742</v>
      </c>
      <c r="I22" s="1">
        <f t="shared" si="6"/>
        <v>598609.99242378259</v>
      </c>
      <c r="J22" s="16" t="s">
        <v>60</v>
      </c>
      <c r="K22" s="31">
        <v>1</v>
      </c>
      <c r="L22" s="36"/>
    </row>
    <row r="23" spans="1:12" x14ac:dyDescent="0.3">
      <c r="A23" t="str">
        <f>Data!A23</f>
        <v>m 17</v>
      </c>
      <c r="B23" s="4">
        <v>0</v>
      </c>
      <c r="C23" s="1">
        <f>'Investor 1'!B23+C22</f>
        <v>150000</v>
      </c>
      <c r="D23" s="18">
        <f>IF(Data!$W22=0,0,C23/Data!$W22)</f>
        <v>0.17085001267737704</v>
      </c>
      <c r="E23" s="1">
        <f>Data!$O23*D23</f>
        <v>1742.8036796239767</v>
      </c>
      <c r="F23" s="1">
        <f t="shared" si="4"/>
        <v>1742.8036796239767</v>
      </c>
      <c r="G23" s="1">
        <f t="shared" si="0"/>
        <v>600000</v>
      </c>
      <c r="H23" s="1">
        <f t="shared" si="5"/>
        <v>3132.8112558413509</v>
      </c>
      <c r="I23" s="1">
        <f t="shared" si="6"/>
        <v>596867.1887441586</v>
      </c>
      <c r="J23" t="s">
        <v>62</v>
      </c>
      <c r="K23" s="32">
        <v>0.1</v>
      </c>
      <c r="L23" s="37"/>
    </row>
    <row r="24" spans="1:12" ht="15" thickBot="1" x14ac:dyDescent="0.35">
      <c r="A24" t="str">
        <f>Data!A24</f>
        <v>m 18</v>
      </c>
      <c r="B24" s="4">
        <v>0</v>
      </c>
      <c r="C24" s="1">
        <f>'Investor 1'!B24+C23</f>
        <v>150000</v>
      </c>
      <c r="D24" s="18">
        <f>IF(Data!$W23=0,0,C24/Data!$W23)</f>
        <v>0.17134887983770022</v>
      </c>
      <c r="E24" s="1">
        <f>Data!$O24*D24</f>
        <v>4358.3538664994558</v>
      </c>
      <c r="F24" s="1">
        <f t="shared" si="4"/>
        <v>4358.3538664994558</v>
      </c>
      <c r="G24" s="1">
        <f t="shared" si="0"/>
        <v>600000</v>
      </c>
      <c r="H24" s="1">
        <f t="shared" si="5"/>
        <v>7491.1651223408062</v>
      </c>
      <c r="I24" s="1">
        <f t="shared" si="6"/>
        <v>592508.83487765922</v>
      </c>
      <c r="J24" t="s">
        <v>139</v>
      </c>
      <c r="K24" s="33">
        <v>1000000</v>
      </c>
      <c r="L24" s="35"/>
    </row>
    <row r="25" spans="1:12" x14ac:dyDescent="0.3">
      <c r="A25" t="str">
        <f>Data!A25</f>
        <v>m 19</v>
      </c>
      <c r="B25" s="4">
        <v>0</v>
      </c>
      <c r="C25" s="1">
        <f>'Investor 1'!B25+C24</f>
        <v>150000</v>
      </c>
      <c r="D25" s="18">
        <f>IF(Data!$W24=0,0,C25/Data!$W24)</f>
        <v>0.17260927886514593</v>
      </c>
      <c r="E25" s="1">
        <f>Data!$O25*D25</f>
        <v>11591.550210144494</v>
      </c>
      <c r="F25" s="1">
        <f t="shared" si="4"/>
        <v>11591.550210144494</v>
      </c>
      <c r="G25" s="1">
        <f t="shared" si="0"/>
        <v>600000</v>
      </c>
      <c r="H25" s="1">
        <f t="shared" si="5"/>
        <v>19082.715332485299</v>
      </c>
      <c r="I25" s="1">
        <f t="shared" si="6"/>
        <v>580917.28466751473</v>
      </c>
    </row>
    <row r="26" spans="1:12" x14ac:dyDescent="0.3">
      <c r="A26" t="str">
        <f>Data!A26</f>
        <v>m 20</v>
      </c>
      <c r="B26" s="4">
        <v>0</v>
      </c>
      <c r="C26" s="1">
        <f>'Investor 1'!B26+C25</f>
        <v>150000</v>
      </c>
      <c r="D26" s="18">
        <f>IF(Data!$W25=0,0,C26/Data!$W25)</f>
        <v>0.17605349561284703</v>
      </c>
      <c r="E26" s="1">
        <f>Data!$O26*D26</f>
        <v>29197.077257325087</v>
      </c>
      <c r="F26" s="1">
        <f t="shared" si="4"/>
        <v>29197.077257325087</v>
      </c>
      <c r="G26" s="1">
        <f t="shared" si="0"/>
        <v>600000</v>
      </c>
      <c r="H26" s="1">
        <f t="shared" si="5"/>
        <v>48279.792589810386</v>
      </c>
      <c r="I26" s="1">
        <f t="shared" si="6"/>
        <v>551720.20741018956</v>
      </c>
    </row>
    <row r="27" spans="1:12" x14ac:dyDescent="0.3">
      <c r="A27" t="str">
        <f>Data!A27</f>
        <v>m 21</v>
      </c>
      <c r="B27" s="4">
        <v>0</v>
      </c>
      <c r="C27" s="1">
        <f>'Investor 1'!B27+C26</f>
        <v>150000</v>
      </c>
      <c r="D27" s="18">
        <f>IF(Data!$W26=0,0,C27/Data!$W26)</f>
        <v>0.18537024059028426</v>
      </c>
      <c r="E27" s="1">
        <f>Data!$O27*D27</f>
        <v>27947.441444551274</v>
      </c>
      <c r="F27" s="1">
        <f t="shared" si="4"/>
        <v>27947.441444551274</v>
      </c>
      <c r="G27" s="1">
        <f t="shared" si="0"/>
        <v>600000</v>
      </c>
      <c r="H27" s="1">
        <f t="shared" si="5"/>
        <v>76227.234034361667</v>
      </c>
      <c r="I27" s="1">
        <f t="shared" si="6"/>
        <v>523772.76596563833</v>
      </c>
    </row>
    <row r="28" spans="1:12" x14ac:dyDescent="0.3">
      <c r="A28" t="str">
        <f>Data!A28</f>
        <v>m 22</v>
      </c>
      <c r="B28" s="4">
        <v>0</v>
      </c>
      <c r="C28" s="1">
        <f>'Investor 1'!B28+C27</f>
        <v>150000</v>
      </c>
      <c r="D28" s="18">
        <f>IF(Data!$W27=0,0,C28/Data!$W27)</f>
        <v>0.19526119437614811</v>
      </c>
      <c r="E28" s="1">
        <f>Data!$O28*D28</f>
        <v>26762.414794812656</v>
      </c>
      <c r="F28" s="1">
        <f t="shared" si="4"/>
        <v>26762.414794812656</v>
      </c>
      <c r="G28" s="1">
        <f t="shared" si="0"/>
        <v>600000</v>
      </c>
      <c r="H28" s="1">
        <f t="shared" si="5"/>
        <v>102989.64882917432</v>
      </c>
      <c r="I28" s="1">
        <f t="shared" si="6"/>
        <v>497010.35117082566</v>
      </c>
    </row>
    <row r="29" spans="1:12" x14ac:dyDescent="0.3">
      <c r="A29" t="str">
        <f>Data!A29</f>
        <v>m 23</v>
      </c>
      <c r="B29" s="4">
        <v>0</v>
      </c>
      <c r="C29" s="1">
        <f>'Investor 1'!B29+C28</f>
        <v>150000</v>
      </c>
      <c r="D29" s="18">
        <f>IF(Data!$W28=0,0,C29/Data!$W28)</f>
        <v>0.2057753589289267</v>
      </c>
      <c r="E29" s="1">
        <f>Data!$O29*D29</f>
        <v>25639.528761844947</v>
      </c>
      <c r="F29" s="1">
        <f t="shared" si="4"/>
        <v>25639.528761844947</v>
      </c>
      <c r="G29" s="1">
        <f t="shared" si="0"/>
        <v>600000</v>
      </c>
      <c r="H29" s="1">
        <f t="shared" si="5"/>
        <v>128629.17759101927</v>
      </c>
      <c r="I29" s="1">
        <f t="shared" si="6"/>
        <v>471370.82240898075</v>
      </c>
    </row>
    <row r="30" spans="1:12" x14ac:dyDescent="0.3">
      <c r="A30" t="str">
        <f>Data!A30</f>
        <v>m 24</v>
      </c>
      <c r="B30" s="4">
        <v>0</v>
      </c>
      <c r="C30" s="1">
        <f>'Investor 1'!B30+C29</f>
        <v>150000</v>
      </c>
      <c r="D30" s="18">
        <f>IF(Data!$W29=0,0,C30/Data!$W29)</f>
        <v>0.21696818147551503</v>
      </c>
      <c r="E30" s="1">
        <f>Data!$O30*D30</f>
        <v>24576.500043110635</v>
      </c>
      <c r="F30" s="1">
        <f t="shared" si="4"/>
        <v>24576.500043110635</v>
      </c>
      <c r="G30" s="1">
        <f t="shared" si="0"/>
        <v>600000</v>
      </c>
      <c r="H30" s="1">
        <f t="shared" si="5"/>
        <v>153205.67763412991</v>
      </c>
      <c r="I30" s="1">
        <f t="shared" si="6"/>
        <v>446794.32236587012</v>
      </c>
    </row>
    <row r="31" spans="1:12" x14ac:dyDescent="0.3">
      <c r="A31" t="str">
        <f>Data!A31</f>
        <v>m 25</v>
      </c>
      <c r="B31" s="4">
        <v>0</v>
      </c>
      <c r="C31" s="1">
        <f>'Investor 1'!B31+C30</f>
        <v>150000</v>
      </c>
      <c r="D31" s="18">
        <f>IF(Data!$W30=0,0,C31/Data!$W30)</f>
        <v>0.22890276548991825</v>
      </c>
      <c r="E31" s="1">
        <f>Data!$O31*D31</f>
        <v>23571.235140535508</v>
      </c>
      <c r="F31" s="1">
        <f t="shared" si="4"/>
        <v>23571.235140535508</v>
      </c>
      <c r="G31" s="1">
        <f t="shared" si="0"/>
        <v>600000</v>
      </c>
      <c r="H31" s="1">
        <f t="shared" si="5"/>
        <v>176776.91277466543</v>
      </c>
      <c r="I31" s="1">
        <f t="shared" si="6"/>
        <v>423223.0872253346</v>
      </c>
    </row>
    <row r="32" spans="1:12" x14ac:dyDescent="0.3">
      <c r="A32" t="str">
        <f>Data!A32</f>
        <v>m 26</v>
      </c>
      <c r="B32" s="4">
        <v>0</v>
      </c>
      <c r="C32" s="1">
        <f>'Investor 1'!B32+C31</f>
        <v>150000</v>
      </c>
      <c r="D32" s="18">
        <f>IF(Data!$W31=0,0,C32/Data!$W31)</f>
        <v>0.24165137482591109</v>
      </c>
      <c r="E32" s="1">
        <f>Data!$O32*D32</f>
        <v>22621.8378869064</v>
      </c>
      <c r="F32" s="1">
        <f t="shared" si="4"/>
        <v>22621.8378869064</v>
      </c>
      <c r="G32" s="1">
        <f t="shared" si="0"/>
        <v>600000</v>
      </c>
      <c r="H32" s="1">
        <f t="shared" si="5"/>
        <v>199398.75066157183</v>
      </c>
      <c r="I32" s="1">
        <f t="shared" si="6"/>
        <v>400601.24933842814</v>
      </c>
    </row>
    <row r="33" spans="1:9" x14ac:dyDescent="0.3">
      <c r="A33" t="str">
        <f>Data!A33</f>
        <v>m 27</v>
      </c>
      <c r="B33" s="4">
        <v>0</v>
      </c>
      <c r="C33" s="1">
        <f>'Investor 1'!B33+C32</f>
        <v>150000</v>
      </c>
      <c r="D33" s="18">
        <f>IF(Data!$W32=0,0,C33/Data!$W32)</f>
        <v>0.25529731842534514</v>
      </c>
      <c r="E33" s="1">
        <f>Data!$O33*D33</f>
        <v>21726.620743851196</v>
      </c>
      <c r="F33" s="1">
        <f t="shared" si="4"/>
        <v>21726.620743851196</v>
      </c>
      <c r="G33" s="1">
        <f t="shared" si="0"/>
        <v>600000</v>
      </c>
      <c r="H33" s="1">
        <f t="shared" si="5"/>
        <v>221125.37140542304</v>
      </c>
      <c r="I33" s="1">
        <f t="shared" si="6"/>
        <v>378874.62859457696</v>
      </c>
    </row>
    <row r="34" spans="1:9" x14ac:dyDescent="0.3">
      <c r="A34" t="str">
        <f>Data!A34</f>
        <v>m 28</v>
      </c>
      <c r="B34" s="4">
        <v>0</v>
      </c>
      <c r="C34" s="1">
        <f>'Investor 1'!B34+C33</f>
        <v>150000</v>
      </c>
      <c r="D34" s="18">
        <f>IF(Data!$W33=0,0,C34/Data!$W33)</f>
        <v>0.26993733452962193</v>
      </c>
      <c r="E34" s="1">
        <f>Data!$O34*D34</f>
        <v>20884.120978861371</v>
      </c>
      <c r="F34" s="1">
        <f t="shared" si="4"/>
        <v>20884.120978861371</v>
      </c>
      <c r="G34" s="1">
        <f t="shared" si="0"/>
        <v>600000</v>
      </c>
      <c r="H34" s="1">
        <f t="shared" si="5"/>
        <v>242009.49238428441</v>
      </c>
      <c r="I34" s="1">
        <f t="shared" si="6"/>
        <v>357990.50761571561</v>
      </c>
    </row>
    <row r="35" spans="1:9" x14ac:dyDescent="0.3">
      <c r="A35" t="str">
        <f>Data!A35</f>
        <v>m 29</v>
      </c>
      <c r="B35" s="4">
        <v>0</v>
      </c>
      <c r="C35" s="1">
        <f>'Investor 1'!B35+C34</f>
        <v>150000</v>
      </c>
      <c r="D35" s="18">
        <f>IF(Data!$W34=0,0,C35/Data!$W34)</f>
        <v>0.28568463835082775</v>
      </c>
      <c r="E35" s="1">
        <f>Data!$O35*D35</f>
        <v>20093.123261426063</v>
      </c>
      <c r="F35" s="1">
        <f t="shared" si="4"/>
        <v>20093.123261426063</v>
      </c>
      <c r="G35" s="1">
        <f t="shared" si="0"/>
        <v>600000</v>
      </c>
      <c r="H35" s="1">
        <f t="shared" si="5"/>
        <v>262102.61564571047</v>
      </c>
      <c r="I35" s="1">
        <f t="shared" si="6"/>
        <v>337897.3843542895</v>
      </c>
    </row>
    <row r="36" spans="1:9" x14ac:dyDescent="0.3">
      <c r="A36" t="str">
        <f>Data!A36</f>
        <v>m 30</v>
      </c>
      <c r="B36" s="4">
        <v>0</v>
      </c>
      <c r="C36" s="1">
        <f>'Investor 1'!B36+C35</f>
        <v>150000</v>
      </c>
      <c r="D36" s="18">
        <f>IF(Data!$W35=0,0,C36/Data!$W35)</f>
        <v>0.30267286254235087</v>
      </c>
      <c r="E36" s="1">
        <f>Data!$O36*D36</f>
        <v>19352.690849028611</v>
      </c>
      <c r="F36" s="1">
        <f t="shared" si="4"/>
        <v>19352.690849028611</v>
      </c>
      <c r="G36" s="1">
        <f t="shared" ref="G36:G54" si="7">multiple*C36</f>
        <v>600000</v>
      </c>
      <c r="H36" s="1">
        <f t="shared" si="5"/>
        <v>281455.30649473908</v>
      </c>
      <c r="I36" s="1">
        <f t="shared" si="6"/>
        <v>318544.69350526092</v>
      </c>
    </row>
    <row r="37" spans="1:9" x14ac:dyDescent="0.3">
      <c r="A37" t="str">
        <f>Data!A37</f>
        <v>m 31</v>
      </c>
      <c r="B37" s="4">
        <v>0</v>
      </c>
      <c r="C37" s="1">
        <f>'Investor 1'!B37+C36</f>
        <v>150000</v>
      </c>
      <c r="D37" s="18">
        <f>IF(Data!$W36=0,0,C37/Data!$W36)</f>
        <v>0.32106121640331547</v>
      </c>
      <c r="E37" s="1">
        <f>Data!$O37*D37</f>
        <v>18662.208469374455</v>
      </c>
      <c r="F37" s="1">
        <f t="shared" si="4"/>
        <v>18662.208469374455</v>
      </c>
      <c r="G37" s="1">
        <f t="shared" si="7"/>
        <v>600000</v>
      </c>
      <c r="H37" s="1">
        <f t="shared" si="5"/>
        <v>300117.51496411354</v>
      </c>
      <c r="I37" s="1">
        <f t="shared" si="6"/>
        <v>299882.48503588646</v>
      </c>
    </row>
    <row r="38" spans="1:9" x14ac:dyDescent="0.3">
      <c r="A38" t="str">
        <f>Data!A38</f>
        <v>m 32</v>
      </c>
      <c r="B38" s="4">
        <v>0</v>
      </c>
      <c r="C38" s="1">
        <f>'Investor 1'!B38+C37</f>
        <v>150000</v>
      </c>
      <c r="D38" s="18">
        <f>IF(Data!$W37=0,0,C38/Data!$W37)</f>
        <v>0.34104133518994495</v>
      </c>
      <c r="E38" s="1">
        <f>Data!$O38*D38</f>
        <v>18021.441419936687</v>
      </c>
      <c r="F38" s="1">
        <f t="shared" si="4"/>
        <v>18021.441419936687</v>
      </c>
      <c r="G38" s="1">
        <f t="shared" si="7"/>
        <v>600000</v>
      </c>
      <c r="H38" s="1">
        <f t="shared" si="5"/>
        <v>318138.95638405019</v>
      </c>
      <c r="I38" s="1">
        <f t="shared" si="6"/>
        <v>281861.04361594981</v>
      </c>
    </row>
    <row r="39" spans="1:9" x14ac:dyDescent="0.3">
      <c r="A39" t="str">
        <f>Data!A39</f>
        <v>m 33</v>
      </c>
      <c r="B39" s="4">
        <v>0</v>
      </c>
      <c r="C39" s="1">
        <f>'Investor 1'!B39+C38</f>
        <v>150000</v>
      </c>
      <c r="D39" s="18">
        <f>IF(Data!$W38=0,0,C39/Data!$W38)</f>
        <v>0.36284651451955896</v>
      </c>
      <c r="E39" s="1">
        <f>Data!$O39*D39</f>
        <v>17430.617590414782</v>
      </c>
      <c r="F39" s="1">
        <f t="shared" si="4"/>
        <v>17430.617590414782</v>
      </c>
      <c r="G39" s="1">
        <f t="shared" si="7"/>
        <v>600000</v>
      </c>
      <c r="H39" s="1">
        <f t="shared" si="5"/>
        <v>335569.57397446496</v>
      </c>
      <c r="I39" s="1">
        <f t="shared" si="6"/>
        <v>264430.42602553504</v>
      </c>
    </row>
    <row r="40" spans="1:9" x14ac:dyDescent="0.3">
      <c r="A40" t="str">
        <f>Data!A40</f>
        <v>m 34</v>
      </c>
      <c r="B40" s="4">
        <v>0</v>
      </c>
      <c r="C40" s="1">
        <f>'Investor 1'!B40+C39</f>
        <v>150000</v>
      </c>
      <c r="D40" s="18">
        <f>IF(Data!$W39=0,0,C40/Data!$W39)</f>
        <v>0.38676437672646086</v>
      </c>
      <c r="E40" s="1">
        <f>Data!$O40*D40</f>
        <v>16890.542566137738</v>
      </c>
      <c r="F40" s="1">
        <f t="shared" si="4"/>
        <v>16890.542566137738</v>
      </c>
      <c r="G40" s="1">
        <f t="shared" si="7"/>
        <v>600000</v>
      </c>
      <c r="H40" s="1">
        <f t="shared" si="5"/>
        <v>352460.1165406027</v>
      </c>
      <c r="I40" s="1">
        <f t="shared" si="6"/>
        <v>247539.8834593973</v>
      </c>
    </row>
    <row r="41" spans="1:9" x14ac:dyDescent="0.3">
      <c r="A41" t="str">
        <f>Data!A41</f>
        <v>m 35</v>
      </c>
      <c r="B41" s="4">
        <v>0</v>
      </c>
      <c r="C41" s="1">
        <f>'Investor 1'!B41+C40</f>
        <v>150000</v>
      </c>
      <c r="D41" s="18">
        <f>IF(Data!$W40=0,0,C41/Data!$W40)</f>
        <v>0.41315458424058643</v>
      </c>
      <c r="E41" s="1">
        <f>Data!$O41*D41</f>
        <v>16402.763569750285</v>
      </c>
      <c r="F41" s="1">
        <f t="shared" si="4"/>
        <v>16402.763569750285</v>
      </c>
      <c r="G41" s="1">
        <f t="shared" si="7"/>
        <v>600000</v>
      </c>
      <c r="H41" s="1">
        <f t="shared" si="5"/>
        <v>368862.880110353</v>
      </c>
      <c r="I41" s="1">
        <f t="shared" si="6"/>
        <v>231137.119889647</v>
      </c>
    </row>
    <row r="42" spans="1:9" x14ac:dyDescent="0.3">
      <c r="A42" t="str">
        <f>Data!A42</f>
        <v>m 36</v>
      </c>
      <c r="B42" s="4">
        <v>0</v>
      </c>
      <c r="C42" s="1">
        <f>'Investor 1'!B42+C41</f>
        <v>150000</v>
      </c>
      <c r="D42" s="18">
        <f>IF(Data!$W41=0,0,C42/Data!$W41)</f>
        <v>0.44247415964665854</v>
      </c>
      <c r="E42" s="1">
        <f>Data!$O42*D42</f>
        <v>15969.807347155851</v>
      </c>
      <c r="F42" s="1">
        <f t="shared" si="4"/>
        <v>15969.807347155851</v>
      </c>
      <c r="G42" s="1">
        <f t="shared" si="7"/>
        <v>600000</v>
      </c>
      <c r="H42" s="1">
        <f t="shared" si="5"/>
        <v>384832.68745750887</v>
      </c>
      <c r="I42" s="1">
        <f t="shared" si="6"/>
        <v>215167.31254249113</v>
      </c>
    </row>
    <row r="43" spans="1:9" x14ac:dyDescent="0.3">
      <c r="A43" t="str">
        <f>Data!A43</f>
        <v>m 37</v>
      </c>
      <c r="B43" s="4">
        <v>0</v>
      </c>
      <c r="C43" s="1">
        <f>'Investor 1'!B43+C42</f>
        <v>150000</v>
      </c>
      <c r="D43" s="18">
        <f>IF(Data!$W42=0,0,C43/Data!$W42)</f>
        <v>0.47531459475825916</v>
      </c>
      <c r="E43" s="1">
        <f>Data!$O43*D43</f>
        <v>15595.533232828075</v>
      </c>
      <c r="F43" s="1">
        <f t="shared" si="4"/>
        <v>15595.533232828075</v>
      </c>
      <c r="G43" s="1">
        <f t="shared" si="7"/>
        <v>600000</v>
      </c>
      <c r="H43" s="1">
        <f t="shared" si="5"/>
        <v>400428.22069033695</v>
      </c>
      <c r="I43" s="1">
        <f t="shared" si="6"/>
        <v>199571.77930966305</v>
      </c>
    </row>
    <row r="44" spans="1:9" x14ac:dyDescent="0.3">
      <c r="A44" t="str">
        <f>Data!A44</f>
        <v>m 38</v>
      </c>
      <c r="B44" s="4">
        <v>0</v>
      </c>
      <c r="C44" s="1">
        <f>'Investor 1'!B44+C43</f>
        <v>150000</v>
      </c>
      <c r="D44" s="18">
        <f>IF(Data!$W43=0,0,C44/Data!$W43)</f>
        <v>0.51245782495311398</v>
      </c>
      <c r="E44" s="1">
        <f>Data!$O44*D44</f>
        <v>15285.671517951117</v>
      </c>
      <c r="F44" s="1">
        <f t="shared" si="4"/>
        <v>15285.671517951117</v>
      </c>
      <c r="G44" s="1">
        <f t="shared" si="7"/>
        <v>600000</v>
      </c>
      <c r="H44" s="1">
        <f t="shared" si="5"/>
        <v>415713.89220828807</v>
      </c>
      <c r="I44" s="1">
        <f t="shared" si="6"/>
        <v>184286.10779171193</v>
      </c>
    </row>
    <row r="45" spans="1:9" x14ac:dyDescent="0.3">
      <c r="A45" t="str">
        <f>Data!A45</f>
        <v>m 39</v>
      </c>
      <c r="B45" s="4">
        <v>0</v>
      </c>
      <c r="C45" s="1">
        <f>'Investor 1'!B45+C44</f>
        <v>150000</v>
      </c>
      <c r="D45" s="18">
        <f>IF(Data!$W44=0,0,C45/Data!$W44)</f>
        <v>0.55496353359495898</v>
      </c>
      <c r="E45" s="1">
        <f>Data!$O45*D45</f>
        <v>15048.671264269145</v>
      </c>
      <c r="F45" s="1">
        <f t="shared" si="4"/>
        <v>15048.671264269145</v>
      </c>
      <c r="G45" s="1">
        <f t="shared" si="7"/>
        <v>600000</v>
      </c>
      <c r="H45" s="1">
        <f t="shared" si="5"/>
        <v>430762.56347255723</v>
      </c>
      <c r="I45" s="1">
        <f t="shared" si="6"/>
        <v>169237.43652744277</v>
      </c>
    </row>
    <row r="46" spans="1:9" x14ac:dyDescent="0.3">
      <c r="A46" t="str">
        <f>Data!A46</f>
        <v>m 40</v>
      </c>
      <c r="B46" s="4">
        <v>0</v>
      </c>
      <c r="C46" s="1">
        <f>'Investor 1'!B46+C45</f>
        <v>150000</v>
      </c>
      <c r="D46" s="18">
        <f>IF(Data!$W45=0,0,C46/Data!$W45)</f>
        <v>0.60431080255325798</v>
      </c>
      <c r="E46" s="1">
        <f>Data!$O46*D46</f>
        <v>14897.087922419261</v>
      </c>
      <c r="F46" s="1">
        <f t="shared" si="4"/>
        <v>14897.087922419261</v>
      </c>
      <c r="G46" s="1">
        <f t="shared" si="7"/>
        <v>600000</v>
      </c>
      <c r="H46" s="1">
        <f t="shared" si="5"/>
        <v>445659.65139497648</v>
      </c>
      <c r="I46" s="1">
        <f t="shared" si="6"/>
        <v>154340.34860502352</v>
      </c>
    </row>
    <row r="47" spans="1:9" x14ac:dyDescent="0.3">
      <c r="A47" t="str">
        <f>Data!A47</f>
        <v>m 41</v>
      </c>
      <c r="B47" s="4">
        <v>0</v>
      </c>
      <c r="C47" s="1">
        <f>'Investor 1'!B47+C46</f>
        <v>150000</v>
      </c>
      <c r="D47" s="18">
        <f>IF(Data!$W46=0,0,C47/Data!$W46)</f>
        <v>0.66263904991896017</v>
      </c>
      <c r="E47" s="1">
        <f>Data!$O47*D47</f>
        <v>14849.962734052127</v>
      </c>
      <c r="F47" s="1">
        <f t="shared" si="4"/>
        <v>14849.962734052127</v>
      </c>
      <c r="G47" s="1">
        <f t="shared" si="7"/>
        <v>600000</v>
      </c>
      <c r="H47" s="1">
        <f t="shared" si="5"/>
        <v>460509.61412902863</v>
      </c>
      <c r="I47" s="1">
        <f t="shared" si="6"/>
        <v>139490.38587097137</v>
      </c>
    </row>
    <row r="48" spans="1:9" x14ac:dyDescent="0.3">
      <c r="A48" t="str">
        <f>Data!A48</f>
        <v>m 42</v>
      </c>
      <c r="B48" s="4">
        <v>0</v>
      </c>
      <c r="C48" s="1">
        <f>'Investor 1'!B48+C47</f>
        <v>150000</v>
      </c>
      <c r="D48" s="18">
        <f>IF(Data!$W47=0,0,C48/Data!$W47)</f>
        <v>0.73318213096170692</v>
      </c>
      <c r="E48" s="1">
        <f>Data!$O48*D48</f>
        <v>14937.142521785809</v>
      </c>
      <c r="F48" s="1">
        <f t="shared" si="4"/>
        <v>14937.142521785809</v>
      </c>
      <c r="G48" s="1">
        <f t="shared" si="7"/>
        <v>600000</v>
      </c>
      <c r="H48" s="1">
        <f t="shared" si="5"/>
        <v>475446.75665081444</v>
      </c>
      <c r="I48" s="1">
        <f t="shared" si="6"/>
        <v>124553.24334918556</v>
      </c>
    </row>
    <row r="49" spans="1:9" x14ac:dyDescent="0.3">
      <c r="A49" t="str">
        <f>Data!A49</f>
        <v>m 43</v>
      </c>
      <c r="B49" s="4">
        <v>0</v>
      </c>
      <c r="C49" s="1">
        <f>'Investor 1'!B49+C48</f>
        <v>150000</v>
      </c>
      <c r="D49" s="18">
        <f>IF(Data!$W48=0,0,C49/Data!$W48)</f>
        <v>0.82110871951352826</v>
      </c>
      <c r="E49" s="1">
        <f>Data!$O49*D49</f>
        <v>15207.703331586468</v>
      </c>
      <c r="F49" s="1">
        <f t="shared" ref="F49:F54" si="8">MIN(E49,I48)</f>
        <v>15207.703331586468</v>
      </c>
      <c r="G49" s="1">
        <f t="shared" si="7"/>
        <v>600000</v>
      </c>
      <c r="H49" s="1">
        <f t="shared" ref="H49:H54" si="9">F49+H48</f>
        <v>490654.45998240088</v>
      </c>
      <c r="I49" s="1">
        <f t="shared" ref="I49:I54" si="10">G49-H49</f>
        <v>109345.54001759912</v>
      </c>
    </row>
    <row r="50" spans="1:9" x14ac:dyDescent="0.3">
      <c r="A50" t="str">
        <f>Data!A50</f>
        <v>m 44</v>
      </c>
      <c r="B50" s="4">
        <v>0</v>
      </c>
      <c r="C50" s="1">
        <f>'Investor 1'!B50+C49</f>
        <v>150000</v>
      </c>
      <c r="D50" s="18">
        <f>IF(Data!$W49=0,0,C50/Data!$W49)</f>
        <v>0.93530672401030457</v>
      </c>
      <c r="E50" s="1">
        <f>Data!$O50*D50</f>
        <v>15747.9613121742</v>
      </c>
      <c r="F50" s="1">
        <f t="shared" si="8"/>
        <v>15747.9613121742</v>
      </c>
      <c r="G50" s="1">
        <f t="shared" si="7"/>
        <v>600000</v>
      </c>
      <c r="H50" s="1">
        <f t="shared" si="9"/>
        <v>506402.42129457509</v>
      </c>
      <c r="I50" s="1">
        <f t="shared" si="10"/>
        <v>93597.578705424909</v>
      </c>
    </row>
    <row r="51" spans="1:9" x14ac:dyDescent="0.3">
      <c r="A51" t="str">
        <f>Data!A51</f>
        <v>m 45</v>
      </c>
      <c r="B51" s="4">
        <v>0</v>
      </c>
      <c r="C51" s="1">
        <f>'Investor 1'!B51+C50</f>
        <v>150000</v>
      </c>
      <c r="D51" s="18">
        <f>IF(Data!$W50=0,0,C51/Data!$W50)</f>
        <v>1.0926717735284148</v>
      </c>
      <c r="E51" s="1">
        <f>Data!$O51*D51</f>
        <v>16725.046033951363</v>
      </c>
      <c r="F51" s="1">
        <f t="shared" si="8"/>
        <v>16725.046033951363</v>
      </c>
      <c r="G51" s="1">
        <f t="shared" si="7"/>
        <v>600000</v>
      </c>
      <c r="H51" s="1">
        <f t="shared" si="9"/>
        <v>523127.46732852643</v>
      </c>
      <c r="I51" s="1">
        <f t="shared" si="10"/>
        <v>76872.532671473571</v>
      </c>
    </row>
    <row r="52" spans="1:9" x14ac:dyDescent="0.3">
      <c r="A52" t="str">
        <f>Data!A52</f>
        <v>m 46</v>
      </c>
      <c r="B52" s="4">
        <v>0</v>
      </c>
      <c r="C52" s="1">
        <f>'Investor 1'!B52+C51</f>
        <v>150000</v>
      </c>
      <c r="D52" s="18">
        <f>IF(Data!$W51=0,0,C52/Data!$W51)</f>
        <v>1.3303991299841775</v>
      </c>
      <c r="E52" s="1">
        <f>Data!$O52*D52</f>
        <v>18512.576430108937</v>
      </c>
      <c r="F52" s="1">
        <f t="shared" si="8"/>
        <v>18512.576430108937</v>
      </c>
      <c r="G52" s="1">
        <f t="shared" si="7"/>
        <v>600000</v>
      </c>
      <c r="H52" s="1">
        <f t="shared" si="9"/>
        <v>541640.04375863541</v>
      </c>
      <c r="I52" s="1">
        <f t="shared" si="10"/>
        <v>58359.956241364591</v>
      </c>
    </row>
    <row r="53" spans="1:9" x14ac:dyDescent="0.3">
      <c r="A53" t="str">
        <f>Data!A53</f>
        <v>m 47</v>
      </c>
      <c r="B53" s="4">
        <v>0</v>
      </c>
      <c r="C53" s="1">
        <f>'Investor 1'!B53+C52</f>
        <v>150000</v>
      </c>
      <c r="D53" s="18">
        <f>IF(Data!$W52=0,0,C53/Data!$W52)</f>
        <v>1.7524113627902109</v>
      </c>
      <c r="E53" s="1">
        <f>Data!$O53*D53</f>
        <v>22168.090598790292</v>
      </c>
      <c r="F53" s="1">
        <f t="shared" si="8"/>
        <v>22168.090598790292</v>
      </c>
      <c r="G53" s="1">
        <f t="shared" si="7"/>
        <v>600000</v>
      </c>
      <c r="H53" s="1">
        <f t="shared" si="9"/>
        <v>563808.13435742573</v>
      </c>
      <c r="I53" s="1">
        <f t="shared" si="10"/>
        <v>36191.865642574267</v>
      </c>
    </row>
    <row r="54" spans="1:9" x14ac:dyDescent="0.3">
      <c r="A54" t="str">
        <f>Data!A54</f>
        <v>m 48</v>
      </c>
      <c r="B54" s="4">
        <v>0</v>
      </c>
      <c r="C54" s="1">
        <f>'Investor 1'!B54+C53</f>
        <v>150000</v>
      </c>
      <c r="D54" s="18">
        <f>IF(Data!$W53=0,0,C54/Data!$W53)</f>
        <v>2.8257559147057738</v>
      </c>
      <c r="E54" s="1">
        <f>Data!$O54*D54</f>
        <v>32496.320346904678</v>
      </c>
      <c r="F54" s="1">
        <f t="shared" si="8"/>
        <v>32496.320346904678</v>
      </c>
      <c r="G54" s="1">
        <f t="shared" si="7"/>
        <v>600000</v>
      </c>
      <c r="H54" s="1">
        <f t="shared" si="9"/>
        <v>596304.45470433042</v>
      </c>
      <c r="I54" s="1">
        <f t="shared" si="10"/>
        <v>3695.5452956695808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2272-33BA-4A72-A2F0-0521EB342F02}">
  <dimension ref="A1:T54"/>
  <sheetViews>
    <sheetView workbookViewId="0">
      <selection activeCell="C1" sqref="C1:I1048576"/>
    </sheetView>
    <sheetView workbookViewId="1">
      <selection activeCell="E1" sqref="E1:I1"/>
    </sheetView>
  </sheetViews>
  <sheetFormatPr defaultRowHeight="14.4" x14ac:dyDescent="0.3"/>
  <cols>
    <col min="1" max="1" width="8.88671875" customWidth="1"/>
    <col min="2" max="2" width="10.109375" bestFit="1" customWidth="1"/>
    <col min="3" max="9" width="0.21875" customWidth="1"/>
    <col min="10" max="10" width="53.88671875" bestFit="1" customWidth="1"/>
    <col min="11" max="11" width="8.88671875" customWidth="1"/>
  </cols>
  <sheetData>
    <row r="1" spans="1:20" ht="28.8" customHeight="1" x14ac:dyDescent="0.6">
      <c r="A1" s="25" t="str">
        <f>Data!A1:A19</f>
        <v>Moment</v>
      </c>
      <c r="B1" s="13" t="s">
        <v>54</v>
      </c>
      <c r="C1" s="13"/>
      <c r="D1" s="13" t="s">
        <v>9</v>
      </c>
      <c r="E1" s="17" t="s">
        <v>146</v>
      </c>
      <c r="F1" s="17" t="s">
        <v>144</v>
      </c>
      <c r="G1" s="17" t="s">
        <v>145</v>
      </c>
      <c r="H1" s="17" t="s">
        <v>11</v>
      </c>
      <c r="I1" s="17" t="s">
        <v>57</v>
      </c>
      <c r="J1" s="23" t="str">
        <f>Dashboard!A1</f>
        <v>deepDAO Commons enabler</v>
      </c>
      <c r="T1" s="24" t="s">
        <v>142</v>
      </c>
    </row>
    <row r="2" spans="1:20" x14ac:dyDescent="0.3">
      <c r="B2" s="13"/>
      <c r="C2" s="13"/>
      <c r="D2" s="13"/>
      <c r="E2" s="13"/>
      <c r="F2" s="13"/>
      <c r="G2" s="13"/>
      <c r="H2" s="13"/>
      <c r="I2" s="13"/>
    </row>
    <row r="3" spans="1:20" x14ac:dyDescent="0.3">
      <c r="B3" s="4">
        <v>0</v>
      </c>
      <c r="C3" s="1">
        <v>0</v>
      </c>
      <c r="D3" s="1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Data!A4:A21</f>
        <v>pre</v>
      </c>
      <c r="B4" s="4">
        <v>0</v>
      </c>
      <c r="C4" s="1">
        <f>'Investor 2'!B4+C3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Data!A5:A21</f>
        <v>on</v>
      </c>
      <c r="B5" s="4">
        <v>0</v>
      </c>
      <c r="C5" s="1">
        <f>'Investor 2'!B5+C4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Data!A6:A21</f>
        <v>after</v>
      </c>
      <c r="B6" s="4">
        <v>0</v>
      </c>
      <c r="C6" s="1">
        <f>'Investor 2'!B6+C5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Data!A7:A21</f>
        <v>m 1</v>
      </c>
      <c r="B7" s="4">
        <v>0</v>
      </c>
      <c r="C7" s="1">
        <f>'Investor 2'!B7+C6</f>
        <v>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</row>
    <row r="8" spans="1:20" x14ac:dyDescent="0.3">
      <c r="A8" t="str">
        <f>Data!A8:A21</f>
        <v>m 2</v>
      </c>
      <c r="B8" s="4">
        <v>40000</v>
      </c>
      <c r="C8" s="1">
        <f>'Investor 2'!B8+C7</f>
        <v>40000</v>
      </c>
      <c r="D8" s="18">
        <f>IF(Data!$W7=0,0,C8/Data!$W7)</f>
        <v>0.1</v>
      </c>
      <c r="E8" s="1">
        <f>Data!$O8*D8</f>
        <v>0.23680033998476044</v>
      </c>
      <c r="F8" s="1">
        <f t="shared" si="3"/>
        <v>0</v>
      </c>
      <c r="G8" s="1">
        <f t="shared" si="0"/>
        <v>160000</v>
      </c>
      <c r="H8" s="1">
        <f t="shared" si="1"/>
        <v>0</v>
      </c>
      <c r="I8" s="1">
        <f t="shared" si="2"/>
        <v>160000</v>
      </c>
    </row>
    <row r="9" spans="1:20" x14ac:dyDescent="0.3">
      <c r="A9" t="str">
        <f>Data!A9:A21</f>
        <v>m 3</v>
      </c>
      <c r="B9" s="4">
        <v>0</v>
      </c>
      <c r="C9" s="1">
        <f>'Investor 2'!B9+C8</f>
        <v>40000</v>
      </c>
      <c r="D9" s="18">
        <f>IF(Data!$W8=0,0,C9/Data!$W8)</f>
        <v>7.1428646938963752E-2</v>
      </c>
      <c r="E9" s="1">
        <f>Data!$O9*D9</f>
        <v>0.23316914215879816</v>
      </c>
      <c r="F9" s="1">
        <f t="shared" si="3"/>
        <v>0.23316914215879816</v>
      </c>
      <c r="G9" s="1">
        <f t="shared" si="0"/>
        <v>160000</v>
      </c>
      <c r="H9" s="1">
        <f t="shared" si="1"/>
        <v>0.23316914215879816</v>
      </c>
      <c r="I9" s="1">
        <f t="shared" si="2"/>
        <v>159999.76683085784</v>
      </c>
    </row>
    <row r="10" spans="1:20" x14ac:dyDescent="0.3">
      <c r="A10" t="str">
        <f>Data!A10:A21</f>
        <v>m 4</v>
      </c>
      <c r="B10" s="4">
        <v>0</v>
      </c>
      <c r="C10" s="1">
        <f>'Investor 2'!B10+C9</f>
        <v>40000</v>
      </c>
      <c r="D10" s="18">
        <f>IF(Data!$W9=0,0,C10/Data!$W9)</f>
        <v>7.1428751032702575E-2</v>
      </c>
      <c r="E10" s="1">
        <f>Data!$O10*D10</f>
        <v>0.32984356980685048</v>
      </c>
      <c r="F10" s="1">
        <f t="shared" si="3"/>
        <v>0.32984356980685048</v>
      </c>
      <c r="G10" s="1">
        <f t="shared" si="0"/>
        <v>160000</v>
      </c>
      <c r="H10" s="1">
        <f t="shared" si="1"/>
        <v>0.56301271196564862</v>
      </c>
      <c r="I10" s="1">
        <f t="shared" si="2"/>
        <v>159999.43698728803</v>
      </c>
    </row>
    <row r="11" spans="1:20" x14ac:dyDescent="0.3">
      <c r="A11" t="str">
        <f>Data!A11:A21</f>
        <v>m 5</v>
      </c>
      <c r="B11" s="4">
        <v>0</v>
      </c>
      <c r="C11" s="1">
        <f>'Investor 2'!B11+C10</f>
        <v>40000</v>
      </c>
      <c r="D11" s="18">
        <f>IF(Data!$W10=0,0,C11/Data!$W10)</f>
        <v>7.1428898285340298E-2</v>
      </c>
      <c r="E11" s="1">
        <f>Data!$O11*D11</f>
        <v>0.47951388516760718</v>
      </c>
      <c r="F11" s="1">
        <f t="shared" si="3"/>
        <v>0.47951388516760718</v>
      </c>
      <c r="G11" s="1">
        <f t="shared" si="0"/>
        <v>160000</v>
      </c>
      <c r="H11" s="1">
        <f t="shared" si="1"/>
        <v>1.0425265971332558</v>
      </c>
      <c r="I11" s="1">
        <f t="shared" si="2"/>
        <v>159998.95747340287</v>
      </c>
    </row>
    <row r="12" spans="1:20" x14ac:dyDescent="0.3">
      <c r="A12" t="str">
        <f>Data!A12:A21</f>
        <v>m 6</v>
      </c>
      <c r="B12" s="4">
        <v>0</v>
      </c>
      <c r="C12" s="1">
        <f>'Investor 2'!B12+C11</f>
        <v>40000</v>
      </c>
      <c r="D12" s="18">
        <f>IF(Data!$W11=0,0,C12/Data!$W11)</f>
        <v>5.263191414592263E-2</v>
      </c>
      <c r="E12" s="1">
        <f>Data!$O12*D12</f>
        <v>0.52872532139355521</v>
      </c>
      <c r="F12" s="1">
        <f t="shared" si="3"/>
        <v>0.52872532139355521</v>
      </c>
      <c r="G12" s="1">
        <f t="shared" si="0"/>
        <v>160000</v>
      </c>
      <c r="H12" s="1">
        <f t="shared" si="1"/>
        <v>1.571251918526811</v>
      </c>
      <c r="I12" s="1">
        <f t="shared" si="2"/>
        <v>159998.42874808147</v>
      </c>
    </row>
    <row r="13" spans="1:20" x14ac:dyDescent="0.3">
      <c r="A13" t="str">
        <f>Data!A13:A21</f>
        <v>m 7</v>
      </c>
      <c r="B13" s="4">
        <v>0</v>
      </c>
      <c r="C13" s="1">
        <f>'Investor 2'!B13+C12</f>
        <v>40000</v>
      </c>
      <c r="D13" s="18">
        <f>IF(Data!$W12=0,0,C13/Data!$W12)</f>
        <v>5.2632088071515828E-2</v>
      </c>
      <c r="E13" s="1">
        <f>Data!$O13*D13</f>
        <v>0.81586509603920609</v>
      </c>
      <c r="F13" s="1">
        <f t="shared" si="3"/>
        <v>0.81586509603920609</v>
      </c>
      <c r="G13" s="1">
        <f t="shared" si="0"/>
        <v>160000</v>
      </c>
      <c r="H13" s="1">
        <f t="shared" si="1"/>
        <v>2.3871170145660172</v>
      </c>
      <c r="I13" s="1">
        <f t="shared" si="2"/>
        <v>159997.61288298544</v>
      </c>
    </row>
    <row r="14" spans="1:20" x14ac:dyDescent="0.3">
      <c r="A14" t="str">
        <f>Data!A14:A21</f>
        <v>m 8</v>
      </c>
      <c r="B14" s="4">
        <v>0</v>
      </c>
      <c r="C14" s="1">
        <f>'Investor 2'!B14+C13</f>
        <v>40000</v>
      </c>
      <c r="D14" s="18">
        <f>IF(Data!$W13=0,0,C14/Data!$W13)</f>
        <v>4.5455125371075183E-2</v>
      </c>
      <c r="E14" s="1">
        <f>Data!$O14*D14</f>
        <v>1.1233160355131762</v>
      </c>
      <c r="F14" s="1">
        <f t="shared" si="3"/>
        <v>1.1233160355131762</v>
      </c>
      <c r="G14" s="1">
        <f t="shared" si="0"/>
        <v>160000</v>
      </c>
      <c r="H14" s="1">
        <f t="shared" si="1"/>
        <v>3.5104330500791932</v>
      </c>
      <c r="I14" s="1">
        <f t="shared" si="2"/>
        <v>159996.48956694992</v>
      </c>
    </row>
    <row r="15" spans="1:20" x14ac:dyDescent="0.3">
      <c r="A15" t="str">
        <f>Data!A15:A21</f>
        <v>m 9</v>
      </c>
      <c r="B15" s="4">
        <v>0</v>
      </c>
      <c r="C15" s="1">
        <f>'Investor 2'!B15+C14</f>
        <v>40000</v>
      </c>
      <c r="D15" s="18">
        <f>IF(Data!$W14=0,0,C15/Data!$W14)</f>
        <v>4.5455444505332412E-2</v>
      </c>
      <c r="E15" s="1">
        <f>Data!$O15*D15</f>
        <v>1.8539741211450769</v>
      </c>
      <c r="F15" s="1">
        <f t="shared" si="3"/>
        <v>1.8539741211450769</v>
      </c>
      <c r="G15" s="1">
        <f t="shared" si="0"/>
        <v>160000</v>
      </c>
      <c r="H15" s="1">
        <f t="shared" si="1"/>
        <v>5.3644071712242702</v>
      </c>
      <c r="I15" s="1">
        <f t="shared" si="2"/>
        <v>159994.63559282877</v>
      </c>
    </row>
    <row r="16" spans="1:20" x14ac:dyDescent="0.3">
      <c r="A16" t="str">
        <f>Data!A16:A21</f>
        <v>m 10</v>
      </c>
      <c r="B16" s="4">
        <v>0</v>
      </c>
      <c r="C16" s="1">
        <f>'Investor 2'!B16+C15</f>
        <v>40000</v>
      </c>
      <c r="D16" s="18">
        <f>IF(Data!$W15=0,0,C16/Data!$W15)</f>
        <v>4.5455971229464792E-2</v>
      </c>
      <c r="E16" s="1">
        <f>Data!$O16*D16</f>
        <v>3.1745294368449404</v>
      </c>
      <c r="F16" s="1">
        <f t="shared" si="3"/>
        <v>3.1745294368449404</v>
      </c>
      <c r="G16" s="1">
        <f t="shared" si="0"/>
        <v>160000</v>
      </c>
      <c r="H16" s="1">
        <f t="shared" si="1"/>
        <v>8.5389366080692106</v>
      </c>
      <c r="I16" s="1">
        <f t="shared" si="2"/>
        <v>159991.46106339194</v>
      </c>
    </row>
    <row r="17" spans="1:9" x14ac:dyDescent="0.3">
      <c r="A17" t="str">
        <f>Data!A17:A21</f>
        <v>m 11</v>
      </c>
      <c r="B17" s="4">
        <v>0</v>
      </c>
      <c r="C17" s="1">
        <f>'Investor 2'!B17+C16</f>
        <v>40000</v>
      </c>
      <c r="D17" s="18">
        <f>IF(Data!$W16=0,0,C17/Data!$W16)</f>
        <v>4.5456873158891957E-2</v>
      </c>
      <c r="E17" s="1">
        <f>Data!$O17*D17</f>
        <v>5.6518110350629609</v>
      </c>
      <c r="F17" s="1">
        <f t="shared" si="3"/>
        <v>5.6518110350629609</v>
      </c>
      <c r="G17" s="1">
        <f t="shared" si="0"/>
        <v>160000</v>
      </c>
      <c r="H17" s="1">
        <f t="shared" si="1"/>
        <v>14.190747643132172</v>
      </c>
      <c r="I17" s="1">
        <f t="shared" si="2"/>
        <v>159985.80925235688</v>
      </c>
    </row>
    <row r="18" spans="1:9" x14ac:dyDescent="0.3">
      <c r="A18" t="str">
        <f>Data!A18:A21</f>
        <v>m 12</v>
      </c>
      <c r="B18" s="4">
        <v>0</v>
      </c>
      <c r="C18" s="1">
        <f>'Investor 2'!B18+C17</f>
        <v>40000</v>
      </c>
      <c r="D18" s="18">
        <f>IF(Data!$W17=0,0,C18/Data!$W17)</f>
        <v>4.5458479008205578E-2</v>
      </c>
      <c r="E18" s="1">
        <f>Data!$O18*D18</f>
        <v>10.486047326279119</v>
      </c>
      <c r="F18" s="1">
        <f t="shared" si="3"/>
        <v>10.486047326279119</v>
      </c>
      <c r="G18" s="1">
        <f t="shared" si="0"/>
        <v>160000</v>
      </c>
      <c r="H18" s="1">
        <f t="shared" si="1"/>
        <v>24.67679496941129</v>
      </c>
      <c r="I18" s="1">
        <f t="shared" si="2"/>
        <v>159975.32320503058</v>
      </c>
    </row>
    <row r="19" spans="1:9" x14ac:dyDescent="0.3">
      <c r="A19" t="str">
        <f>Data!A19:A21</f>
        <v>m 13</v>
      </c>
      <c r="B19" s="4">
        <v>0</v>
      </c>
      <c r="C19" s="1">
        <f>'Investor 2'!B19+C18</f>
        <v>40000</v>
      </c>
      <c r="D19" s="18">
        <f>IF(Data!$W18=0,0,C19/Data!$W18)</f>
        <v>4.5461458709838427E-2</v>
      </c>
      <c r="E19" s="1">
        <f>Data!$O19*D19</f>
        <v>20.321385835749386</v>
      </c>
      <c r="F19" s="1">
        <f t="shared" si="3"/>
        <v>20.321385835749386</v>
      </c>
      <c r="G19" s="1">
        <f t="shared" si="0"/>
        <v>160000</v>
      </c>
      <c r="H19" s="1">
        <f t="shared" si="1"/>
        <v>44.998180805160672</v>
      </c>
      <c r="I19" s="1">
        <f t="shared" si="2"/>
        <v>159955.00181919485</v>
      </c>
    </row>
    <row r="20" spans="1:9" x14ac:dyDescent="0.3">
      <c r="A20" t="str">
        <f>Data!A20:A22</f>
        <v>m 14</v>
      </c>
      <c r="B20" s="4">
        <v>0</v>
      </c>
      <c r="C20" s="1">
        <f>'Investor 2'!B20+C19</f>
        <v>40000</v>
      </c>
      <c r="D20" s="18">
        <f>IF(Data!$W19=0,0,C20/Data!$W19)</f>
        <v>4.5467234320698803E-2</v>
      </c>
      <c r="E20" s="1">
        <f>Data!$O20*D20</f>
        <v>41.231410035693663</v>
      </c>
      <c r="F20" s="1">
        <f t="shared" ref="F20:F50" si="4">MIN(E20,I19)</f>
        <v>41.231410035693663</v>
      </c>
      <c r="G20" s="1">
        <f t="shared" si="0"/>
        <v>160000</v>
      </c>
      <c r="H20" s="1">
        <f t="shared" ref="H20:H50" si="5">F20+H19</f>
        <v>86.229590840854343</v>
      </c>
      <c r="I20" s="1">
        <f t="shared" ref="I20:I50" si="6">G20-H20</f>
        <v>159913.77040915916</v>
      </c>
    </row>
    <row r="21" spans="1:9" x14ac:dyDescent="0.3">
      <c r="A21" t="str">
        <f>Data!A21:A23</f>
        <v>m 15</v>
      </c>
      <c r="B21" s="4">
        <v>0</v>
      </c>
      <c r="C21" s="1">
        <f>'Investor 2'!B21+C20</f>
        <v>40000</v>
      </c>
      <c r="D21" s="18">
        <f>IF(Data!$W20=0,0,C21/Data!$W20)</f>
        <v>4.5478957351945043E-2</v>
      </c>
      <c r="E21" s="1">
        <f>Data!$O21*D21</f>
        <v>87.795016358032754</v>
      </c>
      <c r="F21" s="1">
        <f t="shared" si="4"/>
        <v>87.795016358032754</v>
      </c>
      <c r="G21" s="1">
        <f t="shared" si="0"/>
        <v>160000</v>
      </c>
      <c r="H21" s="1">
        <f t="shared" si="5"/>
        <v>174.02460719888711</v>
      </c>
      <c r="I21" s="1">
        <f t="shared" si="6"/>
        <v>159825.97539280111</v>
      </c>
    </row>
    <row r="22" spans="1:9" x14ac:dyDescent="0.3">
      <c r="A22" t="str">
        <f>Data!A22:A24</f>
        <v>m 16</v>
      </c>
      <c r="B22" s="4">
        <v>0</v>
      </c>
      <c r="C22" s="1">
        <f>'Investor 2'!B22+C21</f>
        <v>40000</v>
      </c>
      <c r="D22" s="18">
        <f>IF(Data!$W21=0,0,C22/Data!$W21)</f>
        <v>4.5503939631296404E-2</v>
      </c>
      <c r="E22" s="1">
        <f>Data!$O22*D22</f>
        <v>196.67388380307804</v>
      </c>
      <c r="F22" s="1">
        <f t="shared" si="4"/>
        <v>196.67388380307804</v>
      </c>
      <c r="G22" s="1">
        <f t="shared" si="0"/>
        <v>160000</v>
      </c>
      <c r="H22" s="1">
        <f t="shared" si="5"/>
        <v>370.69849100196518</v>
      </c>
      <c r="I22" s="1">
        <f t="shared" si="6"/>
        <v>159629.30150899803</v>
      </c>
    </row>
    <row r="23" spans="1:9" x14ac:dyDescent="0.3">
      <c r="A23" t="str">
        <f>Data!A23:A25</f>
        <v>m 17</v>
      </c>
      <c r="B23" s="4">
        <v>0</v>
      </c>
      <c r="C23" s="1">
        <f>'Investor 2'!B23+C22</f>
        <v>40000</v>
      </c>
      <c r="D23" s="18">
        <f>IF(Data!$W22=0,0,C23/Data!$W22)</f>
        <v>4.5560003380633873E-2</v>
      </c>
      <c r="E23" s="1">
        <f>Data!$O23*D23</f>
        <v>464.7476478997271</v>
      </c>
      <c r="F23" s="1">
        <f t="shared" si="4"/>
        <v>464.7476478997271</v>
      </c>
      <c r="G23" s="1">
        <f t="shared" si="0"/>
        <v>160000</v>
      </c>
      <c r="H23" s="1">
        <f t="shared" si="5"/>
        <v>835.44613890169228</v>
      </c>
      <c r="I23" s="1">
        <f t="shared" si="6"/>
        <v>159164.55386109831</v>
      </c>
    </row>
    <row r="24" spans="1:9" x14ac:dyDescent="0.3">
      <c r="A24" t="str">
        <f>Data!A24:A26</f>
        <v>m 18</v>
      </c>
      <c r="B24" s="4">
        <v>0</v>
      </c>
      <c r="C24" s="1">
        <f>'Investor 2'!B24+C23</f>
        <v>40000</v>
      </c>
      <c r="D24" s="18">
        <f>IF(Data!$W23=0,0,C24/Data!$W23)</f>
        <v>4.5693034623386725E-2</v>
      </c>
      <c r="E24" s="1">
        <f>Data!$O24*D24</f>
        <v>1162.2276977331881</v>
      </c>
      <c r="F24" s="1">
        <f t="shared" si="4"/>
        <v>1162.2276977331881</v>
      </c>
      <c r="G24" s="1">
        <f t="shared" si="0"/>
        <v>160000</v>
      </c>
      <c r="H24" s="1">
        <f t="shared" si="5"/>
        <v>1997.6738366348804</v>
      </c>
      <c r="I24" s="1">
        <f t="shared" si="6"/>
        <v>158002.32616336513</v>
      </c>
    </row>
    <row r="25" spans="1:9" x14ac:dyDescent="0.3">
      <c r="A25" t="str">
        <f>Data!A25:A27</f>
        <v>m 19</v>
      </c>
      <c r="B25" s="4">
        <v>0</v>
      </c>
      <c r="C25" s="1">
        <f>'Investor 2'!B25+C24</f>
        <v>40000</v>
      </c>
      <c r="D25" s="18">
        <f>IF(Data!$W24=0,0,C25/Data!$W24)</f>
        <v>4.602914103070558E-2</v>
      </c>
      <c r="E25" s="1">
        <f>Data!$O25*D25</f>
        <v>3091.0800560385319</v>
      </c>
      <c r="F25" s="1">
        <f t="shared" si="4"/>
        <v>3091.0800560385319</v>
      </c>
      <c r="G25" s="1">
        <f t="shared" si="0"/>
        <v>160000</v>
      </c>
      <c r="H25" s="1">
        <f t="shared" si="5"/>
        <v>5088.7538926734123</v>
      </c>
      <c r="I25" s="1">
        <f t="shared" si="6"/>
        <v>154911.24610732659</v>
      </c>
    </row>
    <row r="26" spans="1:9" x14ac:dyDescent="0.3">
      <c r="A26" t="str">
        <f>Data!A26:A28</f>
        <v>m 20</v>
      </c>
      <c r="B26" s="4">
        <v>0</v>
      </c>
      <c r="C26" s="1">
        <f>'Investor 2'!B26+C25</f>
        <v>40000</v>
      </c>
      <c r="D26" s="18">
        <f>IF(Data!$W25=0,0,C26/Data!$W25)</f>
        <v>4.6947598830092543E-2</v>
      </c>
      <c r="E26" s="1">
        <f>Data!$O26*D26</f>
        <v>7785.8872686200239</v>
      </c>
      <c r="F26" s="1">
        <f t="shared" si="4"/>
        <v>7785.8872686200239</v>
      </c>
      <c r="G26" s="1">
        <f t="shared" si="0"/>
        <v>160000</v>
      </c>
      <c r="H26" s="1">
        <f t="shared" si="5"/>
        <v>12874.641161293435</v>
      </c>
      <c r="I26" s="1">
        <f t="shared" si="6"/>
        <v>147125.35883870657</v>
      </c>
    </row>
    <row r="27" spans="1:9" x14ac:dyDescent="0.3">
      <c r="A27" t="str">
        <f>Data!A27:A29</f>
        <v>m 21</v>
      </c>
      <c r="B27" s="4">
        <v>0</v>
      </c>
      <c r="C27" s="1">
        <f>'Investor 2'!B27+C26</f>
        <v>40000</v>
      </c>
      <c r="D27" s="18">
        <f>IF(Data!$W26=0,0,C27/Data!$W26)</f>
        <v>4.9432064157409139E-2</v>
      </c>
      <c r="E27" s="1">
        <f>Data!$O27*D27</f>
        <v>7452.6510518803407</v>
      </c>
      <c r="F27" s="1">
        <f t="shared" si="4"/>
        <v>7452.6510518803407</v>
      </c>
      <c r="G27" s="1">
        <f t="shared" si="0"/>
        <v>160000</v>
      </c>
      <c r="H27" s="1">
        <f t="shared" si="5"/>
        <v>20327.292213173776</v>
      </c>
      <c r="I27" s="1">
        <f t="shared" si="6"/>
        <v>139672.70778682621</v>
      </c>
    </row>
    <row r="28" spans="1:9" x14ac:dyDescent="0.3">
      <c r="A28" t="str">
        <f>Data!A28:A30</f>
        <v>m 22</v>
      </c>
      <c r="B28" s="4">
        <v>0</v>
      </c>
      <c r="C28" s="1">
        <f>'Investor 2'!B28+C27</f>
        <v>40000</v>
      </c>
      <c r="D28" s="18">
        <f>IF(Data!$W27=0,0,C28/Data!$W27)</f>
        <v>5.2069651833639499E-2</v>
      </c>
      <c r="E28" s="1">
        <f>Data!$O28*D28</f>
        <v>7136.6439452833747</v>
      </c>
      <c r="F28" s="1">
        <f t="shared" si="4"/>
        <v>7136.6439452833747</v>
      </c>
      <c r="G28" s="1">
        <f t="shared" si="0"/>
        <v>160000</v>
      </c>
      <c r="H28" s="1">
        <f t="shared" si="5"/>
        <v>27463.936158457152</v>
      </c>
      <c r="I28" s="1">
        <f t="shared" si="6"/>
        <v>132536.06384154284</v>
      </c>
    </row>
    <row r="29" spans="1:9" x14ac:dyDescent="0.3">
      <c r="A29" t="str">
        <f>Data!A29:A31</f>
        <v>m 23</v>
      </c>
      <c r="B29" s="4">
        <v>0</v>
      </c>
      <c r="C29" s="1">
        <f>'Investor 2'!B29+C28</f>
        <v>40000</v>
      </c>
      <c r="D29" s="18">
        <f>IF(Data!$W28=0,0,C29/Data!$W28)</f>
        <v>5.4873429047713786E-2</v>
      </c>
      <c r="E29" s="1">
        <f>Data!$O29*D29</f>
        <v>6837.2076698253186</v>
      </c>
      <c r="F29" s="1">
        <f t="shared" si="4"/>
        <v>6837.2076698253186</v>
      </c>
      <c r="G29" s="1">
        <f t="shared" si="0"/>
        <v>160000</v>
      </c>
      <c r="H29" s="1">
        <f t="shared" si="5"/>
        <v>34301.143828282467</v>
      </c>
      <c r="I29" s="1">
        <f t="shared" si="6"/>
        <v>125698.85617171753</v>
      </c>
    </row>
    <row r="30" spans="1:9" x14ac:dyDescent="0.3">
      <c r="A30" t="str">
        <f>Data!A30:A32</f>
        <v>m 24</v>
      </c>
      <c r="B30" s="4">
        <v>0</v>
      </c>
      <c r="C30" s="1">
        <f>'Investor 2'!B30+C29</f>
        <v>40000</v>
      </c>
      <c r="D30" s="18">
        <f>IF(Data!$W29=0,0,C30/Data!$W29)</f>
        <v>5.7858181726804007E-2</v>
      </c>
      <c r="E30" s="1">
        <f>Data!$O30*D30</f>
        <v>6553.733344829503</v>
      </c>
      <c r="F30" s="1">
        <f t="shared" si="4"/>
        <v>6553.733344829503</v>
      </c>
      <c r="G30" s="1">
        <f t="shared" si="0"/>
        <v>160000</v>
      </c>
      <c r="H30" s="1">
        <f t="shared" si="5"/>
        <v>40854.87717311197</v>
      </c>
      <c r="I30" s="1">
        <f t="shared" si="6"/>
        <v>119145.12282688802</v>
      </c>
    </row>
    <row r="31" spans="1:9" x14ac:dyDescent="0.3">
      <c r="A31" t="str">
        <f>Data!A31:A33</f>
        <v>m 25</v>
      </c>
      <c r="B31" s="4">
        <v>0</v>
      </c>
      <c r="C31" s="1">
        <f>'Investor 2'!B31+C30</f>
        <v>40000</v>
      </c>
      <c r="D31" s="18">
        <f>IF(Data!$W30=0,0,C31/Data!$W30)</f>
        <v>6.1040737463978201E-2</v>
      </c>
      <c r="E31" s="1">
        <f>Data!$O31*D31</f>
        <v>6285.6627041428019</v>
      </c>
      <c r="F31" s="1">
        <f t="shared" si="4"/>
        <v>6285.6627041428019</v>
      </c>
      <c r="G31" s="1">
        <f t="shared" si="0"/>
        <v>160000</v>
      </c>
      <c r="H31" s="1">
        <f t="shared" si="5"/>
        <v>47140.539877254771</v>
      </c>
      <c r="I31" s="1">
        <f t="shared" si="6"/>
        <v>112859.46012274522</v>
      </c>
    </row>
    <row r="32" spans="1:9" x14ac:dyDescent="0.3">
      <c r="A32" t="str">
        <f>Data!A32:A34</f>
        <v>m 26</v>
      </c>
      <c r="B32" s="4">
        <v>0</v>
      </c>
      <c r="C32" s="1">
        <f>'Investor 2'!B32+C31</f>
        <v>40000</v>
      </c>
      <c r="D32" s="18">
        <f>IF(Data!$W31=0,0,C32/Data!$W31)</f>
        <v>6.4440366620242953E-2</v>
      </c>
      <c r="E32" s="1">
        <f>Data!$O32*D32</f>
        <v>6032.4901031750396</v>
      </c>
      <c r="F32" s="1">
        <f t="shared" si="4"/>
        <v>6032.4901031750396</v>
      </c>
      <c r="G32" s="1">
        <f t="shared" si="0"/>
        <v>160000</v>
      </c>
      <c r="H32" s="1">
        <f t="shared" si="5"/>
        <v>53173.029980429812</v>
      </c>
      <c r="I32" s="1">
        <f t="shared" si="6"/>
        <v>106826.97001957019</v>
      </c>
    </row>
    <row r="33" spans="1:9" x14ac:dyDescent="0.3">
      <c r="A33" t="str">
        <f>Data!A33:A35</f>
        <v>m 27</v>
      </c>
      <c r="B33" s="4">
        <v>0</v>
      </c>
      <c r="C33" s="1">
        <f>'Investor 2'!B33+C32</f>
        <v>40000</v>
      </c>
      <c r="D33" s="18">
        <f>IF(Data!$W32=0,0,C33/Data!$W32)</f>
        <v>6.8079284913425367E-2</v>
      </c>
      <c r="E33" s="1">
        <f>Data!$O33*D33</f>
        <v>5793.7655316936516</v>
      </c>
      <c r="F33" s="1">
        <f t="shared" si="4"/>
        <v>5793.7655316936516</v>
      </c>
      <c r="G33" s="1">
        <f t="shared" si="0"/>
        <v>160000</v>
      </c>
      <c r="H33" s="1">
        <f t="shared" si="5"/>
        <v>58966.795512123463</v>
      </c>
      <c r="I33" s="1">
        <f t="shared" si="6"/>
        <v>101033.20448787653</v>
      </c>
    </row>
    <row r="34" spans="1:9" x14ac:dyDescent="0.3">
      <c r="A34" t="str">
        <f>Data!A34:A36</f>
        <v>m 28</v>
      </c>
      <c r="B34" s="4">
        <v>0</v>
      </c>
      <c r="C34" s="1">
        <f>'Investor 2'!B34+C33</f>
        <v>40000</v>
      </c>
      <c r="D34" s="18">
        <f>IF(Data!$W33=0,0,C34/Data!$W33)</f>
        <v>7.1983289207899176E-2</v>
      </c>
      <c r="E34" s="1">
        <f>Data!$O34*D34</f>
        <v>5569.0989276963655</v>
      </c>
      <c r="F34" s="1">
        <f t="shared" si="4"/>
        <v>5569.0989276963655</v>
      </c>
      <c r="G34" s="1">
        <f t="shared" si="0"/>
        <v>160000</v>
      </c>
      <c r="H34" s="1">
        <f t="shared" si="5"/>
        <v>64535.894439819829</v>
      </c>
      <c r="I34" s="1">
        <f t="shared" si="6"/>
        <v>95464.105560180178</v>
      </c>
    </row>
    <row r="35" spans="1:9" x14ac:dyDescent="0.3">
      <c r="A35" t="str">
        <f>Data!A35:A37</f>
        <v>m 29</v>
      </c>
      <c r="B35" s="4">
        <v>0</v>
      </c>
      <c r="C35" s="1">
        <f>'Investor 2'!B35+C34</f>
        <v>40000</v>
      </c>
      <c r="D35" s="18">
        <f>IF(Data!$W34=0,0,C35/Data!$W34)</f>
        <v>7.6182570226887403E-2</v>
      </c>
      <c r="E35" s="1">
        <f>Data!$O35*D35</f>
        <v>5358.1662030469497</v>
      </c>
      <c r="F35" s="1">
        <f t="shared" si="4"/>
        <v>5358.1662030469497</v>
      </c>
      <c r="G35" s="1">
        <f t="shared" si="0"/>
        <v>160000</v>
      </c>
      <c r="H35" s="1">
        <f t="shared" si="5"/>
        <v>69894.060642866782</v>
      </c>
      <c r="I35" s="1">
        <f t="shared" si="6"/>
        <v>90105.939357133218</v>
      </c>
    </row>
    <row r="36" spans="1:9" x14ac:dyDescent="0.3">
      <c r="A36" t="str">
        <f>Data!A36:A38</f>
        <v>m 30</v>
      </c>
      <c r="B36" s="4">
        <v>0</v>
      </c>
      <c r="C36" s="1">
        <f>'Investor 2'!B36+C35</f>
        <v>40000</v>
      </c>
      <c r="D36" s="18">
        <f>IF(Data!$W35=0,0,C36/Data!$W35)</f>
        <v>8.0712763344626889E-2</v>
      </c>
      <c r="E36" s="1">
        <f>Data!$O36*D36</f>
        <v>5160.7175597409623</v>
      </c>
      <c r="F36" s="1">
        <f t="shared" si="4"/>
        <v>5160.7175597409623</v>
      </c>
      <c r="G36" s="1">
        <f t="shared" ref="G36:G54" si="7">multiple*C36</f>
        <v>160000</v>
      </c>
      <c r="H36" s="1">
        <f t="shared" si="5"/>
        <v>75054.778202607748</v>
      </c>
      <c r="I36" s="1">
        <f t="shared" si="6"/>
        <v>84945.221797392252</v>
      </c>
    </row>
    <row r="37" spans="1:9" x14ac:dyDescent="0.3">
      <c r="A37" t="str">
        <f>Data!A37:A39</f>
        <v>m 31</v>
      </c>
      <c r="B37" s="4">
        <v>0</v>
      </c>
      <c r="C37" s="1">
        <f>'Investor 2'!B37+C36</f>
        <v>40000</v>
      </c>
      <c r="D37" s="18">
        <f>IF(Data!$W36=0,0,C37/Data!$W36)</f>
        <v>8.561632437421747E-2</v>
      </c>
      <c r="E37" s="1">
        <f>Data!$O37*D37</f>
        <v>4976.5889251665221</v>
      </c>
      <c r="F37" s="1">
        <f t="shared" si="4"/>
        <v>4976.5889251665221</v>
      </c>
      <c r="G37" s="1">
        <f t="shared" si="7"/>
        <v>160000</v>
      </c>
      <c r="H37" s="1">
        <f t="shared" si="5"/>
        <v>80031.367127774269</v>
      </c>
      <c r="I37" s="1">
        <f t="shared" si="6"/>
        <v>79968.632872225731</v>
      </c>
    </row>
    <row r="38" spans="1:9" x14ac:dyDescent="0.3">
      <c r="A38" t="str">
        <f>Data!A38:A40</f>
        <v>m 32</v>
      </c>
      <c r="B38" s="4">
        <v>0</v>
      </c>
      <c r="C38" s="1">
        <f>'Investor 2'!B38+C37</f>
        <v>40000</v>
      </c>
      <c r="D38" s="18">
        <f>IF(Data!$W37=0,0,C38/Data!$W37)</f>
        <v>9.0944356050651987E-2</v>
      </c>
      <c r="E38" s="1">
        <f>Data!$O38*D38</f>
        <v>4805.7177119831167</v>
      </c>
      <c r="F38" s="1">
        <f t="shared" si="4"/>
        <v>4805.7177119831167</v>
      </c>
      <c r="G38" s="1">
        <f t="shared" si="7"/>
        <v>160000</v>
      </c>
      <c r="H38" s="1">
        <f t="shared" si="5"/>
        <v>84837.084839757386</v>
      </c>
      <c r="I38" s="1">
        <f t="shared" si="6"/>
        <v>75162.915160242614</v>
      </c>
    </row>
    <row r="39" spans="1:9" x14ac:dyDescent="0.3">
      <c r="A39" t="str">
        <f>Data!A39:A41</f>
        <v>m 33</v>
      </c>
      <c r="B39" s="4">
        <v>0</v>
      </c>
      <c r="C39" s="1">
        <f>'Investor 2'!B39+C38</f>
        <v>40000</v>
      </c>
      <c r="D39" s="18">
        <f>IF(Data!$W38=0,0,C39/Data!$W38)</f>
        <v>9.6759070538549055E-2</v>
      </c>
      <c r="E39" s="1">
        <f>Data!$O39*D39</f>
        <v>4648.1646907772756</v>
      </c>
      <c r="F39" s="1">
        <f t="shared" si="4"/>
        <v>4648.1646907772756</v>
      </c>
      <c r="G39" s="1">
        <f t="shared" si="7"/>
        <v>160000</v>
      </c>
      <c r="H39" s="1">
        <f t="shared" si="5"/>
        <v>89485.249530534667</v>
      </c>
      <c r="I39" s="1">
        <f t="shared" si="6"/>
        <v>70514.750469465333</v>
      </c>
    </row>
    <row r="40" spans="1:9" x14ac:dyDescent="0.3">
      <c r="A40" t="str">
        <f>Data!A40:A42</f>
        <v>m 34</v>
      </c>
      <c r="B40" s="4">
        <v>0</v>
      </c>
      <c r="C40" s="1">
        <f>'Investor 2'!B40+C39</f>
        <v>40000</v>
      </c>
      <c r="D40" s="18">
        <f>IF(Data!$W39=0,0,C40/Data!$W39)</f>
        <v>0.10313716712705623</v>
      </c>
      <c r="E40" s="1">
        <f>Data!$O40*D40</f>
        <v>4504.1446843033964</v>
      </c>
      <c r="F40" s="1">
        <f t="shared" si="4"/>
        <v>4504.1446843033964</v>
      </c>
      <c r="G40" s="1">
        <f t="shared" si="7"/>
        <v>160000</v>
      </c>
      <c r="H40" s="1">
        <f t="shared" si="5"/>
        <v>93989.394214838059</v>
      </c>
      <c r="I40" s="1">
        <f t="shared" si="6"/>
        <v>66010.605785161941</v>
      </c>
    </row>
    <row r="41" spans="1:9" x14ac:dyDescent="0.3">
      <c r="A41" t="str">
        <f>Data!A41:A43</f>
        <v>m 35</v>
      </c>
      <c r="B41" s="4">
        <v>0</v>
      </c>
      <c r="C41" s="1">
        <f>'Investor 2'!B41+C40</f>
        <v>40000</v>
      </c>
      <c r="D41" s="18">
        <f>IF(Data!$W40=0,0,C41/Data!$W40)</f>
        <v>0.11017455579748972</v>
      </c>
      <c r="E41" s="1">
        <f>Data!$O41*D41</f>
        <v>4374.0702852667428</v>
      </c>
      <c r="F41" s="1">
        <f t="shared" si="4"/>
        <v>4374.0702852667428</v>
      </c>
      <c r="G41" s="1">
        <f t="shared" si="7"/>
        <v>160000</v>
      </c>
      <c r="H41" s="1">
        <f t="shared" si="5"/>
        <v>98363.464500104805</v>
      </c>
      <c r="I41" s="1">
        <f t="shared" si="6"/>
        <v>61636.535499895195</v>
      </c>
    </row>
    <row r="42" spans="1:9" x14ac:dyDescent="0.3">
      <c r="A42" t="str">
        <f>Data!A42:A44</f>
        <v>m 36</v>
      </c>
      <c r="B42" s="4">
        <v>0</v>
      </c>
      <c r="C42" s="1">
        <f>'Investor 2'!B42+C41</f>
        <v>40000</v>
      </c>
      <c r="D42" s="18">
        <f>IF(Data!$W41=0,0,C42/Data!$W41)</f>
        <v>0.11799310923910894</v>
      </c>
      <c r="E42" s="1">
        <f>Data!$O42*D42</f>
        <v>4258.6152925748938</v>
      </c>
      <c r="F42" s="1">
        <f t="shared" si="4"/>
        <v>4258.6152925748938</v>
      </c>
      <c r="G42" s="1">
        <f t="shared" si="7"/>
        <v>160000</v>
      </c>
      <c r="H42" s="1">
        <f t="shared" si="5"/>
        <v>102622.07979267969</v>
      </c>
      <c r="I42" s="1">
        <f t="shared" si="6"/>
        <v>57377.920207320305</v>
      </c>
    </row>
    <row r="43" spans="1:9" x14ac:dyDescent="0.3">
      <c r="A43" t="str">
        <f>Data!A43:A45</f>
        <v>m 37</v>
      </c>
      <c r="B43" s="4">
        <v>0</v>
      </c>
      <c r="C43" s="1">
        <f>'Investor 2'!B43+C42</f>
        <v>40000</v>
      </c>
      <c r="D43" s="18">
        <f>IF(Data!$W42=0,0,C43/Data!$W42)</f>
        <v>0.12675055860220244</v>
      </c>
      <c r="E43" s="1">
        <f>Data!$O43*D43</f>
        <v>4158.8088620874869</v>
      </c>
      <c r="F43" s="1">
        <f t="shared" si="4"/>
        <v>4158.8088620874869</v>
      </c>
      <c r="G43" s="1">
        <f t="shared" si="7"/>
        <v>160000</v>
      </c>
      <c r="H43" s="1">
        <f t="shared" si="5"/>
        <v>106780.88865476719</v>
      </c>
      <c r="I43" s="1">
        <f t="shared" si="6"/>
        <v>53219.111345232814</v>
      </c>
    </row>
    <row r="44" spans="1:9" x14ac:dyDescent="0.3">
      <c r="A44" t="str">
        <f>Data!A44:A46</f>
        <v>m 38</v>
      </c>
      <c r="B44" s="4">
        <v>0</v>
      </c>
      <c r="C44" s="1">
        <f>'Investor 2'!B44+C43</f>
        <v>40000</v>
      </c>
      <c r="D44" s="18">
        <f>IF(Data!$W43=0,0,C44/Data!$W43)</f>
        <v>0.13665541998749708</v>
      </c>
      <c r="E44" s="1">
        <f>Data!$O44*D44</f>
        <v>4076.1790714536319</v>
      </c>
      <c r="F44" s="1">
        <f t="shared" si="4"/>
        <v>4076.1790714536319</v>
      </c>
      <c r="G44" s="1">
        <f t="shared" si="7"/>
        <v>160000</v>
      </c>
      <c r="H44" s="1">
        <f t="shared" si="5"/>
        <v>110857.06772622082</v>
      </c>
      <c r="I44" s="1">
        <f t="shared" si="6"/>
        <v>49142.932273779181</v>
      </c>
    </row>
    <row r="45" spans="1:9" x14ac:dyDescent="0.3">
      <c r="A45" t="str">
        <f>Data!A45:A47</f>
        <v>m 39</v>
      </c>
      <c r="B45" s="4">
        <v>0</v>
      </c>
      <c r="C45" s="1">
        <f>'Investor 2'!B45+C44</f>
        <v>40000</v>
      </c>
      <c r="D45" s="18">
        <f>IF(Data!$W44=0,0,C45/Data!$W44)</f>
        <v>0.14799027562532238</v>
      </c>
      <c r="E45" s="1">
        <f>Data!$O45*D45</f>
        <v>4012.9790038051051</v>
      </c>
      <c r="F45" s="1">
        <f t="shared" si="4"/>
        <v>4012.9790038051051</v>
      </c>
      <c r="G45" s="1">
        <f t="shared" si="7"/>
        <v>160000</v>
      </c>
      <c r="H45" s="1">
        <f t="shared" si="5"/>
        <v>114870.04673002592</v>
      </c>
      <c r="I45" s="1">
        <f t="shared" si="6"/>
        <v>45129.953269974081</v>
      </c>
    </row>
    <row r="46" spans="1:9" x14ac:dyDescent="0.3">
      <c r="A46" t="str">
        <f>Data!A46:A48</f>
        <v>m 40</v>
      </c>
      <c r="B46" s="4">
        <v>0</v>
      </c>
      <c r="C46" s="1">
        <f>'Investor 2'!B46+C45</f>
        <v>40000</v>
      </c>
      <c r="D46" s="18">
        <f>IF(Data!$W45=0,0,C46/Data!$W45)</f>
        <v>0.16114954734753545</v>
      </c>
      <c r="E46" s="1">
        <f>Data!$O46*D46</f>
        <v>3972.556779311803</v>
      </c>
      <c r="F46" s="1">
        <f t="shared" si="4"/>
        <v>3972.556779311803</v>
      </c>
      <c r="G46" s="1">
        <f t="shared" si="7"/>
        <v>160000</v>
      </c>
      <c r="H46" s="1">
        <f t="shared" si="5"/>
        <v>118842.60350933773</v>
      </c>
      <c r="I46" s="1">
        <f t="shared" si="6"/>
        <v>41157.396490662271</v>
      </c>
    </row>
    <row r="47" spans="1:9" x14ac:dyDescent="0.3">
      <c r="A47" t="str">
        <f>Data!A47:A49</f>
        <v>m 41</v>
      </c>
      <c r="B47" s="4">
        <v>0</v>
      </c>
      <c r="C47" s="1">
        <f>'Investor 2'!B47+C46</f>
        <v>40000</v>
      </c>
      <c r="D47" s="18">
        <f>IF(Data!$W46=0,0,C47/Data!$W46)</f>
        <v>0.17670374664505603</v>
      </c>
      <c r="E47" s="1">
        <f>Data!$O47*D47</f>
        <v>3959.9900624139</v>
      </c>
      <c r="F47" s="1">
        <f t="shared" si="4"/>
        <v>3959.9900624139</v>
      </c>
      <c r="G47" s="1">
        <f t="shared" si="7"/>
        <v>160000</v>
      </c>
      <c r="H47" s="1">
        <f t="shared" si="5"/>
        <v>122802.59357175163</v>
      </c>
      <c r="I47" s="1">
        <f t="shared" si="6"/>
        <v>37197.406428248374</v>
      </c>
    </row>
    <row r="48" spans="1:9" x14ac:dyDescent="0.3">
      <c r="A48" t="str">
        <f>Data!A48:A50</f>
        <v>m 42</v>
      </c>
      <c r="B48" s="4">
        <v>0</v>
      </c>
      <c r="C48" s="1">
        <f>'Investor 2'!B48+C47</f>
        <v>40000</v>
      </c>
      <c r="D48" s="18">
        <f>IF(Data!$W47=0,0,C48/Data!$W47)</f>
        <v>0.19551523492312184</v>
      </c>
      <c r="E48" s="1">
        <f>Data!$O48*D48</f>
        <v>3983.2380058095487</v>
      </c>
      <c r="F48" s="1">
        <f t="shared" si="4"/>
        <v>3983.2380058095487</v>
      </c>
      <c r="G48" s="1">
        <f t="shared" si="7"/>
        <v>160000</v>
      </c>
      <c r="H48" s="1">
        <f t="shared" si="5"/>
        <v>126785.83157756117</v>
      </c>
      <c r="I48" s="1">
        <f t="shared" si="6"/>
        <v>33214.16842243883</v>
      </c>
    </row>
    <row r="49" spans="1:9" x14ac:dyDescent="0.3">
      <c r="A49" t="str">
        <f>Data!A49:A51</f>
        <v>m 43</v>
      </c>
      <c r="B49" s="4">
        <v>0</v>
      </c>
      <c r="C49" s="1">
        <f>'Investor 2'!B49+C48</f>
        <v>40000</v>
      </c>
      <c r="D49" s="18">
        <f>IF(Data!$W48=0,0,C49/Data!$W48)</f>
        <v>0.21896232520360753</v>
      </c>
      <c r="E49" s="1">
        <f>Data!$O49*D49</f>
        <v>4055.3875550897246</v>
      </c>
      <c r="F49" s="1">
        <f t="shared" si="4"/>
        <v>4055.3875550897246</v>
      </c>
      <c r="G49" s="1">
        <f t="shared" si="7"/>
        <v>160000</v>
      </c>
      <c r="H49" s="1">
        <f t="shared" si="5"/>
        <v>130841.21913265089</v>
      </c>
      <c r="I49" s="1">
        <f t="shared" si="6"/>
        <v>29158.780867349109</v>
      </c>
    </row>
    <row r="50" spans="1:9" x14ac:dyDescent="0.3">
      <c r="A50" t="str">
        <f>Data!A50:A52</f>
        <v>m 44</v>
      </c>
      <c r="B50" s="4">
        <v>0</v>
      </c>
      <c r="C50" s="1">
        <f>'Investor 2'!B50+C49</f>
        <v>40000</v>
      </c>
      <c r="D50" s="18">
        <f>IF(Data!$W49=0,0,C50/Data!$W49)</f>
        <v>0.24941512640274791</v>
      </c>
      <c r="E50" s="1">
        <f>Data!$O50*D50</f>
        <v>4199.4563499131209</v>
      </c>
      <c r="F50" s="1">
        <f t="shared" si="4"/>
        <v>4199.4563499131209</v>
      </c>
      <c r="G50" s="1">
        <f t="shared" si="7"/>
        <v>160000</v>
      </c>
      <c r="H50" s="1">
        <f t="shared" si="5"/>
        <v>135040.67548256402</v>
      </c>
      <c r="I50" s="1">
        <f t="shared" si="6"/>
        <v>24959.324517435976</v>
      </c>
    </row>
    <row r="51" spans="1:9" x14ac:dyDescent="0.3">
      <c r="A51" t="str">
        <f>Data!A51:A53</f>
        <v>m 45</v>
      </c>
      <c r="B51" s="4">
        <v>0</v>
      </c>
      <c r="C51" s="1">
        <f>'Investor 2'!B51+C50</f>
        <v>40000</v>
      </c>
      <c r="D51" s="18">
        <f>IF(Data!$W50=0,0,C51/Data!$W50)</f>
        <v>0.29137913960757728</v>
      </c>
      <c r="E51" s="1">
        <f>Data!$O51*D51</f>
        <v>4460.0122757203635</v>
      </c>
      <c r="F51" s="1">
        <f t="shared" ref="F51:F54" si="8">MIN(E51,I50)</f>
        <v>4460.0122757203635</v>
      </c>
      <c r="G51" s="1">
        <f t="shared" si="7"/>
        <v>160000</v>
      </c>
      <c r="H51" s="1">
        <f t="shared" ref="H51:H54" si="9">F51+H50</f>
        <v>139500.68775828439</v>
      </c>
      <c r="I51" s="1">
        <f t="shared" ref="I51:I54" si="10">G51-H51</f>
        <v>20499.312241715612</v>
      </c>
    </row>
    <row r="52" spans="1:9" x14ac:dyDescent="0.3">
      <c r="A52" t="str">
        <f>Data!A52:A54</f>
        <v>m 46</v>
      </c>
      <c r="B52" s="4">
        <v>0</v>
      </c>
      <c r="C52" s="1">
        <f>'Investor 2'!B52+C51</f>
        <v>40000</v>
      </c>
      <c r="D52" s="18">
        <f>IF(Data!$W51=0,0,C52/Data!$W51)</f>
        <v>0.35477310132911399</v>
      </c>
      <c r="E52" s="1">
        <f>Data!$O52*D52</f>
        <v>4936.6870480290499</v>
      </c>
      <c r="F52" s="1">
        <f t="shared" si="8"/>
        <v>4936.6870480290499</v>
      </c>
      <c r="G52" s="1">
        <f t="shared" si="7"/>
        <v>160000</v>
      </c>
      <c r="H52" s="1">
        <f t="shared" si="9"/>
        <v>144437.37480631343</v>
      </c>
      <c r="I52" s="1">
        <f t="shared" si="10"/>
        <v>15562.625193686574</v>
      </c>
    </row>
    <row r="53" spans="1:9" x14ac:dyDescent="0.3">
      <c r="A53" t="str">
        <f>Data!A53:A55</f>
        <v>m 47</v>
      </c>
      <c r="B53" s="4">
        <v>0</v>
      </c>
      <c r="C53" s="1">
        <f>'Investor 2'!B53+C52</f>
        <v>40000</v>
      </c>
      <c r="D53" s="18">
        <f>IF(Data!$W52=0,0,C53/Data!$W52)</f>
        <v>0.46730969674405626</v>
      </c>
      <c r="E53" s="1">
        <f>Data!$O53*D53</f>
        <v>5911.4908263440784</v>
      </c>
      <c r="F53" s="1">
        <f t="shared" si="8"/>
        <v>5911.4908263440784</v>
      </c>
      <c r="G53" s="1">
        <f t="shared" si="7"/>
        <v>160000</v>
      </c>
      <c r="H53" s="1">
        <f t="shared" si="9"/>
        <v>150348.86563265751</v>
      </c>
      <c r="I53" s="1">
        <f t="shared" si="10"/>
        <v>9651.1343673424853</v>
      </c>
    </row>
    <row r="54" spans="1:9" x14ac:dyDescent="0.3">
      <c r="A54" t="str">
        <f>Data!A54:A56</f>
        <v>m 48</v>
      </c>
      <c r="B54" s="4">
        <v>0</v>
      </c>
      <c r="C54" s="1">
        <f>'Investor 2'!B54+C53</f>
        <v>40000</v>
      </c>
      <c r="D54" s="18">
        <f>IF(Data!$W53=0,0,C54/Data!$W53)</f>
        <v>0.75353491058820632</v>
      </c>
      <c r="E54" s="1">
        <f>Data!$O54*D54</f>
        <v>8665.6854258412477</v>
      </c>
      <c r="F54" s="1">
        <f t="shared" si="8"/>
        <v>8665.6854258412477</v>
      </c>
      <c r="G54" s="1">
        <f t="shared" si="7"/>
        <v>160000</v>
      </c>
      <c r="H54" s="1">
        <f t="shared" si="9"/>
        <v>159014.55105849876</v>
      </c>
      <c r="I54" s="1">
        <f t="shared" si="10"/>
        <v>985.44894150123582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E8C-DB64-482F-B26B-14A8AA71FDC1}">
  <dimension ref="A1:T54"/>
  <sheetViews>
    <sheetView workbookViewId="0">
      <selection activeCell="C1" sqref="C1:I1048576"/>
    </sheetView>
    <sheetView workbookViewId="1">
      <selection activeCell="E1" sqref="E1:I1"/>
    </sheetView>
  </sheetViews>
  <sheetFormatPr defaultRowHeight="14.4" x14ac:dyDescent="0.3"/>
  <cols>
    <col min="2" max="2" width="10.109375" bestFit="1" customWidth="1"/>
    <col min="3" max="9" width="0.21875" customWidth="1"/>
    <col min="10" max="10" width="53.88671875" bestFit="1" customWidth="1"/>
  </cols>
  <sheetData>
    <row r="1" spans="1:20" ht="28.8" customHeight="1" x14ac:dyDescent="0.6">
      <c r="A1" s="25" t="str">
        <f>Data!A1</f>
        <v>Moment</v>
      </c>
      <c r="B1" s="3" t="s">
        <v>54</v>
      </c>
      <c r="C1" s="13"/>
      <c r="D1" s="13" t="s">
        <v>9</v>
      </c>
      <c r="E1" s="13" t="s">
        <v>146</v>
      </c>
      <c r="F1" s="13" t="s">
        <v>144</v>
      </c>
      <c r="G1" s="13" t="s">
        <v>145</v>
      </c>
      <c r="H1" s="13" t="s">
        <v>11</v>
      </c>
      <c r="I1" s="17" t="s">
        <v>57</v>
      </c>
      <c r="J1" s="23" t="str">
        <f>Dashboard!A1</f>
        <v>deepDAO Commons enabler</v>
      </c>
      <c r="T1" s="24" t="s">
        <v>141</v>
      </c>
    </row>
    <row r="2" spans="1:20" x14ac:dyDescent="0.3">
      <c r="B2" s="13"/>
      <c r="C2" s="13"/>
      <c r="D2" s="13"/>
      <c r="E2" s="13"/>
      <c r="F2" s="13"/>
      <c r="G2" s="13"/>
      <c r="H2" s="13"/>
      <c r="I2" s="13"/>
    </row>
    <row r="3" spans="1:20" x14ac:dyDescent="0.3">
      <c r="B3" s="4">
        <v>0</v>
      </c>
      <c r="C3" s="1">
        <v>0</v>
      </c>
      <c r="D3" s="1">
        <v>0</v>
      </c>
      <c r="E3" s="18"/>
      <c r="F3" s="18">
        <v>0</v>
      </c>
      <c r="G3" s="18">
        <v>0</v>
      </c>
      <c r="H3" s="18">
        <v>0</v>
      </c>
      <c r="I3" s="18">
        <v>0</v>
      </c>
    </row>
    <row r="4" spans="1:20" x14ac:dyDescent="0.3">
      <c r="A4" t="str">
        <f>Data!A4</f>
        <v>pre</v>
      </c>
      <c r="B4" s="4">
        <v>0</v>
      </c>
      <c r="C4" s="1">
        <f>'Investor 3'!B4+C3</f>
        <v>0</v>
      </c>
      <c r="D4" s="18">
        <f>IF(Data!$W3=0,0,C4/Data!$W3)</f>
        <v>0</v>
      </c>
      <c r="E4" s="1">
        <f>Data!$O4*C4</f>
        <v>0</v>
      </c>
      <c r="F4" s="1">
        <f>Data!$O4*D4</f>
        <v>0</v>
      </c>
      <c r="G4" s="1">
        <f t="shared" ref="G4:G35" si="0">multiple*C4</f>
        <v>0</v>
      </c>
      <c r="H4" s="1">
        <f t="shared" ref="H4:H19" si="1">F4+H3</f>
        <v>0</v>
      </c>
      <c r="I4" s="1">
        <f t="shared" ref="I4:I19" si="2">G4-H4</f>
        <v>0</v>
      </c>
    </row>
    <row r="5" spans="1:20" x14ac:dyDescent="0.3">
      <c r="A5" t="str">
        <f>Data!A5</f>
        <v>on</v>
      </c>
      <c r="B5" s="4">
        <v>0</v>
      </c>
      <c r="C5" s="1">
        <f>'Investor 3'!B5+C4</f>
        <v>0</v>
      </c>
      <c r="D5" s="18">
        <f>IF(Data!$W4=0,0,C5/Data!$W4)</f>
        <v>0</v>
      </c>
      <c r="E5" s="1">
        <f>Data!$O5*D5</f>
        <v>0</v>
      </c>
      <c r="F5" s="1">
        <f t="shared" ref="F5:F19" si="3">MIN(E5,I4)</f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</row>
    <row r="6" spans="1:20" x14ac:dyDescent="0.3">
      <c r="A6" t="str">
        <f>Data!A6</f>
        <v>after</v>
      </c>
      <c r="B6" s="4">
        <v>0</v>
      </c>
      <c r="C6" s="1">
        <f>'Investor 3'!B6+C5</f>
        <v>0</v>
      </c>
      <c r="D6" s="18">
        <f>IF(Data!$W5=0,0,C6/Data!$W5)</f>
        <v>0</v>
      </c>
      <c r="E6" s="1">
        <f>Data!$O6*D6</f>
        <v>0</v>
      </c>
      <c r="F6" s="1">
        <f t="shared" si="3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</row>
    <row r="7" spans="1:20" x14ac:dyDescent="0.3">
      <c r="A7" t="str">
        <f>Data!A7</f>
        <v>m 1</v>
      </c>
      <c r="B7" s="4">
        <v>0</v>
      </c>
      <c r="C7" s="1">
        <f>'Investor 3'!B7+C6</f>
        <v>0</v>
      </c>
      <c r="D7" s="18">
        <f>IF(Data!$W6=0,0,C7/Data!$W6)</f>
        <v>0</v>
      </c>
      <c r="E7" s="1">
        <f>Data!$O7*D7</f>
        <v>0</v>
      </c>
      <c r="F7" s="1">
        <f t="shared" si="3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</row>
    <row r="8" spans="1:20" x14ac:dyDescent="0.3">
      <c r="A8" t="str">
        <f>Data!A8</f>
        <v>m 2</v>
      </c>
      <c r="B8" s="4">
        <v>0</v>
      </c>
      <c r="C8" s="1">
        <f>'Investor 3'!B8+C7</f>
        <v>0</v>
      </c>
      <c r="D8" s="18">
        <f>IF(Data!$W7=0,0,C8/Data!$W7)</f>
        <v>0</v>
      </c>
      <c r="E8" s="1">
        <f>Data!$O8*D8</f>
        <v>0</v>
      </c>
      <c r="F8" s="1">
        <f t="shared" si="3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</row>
    <row r="9" spans="1:20" x14ac:dyDescent="0.3">
      <c r="A9" t="str">
        <f>Data!A9</f>
        <v>m 3</v>
      </c>
      <c r="B9" s="4">
        <v>0</v>
      </c>
      <c r="C9" s="1">
        <f>'Investor 3'!B9+C8</f>
        <v>0</v>
      </c>
      <c r="D9" s="18">
        <f>IF(Data!$W8=0,0,C9/Data!$W8)</f>
        <v>0</v>
      </c>
      <c r="E9" s="1">
        <f>Data!$O9*D9</f>
        <v>0</v>
      </c>
      <c r="F9" s="1">
        <f t="shared" si="3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</row>
    <row r="10" spans="1:20" x14ac:dyDescent="0.3">
      <c r="A10" t="str">
        <f>Data!A10</f>
        <v>m 4</v>
      </c>
      <c r="B10" s="4">
        <v>0</v>
      </c>
      <c r="C10" s="1">
        <f>'Investor 3'!B10+C9</f>
        <v>0</v>
      </c>
      <c r="D10" s="18">
        <f>IF(Data!$W9=0,0,C10/Data!$W9)</f>
        <v>0</v>
      </c>
      <c r="E10" s="1">
        <f>Data!$O10*D10</f>
        <v>0</v>
      </c>
      <c r="F10" s="1">
        <f t="shared" si="3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</row>
    <row r="11" spans="1:20" x14ac:dyDescent="0.3">
      <c r="A11" t="str">
        <f>Data!A11</f>
        <v>m 5</v>
      </c>
      <c r="B11" s="4">
        <v>0</v>
      </c>
      <c r="C11" s="1">
        <f>'Investor 3'!B11+C10</f>
        <v>0</v>
      </c>
      <c r="D11" s="18">
        <f>IF(Data!$W10=0,0,C11/Data!$W10)</f>
        <v>0</v>
      </c>
      <c r="E11" s="1">
        <f>Data!$O11*D11</f>
        <v>0</v>
      </c>
      <c r="F11" s="1">
        <f t="shared" si="3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</row>
    <row r="12" spans="1:20" x14ac:dyDescent="0.3">
      <c r="A12" t="str">
        <f>Data!A12</f>
        <v>m 6</v>
      </c>
      <c r="B12" s="4">
        <v>0</v>
      </c>
      <c r="C12" s="1">
        <f>'Investor 3'!B12+C11</f>
        <v>0</v>
      </c>
      <c r="D12" s="18">
        <f>IF(Data!$W11=0,0,C12/Data!$W11)</f>
        <v>0</v>
      </c>
      <c r="E12" s="1">
        <f>Data!$O12*D12</f>
        <v>0</v>
      </c>
      <c r="F12" s="1">
        <f t="shared" si="3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</row>
    <row r="13" spans="1:20" x14ac:dyDescent="0.3">
      <c r="A13" t="str">
        <f>Data!A13</f>
        <v>m 7</v>
      </c>
      <c r="B13" s="4">
        <v>30000</v>
      </c>
      <c r="C13" s="1">
        <f>'Investor 3'!B13+C12</f>
        <v>30000</v>
      </c>
      <c r="D13" s="18">
        <f>IF(Data!$W12=0,0,C13/Data!$W12)</f>
        <v>3.9474066053636868E-2</v>
      </c>
      <c r="E13" s="1">
        <f>Data!$O13*D13</f>
        <v>0.61189882202940449</v>
      </c>
      <c r="F13" s="1">
        <f t="shared" si="3"/>
        <v>0</v>
      </c>
      <c r="G13" s="1">
        <f t="shared" si="0"/>
        <v>120000</v>
      </c>
      <c r="H13" s="1">
        <f t="shared" si="1"/>
        <v>0</v>
      </c>
      <c r="I13" s="1">
        <f t="shared" si="2"/>
        <v>120000</v>
      </c>
    </row>
    <row r="14" spans="1:20" x14ac:dyDescent="0.3">
      <c r="A14" t="str">
        <f>Data!A14</f>
        <v>m 8</v>
      </c>
      <c r="B14" s="4">
        <v>0</v>
      </c>
      <c r="C14" s="1">
        <f>'Investor 3'!B14+C13</f>
        <v>30000</v>
      </c>
      <c r="D14" s="18">
        <f>IF(Data!$W13=0,0,C14/Data!$W13)</f>
        <v>3.4091344028306388E-2</v>
      </c>
      <c r="E14" s="1">
        <f>Data!$O14*D14</f>
        <v>0.84248702663488217</v>
      </c>
      <c r="F14" s="1">
        <f t="shared" si="3"/>
        <v>0.84248702663488217</v>
      </c>
      <c r="G14" s="1">
        <f t="shared" si="0"/>
        <v>120000</v>
      </c>
      <c r="H14" s="1">
        <f t="shared" si="1"/>
        <v>0.84248702663488217</v>
      </c>
      <c r="I14" s="1">
        <f t="shared" si="2"/>
        <v>119999.15751297337</v>
      </c>
    </row>
    <row r="15" spans="1:20" x14ac:dyDescent="0.3">
      <c r="A15" t="str">
        <f>Data!A15</f>
        <v>m 9</v>
      </c>
      <c r="B15" s="4">
        <v>0</v>
      </c>
      <c r="C15" s="1">
        <f>'Investor 3'!B15+C14</f>
        <v>30000</v>
      </c>
      <c r="D15" s="18">
        <f>IF(Data!$W14=0,0,C15/Data!$W14)</f>
        <v>3.4091583378999306E-2</v>
      </c>
      <c r="E15" s="1">
        <f>Data!$O15*D15</f>
        <v>1.3904805908588076</v>
      </c>
      <c r="F15" s="1">
        <f t="shared" si="3"/>
        <v>1.3904805908588076</v>
      </c>
      <c r="G15" s="1">
        <f t="shared" si="0"/>
        <v>120000</v>
      </c>
      <c r="H15" s="1">
        <f t="shared" si="1"/>
        <v>2.2329676174936899</v>
      </c>
      <c r="I15" s="1">
        <f t="shared" si="2"/>
        <v>119997.7670323825</v>
      </c>
    </row>
    <row r="16" spans="1:20" x14ac:dyDescent="0.3">
      <c r="A16" t="str">
        <f>Data!A16</f>
        <v>m 10</v>
      </c>
      <c r="B16" s="4">
        <v>0</v>
      </c>
      <c r="C16" s="1">
        <f>'Investor 3'!B16+C15</f>
        <v>30000</v>
      </c>
      <c r="D16" s="18">
        <f>IF(Data!$W15=0,0,C16/Data!$W15)</f>
        <v>3.4091978422098594E-2</v>
      </c>
      <c r="E16" s="1">
        <f>Data!$O16*D16</f>
        <v>2.3808970776337053</v>
      </c>
      <c r="F16" s="1">
        <f t="shared" si="3"/>
        <v>2.3808970776337053</v>
      </c>
      <c r="G16" s="1">
        <f t="shared" si="0"/>
        <v>120000</v>
      </c>
      <c r="H16" s="1">
        <f t="shared" si="1"/>
        <v>4.6138646951273952</v>
      </c>
      <c r="I16" s="1">
        <f t="shared" si="2"/>
        <v>119995.38613530487</v>
      </c>
    </row>
    <row r="17" spans="1:9" x14ac:dyDescent="0.3">
      <c r="A17" t="str">
        <f>Data!A17</f>
        <v>m 11</v>
      </c>
      <c r="B17" s="4">
        <v>0</v>
      </c>
      <c r="C17" s="1">
        <f>'Investor 3'!B17+C16</f>
        <v>30000</v>
      </c>
      <c r="D17" s="18">
        <f>IF(Data!$W16=0,0,C17/Data!$W16)</f>
        <v>3.4092654869168966E-2</v>
      </c>
      <c r="E17" s="1">
        <f>Data!$O17*D17</f>
        <v>4.2388582762972211</v>
      </c>
      <c r="F17" s="1">
        <f t="shared" si="3"/>
        <v>4.2388582762972211</v>
      </c>
      <c r="G17" s="1">
        <f t="shared" si="0"/>
        <v>120000</v>
      </c>
      <c r="H17" s="1">
        <f t="shared" si="1"/>
        <v>8.8527229714246154</v>
      </c>
      <c r="I17" s="1">
        <f t="shared" si="2"/>
        <v>119991.14727702858</v>
      </c>
    </row>
    <row r="18" spans="1:9" x14ac:dyDescent="0.3">
      <c r="A18" t="str">
        <f>Data!A18</f>
        <v>m 12</v>
      </c>
      <c r="B18" s="4">
        <v>0</v>
      </c>
      <c r="C18" s="1">
        <f>'Investor 3'!B18+C17</f>
        <v>30000</v>
      </c>
      <c r="D18" s="18">
        <f>IF(Data!$W17=0,0,C18/Data!$W17)</f>
        <v>3.4093859256154185E-2</v>
      </c>
      <c r="E18" s="1">
        <f>Data!$O18*D18</f>
        <v>7.8645354947093393</v>
      </c>
      <c r="F18" s="1">
        <f t="shared" si="3"/>
        <v>7.8645354947093393</v>
      </c>
      <c r="G18" s="1">
        <f t="shared" si="0"/>
        <v>120000</v>
      </c>
      <c r="H18" s="1">
        <f t="shared" si="1"/>
        <v>16.717258466133956</v>
      </c>
      <c r="I18" s="1">
        <f t="shared" si="2"/>
        <v>119983.28274153387</v>
      </c>
    </row>
    <row r="19" spans="1:9" x14ac:dyDescent="0.3">
      <c r="A19" t="str">
        <f>Data!A19</f>
        <v>m 13</v>
      </c>
      <c r="B19" s="4">
        <v>0</v>
      </c>
      <c r="C19" s="1">
        <f>'Investor 3'!B19+C18</f>
        <v>30000</v>
      </c>
      <c r="D19" s="18">
        <f>IF(Data!$W18=0,0,C19/Data!$W18)</f>
        <v>3.4096094032378822E-2</v>
      </c>
      <c r="E19" s="1">
        <f>Data!$O19*D19</f>
        <v>15.24103937681204</v>
      </c>
      <c r="F19" s="1">
        <f t="shared" si="3"/>
        <v>15.24103937681204</v>
      </c>
      <c r="G19" s="1">
        <f t="shared" si="0"/>
        <v>120000</v>
      </c>
      <c r="H19" s="1">
        <f t="shared" si="1"/>
        <v>31.958297842945996</v>
      </c>
      <c r="I19" s="1">
        <f t="shared" si="2"/>
        <v>119968.04170215706</v>
      </c>
    </row>
    <row r="20" spans="1:9" x14ac:dyDescent="0.3">
      <c r="A20" t="str">
        <f>Data!A20</f>
        <v>m 14</v>
      </c>
      <c r="B20" s="4">
        <v>0</v>
      </c>
      <c r="C20" s="1">
        <f>'Investor 3'!B20+C19</f>
        <v>30000</v>
      </c>
      <c r="D20" s="18">
        <f>IF(Data!$W19=0,0,C20/Data!$W19)</f>
        <v>3.4100425740524104E-2</v>
      </c>
      <c r="E20" s="1">
        <f>Data!$O20*D20</f>
        <v>30.923557526770249</v>
      </c>
      <c r="F20" s="1">
        <f t="shared" ref="F20:F48" si="4">MIN(E20,I19)</f>
        <v>30.923557526770249</v>
      </c>
      <c r="G20" s="1">
        <f t="shared" si="0"/>
        <v>120000</v>
      </c>
      <c r="H20" s="1">
        <f t="shared" ref="H20:H48" si="5">F20+H19</f>
        <v>62.881855369716249</v>
      </c>
      <c r="I20" s="1">
        <f t="shared" ref="I20:I48" si="6">G20-H20</f>
        <v>119937.11814463028</v>
      </c>
    </row>
    <row r="21" spans="1:9" x14ac:dyDescent="0.3">
      <c r="A21" t="str">
        <f>Data!A21</f>
        <v>m 15</v>
      </c>
      <c r="B21" s="4">
        <v>0</v>
      </c>
      <c r="C21" s="1">
        <f>'Investor 3'!B21+C20</f>
        <v>30000</v>
      </c>
      <c r="D21" s="18">
        <f>IF(Data!$W20=0,0,C21/Data!$W20)</f>
        <v>3.4109218013958782E-2</v>
      </c>
      <c r="E21" s="1">
        <f>Data!$O21*D21</f>
        <v>65.846262268524569</v>
      </c>
      <c r="F21" s="1">
        <f t="shared" si="4"/>
        <v>65.846262268524569</v>
      </c>
      <c r="G21" s="1">
        <f t="shared" si="0"/>
        <v>120000</v>
      </c>
      <c r="H21" s="1">
        <f t="shared" si="5"/>
        <v>128.7281176382408</v>
      </c>
      <c r="I21" s="1">
        <f t="shared" si="6"/>
        <v>119871.27188236176</v>
      </c>
    </row>
    <row r="22" spans="1:9" x14ac:dyDescent="0.3">
      <c r="A22" t="str">
        <f>Data!A22</f>
        <v>m 16</v>
      </c>
      <c r="B22" s="4">
        <v>0</v>
      </c>
      <c r="C22" s="1">
        <f>'Investor 3'!B22+C21</f>
        <v>30000</v>
      </c>
      <c r="D22" s="18">
        <f>IF(Data!$W21=0,0,C22/Data!$W21)</f>
        <v>3.4127954723472305E-2</v>
      </c>
      <c r="E22" s="1">
        <f>Data!$O22*D22</f>
        <v>147.50541285230855</v>
      </c>
      <c r="F22" s="1">
        <f t="shared" si="4"/>
        <v>147.50541285230855</v>
      </c>
      <c r="G22" s="1">
        <f t="shared" si="0"/>
        <v>120000</v>
      </c>
      <c r="H22" s="1">
        <f t="shared" si="5"/>
        <v>276.23353049054936</v>
      </c>
      <c r="I22" s="1">
        <f t="shared" si="6"/>
        <v>119723.76646950946</v>
      </c>
    </row>
    <row r="23" spans="1:9" x14ac:dyDescent="0.3">
      <c r="A23" t="str">
        <f>Data!A23</f>
        <v>m 17</v>
      </c>
      <c r="B23" s="4">
        <v>0</v>
      </c>
      <c r="C23" s="1">
        <f>'Investor 3'!B23+C22</f>
        <v>30000</v>
      </c>
      <c r="D23" s="18">
        <f>IF(Data!$W22=0,0,C23/Data!$W22)</f>
        <v>3.4170002535475405E-2</v>
      </c>
      <c r="E23" s="1">
        <f>Data!$O23*D23</f>
        <v>348.56073592479532</v>
      </c>
      <c r="F23" s="1">
        <f t="shared" si="4"/>
        <v>348.56073592479532</v>
      </c>
      <c r="G23" s="1">
        <f t="shared" si="0"/>
        <v>120000</v>
      </c>
      <c r="H23" s="1">
        <f t="shared" si="5"/>
        <v>624.79426641534474</v>
      </c>
      <c r="I23" s="1">
        <f t="shared" si="6"/>
        <v>119375.20573358466</v>
      </c>
    </row>
    <row r="24" spans="1:9" x14ac:dyDescent="0.3">
      <c r="A24" t="str">
        <f>Data!A24</f>
        <v>m 18</v>
      </c>
      <c r="B24" s="4">
        <v>0</v>
      </c>
      <c r="C24" s="1">
        <f>'Investor 3'!B24+C23</f>
        <v>30000</v>
      </c>
      <c r="D24" s="18">
        <f>IF(Data!$W23=0,0,C24/Data!$W23)</f>
        <v>3.4269775967540043E-2</v>
      </c>
      <c r="E24" s="1">
        <f>Data!$O24*D24</f>
        <v>871.67077329989104</v>
      </c>
      <c r="F24" s="1">
        <f t="shared" si="4"/>
        <v>871.67077329989104</v>
      </c>
      <c r="G24" s="1">
        <f t="shared" si="0"/>
        <v>120000</v>
      </c>
      <c r="H24" s="1">
        <f t="shared" si="5"/>
        <v>1496.4650397152359</v>
      </c>
      <c r="I24" s="1">
        <f t="shared" si="6"/>
        <v>118503.53496028477</v>
      </c>
    </row>
    <row r="25" spans="1:9" x14ac:dyDescent="0.3">
      <c r="A25" t="str">
        <f>Data!A25</f>
        <v>m 19</v>
      </c>
      <c r="B25" s="4">
        <v>0</v>
      </c>
      <c r="C25" s="1">
        <f>'Investor 3'!B25+C24</f>
        <v>30000</v>
      </c>
      <c r="D25" s="18">
        <f>IF(Data!$W24=0,0,C25/Data!$W24)</f>
        <v>3.4521855773029186E-2</v>
      </c>
      <c r="E25" s="1">
        <f>Data!$O25*D25</f>
        <v>2318.3100420288993</v>
      </c>
      <c r="F25" s="1">
        <f t="shared" si="4"/>
        <v>2318.3100420288993</v>
      </c>
      <c r="G25" s="1">
        <f t="shared" si="0"/>
        <v>120000</v>
      </c>
      <c r="H25" s="1">
        <f t="shared" si="5"/>
        <v>3814.7750817441352</v>
      </c>
      <c r="I25" s="1">
        <f t="shared" si="6"/>
        <v>116185.22491825586</v>
      </c>
    </row>
    <row r="26" spans="1:9" x14ac:dyDescent="0.3">
      <c r="A26" t="str">
        <f>Data!A26</f>
        <v>m 20</v>
      </c>
      <c r="B26" s="4">
        <v>0</v>
      </c>
      <c r="C26" s="1">
        <f>'Investor 3'!B26+C25</f>
        <v>30000</v>
      </c>
      <c r="D26" s="18">
        <f>IF(Data!$W25=0,0,C26/Data!$W25)</f>
        <v>3.5210699122569404E-2</v>
      </c>
      <c r="E26" s="1">
        <f>Data!$O26*D26</f>
        <v>5839.4154514650172</v>
      </c>
      <c r="F26" s="1">
        <f t="shared" si="4"/>
        <v>5839.4154514650172</v>
      </c>
      <c r="G26" s="1">
        <f t="shared" si="0"/>
        <v>120000</v>
      </c>
      <c r="H26" s="1">
        <f t="shared" si="5"/>
        <v>9654.1905332091519</v>
      </c>
      <c r="I26" s="1">
        <f t="shared" si="6"/>
        <v>110345.80946679084</v>
      </c>
    </row>
    <row r="27" spans="1:9" x14ac:dyDescent="0.3">
      <c r="A27" t="str">
        <f>Data!A27</f>
        <v>m 21</v>
      </c>
      <c r="B27" s="4">
        <v>0</v>
      </c>
      <c r="C27" s="1">
        <f>'Investor 3'!B27+C26</f>
        <v>30000</v>
      </c>
      <c r="D27" s="18">
        <f>IF(Data!$W26=0,0,C27/Data!$W26)</f>
        <v>3.7074048118056854E-2</v>
      </c>
      <c r="E27" s="1">
        <f>Data!$O27*D27</f>
        <v>5589.4882889102555</v>
      </c>
      <c r="F27" s="1">
        <f t="shared" si="4"/>
        <v>5589.4882889102555</v>
      </c>
      <c r="G27" s="1">
        <f t="shared" si="0"/>
        <v>120000</v>
      </c>
      <c r="H27" s="1">
        <f t="shared" si="5"/>
        <v>15243.678822119407</v>
      </c>
      <c r="I27" s="1">
        <f t="shared" si="6"/>
        <v>104756.3211778806</v>
      </c>
    </row>
    <row r="28" spans="1:9" x14ac:dyDescent="0.3">
      <c r="A28" t="str">
        <f>Data!A28</f>
        <v>m 22</v>
      </c>
      <c r="B28" s="4">
        <v>0</v>
      </c>
      <c r="C28" s="1">
        <f>'Investor 3'!B28+C27</f>
        <v>30000</v>
      </c>
      <c r="D28" s="18">
        <f>IF(Data!$W27=0,0,C28/Data!$W27)</f>
        <v>3.9052238875229621E-2</v>
      </c>
      <c r="E28" s="1">
        <f>Data!$O28*D28</f>
        <v>5352.4829589625306</v>
      </c>
      <c r="F28" s="1">
        <f t="shared" si="4"/>
        <v>5352.4829589625306</v>
      </c>
      <c r="G28" s="1">
        <f t="shared" si="0"/>
        <v>120000</v>
      </c>
      <c r="H28" s="1">
        <f t="shared" si="5"/>
        <v>20596.161781081937</v>
      </c>
      <c r="I28" s="1">
        <f t="shared" si="6"/>
        <v>99403.83821891807</v>
      </c>
    </row>
    <row r="29" spans="1:9" x14ac:dyDescent="0.3">
      <c r="A29" t="str">
        <f>Data!A29</f>
        <v>m 23</v>
      </c>
      <c r="B29" s="4">
        <v>0</v>
      </c>
      <c r="C29" s="1">
        <f>'Investor 3'!B29+C28</f>
        <v>30000</v>
      </c>
      <c r="D29" s="18">
        <f>IF(Data!$W28=0,0,C29/Data!$W28)</f>
        <v>4.1155071785785341E-2</v>
      </c>
      <c r="E29" s="1">
        <f>Data!$O29*D29</f>
        <v>5127.9057523689899</v>
      </c>
      <c r="F29" s="1">
        <f t="shared" si="4"/>
        <v>5127.9057523689899</v>
      </c>
      <c r="G29" s="1">
        <f t="shared" si="0"/>
        <v>120000</v>
      </c>
      <c r="H29" s="1">
        <f t="shared" si="5"/>
        <v>25724.067533450929</v>
      </c>
      <c r="I29" s="1">
        <f t="shared" si="6"/>
        <v>94275.932466549071</v>
      </c>
    </row>
    <row r="30" spans="1:9" x14ac:dyDescent="0.3">
      <c r="A30" t="str">
        <f>Data!A30</f>
        <v>m 24</v>
      </c>
      <c r="B30" s="4">
        <v>0</v>
      </c>
      <c r="C30" s="1">
        <f>'Investor 3'!B30+C29</f>
        <v>30000</v>
      </c>
      <c r="D30" s="18">
        <f>IF(Data!$W29=0,0,C30/Data!$W29)</f>
        <v>4.3393636295103004E-2</v>
      </c>
      <c r="E30" s="1">
        <f>Data!$O30*D30</f>
        <v>4915.3000086221273</v>
      </c>
      <c r="F30" s="1">
        <f t="shared" si="4"/>
        <v>4915.3000086221273</v>
      </c>
      <c r="G30" s="1">
        <f t="shared" si="0"/>
        <v>120000</v>
      </c>
      <c r="H30" s="1">
        <f t="shared" si="5"/>
        <v>30639.367542073058</v>
      </c>
      <c r="I30" s="1">
        <f t="shared" si="6"/>
        <v>89360.632457926942</v>
      </c>
    </row>
    <row r="31" spans="1:9" x14ac:dyDescent="0.3">
      <c r="A31" t="str">
        <f>Data!A31</f>
        <v>m 25</v>
      </c>
      <c r="B31" s="4">
        <v>0</v>
      </c>
      <c r="C31" s="1">
        <f>'Investor 3'!B31+C30</f>
        <v>30000</v>
      </c>
      <c r="D31" s="18">
        <f>IF(Data!$W30=0,0,C31/Data!$W30)</f>
        <v>4.5780553097983651E-2</v>
      </c>
      <c r="E31" s="1">
        <f>Data!$O31*D31</f>
        <v>4714.2470281071019</v>
      </c>
      <c r="F31" s="1">
        <f t="shared" si="4"/>
        <v>4714.2470281071019</v>
      </c>
      <c r="G31" s="1">
        <f t="shared" si="0"/>
        <v>120000</v>
      </c>
      <c r="H31" s="1">
        <f t="shared" si="5"/>
        <v>35353.614570180158</v>
      </c>
      <c r="I31" s="1">
        <f t="shared" si="6"/>
        <v>84646.385429819842</v>
      </c>
    </row>
    <row r="32" spans="1:9" x14ac:dyDescent="0.3">
      <c r="A32" t="str">
        <f>Data!A32</f>
        <v>m 26</v>
      </c>
      <c r="B32" s="4">
        <v>0</v>
      </c>
      <c r="C32" s="1">
        <f>'Investor 3'!B32+C31</f>
        <v>30000</v>
      </c>
      <c r="D32" s="18">
        <f>IF(Data!$W31=0,0,C32/Data!$W31)</f>
        <v>4.8330274965182218E-2</v>
      </c>
      <c r="E32" s="1">
        <f>Data!$O32*D32</f>
        <v>4524.3675773812802</v>
      </c>
      <c r="F32" s="1">
        <f t="shared" si="4"/>
        <v>4524.3675773812802</v>
      </c>
      <c r="G32" s="1">
        <f t="shared" si="0"/>
        <v>120000</v>
      </c>
      <c r="H32" s="1">
        <f t="shared" si="5"/>
        <v>39877.982147561437</v>
      </c>
      <c r="I32" s="1">
        <f t="shared" si="6"/>
        <v>80122.017852438556</v>
      </c>
    </row>
    <row r="33" spans="1:9" x14ac:dyDescent="0.3">
      <c r="A33" t="str">
        <f>Data!A33</f>
        <v>m 27</v>
      </c>
      <c r="B33" s="4">
        <v>0</v>
      </c>
      <c r="C33" s="1">
        <f>'Investor 3'!B33+C32</f>
        <v>30000</v>
      </c>
      <c r="D33" s="18">
        <f>IF(Data!$W32=0,0,C33/Data!$W32)</f>
        <v>5.1059463685069029E-2</v>
      </c>
      <c r="E33" s="1">
        <f>Data!$O33*D33</f>
        <v>4345.3241487702389</v>
      </c>
      <c r="F33" s="1">
        <f t="shared" si="4"/>
        <v>4345.3241487702389</v>
      </c>
      <c r="G33" s="1">
        <f t="shared" si="0"/>
        <v>120000</v>
      </c>
      <c r="H33" s="1">
        <f t="shared" si="5"/>
        <v>44223.306296331677</v>
      </c>
      <c r="I33" s="1">
        <f t="shared" si="6"/>
        <v>75776.693703668323</v>
      </c>
    </row>
    <row r="34" spans="1:9" x14ac:dyDescent="0.3">
      <c r="A34" t="str">
        <f>Data!A34</f>
        <v>m 28</v>
      </c>
      <c r="B34" s="4">
        <v>0</v>
      </c>
      <c r="C34" s="1">
        <f>'Investor 3'!B34+C33</f>
        <v>30000</v>
      </c>
      <c r="D34" s="18">
        <f>IF(Data!$W33=0,0,C34/Data!$W33)</f>
        <v>5.3987466905924382E-2</v>
      </c>
      <c r="E34" s="1">
        <f>Data!$O34*D34</f>
        <v>4176.8241957722739</v>
      </c>
      <c r="F34" s="1">
        <f t="shared" si="4"/>
        <v>4176.8241957722739</v>
      </c>
      <c r="G34" s="1">
        <f t="shared" si="0"/>
        <v>120000</v>
      </c>
      <c r="H34" s="1">
        <f t="shared" si="5"/>
        <v>48400.130492103948</v>
      </c>
      <c r="I34" s="1">
        <f t="shared" si="6"/>
        <v>71599.869507896045</v>
      </c>
    </row>
    <row r="35" spans="1:9" x14ac:dyDescent="0.3">
      <c r="A35" t="str">
        <f>Data!A35</f>
        <v>m 29</v>
      </c>
      <c r="B35" s="4">
        <v>0</v>
      </c>
      <c r="C35" s="1">
        <f>'Investor 3'!B35+C34</f>
        <v>30000</v>
      </c>
      <c r="D35" s="18">
        <f>IF(Data!$W34=0,0,C35/Data!$W34)</f>
        <v>5.7136927670165545E-2</v>
      </c>
      <c r="E35" s="1">
        <f>Data!$O35*D35</f>
        <v>4018.6246522852121</v>
      </c>
      <c r="F35" s="1">
        <f t="shared" si="4"/>
        <v>4018.6246522852121</v>
      </c>
      <c r="G35" s="1">
        <f t="shared" si="0"/>
        <v>120000</v>
      </c>
      <c r="H35" s="1">
        <f t="shared" si="5"/>
        <v>52418.755144389157</v>
      </c>
      <c r="I35" s="1">
        <f t="shared" si="6"/>
        <v>67581.244855610843</v>
      </c>
    </row>
    <row r="36" spans="1:9" x14ac:dyDescent="0.3">
      <c r="A36" t="str">
        <f>Data!A36</f>
        <v>m 30</v>
      </c>
      <c r="B36" s="4">
        <v>0</v>
      </c>
      <c r="C36" s="1">
        <f>'Investor 3'!B36+C35</f>
        <v>30000</v>
      </c>
      <c r="D36" s="18">
        <f>IF(Data!$W35=0,0,C36/Data!$W35)</f>
        <v>6.0534572508470171E-2</v>
      </c>
      <c r="E36" s="1">
        <f>Data!$O36*D36</f>
        <v>3870.5381698057222</v>
      </c>
      <c r="F36" s="1">
        <f t="shared" si="4"/>
        <v>3870.5381698057222</v>
      </c>
      <c r="G36" s="1">
        <f t="shared" ref="G36:G54" si="7">multiple*C36</f>
        <v>120000</v>
      </c>
      <c r="H36" s="1">
        <f t="shared" si="5"/>
        <v>56289.293314194882</v>
      </c>
      <c r="I36" s="1">
        <f t="shared" si="6"/>
        <v>63710.706685805118</v>
      </c>
    </row>
    <row r="37" spans="1:9" x14ac:dyDescent="0.3">
      <c r="A37" t="str">
        <f>Data!A37</f>
        <v>m 31</v>
      </c>
      <c r="B37" s="4">
        <v>0</v>
      </c>
      <c r="C37" s="1">
        <f>'Investor 3'!B37+C36</f>
        <v>30000</v>
      </c>
      <c r="D37" s="18">
        <f>IF(Data!$W36=0,0,C37/Data!$W36)</f>
        <v>6.4212243280663106E-2</v>
      </c>
      <c r="E37" s="1">
        <f>Data!$O37*D37</f>
        <v>3732.4416938748918</v>
      </c>
      <c r="F37" s="1">
        <f t="shared" si="4"/>
        <v>3732.4416938748918</v>
      </c>
      <c r="G37" s="1">
        <f t="shared" si="7"/>
        <v>120000</v>
      </c>
      <c r="H37" s="1">
        <f t="shared" si="5"/>
        <v>60021.735008069772</v>
      </c>
      <c r="I37" s="1">
        <f t="shared" si="6"/>
        <v>59978.264991930228</v>
      </c>
    </row>
    <row r="38" spans="1:9" x14ac:dyDescent="0.3">
      <c r="A38" t="str">
        <f>Data!A38</f>
        <v>m 32</v>
      </c>
      <c r="B38" s="4">
        <v>0</v>
      </c>
      <c r="C38" s="1">
        <f>'Investor 3'!B38+C37</f>
        <v>30000</v>
      </c>
      <c r="D38" s="18">
        <f>IF(Data!$W37=0,0,C38/Data!$W37)</f>
        <v>6.820826703798899E-2</v>
      </c>
      <c r="E38" s="1">
        <f>Data!$O38*D38</f>
        <v>3604.2882839873378</v>
      </c>
      <c r="F38" s="1">
        <f t="shared" si="4"/>
        <v>3604.2882839873378</v>
      </c>
      <c r="G38" s="1">
        <f t="shared" si="7"/>
        <v>120000</v>
      </c>
      <c r="H38" s="1">
        <f t="shared" si="5"/>
        <v>63626.023292057107</v>
      </c>
      <c r="I38" s="1">
        <f t="shared" si="6"/>
        <v>56373.976707942893</v>
      </c>
    </row>
    <row r="39" spans="1:9" x14ac:dyDescent="0.3">
      <c r="A39" t="str">
        <f>Data!A39</f>
        <v>m 33</v>
      </c>
      <c r="B39" s="4">
        <v>0</v>
      </c>
      <c r="C39" s="1">
        <f>'Investor 3'!B39+C38</f>
        <v>30000</v>
      </c>
      <c r="D39" s="18">
        <f>IF(Data!$W38=0,0,C39/Data!$W38)</f>
        <v>7.2569302903911795E-2</v>
      </c>
      <c r="E39" s="1">
        <f>Data!$O39*D39</f>
        <v>3486.1235180829567</v>
      </c>
      <c r="F39" s="1">
        <f t="shared" si="4"/>
        <v>3486.1235180829567</v>
      </c>
      <c r="G39" s="1">
        <f t="shared" si="7"/>
        <v>120000</v>
      </c>
      <c r="H39" s="1">
        <f t="shared" si="5"/>
        <v>67112.146810140068</v>
      </c>
      <c r="I39" s="1">
        <f t="shared" si="6"/>
        <v>52887.853189859932</v>
      </c>
    </row>
    <row r="40" spans="1:9" x14ac:dyDescent="0.3">
      <c r="A40" t="str">
        <f>Data!A40</f>
        <v>m 34</v>
      </c>
      <c r="B40" s="4">
        <v>0</v>
      </c>
      <c r="C40" s="1">
        <f>'Investor 3'!B40+C39</f>
        <v>30000</v>
      </c>
      <c r="D40" s="18">
        <f>IF(Data!$W39=0,0,C40/Data!$W39)</f>
        <v>7.7352875345292171E-2</v>
      </c>
      <c r="E40" s="1">
        <f>Data!$O40*D40</f>
        <v>3378.1085132275471</v>
      </c>
      <c r="F40" s="1">
        <f t="shared" si="4"/>
        <v>3378.1085132275471</v>
      </c>
      <c r="G40" s="1">
        <f t="shared" si="7"/>
        <v>120000</v>
      </c>
      <c r="H40" s="1">
        <f t="shared" si="5"/>
        <v>70490.255323367615</v>
      </c>
      <c r="I40" s="1">
        <f t="shared" si="6"/>
        <v>49509.744676632385</v>
      </c>
    </row>
    <row r="41" spans="1:9" x14ac:dyDescent="0.3">
      <c r="A41" t="str">
        <f>Data!A41</f>
        <v>m 35</v>
      </c>
      <c r="B41" s="4">
        <v>0</v>
      </c>
      <c r="C41" s="1">
        <f>'Investor 3'!B41+C40</f>
        <v>30000</v>
      </c>
      <c r="D41" s="18">
        <f>IF(Data!$W40=0,0,C41/Data!$W40)</f>
        <v>8.2630916848117283E-2</v>
      </c>
      <c r="E41" s="1">
        <f>Data!$O41*D41</f>
        <v>3280.5527139500568</v>
      </c>
      <c r="F41" s="1">
        <f t="shared" si="4"/>
        <v>3280.5527139500568</v>
      </c>
      <c r="G41" s="1">
        <f t="shared" si="7"/>
        <v>120000</v>
      </c>
      <c r="H41" s="1">
        <f t="shared" si="5"/>
        <v>73770.808037317678</v>
      </c>
      <c r="I41" s="1">
        <f t="shared" si="6"/>
        <v>46229.191962682322</v>
      </c>
    </row>
    <row r="42" spans="1:9" x14ac:dyDescent="0.3">
      <c r="A42" t="str">
        <f>Data!A42</f>
        <v>m 36</v>
      </c>
      <c r="B42" s="4">
        <v>0</v>
      </c>
      <c r="C42" s="1">
        <f>'Investor 3'!B42+C41</f>
        <v>30000</v>
      </c>
      <c r="D42" s="18">
        <f>IF(Data!$W41=0,0,C42/Data!$W41)</f>
        <v>8.8494831929331705E-2</v>
      </c>
      <c r="E42" s="1">
        <f>Data!$O42*D42</f>
        <v>3193.9614694311704</v>
      </c>
      <c r="F42" s="1">
        <f t="shared" si="4"/>
        <v>3193.9614694311704</v>
      </c>
      <c r="G42" s="1">
        <f t="shared" si="7"/>
        <v>120000</v>
      </c>
      <c r="H42" s="1">
        <f t="shared" si="5"/>
        <v>76964.769506748853</v>
      </c>
      <c r="I42" s="1">
        <f t="shared" si="6"/>
        <v>43035.230493251147</v>
      </c>
    </row>
    <row r="43" spans="1:9" x14ac:dyDescent="0.3">
      <c r="A43" t="str">
        <f>Data!A43</f>
        <v>m 37</v>
      </c>
      <c r="B43" s="4">
        <v>0</v>
      </c>
      <c r="C43" s="1">
        <f>'Investor 3'!B43+C42</f>
        <v>30000</v>
      </c>
      <c r="D43" s="18">
        <f>IF(Data!$W42=0,0,C43/Data!$W42)</f>
        <v>9.5062918951651823E-2</v>
      </c>
      <c r="E43" s="1">
        <f>Data!$O43*D43</f>
        <v>3119.1066465656149</v>
      </c>
      <c r="F43" s="1">
        <f t="shared" si="4"/>
        <v>3119.1066465656149</v>
      </c>
      <c r="G43" s="1">
        <f t="shared" si="7"/>
        <v>120000</v>
      </c>
      <c r="H43" s="1">
        <f t="shared" si="5"/>
        <v>80083.876153314472</v>
      </c>
      <c r="I43" s="1">
        <f t="shared" si="6"/>
        <v>39916.123846685528</v>
      </c>
    </row>
    <row r="44" spans="1:9" x14ac:dyDescent="0.3">
      <c r="A44" t="str">
        <f>Data!A44</f>
        <v>m 38</v>
      </c>
      <c r="B44" s="4">
        <v>0</v>
      </c>
      <c r="C44" s="1">
        <f>'Investor 3'!B44+C43</f>
        <v>30000</v>
      </c>
      <c r="D44" s="18">
        <f>IF(Data!$W43=0,0,C44/Data!$W43)</f>
        <v>0.10249156499062281</v>
      </c>
      <c r="E44" s="1">
        <f>Data!$O44*D44</f>
        <v>3057.1343035902237</v>
      </c>
      <c r="F44" s="1">
        <f t="shared" si="4"/>
        <v>3057.1343035902237</v>
      </c>
      <c r="G44" s="1">
        <f t="shared" si="7"/>
        <v>120000</v>
      </c>
      <c r="H44" s="1">
        <f t="shared" si="5"/>
        <v>83141.010456904696</v>
      </c>
      <c r="I44" s="1">
        <f t="shared" si="6"/>
        <v>36858.989543095304</v>
      </c>
    </row>
    <row r="45" spans="1:9" x14ac:dyDescent="0.3">
      <c r="A45" t="str">
        <f>Data!A45</f>
        <v>m 39</v>
      </c>
      <c r="B45" s="4">
        <v>0</v>
      </c>
      <c r="C45" s="1">
        <f>'Investor 3'!B45+C44</f>
        <v>30000</v>
      </c>
      <c r="D45" s="18">
        <f>IF(Data!$W44=0,0,C45/Data!$W44)</f>
        <v>0.11099270671899179</v>
      </c>
      <c r="E45" s="1">
        <f>Data!$O45*D45</f>
        <v>3009.7342528538288</v>
      </c>
      <c r="F45" s="1">
        <f t="shared" si="4"/>
        <v>3009.7342528538288</v>
      </c>
      <c r="G45" s="1">
        <f t="shared" si="7"/>
        <v>120000</v>
      </c>
      <c r="H45" s="1">
        <f t="shared" si="5"/>
        <v>86150.744709758525</v>
      </c>
      <c r="I45" s="1">
        <f t="shared" si="6"/>
        <v>33849.255290241475</v>
      </c>
    </row>
    <row r="46" spans="1:9" x14ac:dyDescent="0.3">
      <c r="A46" t="str">
        <f>Data!A46</f>
        <v>m 40</v>
      </c>
      <c r="B46" s="4">
        <v>0</v>
      </c>
      <c r="C46" s="1">
        <f>'Investor 3'!B46+C45</f>
        <v>30000</v>
      </c>
      <c r="D46" s="18">
        <f>IF(Data!$W45=0,0,C46/Data!$W45)</f>
        <v>0.12086216051065159</v>
      </c>
      <c r="E46" s="1">
        <f>Data!$O46*D46</f>
        <v>2979.4175844838524</v>
      </c>
      <c r="F46" s="1">
        <f t="shared" si="4"/>
        <v>2979.4175844838524</v>
      </c>
      <c r="G46" s="1">
        <f t="shared" si="7"/>
        <v>120000</v>
      </c>
      <c r="H46" s="1">
        <f t="shared" si="5"/>
        <v>89130.162294242371</v>
      </c>
      <c r="I46" s="1">
        <f t="shared" si="6"/>
        <v>30869.837705757629</v>
      </c>
    </row>
    <row r="47" spans="1:9" x14ac:dyDescent="0.3">
      <c r="A47" t="str">
        <f>Data!A47</f>
        <v>m 41</v>
      </c>
      <c r="B47" s="4">
        <v>0</v>
      </c>
      <c r="C47" s="1">
        <f>'Investor 3'!B47+C46</f>
        <v>30000</v>
      </c>
      <c r="D47" s="18">
        <f>IF(Data!$W46=0,0,C47/Data!$W46)</f>
        <v>0.13252780998379202</v>
      </c>
      <c r="E47" s="1">
        <f>Data!$O47*D47</f>
        <v>2969.9925468104248</v>
      </c>
      <c r="F47" s="1">
        <f t="shared" si="4"/>
        <v>2969.9925468104248</v>
      </c>
      <c r="G47" s="1">
        <f t="shared" si="7"/>
        <v>120000</v>
      </c>
      <c r="H47" s="1">
        <f t="shared" si="5"/>
        <v>92100.15484105279</v>
      </c>
      <c r="I47" s="1">
        <f t="shared" si="6"/>
        <v>27899.84515894721</v>
      </c>
    </row>
    <row r="48" spans="1:9" x14ac:dyDescent="0.3">
      <c r="A48" t="str">
        <f>Data!A48</f>
        <v>m 42</v>
      </c>
      <c r="B48" s="4">
        <v>0</v>
      </c>
      <c r="C48" s="1">
        <f>'Investor 3'!B48+C47</f>
        <v>30000</v>
      </c>
      <c r="D48" s="18">
        <f>IF(Data!$W47=0,0,C48/Data!$W47)</f>
        <v>0.14663642619234138</v>
      </c>
      <c r="E48" s="1">
        <f>Data!$O48*D48</f>
        <v>2987.4285043571617</v>
      </c>
      <c r="F48" s="1">
        <f t="shared" si="4"/>
        <v>2987.4285043571617</v>
      </c>
      <c r="G48" s="1">
        <f t="shared" si="7"/>
        <v>120000</v>
      </c>
      <c r="H48" s="1">
        <f t="shared" si="5"/>
        <v>95087.583345409948</v>
      </c>
      <c r="I48" s="1">
        <f t="shared" si="6"/>
        <v>24912.416654590052</v>
      </c>
    </row>
    <row r="49" spans="1:9" x14ac:dyDescent="0.3">
      <c r="A49" t="str">
        <f>Data!A49</f>
        <v>m 43</v>
      </c>
      <c r="B49" s="4">
        <v>0</v>
      </c>
      <c r="C49" s="1">
        <f>'Investor 3'!B49+C48</f>
        <v>30000</v>
      </c>
      <c r="D49" s="18">
        <f>IF(Data!$W48=0,0,C49/Data!$W48)</f>
        <v>0.16422174390270566</v>
      </c>
      <c r="E49" s="1">
        <f>Data!$O49*D49</f>
        <v>3041.5406663172939</v>
      </c>
      <c r="F49" s="1">
        <f t="shared" ref="F49:F54" si="8">MIN(E49,I48)</f>
        <v>3041.5406663172939</v>
      </c>
      <c r="G49" s="1">
        <f t="shared" si="7"/>
        <v>120000</v>
      </c>
      <c r="H49" s="1">
        <f t="shared" ref="H49:H54" si="9">F49+H48</f>
        <v>98129.124011727239</v>
      </c>
      <c r="I49" s="1">
        <f t="shared" ref="I49:I54" si="10">G49-H49</f>
        <v>21870.875988272761</v>
      </c>
    </row>
    <row r="50" spans="1:9" x14ac:dyDescent="0.3">
      <c r="A50" t="str">
        <f>Data!A50</f>
        <v>m 44</v>
      </c>
      <c r="B50" s="4">
        <v>0</v>
      </c>
      <c r="C50" s="1">
        <f>'Investor 3'!B50+C49</f>
        <v>30000</v>
      </c>
      <c r="D50" s="18">
        <f>IF(Data!$W49=0,0,C50/Data!$W49)</f>
        <v>0.18706134480206091</v>
      </c>
      <c r="E50" s="1">
        <f>Data!$O50*D50</f>
        <v>3149.59226243484</v>
      </c>
      <c r="F50" s="1">
        <f t="shared" si="8"/>
        <v>3149.59226243484</v>
      </c>
      <c r="G50" s="1">
        <f t="shared" si="7"/>
        <v>120000</v>
      </c>
      <c r="H50" s="1">
        <f t="shared" si="9"/>
        <v>101278.71627416209</v>
      </c>
      <c r="I50" s="1">
        <f t="shared" si="10"/>
        <v>18721.283725837915</v>
      </c>
    </row>
    <row r="51" spans="1:9" x14ac:dyDescent="0.3">
      <c r="A51" t="str">
        <f>Data!A51</f>
        <v>m 45</v>
      </c>
      <c r="B51" s="4">
        <v>0</v>
      </c>
      <c r="C51" s="1">
        <f>'Investor 3'!B51+C50</f>
        <v>30000</v>
      </c>
      <c r="D51" s="18">
        <f>IF(Data!$W50=0,0,C51/Data!$W50)</f>
        <v>0.21853435470568294</v>
      </c>
      <c r="E51" s="1">
        <f>Data!$O51*D51</f>
        <v>3345.0092067902724</v>
      </c>
      <c r="F51" s="1">
        <f t="shared" si="8"/>
        <v>3345.0092067902724</v>
      </c>
      <c r="G51" s="1">
        <f t="shared" si="7"/>
        <v>120000</v>
      </c>
      <c r="H51" s="1">
        <f t="shared" si="9"/>
        <v>104623.72548095236</v>
      </c>
      <c r="I51" s="1">
        <f t="shared" si="10"/>
        <v>15376.274519047642</v>
      </c>
    </row>
    <row r="52" spans="1:9" x14ac:dyDescent="0.3">
      <c r="A52" t="str">
        <f>Data!A52</f>
        <v>m 46</v>
      </c>
      <c r="B52" s="4">
        <v>0</v>
      </c>
      <c r="C52" s="1">
        <f>'Investor 3'!B52+C51</f>
        <v>30000</v>
      </c>
      <c r="D52" s="18">
        <f>IF(Data!$W51=0,0,C52/Data!$W51)</f>
        <v>0.2660798259968355</v>
      </c>
      <c r="E52" s="1">
        <f>Data!$O52*D52</f>
        <v>3702.5152860217872</v>
      </c>
      <c r="F52" s="1">
        <f t="shared" si="8"/>
        <v>3702.5152860217872</v>
      </c>
      <c r="G52" s="1">
        <f t="shared" si="7"/>
        <v>120000</v>
      </c>
      <c r="H52" s="1">
        <f t="shared" si="9"/>
        <v>108326.24076697415</v>
      </c>
      <c r="I52" s="1">
        <f t="shared" si="10"/>
        <v>11673.759233025849</v>
      </c>
    </row>
    <row r="53" spans="1:9" x14ac:dyDescent="0.3">
      <c r="A53" t="str">
        <f>Data!A53</f>
        <v>m 47</v>
      </c>
      <c r="B53" s="4">
        <v>0</v>
      </c>
      <c r="C53" s="1">
        <f>'Investor 3'!B53+C52</f>
        <v>30000</v>
      </c>
      <c r="D53" s="18">
        <f>IF(Data!$W52=0,0,C53/Data!$W52)</f>
        <v>0.35048227255804221</v>
      </c>
      <c r="E53" s="1">
        <f>Data!$O53*D53</f>
        <v>4433.618119758059</v>
      </c>
      <c r="F53" s="1">
        <f t="shared" si="8"/>
        <v>4433.618119758059</v>
      </c>
      <c r="G53" s="1">
        <f t="shared" si="7"/>
        <v>120000</v>
      </c>
      <c r="H53" s="1">
        <f t="shared" si="9"/>
        <v>112759.85888673221</v>
      </c>
      <c r="I53" s="1">
        <f t="shared" si="10"/>
        <v>7240.1411132677895</v>
      </c>
    </row>
    <row r="54" spans="1:9" x14ac:dyDescent="0.3">
      <c r="A54" t="str">
        <f>Data!A54</f>
        <v>m 48</v>
      </c>
      <c r="B54" s="4">
        <v>0</v>
      </c>
      <c r="C54" s="1">
        <f>'Investor 3'!B54+C53</f>
        <v>30000</v>
      </c>
      <c r="D54" s="18">
        <f>IF(Data!$W53=0,0,C54/Data!$W53)</f>
        <v>0.56515118294115474</v>
      </c>
      <c r="E54" s="1">
        <f>Data!$O54*D54</f>
        <v>6499.2640693809353</v>
      </c>
      <c r="F54" s="1">
        <f t="shared" si="8"/>
        <v>6499.2640693809353</v>
      </c>
      <c r="G54" s="1">
        <f t="shared" si="7"/>
        <v>120000</v>
      </c>
      <c r="H54" s="1">
        <f t="shared" si="9"/>
        <v>119259.12295611315</v>
      </c>
      <c r="I54" s="1">
        <f t="shared" si="10"/>
        <v>740.87704388685233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6FCA-B555-41B3-9A45-AFCDE0B4ECE4}">
  <sheetPr>
    <outlinePr summaryBelow="0" summaryRight="0"/>
  </sheetPr>
  <dimension ref="A1:AF54"/>
  <sheetViews>
    <sheetView zoomScale="70" zoomScaleNormal="70" workbookViewId="0">
      <selection activeCell="H1" activeCellId="2" sqref="A1:A1048576 F1:F1048576 H1:H1048576"/>
    </sheetView>
    <sheetView workbookViewId="1"/>
  </sheetViews>
  <sheetFormatPr defaultRowHeight="14.4" outlineLevelCol="1" x14ac:dyDescent="0.3"/>
  <cols>
    <col min="1" max="1" width="8" bestFit="1" customWidth="1"/>
    <col min="2" max="2" width="3.44140625" bestFit="1" customWidth="1"/>
    <col min="3" max="3" width="9.33203125" customWidth="1" outlineLevel="1"/>
    <col min="4" max="4" width="3.77734375" bestFit="1" customWidth="1"/>
    <col min="5" max="5" width="10.77734375" bestFit="1" customWidth="1" outlineLevel="1"/>
    <col min="6" max="6" width="23.77734375" bestFit="1" customWidth="1" outlineLevel="1"/>
    <col min="7" max="9" width="11" customWidth="1" outlineLevel="1"/>
    <col min="10" max="10" width="14.109375" bestFit="1" customWidth="1" outlineLevel="1"/>
    <col min="11" max="11" width="3.77734375" bestFit="1" customWidth="1"/>
    <col min="12" max="12" width="11.109375" customWidth="1" outlineLevel="1"/>
    <col min="13" max="13" width="11.33203125" customWidth="1" outlineLevel="1"/>
    <col min="14" max="14" width="9.77734375" customWidth="1" outlineLevel="1"/>
    <col min="15" max="15" width="11.33203125" customWidth="1" outlineLevel="1"/>
    <col min="16" max="16" width="14.88671875" customWidth="1" outlineLevel="1"/>
    <col min="17" max="17" width="3.77734375" bestFit="1" customWidth="1"/>
    <col min="18" max="19" width="11" customWidth="1" outlineLevel="1"/>
    <col min="20" max="24" width="11.33203125" customWidth="1" outlineLevel="1"/>
    <col min="26" max="26" width="3.77734375" bestFit="1" customWidth="1"/>
    <col min="27" max="27" width="12.6640625" bestFit="1" customWidth="1" outlineLevel="1"/>
    <col min="28" max="28" width="3.77734375" bestFit="1" customWidth="1"/>
    <col min="29" max="29" width="15.44140625" bestFit="1" customWidth="1" outlineLevel="1"/>
    <col min="30" max="30" width="12.33203125" customWidth="1" outlineLevel="1"/>
    <col min="31" max="31" width="10.77734375" bestFit="1" customWidth="1" outlineLevel="1"/>
    <col min="32" max="32" width="3.77734375" bestFit="1" customWidth="1"/>
  </cols>
  <sheetData>
    <row r="1" spans="1:32" s="3" customFormat="1" ht="57.6" customHeight="1" x14ac:dyDescent="0.3">
      <c r="A1" s="3" t="s">
        <v>30</v>
      </c>
      <c r="B1" s="14" t="s">
        <v>2</v>
      </c>
      <c r="C1" s="6" t="s">
        <v>0</v>
      </c>
      <c r="D1" s="14" t="s">
        <v>3</v>
      </c>
      <c r="E1" s="3" t="s">
        <v>64</v>
      </c>
      <c r="F1" s="3" t="s">
        <v>63</v>
      </c>
      <c r="G1" s="17" t="s">
        <v>58</v>
      </c>
      <c r="H1" s="17" t="s">
        <v>59</v>
      </c>
      <c r="I1" s="17" t="s">
        <v>134</v>
      </c>
      <c r="J1" s="17" t="s">
        <v>61</v>
      </c>
      <c r="K1" s="14" t="s">
        <v>8</v>
      </c>
      <c r="L1" s="13" t="s">
        <v>50</v>
      </c>
      <c r="M1" s="3" t="s">
        <v>32</v>
      </c>
      <c r="N1" s="13" t="s">
        <v>6</v>
      </c>
      <c r="O1" s="13" t="s">
        <v>7</v>
      </c>
      <c r="P1" s="3" t="s">
        <v>14</v>
      </c>
      <c r="Q1" s="14" t="s">
        <v>55</v>
      </c>
      <c r="R1" s="16" t="s">
        <v>54</v>
      </c>
      <c r="S1" s="16" t="s">
        <v>56</v>
      </c>
      <c r="T1" s="17" t="s">
        <v>144</v>
      </c>
      <c r="U1" s="17" t="s">
        <v>145</v>
      </c>
      <c r="V1" s="17" t="s">
        <v>10</v>
      </c>
      <c r="W1" s="3" t="s">
        <v>57</v>
      </c>
      <c r="X1" s="17"/>
      <c r="Z1" s="14" t="s">
        <v>13</v>
      </c>
      <c r="AB1" s="14" t="s">
        <v>5</v>
      </c>
      <c r="AC1" s="3" t="s">
        <v>31</v>
      </c>
      <c r="AE1" s="3" t="s">
        <v>135</v>
      </c>
      <c r="AF1" s="14" t="s">
        <v>29</v>
      </c>
    </row>
    <row r="2" spans="1:32" s="3" customFormat="1" x14ac:dyDescent="0.3">
      <c r="B2" s="14"/>
      <c r="C2" s="6"/>
      <c r="D2" s="14"/>
      <c r="G2" s="17"/>
      <c r="H2" s="17"/>
      <c r="I2" s="17"/>
      <c r="J2" s="17"/>
      <c r="K2" s="14"/>
      <c r="M2" s="10"/>
      <c r="Q2" s="14"/>
      <c r="R2" s="1"/>
      <c r="S2" s="1"/>
      <c r="T2" s="1"/>
      <c r="U2" s="1"/>
      <c r="V2" s="1"/>
      <c r="W2" s="1"/>
      <c r="X2" s="1"/>
      <c r="Z2" s="14"/>
      <c r="AA2" s="1"/>
      <c r="AB2" s="14"/>
      <c r="AF2" s="14"/>
    </row>
    <row r="3" spans="1:32" s="3" customFormat="1" x14ac:dyDescent="0.3">
      <c r="B3" s="14"/>
      <c r="C3" s="6"/>
      <c r="D3" s="14"/>
      <c r="G3" s="17"/>
      <c r="H3" s="17"/>
      <c r="I3" s="17"/>
      <c r="J3" s="17"/>
      <c r="K3" s="14"/>
      <c r="Q3" s="14"/>
      <c r="R3" s="1"/>
      <c r="S3" s="1">
        <v>0</v>
      </c>
      <c r="T3" s="1"/>
      <c r="U3" s="1">
        <f>SUM('Investor 1'!G3,'Investor 2'!G3,'Investor 3'!G3)</f>
        <v>0</v>
      </c>
      <c r="V3" s="1">
        <f>SUM('Investor 1'!H3,'Investor 2'!H3,'Investor 3'!H3)</f>
        <v>0</v>
      </c>
      <c r="W3" s="1">
        <f>SUM('Investor 1'!I3,'Investor 2'!I3,'Investor 3'!I3)</f>
        <v>0</v>
      </c>
      <c r="X3" s="1"/>
      <c r="Z3" s="14"/>
      <c r="AA3" s="1"/>
      <c r="AB3" s="14"/>
      <c r="AC3" s="1">
        <v>0</v>
      </c>
      <c r="AF3" s="14"/>
    </row>
    <row r="4" spans="1:32" ht="22.2" customHeight="1" x14ac:dyDescent="0.3">
      <c r="A4" t="s">
        <v>46</v>
      </c>
      <c r="B4" s="15"/>
      <c r="C4" s="5" t="s">
        <v>1</v>
      </c>
      <c r="D4" s="14"/>
      <c r="E4" s="22">
        <f t="shared" ref="E4:E35" si="0">MIN(growth*(costperuse/I4),2)</f>
        <v>0.25</v>
      </c>
      <c r="F4" s="8">
        <v>0</v>
      </c>
      <c r="G4" s="8">
        <f t="shared" ref="G4:G19" si="1">LOG10(F4+1)</f>
        <v>0</v>
      </c>
      <c r="H4" s="8">
        <f t="shared" ref="H4:H19" si="2">F4*G4</f>
        <v>0</v>
      </c>
      <c r="I4" s="2">
        <f>costperuse</f>
        <v>0.5</v>
      </c>
      <c r="J4" s="1">
        <f>H4*I4</f>
        <v>0</v>
      </c>
      <c r="K4" s="14"/>
      <c r="L4" s="1">
        <f>J4</f>
        <v>0</v>
      </c>
      <c r="M4" s="1">
        <v>0</v>
      </c>
      <c r="N4" s="1">
        <f t="shared" ref="N4:N35" si="3">$L4*rev2eco</f>
        <v>0</v>
      </c>
      <c r="O4" s="1">
        <f t="shared" ref="O4:O35" si="4">$L4*rev2invest</f>
        <v>0</v>
      </c>
      <c r="P4" s="1">
        <f t="shared" ref="P4:P35" si="5">$L4*rev2bounties</f>
        <v>0</v>
      </c>
      <c r="Q4" s="14"/>
      <c r="R4" s="1">
        <f>SUM('Investor 1'!B4,'Investor 2'!B4,'Investor 3'!B4)</f>
        <v>0</v>
      </c>
      <c r="S4" s="1">
        <f t="shared" ref="S4:S19" si="6">R4+S3</f>
        <v>0</v>
      </c>
      <c r="T4" s="1">
        <f>SUM('Investor 1'!F4,'Investor 2'!F4,'Investor 3'!F4)</f>
        <v>0</v>
      </c>
      <c r="U4" s="1">
        <f>SUM('Investor 1'!G4,'Investor 2'!G4,'Investor 3'!G4)</f>
        <v>0</v>
      </c>
      <c r="V4" s="1">
        <f>SUM('Investor 1'!H4,'Investor 2'!H4,'Investor 3'!H4)</f>
        <v>0</v>
      </c>
      <c r="W4" s="1">
        <f>SUM('Investor 1'!I4,'Investor 2'!I4,'Investor 3'!I4)</f>
        <v>0</v>
      </c>
      <c r="X4" s="1"/>
      <c r="Z4" s="14"/>
      <c r="AA4" s="1">
        <v>0</v>
      </c>
      <c r="AB4" s="14"/>
      <c r="AC4" s="1">
        <f t="shared" ref="AC4:AC19" si="7">AC3+P4+R4-AE3</f>
        <v>0</v>
      </c>
      <c r="AF4" s="14"/>
    </row>
    <row r="5" spans="1:32" x14ac:dyDescent="0.3">
      <c r="A5" t="s">
        <v>47</v>
      </c>
      <c r="B5" s="15"/>
      <c r="C5" s="5"/>
      <c r="D5" s="14"/>
      <c r="E5" s="22">
        <f t="shared" si="0"/>
        <v>0.27500000000000002</v>
      </c>
      <c r="F5" s="12">
        <v>0</v>
      </c>
      <c r="G5" s="8">
        <f t="shared" si="1"/>
        <v>0</v>
      </c>
      <c r="H5" s="8">
        <f t="shared" si="2"/>
        <v>0</v>
      </c>
      <c r="I5" s="2">
        <f t="shared" ref="I5:I36" si="8">I4/(1+reduceprice)</f>
        <v>0.45454545454545453</v>
      </c>
      <c r="J5" s="1">
        <f t="shared" ref="J5:J19" si="9">H5*I5</f>
        <v>0</v>
      </c>
      <c r="K5" s="14"/>
      <c r="L5" s="1">
        <f t="shared" ref="L5:L53" si="10">J5</f>
        <v>0</v>
      </c>
      <c r="M5" s="1">
        <f>M4+L5</f>
        <v>0</v>
      </c>
      <c r="N5" s="1">
        <f t="shared" si="3"/>
        <v>0</v>
      </c>
      <c r="O5" s="1">
        <f t="shared" si="4"/>
        <v>0</v>
      </c>
      <c r="P5" s="1">
        <f t="shared" si="5"/>
        <v>0</v>
      </c>
      <c r="Q5" s="14"/>
      <c r="R5" s="1">
        <f>SUM('Investor 1'!B5,'Investor 2'!B5,'Investor 3'!B5)</f>
        <v>0</v>
      </c>
      <c r="S5" s="1">
        <f t="shared" si="6"/>
        <v>0</v>
      </c>
      <c r="T5" s="1">
        <f>SUM('Investor 1'!F5,'Investor 2'!F5,'Investor 3'!F5)</f>
        <v>0</v>
      </c>
      <c r="U5" s="1">
        <f>SUM('Investor 1'!G5,'Investor 2'!G5,'Investor 3'!G5)</f>
        <v>0</v>
      </c>
      <c r="V5" s="1">
        <f>SUM('Investor 1'!H5,'Investor 2'!H5,'Investor 3'!H5)</f>
        <v>0</v>
      </c>
      <c r="W5" s="1">
        <f>SUM('Investor 1'!I5,'Investor 2'!I5,'Investor 3'!I5)</f>
        <v>0</v>
      </c>
      <c r="X5" s="1"/>
      <c r="Z5" s="14"/>
      <c r="AA5" s="1">
        <f t="shared" ref="AA5:AA19" si="11">N4+AA4</f>
        <v>0</v>
      </c>
      <c r="AB5" s="14"/>
      <c r="AC5" s="1">
        <f t="shared" si="7"/>
        <v>0</v>
      </c>
      <c r="AF5" s="14"/>
    </row>
    <row r="6" spans="1:32" x14ac:dyDescent="0.3">
      <c r="A6" t="s">
        <v>48</v>
      </c>
      <c r="B6" s="15"/>
      <c r="C6" s="5"/>
      <c r="D6" s="14"/>
      <c r="E6" s="22">
        <f t="shared" si="0"/>
        <v>0.30250000000000005</v>
      </c>
      <c r="F6" s="12">
        <v>0</v>
      </c>
      <c r="G6" s="8">
        <f t="shared" si="1"/>
        <v>0</v>
      </c>
      <c r="H6" s="8">
        <f t="shared" si="2"/>
        <v>0</v>
      </c>
      <c r="I6" s="2">
        <f t="shared" si="8"/>
        <v>0.41322314049586772</v>
      </c>
      <c r="J6" s="1">
        <f t="shared" si="9"/>
        <v>0</v>
      </c>
      <c r="K6" s="14"/>
      <c r="L6" s="1">
        <f t="shared" si="10"/>
        <v>0</v>
      </c>
      <c r="M6" s="1">
        <f t="shared" ref="M6:M19" si="12">M5+L6</f>
        <v>0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4"/>
      <c r="R6" s="1">
        <f>SUM('Investor 1'!B6,'Investor 2'!B6,'Investor 3'!B6)</f>
        <v>0</v>
      </c>
      <c r="S6" s="1">
        <f t="shared" si="6"/>
        <v>0</v>
      </c>
      <c r="T6" s="1">
        <f>SUM('Investor 1'!F6,'Investor 2'!F6,'Investor 3'!F6)</f>
        <v>0</v>
      </c>
      <c r="U6" s="1">
        <f>SUM('Investor 1'!G6,'Investor 2'!G6,'Investor 3'!G6)</f>
        <v>0</v>
      </c>
      <c r="V6" s="1">
        <f>SUM('Investor 1'!H6,'Investor 2'!H6,'Investor 3'!H6)</f>
        <v>0</v>
      </c>
      <c r="W6" s="1">
        <f>SUM('Investor 1'!I6,'Investor 2'!I6,'Investor 3'!I6)</f>
        <v>0</v>
      </c>
      <c r="X6" s="1"/>
      <c r="Z6" s="14"/>
      <c r="AA6" s="1">
        <f t="shared" si="11"/>
        <v>0</v>
      </c>
      <c r="AB6" s="14"/>
      <c r="AC6" s="1">
        <f t="shared" si="7"/>
        <v>0</v>
      </c>
      <c r="AD6" s="3" t="s">
        <v>15</v>
      </c>
      <c r="AE6" s="1">
        <f t="shared" ref="AE6:AE19" si="13">MIN(bounty,MAX(AC6,0))</f>
        <v>0</v>
      </c>
      <c r="AF6" s="14"/>
    </row>
    <row r="7" spans="1:32" x14ac:dyDescent="0.3">
      <c r="A7" t="s">
        <v>33</v>
      </c>
      <c r="B7" s="15"/>
      <c r="C7" s="5"/>
      <c r="D7" s="14"/>
      <c r="E7" s="22">
        <f t="shared" si="0"/>
        <v>0.33275000000000005</v>
      </c>
      <c r="F7" s="12">
        <v>10</v>
      </c>
      <c r="G7" s="8">
        <f t="shared" si="1"/>
        <v>1.0413926851582251</v>
      </c>
      <c r="H7" s="8">
        <f t="shared" si="2"/>
        <v>10.413926851582252</v>
      </c>
      <c r="I7" s="2">
        <f t="shared" si="8"/>
        <v>0.37565740045078883</v>
      </c>
      <c r="J7" s="1">
        <f t="shared" si="9"/>
        <v>3.9120686895500563</v>
      </c>
      <c r="K7" s="14"/>
      <c r="L7" s="1">
        <f t="shared" si="10"/>
        <v>3.9120686895500563</v>
      </c>
      <c r="M7" s="1">
        <f t="shared" si="12"/>
        <v>3.9120686895500563</v>
      </c>
      <c r="N7" s="1">
        <f t="shared" si="3"/>
        <v>0.39120686895500567</v>
      </c>
      <c r="O7" s="1">
        <f t="shared" si="4"/>
        <v>1.7604309102975253</v>
      </c>
      <c r="P7" s="1">
        <f t="shared" si="5"/>
        <v>1.7604309102975253</v>
      </c>
      <c r="Q7" s="14"/>
      <c r="R7" s="1">
        <f>SUM('Investor 1'!B7,'Investor 2'!B7,'Investor 3'!B7)</f>
        <v>100000</v>
      </c>
      <c r="S7" s="1">
        <f t="shared" si="6"/>
        <v>100000</v>
      </c>
      <c r="T7" s="1">
        <f>SUM('Investor 1'!F7,'Investor 2'!F7,'Investor 3'!F7)</f>
        <v>0</v>
      </c>
      <c r="U7" s="1">
        <f>SUM('Investor 1'!G7,'Investor 2'!G7,'Investor 3'!G7)</f>
        <v>400000</v>
      </c>
      <c r="V7" s="1">
        <f>SUM('Investor 1'!H7,'Investor 2'!H7,'Investor 3'!H7)</f>
        <v>0</v>
      </c>
      <c r="W7" s="1">
        <f>SUM('Investor 1'!I7,'Investor 2'!I7,'Investor 3'!I7)</f>
        <v>400000</v>
      </c>
      <c r="X7" s="1"/>
      <c r="Z7" s="14"/>
      <c r="AA7" s="1">
        <f t="shared" si="11"/>
        <v>0</v>
      </c>
      <c r="AB7" s="14"/>
      <c r="AC7" s="1">
        <f t="shared" si="7"/>
        <v>100001.7604309103</v>
      </c>
      <c r="AD7" s="13" t="s">
        <v>16</v>
      </c>
      <c r="AE7" s="1">
        <f t="shared" si="13"/>
        <v>50000</v>
      </c>
      <c r="AF7" s="14"/>
    </row>
    <row r="8" spans="1:32" x14ac:dyDescent="0.3">
      <c r="A8" t="s">
        <v>34</v>
      </c>
      <c r="B8" s="15"/>
      <c r="C8" s="5"/>
      <c r="D8" s="14"/>
      <c r="E8" s="22">
        <f t="shared" si="0"/>
        <v>0.3660250000000001</v>
      </c>
      <c r="F8" s="12">
        <f t="shared" ref="F8:F54" si="14">MIN(F7*(1+E7),maxusers)</f>
        <v>13.327500000000001</v>
      </c>
      <c r="G8" s="8">
        <f t="shared" si="1"/>
        <v>1.1561704171297871</v>
      </c>
      <c r="H8" s="8">
        <f t="shared" si="2"/>
        <v>15.408861234297238</v>
      </c>
      <c r="I8" s="2">
        <f t="shared" si="8"/>
        <v>0.34150672768253526</v>
      </c>
      <c r="J8" s="1">
        <f t="shared" si="9"/>
        <v>5.2622297774391207</v>
      </c>
      <c r="K8" s="14"/>
      <c r="L8" s="1">
        <f t="shared" si="10"/>
        <v>5.2622297774391207</v>
      </c>
      <c r="M8" s="1">
        <f t="shared" si="12"/>
        <v>9.1742984669891765</v>
      </c>
      <c r="N8" s="1">
        <f t="shared" si="3"/>
        <v>0.52622297774391213</v>
      </c>
      <c r="O8" s="1">
        <f t="shared" si="4"/>
        <v>2.3680033998476042</v>
      </c>
      <c r="P8" s="1">
        <f t="shared" si="5"/>
        <v>2.3680033998476042</v>
      </c>
      <c r="Q8" s="14"/>
      <c r="R8" s="1">
        <f>SUM('Investor 1'!B8,'Investor 2'!B8,'Investor 3'!B8)</f>
        <v>40000</v>
      </c>
      <c r="S8" s="1">
        <f t="shared" si="6"/>
        <v>140000</v>
      </c>
      <c r="T8" s="1">
        <f>SUM('Investor 1'!F8,'Investor 2'!F8,'Investor 3'!F8)</f>
        <v>0.59200084996190105</v>
      </c>
      <c r="U8" s="1">
        <f>SUM('Investor 1'!G8,'Investor 2'!G8,'Investor 3'!G8)</f>
        <v>560000</v>
      </c>
      <c r="V8" s="1">
        <f>SUM('Investor 1'!H8,'Investor 2'!H8,'Investor 3'!H8)</f>
        <v>0.59200084996190105</v>
      </c>
      <c r="W8" s="1">
        <f>SUM('Investor 1'!I8,'Investor 2'!I8,'Investor 3'!I8)</f>
        <v>559999.40799914999</v>
      </c>
      <c r="X8" s="1"/>
      <c r="Z8" s="14"/>
      <c r="AA8" s="1">
        <f t="shared" si="11"/>
        <v>0.39120686895500567</v>
      </c>
      <c r="AB8" s="14"/>
      <c r="AC8" s="1">
        <f t="shared" si="7"/>
        <v>90004.128434310143</v>
      </c>
      <c r="AD8" s="13" t="s">
        <v>17</v>
      </c>
      <c r="AE8" s="1">
        <f t="shared" si="13"/>
        <v>50000</v>
      </c>
      <c r="AF8" s="14"/>
    </row>
    <row r="9" spans="1:32" x14ac:dyDescent="0.3">
      <c r="A9" t="s">
        <v>35</v>
      </c>
      <c r="B9" s="15"/>
      <c r="C9" s="5"/>
      <c r="D9" s="14"/>
      <c r="E9" s="22">
        <f t="shared" si="0"/>
        <v>0.40262750000000014</v>
      </c>
      <c r="F9" s="12">
        <f t="shared" si="14"/>
        <v>18.205698187500001</v>
      </c>
      <c r="G9" s="8">
        <f t="shared" si="1"/>
        <v>1.2834300997577446</v>
      </c>
      <c r="H9" s="8">
        <f t="shared" si="2"/>
        <v>23.365741040942517</v>
      </c>
      <c r="I9" s="2">
        <f t="shared" si="8"/>
        <v>0.31046066152957746</v>
      </c>
      <c r="J9" s="1">
        <f t="shared" si="9"/>
        <v>7.2541434206998119</v>
      </c>
      <c r="K9" s="14"/>
      <c r="L9" s="1">
        <f t="shared" si="10"/>
        <v>7.2541434206998119</v>
      </c>
      <c r="M9" s="1">
        <f t="shared" si="12"/>
        <v>16.42844188768899</v>
      </c>
      <c r="N9" s="1">
        <f t="shared" si="3"/>
        <v>0.72541434206998123</v>
      </c>
      <c r="O9" s="1">
        <f t="shared" si="4"/>
        <v>3.2643645393149154</v>
      </c>
      <c r="P9" s="1">
        <f t="shared" si="5"/>
        <v>3.2643645393149154</v>
      </c>
      <c r="Q9" s="14"/>
      <c r="R9" s="1">
        <f>SUM('Investor 1'!B9,'Investor 2'!B9,'Investor 3'!B9)</f>
        <v>0</v>
      </c>
      <c r="S9" s="1">
        <f t="shared" si="6"/>
        <v>140000</v>
      </c>
      <c r="T9" s="1">
        <f>SUM('Investor 1'!F9,'Investor 2'!F9,'Investor 3'!F9)</f>
        <v>0.81609199755579354</v>
      </c>
      <c r="U9" s="1">
        <f>SUM('Investor 1'!G9,'Investor 2'!G9,'Investor 3'!G9)</f>
        <v>560000</v>
      </c>
      <c r="V9" s="1">
        <f>SUM('Investor 1'!H9,'Investor 2'!H9,'Investor 3'!H9)</f>
        <v>1.4080928475176946</v>
      </c>
      <c r="W9" s="1">
        <f>SUM('Investor 1'!I9,'Investor 2'!I9,'Investor 3'!I9)</f>
        <v>559998.59190715244</v>
      </c>
      <c r="X9" s="1"/>
      <c r="Z9" s="14"/>
      <c r="AA9" s="1">
        <f t="shared" si="11"/>
        <v>0.91742984669891781</v>
      </c>
      <c r="AB9" s="14"/>
      <c r="AC9" s="1">
        <f t="shared" si="7"/>
        <v>40007.392798849454</v>
      </c>
      <c r="AD9" s="13" t="s">
        <v>18</v>
      </c>
      <c r="AE9" s="1">
        <f t="shared" si="13"/>
        <v>40007.392798849454</v>
      </c>
      <c r="AF9" s="14"/>
    </row>
    <row r="10" spans="1:32" x14ac:dyDescent="0.3">
      <c r="A10" t="s">
        <v>36</v>
      </c>
      <c r="B10" s="15"/>
      <c r="C10" s="5"/>
      <c r="D10" s="14"/>
      <c r="E10" s="22">
        <f t="shared" si="0"/>
        <v>0.44289025000000026</v>
      </c>
      <c r="F10" s="12">
        <f t="shared" si="14"/>
        <v>25.535812934487659</v>
      </c>
      <c r="G10" s="8">
        <f t="shared" si="1"/>
        <v>1.4238323969420061</v>
      </c>
      <c r="H10" s="8">
        <f t="shared" si="2"/>
        <v>36.358717738374246</v>
      </c>
      <c r="I10" s="2">
        <f t="shared" si="8"/>
        <v>0.28223696502688855</v>
      </c>
      <c r="J10" s="1">
        <f t="shared" si="9"/>
        <v>10.261774146748044</v>
      </c>
      <c r="K10" s="14"/>
      <c r="L10" s="1">
        <f t="shared" si="10"/>
        <v>10.261774146748044</v>
      </c>
      <c r="M10" s="1">
        <f t="shared" si="12"/>
        <v>26.690216034437036</v>
      </c>
      <c r="N10" s="1">
        <f t="shared" si="3"/>
        <v>1.0261774146748044</v>
      </c>
      <c r="O10" s="1">
        <f t="shared" si="4"/>
        <v>4.6177983660366202</v>
      </c>
      <c r="P10" s="1">
        <f t="shared" si="5"/>
        <v>4.6177983660366202</v>
      </c>
      <c r="Q10" s="14"/>
      <c r="R10" s="1">
        <f>SUM('Investor 1'!B10,'Investor 2'!B10,'Investor 3'!B10)</f>
        <v>0</v>
      </c>
      <c r="S10" s="1">
        <f t="shared" si="6"/>
        <v>140000</v>
      </c>
      <c r="T10" s="1">
        <f>SUM('Investor 1'!F10,'Investor 2'!F10,'Investor 3'!F10)</f>
        <v>1.1544524943239767</v>
      </c>
      <c r="U10" s="1">
        <f>SUM('Investor 1'!G10,'Investor 2'!G10,'Investor 3'!G10)</f>
        <v>560000</v>
      </c>
      <c r="V10" s="1">
        <f>SUM('Investor 1'!H10,'Investor 2'!H10,'Investor 3'!H10)</f>
        <v>2.562545341841671</v>
      </c>
      <c r="W10" s="1">
        <f>SUM('Investor 1'!I10,'Investor 2'!I10,'Investor 3'!I10)</f>
        <v>559997.43745465821</v>
      </c>
      <c r="X10" s="1"/>
      <c r="Z10" s="14"/>
      <c r="AA10" s="1">
        <f t="shared" si="11"/>
        <v>1.6428441887688989</v>
      </c>
      <c r="AB10" s="14"/>
      <c r="AC10" s="1">
        <f t="shared" si="7"/>
        <v>4.6177983660381869</v>
      </c>
      <c r="AD10" s="13" t="s">
        <v>19</v>
      </c>
      <c r="AE10" s="1">
        <f t="shared" si="13"/>
        <v>4.6177983660381869</v>
      </c>
      <c r="AF10" s="14"/>
    </row>
    <row r="11" spans="1:32" x14ac:dyDescent="0.3">
      <c r="A11" t="s">
        <v>37</v>
      </c>
      <c r="B11" s="15"/>
      <c r="C11" s="5"/>
      <c r="D11" s="14"/>
      <c r="E11" s="22">
        <f t="shared" si="0"/>
        <v>0.4871792750000003</v>
      </c>
      <c r="F11" s="12">
        <f t="shared" si="14"/>
        <v>36.845375508996135</v>
      </c>
      <c r="G11" s="8">
        <f t="shared" si="1"/>
        <v>1.5780128187468814</v>
      </c>
      <c r="H11" s="8">
        <f t="shared" si="2"/>
        <v>58.142474864738297</v>
      </c>
      <c r="I11" s="2">
        <f t="shared" si="8"/>
        <v>0.25657905911535323</v>
      </c>
      <c r="J11" s="1">
        <f t="shared" si="9"/>
        <v>14.918141495432627</v>
      </c>
      <c r="K11" s="14"/>
      <c r="L11" s="1">
        <f t="shared" si="10"/>
        <v>14.918141495432627</v>
      </c>
      <c r="M11" s="1">
        <f t="shared" si="12"/>
        <v>41.608357529869664</v>
      </c>
      <c r="N11" s="1">
        <f t="shared" si="3"/>
        <v>1.4918141495432629</v>
      </c>
      <c r="O11" s="1">
        <f t="shared" si="4"/>
        <v>6.713163672944682</v>
      </c>
      <c r="P11" s="1">
        <f t="shared" si="5"/>
        <v>6.713163672944682</v>
      </c>
      <c r="Q11" s="14"/>
      <c r="R11" s="1">
        <f>SUM('Investor 1'!B11,'Investor 2'!B11,'Investor 3'!B11)</f>
        <v>50000</v>
      </c>
      <c r="S11" s="1">
        <f t="shared" si="6"/>
        <v>190000</v>
      </c>
      <c r="T11" s="1">
        <f>SUM('Investor 1'!F11,'Investor 2'!F11,'Investor 3'!F11)</f>
        <v>2.2776909545461343</v>
      </c>
      <c r="U11" s="1">
        <f>SUM('Investor 1'!G11,'Investor 2'!G11,'Investor 3'!G11)</f>
        <v>760000</v>
      </c>
      <c r="V11" s="1">
        <f>SUM('Investor 1'!H11,'Investor 2'!H11,'Investor 3'!H11)</f>
        <v>4.8402362963878058</v>
      </c>
      <c r="W11" s="1">
        <f>SUM('Investor 1'!I11,'Investor 2'!I11,'Investor 3'!I11)</f>
        <v>759995.15976370359</v>
      </c>
      <c r="X11" s="1"/>
      <c r="Z11" s="14"/>
      <c r="AA11" s="1">
        <f t="shared" si="11"/>
        <v>2.6690216034437033</v>
      </c>
      <c r="AB11" s="14"/>
      <c r="AC11" s="1">
        <f t="shared" si="7"/>
        <v>50006.713163672946</v>
      </c>
      <c r="AD11" s="13" t="s">
        <v>20</v>
      </c>
      <c r="AE11" s="1">
        <f t="shared" si="13"/>
        <v>50000</v>
      </c>
      <c r="AF11" s="14"/>
    </row>
    <row r="12" spans="1:32" x14ac:dyDescent="0.3">
      <c r="A12" t="s">
        <v>38</v>
      </c>
      <c r="B12" s="15"/>
      <c r="C12" s="5"/>
      <c r="D12" s="7"/>
      <c r="E12" s="22">
        <f t="shared" si="0"/>
        <v>0.53589720250000039</v>
      </c>
      <c r="F12" s="12">
        <f t="shared" si="14"/>
        <v>54.795678836571639</v>
      </c>
      <c r="G12" s="8">
        <f t="shared" si="1"/>
        <v>1.7466005657816566</v>
      </c>
      <c r="H12" s="8">
        <f t="shared" si="2"/>
        <v>95.706163658345972</v>
      </c>
      <c r="I12" s="2">
        <f t="shared" si="8"/>
        <v>0.23325369010486655</v>
      </c>
      <c r="J12" s="1">
        <f t="shared" si="9"/>
        <v>22.323815839089473</v>
      </c>
      <c r="K12" s="14"/>
      <c r="L12" s="1">
        <f t="shared" si="10"/>
        <v>22.323815839089473</v>
      </c>
      <c r="M12" s="1">
        <f t="shared" si="12"/>
        <v>63.932173368959141</v>
      </c>
      <c r="N12" s="1">
        <f t="shared" si="3"/>
        <v>2.2323815839089476</v>
      </c>
      <c r="O12" s="1">
        <f t="shared" si="4"/>
        <v>10.045717127590263</v>
      </c>
      <c r="P12" s="1">
        <f t="shared" si="5"/>
        <v>10.045717127590263</v>
      </c>
      <c r="Q12" s="14"/>
      <c r="R12" s="1">
        <f>SUM('Investor 1'!B12,'Investor 2'!B12,'Investor 3'!B12)</f>
        <v>0</v>
      </c>
      <c r="S12" s="1">
        <f t="shared" si="6"/>
        <v>190000</v>
      </c>
      <c r="T12" s="1">
        <f>SUM('Investor 1'!F12,'Investor 2'!F12,'Investor 3'!F12)</f>
        <v>2.5114452766193871</v>
      </c>
      <c r="U12" s="1">
        <f>SUM('Investor 1'!G12,'Investor 2'!G12,'Investor 3'!G12)</f>
        <v>760000</v>
      </c>
      <c r="V12" s="1">
        <f>SUM('Investor 1'!H12,'Investor 2'!H12,'Investor 3'!H12)</f>
        <v>7.3516815730071929</v>
      </c>
      <c r="W12" s="1">
        <f>SUM('Investor 1'!I12,'Investor 2'!I12,'Investor 3'!I12)</f>
        <v>759992.64831842692</v>
      </c>
      <c r="X12" s="1"/>
      <c r="Z12" s="14"/>
      <c r="AA12" s="1">
        <f t="shared" si="11"/>
        <v>4.1608357529869657</v>
      </c>
      <c r="AB12" s="14"/>
      <c r="AC12" s="1">
        <f t="shared" si="7"/>
        <v>16.758880800538464</v>
      </c>
      <c r="AD12" s="13" t="s">
        <v>21</v>
      </c>
      <c r="AE12" s="1">
        <f t="shared" si="13"/>
        <v>16.758880800538464</v>
      </c>
      <c r="AF12" s="14"/>
    </row>
    <row r="13" spans="1:32" x14ac:dyDescent="0.3">
      <c r="A13" t="s">
        <v>39</v>
      </c>
      <c r="B13" s="15"/>
      <c r="C13" s="5"/>
      <c r="D13" s="7"/>
      <c r="E13" s="22">
        <f t="shared" si="0"/>
        <v>0.58948692275000047</v>
      </c>
      <c r="F13" s="12">
        <f t="shared" si="14"/>
        <v>84.16052983417886</v>
      </c>
      <c r="G13" s="8">
        <f t="shared" si="1"/>
        <v>1.930238354778314</v>
      </c>
      <c r="H13" s="8">
        <f t="shared" si="2"/>
        <v>162.44988264439661</v>
      </c>
      <c r="I13" s="2">
        <f t="shared" si="8"/>
        <v>0.2120488091862423</v>
      </c>
      <c r="J13" s="1">
        <f t="shared" si="9"/>
        <v>34.44730416718911</v>
      </c>
      <c r="K13" s="14"/>
      <c r="L13" s="1">
        <f t="shared" si="10"/>
        <v>34.44730416718911</v>
      </c>
      <c r="M13" s="1">
        <f t="shared" si="12"/>
        <v>98.379477536148244</v>
      </c>
      <c r="N13" s="1">
        <f t="shared" si="3"/>
        <v>3.4447304167189112</v>
      </c>
      <c r="O13" s="1">
        <f t="shared" si="4"/>
        <v>15.501286875235099</v>
      </c>
      <c r="P13" s="1">
        <f t="shared" si="5"/>
        <v>15.501286875235099</v>
      </c>
      <c r="Q13" s="14"/>
      <c r="R13" s="1">
        <f>SUM('Investor 1'!B13,'Investor 2'!B13,'Investor 3'!B13)</f>
        <v>30000</v>
      </c>
      <c r="S13" s="1">
        <f t="shared" si="6"/>
        <v>220000</v>
      </c>
      <c r="T13" s="1">
        <f>SUM('Investor 1'!F13,'Investor 2'!F13,'Investor 3'!F13)</f>
        <v>3.875359206186229</v>
      </c>
      <c r="U13" s="1">
        <f>SUM('Investor 1'!G13,'Investor 2'!G13,'Investor 3'!G13)</f>
        <v>880000</v>
      </c>
      <c r="V13" s="1">
        <f>SUM('Investor 1'!H13,'Investor 2'!H13,'Investor 3'!H13)</f>
        <v>11.227040779193421</v>
      </c>
      <c r="W13" s="1">
        <f>SUM('Investor 1'!I13,'Investor 2'!I13,'Investor 3'!I13)</f>
        <v>879988.77295922092</v>
      </c>
      <c r="X13" s="1"/>
      <c r="Z13" s="14"/>
      <c r="AA13" s="1">
        <f t="shared" si="11"/>
        <v>6.3932173368959138</v>
      </c>
      <c r="AB13" s="14"/>
      <c r="AC13" s="1">
        <f t="shared" si="7"/>
        <v>30015.501286875235</v>
      </c>
      <c r="AD13" s="13" t="s">
        <v>22</v>
      </c>
      <c r="AE13" s="1">
        <f t="shared" si="13"/>
        <v>30015.501286875235</v>
      </c>
      <c r="AF13" s="14"/>
    </row>
    <row r="14" spans="1:32" x14ac:dyDescent="0.3">
      <c r="A14" t="s">
        <v>40</v>
      </c>
      <c r="B14" s="15"/>
      <c r="C14" s="5"/>
      <c r="D14" s="7"/>
      <c r="E14" s="22">
        <f t="shared" si="0"/>
        <v>0.64843561502500058</v>
      </c>
      <c r="F14" s="12">
        <f t="shared" si="14"/>
        <v>133.77206158313857</v>
      </c>
      <c r="G14" s="8">
        <f t="shared" si="1"/>
        <v>2.1295998717405915</v>
      </c>
      <c r="H14" s="8">
        <f t="shared" si="2"/>
        <v>284.88096518992637</v>
      </c>
      <c r="I14" s="2">
        <f t="shared" si="8"/>
        <v>0.19277164471476571</v>
      </c>
      <c r="J14" s="1">
        <f t="shared" si="9"/>
        <v>54.916972207592025</v>
      </c>
      <c r="K14" s="14"/>
      <c r="L14" s="1">
        <f t="shared" si="10"/>
        <v>54.916972207592025</v>
      </c>
      <c r="M14" s="1">
        <f t="shared" si="12"/>
        <v>153.29644974374025</v>
      </c>
      <c r="N14" s="1">
        <f t="shared" si="3"/>
        <v>5.4916972207592032</v>
      </c>
      <c r="O14" s="1">
        <f t="shared" si="4"/>
        <v>24.712637493416413</v>
      </c>
      <c r="P14" s="1">
        <f t="shared" si="5"/>
        <v>24.712637493416413</v>
      </c>
      <c r="Q14" s="14"/>
      <c r="R14" s="1">
        <f>SUM('Investor 1'!B14,'Investor 2'!B14,'Investor 3'!B14)</f>
        <v>0</v>
      </c>
      <c r="S14" s="1">
        <f t="shared" si="6"/>
        <v>220000</v>
      </c>
      <c r="T14" s="1">
        <f>SUM('Investor 1'!F14,'Investor 2'!F14,'Investor 3'!F14)</f>
        <v>6.1782381953224688</v>
      </c>
      <c r="U14" s="1">
        <f>SUM('Investor 1'!G14,'Investor 2'!G14,'Investor 3'!G14)</f>
        <v>880000</v>
      </c>
      <c r="V14" s="1">
        <f>SUM('Investor 1'!H14,'Investor 2'!H14,'Investor 3'!H14)</f>
        <v>17.405278974515888</v>
      </c>
      <c r="W14" s="1">
        <f>SUM('Investor 1'!I14,'Investor 2'!I14,'Investor 3'!I14)</f>
        <v>879982.59472102555</v>
      </c>
      <c r="X14" s="1"/>
      <c r="Z14" s="14"/>
      <c r="AA14" s="1">
        <f t="shared" si="11"/>
        <v>9.8379477536148254</v>
      </c>
      <c r="AB14" s="14"/>
      <c r="AC14" s="1">
        <f t="shared" si="7"/>
        <v>24.712637493415968</v>
      </c>
      <c r="AD14" s="13" t="s">
        <v>23</v>
      </c>
      <c r="AE14" s="1">
        <f t="shared" si="13"/>
        <v>24.712637493415968</v>
      </c>
      <c r="AF14" s="14"/>
    </row>
    <row r="15" spans="1:32" x14ac:dyDescent="0.3">
      <c r="A15" t="s">
        <v>41</v>
      </c>
      <c r="B15" s="15"/>
      <c r="C15" s="5"/>
      <c r="D15" s="7"/>
      <c r="E15" s="22">
        <f t="shared" si="0"/>
        <v>0.71327917652750072</v>
      </c>
      <c r="F15" s="12">
        <f t="shared" si="14"/>
        <v>220.51463060896327</v>
      </c>
      <c r="G15" s="8">
        <f t="shared" si="1"/>
        <v>2.3454024158092039</v>
      </c>
      <c r="H15" s="8">
        <f t="shared" si="2"/>
        <v>517.19554735153667</v>
      </c>
      <c r="I15" s="2">
        <f t="shared" si="8"/>
        <v>0.17524694974069607</v>
      </c>
      <c r="J15" s="1">
        <f t="shared" si="9"/>
        <v>90.636942092826544</v>
      </c>
      <c r="K15" s="14"/>
      <c r="L15" s="1">
        <f t="shared" si="10"/>
        <v>90.636942092826544</v>
      </c>
      <c r="M15" s="1">
        <f t="shared" si="12"/>
        <v>243.93339183656678</v>
      </c>
      <c r="N15" s="1">
        <f t="shared" si="3"/>
        <v>9.0636942092826551</v>
      </c>
      <c r="O15" s="1">
        <f t="shared" si="4"/>
        <v>40.786623941771943</v>
      </c>
      <c r="P15" s="1">
        <f t="shared" si="5"/>
        <v>40.786623941771943</v>
      </c>
      <c r="Q15" s="14"/>
      <c r="R15" s="1">
        <f>SUM('Investor 1'!B15,'Investor 2'!B15,'Investor 3'!B15)</f>
        <v>0</v>
      </c>
      <c r="S15" s="1">
        <f t="shared" si="6"/>
        <v>220000</v>
      </c>
      <c r="T15" s="1">
        <f>SUM('Investor 1'!F15,'Investor 2'!F15,'Investor 3'!F15)</f>
        <v>10.196857666297921</v>
      </c>
      <c r="U15" s="1">
        <f>SUM('Investor 1'!G15,'Investor 2'!G15,'Investor 3'!G15)</f>
        <v>880000</v>
      </c>
      <c r="V15" s="1">
        <f>SUM('Investor 1'!H15,'Investor 2'!H15,'Investor 3'!H15)</f>
        <v>27.602136640813807</v>
      </c>
      <c r="W15" s="1">
        <f>SUM('Investor 1'!I15,'Investor 2'!I15,'Investor 3'!I15)</f>
        <v>879972.39786335919</v>
      </c>
      <c r="X15" s="1"/>
      <c r="Z15" s="14"/>
      <c r="AA15" s="1">
        <f t="shared" si="11"/>
        <v>15.329644974374029</v>
      </c>
      <c r="AB15" s="14"/>
      <c r="AC15" s="1">
        <f t="shared" si="7"/>
        <v>40.78662394177195</v>
      </c>
      <c r="AD15" s="13" t="s">
        <v>24</v>
      </c>
      <c r="AE15" s="1">
        <f t="shared" si="13"/>
        <v>40.78662394177195</v>
      </c>
      <c r="AF15" s="14"/>
    </row>
    <row r="16" spans="1:32" x14ac:dyDescent="0.3">
      <c r="A16" t="s">
        <v>42</v>
      </c>
      <c r="B16" s="15"/>
      <c r="C16" s="5"/>
      <c r="D16" s="7"/>
      <c r="E16" s="22">
        <f t="shared" si="0"/>
        <v>0.78460709418025087</v>
      </c>
      <c r="F16" s="12">
        <f t="shared" si="14"/>
        <v>377.80312474199059</v>
      </c>
      <c r="G16" s="8">
        <f t="shared" si="1"/>
        <v>2.5784135528354772</v>
      </c>
      <c r="H16" s="8">
        <f t="shared" si="2"/>
        <v>974.13269713834097</v>
      </c>
      <c r="I16" s="2">
        <f t="shared" si="8"/>
        <v>0.15931540885517823</v>
      </c>
      <c r="J16" s="1">
        <f t="shared" si="9"/>
        <v>155.19434892379229</v>
      </c>
      <c r="K16" s="14"/>
      <c r="L16" s="1">
        <f t="shared" si="10"/>
        <v>155.19434892379229</v>
      </c>
      <c r="M16" s="1">
        <f t="shared" si="12"/>
        <v>399.12774076035907</v>
      </c>
      <c r="N16" s="1">
        <f t="shared" si="3"/>
        <v>15.51943489237923</v>
      </c>
      <c r="O16" s="1">
        <f t="shared" si="4"/>
        <v>69.837457015706534</v>
      </c>
      <c r="P16" s="1">
        <f t="shared" si="5"/>
        <v>69.837457015706534</v>
      </c>
      <c r="Q16" s="14"/>
      <c r="R16" s="1">
        <f>SUM('Investor 1'!B16,'Investor 2'!B16,'Investor 3'!B16)</f>
        <v>0</v>
      </c>
      <c r="S16" s="1">
        <f t="shared" si="6"/>
        <v>220000</v>
      </c>
      <c r="T16" s="1">
        <f>SUM('Investor 1'!F16,'Investor 2'!F16,'Investor 3'!F16)</f>
        <v>17.459911902647171</v>
      </c>
      <c r="U16" s="1">
        <f>SUM('Investor 1'!G16,'Investor 2'!G16,'Investor 3'!G16)</f>
        <v>880000</v>
      </c>
      <c r="V16" s="1">
        <f>SUM('Investor 1'!H16,'Investor 2'!H16,'Investor 3'!H16)</f>
        <v>45.062048543460982</v>
      </c>
      <c r="W16" s="1">
        <f>SUM('Investor 1'!I16,'Investor 2'!I16,'Investor 3'!I16)</f>
        <v>879954.93795145652</v>
      </c>
      <c r="X16" s="1"/>
      <c r="Z16" s="14"/>
      <c r="AA16" s="1">
        <f t="shared" si="11"/>
        <v>24.393339183656686</v>
      </c>
      <c r="AB16" s="14"/>
      <c r="AC16" s="1">
        <f t="shared" si="7"/>
        <v>69.837457015706534</v>
      </c>
      <c r="AD16" s="13" t="s">
        <v>25</v>
      </c>
      <c r="AE16" s="1">
        <f t="shared" si="13"/>
        <v>69.837457015706534</v>
      </c>
      <c r="AF16" s="14"/>
    </row>
    <row r="17" spans="1:32" x14ac:dyDescent="0.3">
      <c r="A17" t="s">
        <v>43</v>
      </c>
      <c r="B17" s="15"/>
      <c r="C17" s="5"/>
      <c r="D17" s="7"/>
      <c r="E17" s="22">
        <f t="shared" si="0"/>
        <v>0.86306780359827595</v>
      </c>
      <c r="F17" s="12">
        <f t="shared" si="14"/>
        <v>674.2301366180227</v>
      </c>
      <c r="G17" s="8">
        <f t="shared" si="1"/>
        <v>2.8294518173184771</v>
      </c>
      <c r="H17" s="8">
        <f t="shared" si="2"/>
        <v>1907.7016853447494</v>
      </c>
      <c r="I17" s="2">
        <f t="shared" si="8"/>
        <v>0.14483218986834384</v>
      </c>
      <c r="J17" s="1">
        <f t="shared" si="9"/>
        <v>276.29661270401027</v>
      </c>
      <c r="K17" s="14"/>
      <c r="L17" s="1">
        <f t="shared" si="10"/>
        <v>276.29661270401027</v>
      </c>
      <c r="M17" s="1">
        <f t="shared" si="12"/>
        <v>675.42435346436935</v>
      </c>
      <c r="N17" s="1">
        <f t="shared" si="3"/>
        <v>27.62966127040103</v>
      </c>
      <c r="O17" s="1">
        <f t="shared" si="4"/>
        <v>124.33347571680463</v>
      </c>
      <c r="P17" s="1">
        <f t="shared" si="5"/>
        <v>124.33347571680463</v>
      </c>
      <c r="Q17" s="14"/>
      <c r="R17" s="1">
        <f>SUM('Investor 1'!B17,'Investor 2'!B17,'Investor 3'!B17)</f>
        <v>0</v>
      </c>
      <c r="S17" s="1">
        <f t="shared" si="6"/>
        <v>220000</v>
      </c>
      <c r="T17" s="1">
        <f>SUM('Investor 1'!F17,'Investor 2'!F17,'Investor 3'!F17)</f>
        <v>31.084960692846288</v>
      </c>
      <c r="U17" s="1">
        <f>SUM('Investor 1'!G17,'Investor 2'!G17,'Investor 3'!G17)</f>
        <v>880000</v>
      </c>
      <c r="V17" s="1">
        <f>SUM('Investor 1'!H17,'Investor 2'!H17,'Investor 3'!H17)</f>
        <v>76.147009236307269</v>
      </c>
      <c r="W17" s="1">
        <f>SUM('Investor 1'!I17,'Investor 2'!I17,'Investor 3'!I17)</f>
        <v>879923.85299076361</v>
      </c>
      <c r="X17" s="1"/>
      <c r="Z17" s="14"/>
      <c r="AA17" s="1">
        <f t="shared" si="11"/>
        <v>39.912774076035916</v>
      </c>
      <c r="AB17" s="14"/>
      <c r="AC17" s="1">
        <f t="shared" si="7"/>
        <v>124.33347571680464</v>
      </c>
      <c r="AD17" s="13" t="s">
        <v>26</v>
      </c>
      <c r="AE17" s="1">
        <f t="shared" si="13"/>
        <v>124.33347571680464</v>
      </c>
      <c r="AF17" s="14"/>
    </row>
    <row r="18" spans="1:32" x14ac:dyDescent="0.3">
      <c r="A18" t="s">
        <v>44</v>
      </c>
      <c r="B18" s="15"/>
      <c r="C18" s="5"/>
      <c r="D18" s="7"/>
      <c r="E18" s="22">
        <f t="shared" si="0"/>
        <v>0.9493745839581037</v>
      </c>
      <c r="F18" s="12">
        <f t="shared" si="14"/>
        <v>1256.136459748705</v>
      </c>
      <c r="G18" s="8">
        <f t="shared" si="1"/>
        <v>3.0993824220767827</v>
      </c>
      <c r="H18" s="8">
        <f t="shared" si="2"/>
        <v>3893.2472630748962</v>
      </c>
      <c r="I18" s="2">
        <f t="shared" si="8"/>
        <v>0.13166562715303984</v>
      </c>
      <c r="J18" s="1">
        <f t="shared" si="9"/>
        <v>512.60684255461206</v>
      </c>
      <c r="K18" s="14"/>
      <c r="L18" s="1">
        <f t="shared" si="10"/>
        <v>512.60684255461206</v>
      </c>
      <c r="M18" s="1">
        <f t="shared" si="12"/>
        <v>1188.0311960189815</v>
      </c>
      <c r="N18" s="1">
        <f t="shared" si="3"/>
        <v>51.260684255461207</v>
      </c>
      <c r="O18" s="1">
        <f t="shared" si="4"/>
        <v>230.67307914957544</v>
      </c>
      <c r="P18" s="1">
        <f t="shared" si="5"/>
        <v>230.67307914957544</v>
      </c>
      <c r="Q18" s="14"/>
      <c r="R18" s="1">
        <f>SUM('Investor 1'!B18,'Investor 2'!B18,'Investor 3'!B18)</f>
        <v>0</v>
      </c>
      <c r="S18" s="1">
        <f t="shared" si="6"/>
        <v>220000</v>
      </c>
      <c r="T18" s="1">
        <f>SUM('Investor 1'!F18,'Investor 2'!F18,'Investor 3'!F18)</f>
        <v>57.673260294535154</v>
      </c>
      <c r="U18" s="1">
        <f>SUM('Investor 1'!G18,'Investor 2'!G18,'Investor 3'!G18)</f>
        <v>880000</v>
      </c>
      <c r="V18" s="1">
        <f>SUM('Investor 1'!H18,'Investor 2'!H18,'Investor 3'!H18)</f>
        <v>133.82026953084244</v>
      </c>
      <c r="W18" s="1">
        <f>SUM('Investor 1'!I18,'Investor 2'!I18,'Investor 3'!I18)</f>
        <v>879866.17973046913</v>
      </c>
      <c r="X18" s="1"/>
      <c r="Z18" s="14"/>
      <c r="AA18" s="1">
        <f t="shared" si="11"/>
        <v>67.542435346436946</v>
      </c>
      <c r="AB18" s="14"/>
      <c r="AC18" s="1">
        <f t="shared" si="7"/>
        <v>230.67307914957547</v>
      </c>
      <c r="AD18" s="13" t="s">
        <v>27</v>
      </c>
      <c r="AE18" s="1">
        <f t="shared" si="13"/>
        <v>230.67307914957547</v>
      </c>
      <c r="AF18" s="14"/>
    </row>
    <row r="19" spans="1:32" x14ac:dyDescent="0.3">
      <c r="A19" t="s">
        <v>45</v>
      </c>
      <c r="B19" s="15"/>
      <c r="C19" s="5"/>
      <c r="D19" s="7"/>
      <c r="E19" s="22">
        <f t="shared" si="0"/>
        <v>1.0443120423539141</v>
      </c>
      <c r="F19" s="12">
        <f t="shared" si="14"/>
        <v>2448.6804886172372</v>
      </c>
      <c r="G19" s="8">
        <f t="shared" si="1"/>
        <v>3.389109443107635</v>
      </c>
      <c r="H19" s="8">
        <f t="shared" si="2"/>
        <v>8298.8461671260957</v>
      </c>
      <c r="I19" s="2">
        <f t="shared" si="8"/>
        <v>0.11969602468458167</v>
      </c>
      <c r="J19" s="1">
        <f t="shared" si="9"/>
        <v>993.33889567387109</v>
      </c>
      <c r="K19" s="14"/>
      <c r="L19" s="1">
        <f t="shared" si="10"/>
        <v>993.33889567387109</v>
      </c>
      <c r="M19" s="1">
        <f t="shared" si="12"/>
        <v>2181.3700916928528</v>
      </c>
      <c r="N19" s="1">
        <f t="shared" si="3"/>
        <v>99.333889567387118</v>
      </c>
      <c r="O19" s="1">
        <f t="shared" si="4"/>
        <v>447.00250305324198</v>
      </c>
      <c r="P19" s="1">
        <f t="shared" si="5"/>
        <v>447.00250305324198</v>
      </c>
      <c r="Q19" s="14"/>
      <c r="R19" s="1">
        <f>SUM('Investor 1'!B19,'Investor 2'!B19,'Investor 3'!B19)</f>
        <v>0</v>
      </c>
      <c r="S19" s="1">
        <f t="shared" si="6"/>
        <v>220000</v>
      </c>
      <c r="T19" s="1">
        <f>SUM('Investor 1'!F19,'Investor 2'!F19,'Investor 3'!F19)</f>
        <v>111.76762209662162</v>
      </c>
      <c r="U19" s="1">
        <f>SUM('Investor 1'!G19,'Investor 2'!G19,'Investor 3'!G19)</f>
        <v>880000</v>
      </c>
      <c r="V19" s="1">
        <f>SUM('Investor 1'!H19,'Investor 2'!H19,'Investor 3'!H19)</f>
        <v>245.58789162746405</v>
      </c>
      <c r="W19" s="1">
        <f>SUM('Investor 1'!I19,'Investor 2'!I19,'Investor 3'!I19)</f>
        <v>879754.41210837266</v>
      </c>
      <c r="X19" s="1"/>
      <c r="Z19" s="14"/>
      <c r="AA19" s="1">
        <f t="shared" si="11"/>
        <v>118.80311960189815</v>
      </c>
      <c r="AB19" s="14"/>
      <c r="AC19" s="1">
        <f t="shared" si="7"/>
        <v>447.00250305324192</v>
      </c>
      <c r="AD19" s="13" t="s">
        <v>28</v>
      </c>
      <c r="AE19" s="1">
        <f t="shared" si="13"/>
        <v>447.00250305324192</v>
      </c>
      <c r="AF19" s="14"/>
    </row>
    <row r="20" spans="1:32" x14ac:dyDescent="0.3">
      <c r="A20" t="s">
        <v>66</v>
      </c>
      <c r="B20" s="15"/>
      <c r="C20" s="5"/>
      <c r="D20" s="15"/>
      <c r="E20" s="22">
        <f t="shared" si="0"/>
        <v>1.1487432465893055</v>
      </c>
      <c r="F20" s="12">
        <f t="shared" si="14"/>
        <v>5005.8670107572834</v>
      </c>
      <c r="G20" s="8">
        <f t="shared" ref="G20:G54" si="15">LOG10(F20+1)</f>
        <v>3.6995660560960726</v>
      </c>
      <c r="H20" s="8">
        <f t="shared" ref="H20:H52" si="16">F20*G20</f>
        <v>18519.535674328759</v>
      </c>
      <c r="I20" s="2">
        <f t="shared" si="8"/>
        <v>0.10881456789507424</v>
      </c>
      <c r="J20" s="1">
        <f t="shared" ref="J20:J52" si="17">H20*I20</f>
        <v>2015.1952720194963</v>
      </c>
      <c r="K20" s="14"/>
      <c r="L20" s="1">
        <f t="shared" si="10"/>
        <v>2015.1952720194963</v>
      </c>
      <c r="M20" s="1">
        <f t="shared" ref="M20:M52" si="18">M19+L20</f>
        <v>4196.5653637123487</v>
      </c>
      <c r="N20" s="1">
        <f t="shared" si="3"/>
        <v>201.51952720194964</v>
      </c>
      <c r="O20" s="1">
        <f t="shared" si="4"/>
        <v>906.83787240877336</v>
      </c>
      <c r="P20" s="1">
        <f t="shared" si="5"/>
        <v>906.83787240877336</v>
      </c>
      <c r="Q20" s="14"/>
      <c r="R20" s="1">
        <f>SUM('Investor 1'!B20,'Investor 2'!B20,'Investor 3'!B20)</f>
        <v>0</v>
      </c>
      <c r="S20" s="1">
        <f t="shared" ref="S20:S52" si="19">R20+S19</f>
        <v>220000</v>
      </c>
      <c r="T20" s="1">
        <f>SUM('Investor 1'!F20,'Investor 2'!F20,'Investor 3'!F20)</f>
        <v>226.77275519631516</v>
      </c>
      <c r="U20" s="1">
        <f>SUM('Investor 1'!G20,'Investor 2'!G20,'Investor 3'!G20)</f>
        <v>880000</v>
      </c>
      <c r="V20" s="1">
        <f>SUM('Investor 1'!H20,'Investor 2'!H20,'Investor 3'!H20)</f>
        <v>472.36064682377923</v>
      </c>
      <c r="W20" s="1">
        <f>SUM('Investor 1'!I20,'Investor 2'!I20,'Investor 3'!I20)</f>
        <v>879527.63935317611</v>
      </c>
      <c r="X20" s="1"/>
      <c r="Z20" s="14"/>
      <c r="AA20" s="1">
        <f t="shared" ref="AA20:AA52" si="20">N19+AA19</f>
        <v>218.13700916928525</v>
      </c>
      <c r="AB20" s="14"/>
      <c r="AC20" s="1">
        <f t="shared" ref="AC20:AC52" si="21">AC19+P20+R20-AE19</f>
        <v>906.83787240877336</v>
      </c>
      <c r="AD20" s="17" t="s">
        <v>67</v>
      </c>
      <c r="AE20" s="1">
        <f t="shared" ref="AE20:AE52" si="22">MIN(bounty,MAX(AC20,0))</f>
        <v>906.83787240877336</v>
      </c>
      <c r="AF20" s="14"/>
    </row>
    <row r="21" spans="1:32" x14ac:dyDescent="0.3">
      <c r="A21" t="s">
        <v>68</v>
      </c>
      <c r="B21" s="15"/>
      <c r="C21" s="5"/>
      <c r="D21" s="15"/>
      <c r="E21" s="22">
        <f t="shared" si="0"/>
        <v>1.2636175712482363</v>
      </c>
      <c r="F21" s="12">
        <f t="shared" si="14"/>
        <v>10756.322932688907</v>
      </c>
      <c r="G21" s="8">
        <f t="shared" si="15"/>
        <v>4.0317042062545685</v>
      </c>
      <c r="H21" s="8">
        <f t="shared" si="16"/>
        <v>43366.31241155434</v>
      </c>
      <c r="I21" s="2">
        <f t="shared" si="8"/>
        <v>9.8922334450067484E-2</v>
      </c>
      <c r="J21" s="1">
        <f t="shared" si="17"/>
        <v>4289.8968602418909</v>
      </c>
      <c r="K21" s="14"/>
      <c r="L21" s="1">
        <f t="shared" si="10"/>
        <v>4289.8968602418909</v>
      </c>
      <c r="M21" s="1">
        <f t="shared" si="18"/>
        <v>8486.4622239542405</v>
      </c>
      <c r="N21" s="1">
        <f t="shared" si="3"/>
        <v>428.9896860241891</v>
      </c>
      <c r="O21" s="1">
        <f t="shared" si="4"/>
        <v>1930.453587108851</v>
      </c>
      <c r="P21" s="1">
        <f t="shared" si="5"/>
        <v>1930.453587108851</v>
      </c>
      <c r="Q21" s="14"/>
      <c r="R21" s="1">
        <f>SUM('Investor 1'!B21,'Investor 2'!B21,'Investor 3'!B21)</f>
        <v>0</v>
      </c>
      <c r="S21" s="1">
        <f t="shared" si="19"/>
        <v>220000</v>
      </c>
      <c r="T21" s="1">
        <f>SUM('Investor 1'!F21,'Investor 2'!F21,'Investor 3'!F21)</f>
        <v>482.87258996918024</v>
      </c>
      <c r="U21" s="1">
        <f>SUM('Investor 1'!G21,'Investor 2'!G21,'Investor 3'!G21)</f>
        <v>880000</v>
      </c>
      <c r="V21" s="1">
        <f>SUM('Investor 1'!H21,'Investor 2'!H21,'Investor 3'!H21)</f>
        <v>955.23323679295936</v>
      </c>
      <c r="W21" s="1">
        <f>SUM('Investor 1'!I21,'Investor 2'!I21,'Investor 3'!I21)</f>
        <v>879044.76676320704</v>
      </c>
      <c r="X21" s="1"/>
      <c r="Z21" s="14"/>
      <c r="AA21" s="1">
        <f t="shared" si="20"/>
        <v>419.65653637123489</v>
      </c>
      <c r="AB21" s="14"/>
      <c r="AC21" s="1">
        <f t="shared" si="21"/>
        <v>1930.453587108851</v>
      </c>
      <c r="AD21" s="17" t="s">
        <v>69</v>
      </c>
      <c r="AE21" s="1">
        <f t="shared" si="22"/>
        <v>1930.453587108851</v>
      </c>
      <c r="AF21" s="14"/>
    </row>
    <row r="22" spans="1:32" x14ac:dyDescent="0.3">
      <c r="A22" t="s">
        <v>70</v>
      </c>
      <c r="B22" s="15"/>
      <c r="C22" s="5"/>
      <c r="D22" s="15"/>
      <c r="E22" s="22">
        <f t="shared" si="0"/>
        <v>1.3899793283730599</v>
      </c>
      <c r="F22" s="12">
        <f t="shared" si="14"/>
        <v>24348.201592454971</v>
      </c>
      <c r="G22" s="8">
        <f t="shared" si="15"/>
        <v>4.3864847253175565</v>
      </c>
      <c r="H22" s="8">
        <f t="shared" si="16"/>
        <v>106803.01437425634</v>
      </c>
      <c r="I22" s="2">
        <f t="shared" si="8"/>
        <v>8.9929394954606792E-2</v>
      </c>
      <c r="J22" s="1">
        <f t="shared" si="17"/>
        <v>9604.7304620050454</v>
      </c>
      <c r="K22" s="14"/>
      <c r="L22" s="1">
        <f t="shared" si="10"/>
        <v>9604.7304620050454</v>
      </c>
      <c r="M22" s="1">
        <f t="shared" si="18"/>
        <v>18091.192685959286</v>
      </c>
      <c r="N22" s="1">
        <f t="shared" si="3"/>
        <v>960.47304620050454</v>
      </c>
      <c r="O22" s="1">
        <f t="shared" si="4"/>
        <v>4322.1287079022704</v>
      </c>
      <c r="P22" s="1">
        <f t="shared" si="5"/>
        <v>4322.1287079022704</v>
      </c>
      <c r="Q22" s="14"/>
      <c r="R22" s="1">
        <f>SUM('Investor 1'!B22,'Investor 2'!B22,'Investor 3'!B22)</f>
        <v>0</v>
      </c>
      <c r="S22" s="1">
        <f t="shared" si="19"/>
        <v>220000</v>
      </c>
      <c r="T22" s="1">
        <f>SUM('Investor 1'!F22,'Investor 2'!F22,'Investor 3'!F22)</f>
        <v>1081.7063609169293</v>
      </c>
      <c r="U22" s="1">
        <f>SUM('Investor 1'!G22,'Investor 2'!G22,'Investor 3'!G22)</f>
        <v>880000</v>
      </c>
      <c r="V22" s="1">
        <f>SUM('Investor 1'!H22,'Investor 2'!H22,'Investor 3'!H22)</f>
        <v>2036.9395977098886</v>
      </c>
      <c r="W22" s="1">
        <f>SUM('Investor 1'!I22,'Investor 2'!I22,'Investor 3'!I22)</f>
        <v>877963.06040229008</v>
      </c>
      <c r="X22" s="1"/>
      <c r="Z22" s="14"/>
      <c r="AA22" s="1">
        <f t="shared" si="20"/>
        <v>848.64622239542405</v>
      </c>
      <c r="AB22" s="14"/>
      <c r="AC22" s="1">
        <f t="shared" si="21"/>
        <v>4322.1287079022704</v>
      </c>
      <c r="AD22" s="17" t="s">
        <v>71</v>
      </c>
      <c r="AE22" s="1">
        <f t="shared" si="22"/>
        <v>4322.1287079022704</v>
      </c>
      <c r="AF22" s="14"/>
    </row>
    <row r="23" spans="1:32" x14ac:dyDescent="0.3">
      <c r="A23" t="s">
        <v>72</v>
      </c>
      <c r="B23" s="15"/>
      <c r="C23" s="5"/>
      <c r="D23" s="15"/>
      <c r="E23" s="22">
        <f t="shared" si="0"/>
        <v>1.5289772612103663</v>
      </c>
      <c r="F23" s="12">
        <f t="shared" si="14"/>
        <v>58191.698489027396</v>
      </c>
      <c r="G23" s="8">
        <f t="shared" si="15"/>
        <v>4.7648684965940173</v>
      </c>
      <c r="H23" s="8">
        <f t="shared" si="16"/>
        <v>277275.79089366429</v>
      </c>
      <c r="I23" s="2">
        <f t="shared" si="8"/>
        <v>8.1753995413278893E-2</v>
      </c>
      <c r="J23" s="1">
        <f t="shared" si="17"/>
        <v>22668.403736933909</v>
      </c>
      <c r="K23" s="14"/>
      <c r="L23" s="1">
        <f t="shared" si="10"/>
        <v>22668.403736933909</v>
      </c>
      <c r="M23" s="1">
        <f t="shared" si="18"/>
        <v>40759.596422893199</v>
      </c>
      <c r="N23" s="1">
        <f t="shared" si="3"/>
        <v>2266.840373693391</v>
      </c>
      <c r="O23" s="1">
        <f t="shared" si="4"/>
        <v>10200.781681620259</v>
      </c>
      <c r="P23" s="1">
        <f t="shared" si="5"/>
        <v>10200.781681620259</v>
      </c>
      <c r="Q23" s="14"/>
      <c r="R23" s="1">
        <f>SUM('Investor 1'!B23,'Investor 2'!B23,'Investor 3'!B23)</f>
        <v>0</v>
      </c>
      <c r="S23" s="1">
        <f t="shared" si="19"/>
        <v>220000</v>
      </c>
      <c r="T23" s="1">
        <f>SUM('Investor 1'!F23,'Investor 2'!F23,'Investor 3'!F23)</f>
        <v>2556.1120634484987</v>
      </c>
      <c r="U23" s="1">
        <f>SUM('Investor 1'!G23,'Investor 2'!G23,'Investor 3'!G23)</f>
        <v>880000</v>
      </c>
      <c r="V23" s="1">
        <f>SUM('Investor 1'!H23,'Investor 2'!H23,'Investor 3'!H23)</f>
        <v>4593.051661158388</v>
      </c>
      <c r="W23" s="1">
        <f>SUM('Investor 1'!I23,'Investor 2'!I23,'Investor 3'!I23)</f>
        <v>875406.94833884155</v>
      </c>
      <c r="X23" s="1"/>
      <c r="Z23" s="14"/>
      <c r="AA23" s="1">
        <f t="shared" si="20"/>
        <v>1809.1192685959286</v>
      </c>
      <c r="AB23" s="14"/>
      <c r="AC23" s="1">
        <f t="shared" si="21"/>
        <v>10200.781681620261</v>
      </c>
      <c r="AD23" s="17" t="s">
        <v>73</v>
      </c>
      <c r="AE23" s="1">
        <f t="shared" si="22"/>
        <v>10200.781681620261</v>
      </c>
      <c r="AF23" s="14"/>
    </row>
    <row r="24" spans="1:32" x14ac:dyDescent="0.3">
      <c r="A24" t="s">
        <v>74</v>
      </c>
      <c r="B24" s="15"/>
      <c r="C24" s="5"/>
      <c r="D24" s="15"/>
      <c r="E24" s="22">
        <f t="shared" si="0"/>
        <v>1.6818749873314029</v>
      </c>
      <c r="F24" s="12">
        <f t="shared" si="14"/>
        <v>147165.48226995993</v>
      </c>
      <c r="G24" s="8">
        <f t="shared" si="15"/>
        <v>5.1678089090318249</v>
      </c>
      <c r="H24" s="8">
        <f t="shared" si="16"/>
        <v>760523.09037666395</v>
      </c>
      <c r="I24" s="2">
        <f t="shared" si="8"/>
        <v>7.4321814012071719E-2</v>
      </c>
      <c r="J24" s="1">
        <f t="shared" si="17"/>
        <v>56523.45567486043</v>
      </c>
      <c r="K24" s="14"/>
      <c r="L24" s="1">
        <f t="shared" si="10"/>
        <v>56523.45567486043</v>
      </c>
      <c r="M24" s="1">
        <f t="shared" si="18"/>
        <v>97283.052097753622</v>
      </c>
      <c r="N24" s="1">
        <f t="shared" si="3"/>
        <v>5652.3455674860434</v>
      </c>
      <c r="O24" s="1">
        <f t="shared" si="4"/>
        <v>25435.555053687192</v>
      </c>
      <c r="P24" s="1">
        <f t="shared" si="5"/>
        <v>25435.555053687192</v>
      </c>
      <c r="Q24" s="14"/>
      <c r="R24" s="1">
        <f>SUM('Investor 1'!B24,'Investor 2'!B24,'Investor 3'!B24)</f>
        <v>0</v>
      </c>
      <c r="S24" s="1">
        <f t="shared" si="19"/>
        <v>220000</v>
      </c>
      <c r="T24" s="1">
        <f>SUM('Investor 1'!F24,'Investor 2'!F24,'Investor 3'!F24)</f>
        <v>6392.2523375325345</v>
      </c>
      <c r="U24" s="1">
        <f>SUM('Investor 1'!G24,'Investor 2'!G24,'Investor 3'!G24)</f>
        <v>880000</v>
      </c>
      <c r="V24" s="1">
        <f>SUM('Investor 1'!H24,'Investor 2'!H24,'Investor 3'!H24)</f>
        <v>10985.303998690923</v>
      </c>
      <c r="W24" s="1">
        <f>SUM('Investor 1'!I24,'Investor 2'!I24,'Investor 3'!I24)</f>
        <v>869014.6960013092</v>
      </c>
      <c r="X24" s="1"/>
      <c r="Z24" s="14"/>
      <c r="AA24" s="1">
        <f t="shared" si="20"/>
        <v>4075.9596422893196</v>
      </c>
      <c r="AB24" s="14"/>
      <c r="AC24" s="1">
        <f t="shared" si="21"/>
        <v>25435.555053687196</v>
      </c>
      <c r="AD24" s="17" t="s">
        <v>75</v>
      </c>
      <c r="AE24" s="1">
        <f t="shared" si="22"/>
        <v>25435.555053687196</v>
      </c>
      <c r="AF24" s="14"/>
    </row>
    <row r="25" spans="1:32" x14ac:dyDescent="0.3">
      <c r="A25" t="s">
        <v>76</v>
      </c>
      <c r="B25" s="15"/>
      <c r="C25" s="5"/>
      <c r="D25" s="15"/>
      <c r="E25" s="22">
        <f t="shared" si="0"/>
        <v>1.8500624860645434</v>
      </c>
      <c r="F25" s="12">
        <f t="shared" si="14"/>
        <v>394679.42589836859</v>
      </c>
      <c r="G25" s="8">
        <f t="shared" si="15"/>
        <v>5.5962455881763002</v>
      </c>
      <c r="H25" s="8">
        <f t="shared" si="16"/>
        <v>2208722.9959277003</v>
      </c>
      <c r="I25" s="2">
        <f t="shared" si="8"/>
        <v>6.7565285465519737E-2</v>
      </c>
      <c r="J25" s="1">
        <f t="shared" si="17"/>
        <v>149232.99973411305</v>
      </c>
      <c r="K25" s="14"/>
      <c r="L25" s="1">
        <f t="shared" si="10"/>
        <v>149232.99973411305</v>
      </c>
      <c r="M25" s="1">
        <f t="shared" si="18"/>
        <v>246516.05183186667</v>
      </c>
      <c r="N25" s="1">
        <f t="shared" si="3"/>
        <v>14923.299973411305</v>
      </c>
      <c r="O25" s="1">
        <f t="shared" si="4"/>
        <v>67154.84988035087</v>
      </c>
      <c r="P25" s="1">
        <f t="shared" si="5"/>
        <v>67154.84988035087</v>
      </c>
      <c r="Q25" s="14"/>
      <c r="R25" s="1">
        <f>SUM('Investor 1'!B25,'Investor 2'!B25,'Investor 3'!B25)</f>
        <v>0</v>
      </c>
      <c r="S25" s="1">
        <f t="shared" si="19"/>
        <v>220000</v>
      </c>
      <c r="T25" s="1">
        <f>SUM('Investor 1'!F25,'Investor 2'!F25,'Investor 3'!F25)</f>
        <v>17000.940308211924</v>
      </c>
      <c r="U25" s="1">
        <f>SUM('Investor 1'!G25,'Investor 2'!G25,'Investor 3'!G25)</f>
        <v>880000</v>
      </c>
      <c r="V25" s="1">
        <f>SUM('Investor 1'!H25,'Investor 2'!H25,'Investor 3'!H25)</f>
        <v>27986.244306902845</v>
      </c>
      <c r="W25" s="1">
        <f>SUM('Investor 1'!I25,'Investor 2'!I25,'Investor 3'!I25)</f>
        <v>852013.75569309713</v>
      </c>
      <c r="X25" s="1"/>
      <c r="Z25" s="14"/>
      <c r="AA25" s="1">
        <f t="shared" si="20"/>
        <v>9728.3052097753625</v>
      </c>
      <c r="AB25" s="14"/>
      <c r="AC25" s="1">
        <f t="shared" si="21"/>
        <v>67154.84988035087</v>
      </c>
      <c r="AD25" s="17" t="s">
        <v>77</v>
      </c>
      <c r="AE25" s="1">
        <f t="shared" si="22"/>
        <v>50000</v>
      </c>
      <c r="AF25" s="14"/>
    </row>
    <row r="26" spans="1:32" x14ac:dyDescent="0.3">
      <c r="A26" t="s">
        <v>78</v>
      </c>
      <c r="B26" s="15"/>
      <c r="C26" s="5"/>
      <c r="D26" s="15"/>
      <c r="E26" s="22">
        <f t="shared" si="0"/>
        <v>2</v>
      </c>
      <c r="F26" s="12">
        <f t="shared" si="14"/>
        <v>1000000</v>
      </c>
      <c r="G26" s="8">
        <f t="shared" si="15"/>
        <v>6.0000004342942646</v>
      </c>
      <c r="H26" s="8">
        <f t="shared" si="16"/>
        <v>6000000.4342942648</v>
      </c>
      <c r="I26" s="2">
        <f t="shared" si="8"/>
        <v>6.1422986786836116E-2</v>
      </c>
      <c r="J26" s="1">
        <f t="shared" si="17"/>
        <v>368537.94739666756</v>
      </c>
      <c r="K26" s="14"/>
      <c r="L26" s="1">
        <f t="shared" si="10"/>
        <v>368537.94739666756</v>
      </c>
      <c r="M26" s="1">
        <f t="shared" si="18"/>
        <v>615053.99922853429</v>
      </c>
      <c r="N26" s="1">
        <f t="shared" si="3"/>
        <v>36853.794739666759</v>
      </c>
      <c r="O26" s="1">
        <f t="shared" si="4"/>
        <v>165842.07632850041</v>
      </c>
      <c r="P26" s="1">
        <f t="shared" si="5"/>
        <v>165842.07632850041</v>
      </c>
      <c r="Q26" s="14"/>
      <c r="R26" s="1">
        <f>SUM('Investor 1'!B26,'Investor 2'!B26,'Investor 3'!B26)</f>
        <v>0</v>
      </c>
      <c r="S26" s="1">
        <f t="shared" si="19"/>
        <v>220000</v>
      </c>
      <c r="T26" s="1">
        <f>SUM('Investor 1'!F26,'Investor 2'!F26,'Investor 3'!F26)</f>
        <v>42822.379977410128</v>
      </c>
      <c r="U26" s="1">
        <f>SUM('Investor 1'!G26,'Investor 2'!G26,'Investor 3'!G26)</f>
        <v>880000</v>
      </c>
      <c r="V26" s="1">
        <f>SUM('Investor 1'!H26,'Investor 2'!H26,'Investor 3'!H26)</f>
        <v>70808.624284312973</v>
      </c>
      <c r="W26" s="1">
        <f>SUM('Investor 1'!I26,'Investor 2'!I26,'Investor 3'!I26)</f>
        <v>809191.37571568694</v>
      </c>
      <c r="X26" s="1"/>
      <c r="Z26" s="14"/>
      <c r="AA26" s="1">
        <f t="shared" si="20"/>
        <v>24651.605183186668</v>
      </c>
      <c r="AB26" s="14"/>
      <c r="AC26" s="1">
        <f t="shared" si="21"/>
        <v>182996.92620885128</v>
      </c>
      <c r="AD26" s="17" t="s">
        <v>79</v>
      </c>
      <c r="AE26" s="1">
        <f t="shared" si="22"/>
        <v>50000</v>
      </c>
      <c r="AF26" s="14"/>
    </row>
    <row r="27" spans="1:32" x14ac:dyDescent="0.3">
      <c r="A27" t="s">
        <v>80</v>
      </c>
      <c r="B27" s="15"/>
      <c r="C27" s="5"/>
      <c r="D27" s="15"/>
      <c r="E27" s="22">
        <f t="shared" si="0"/>
        <v>2</v>
      </c>
      <c r="F27" s="12">
        <f t="shared" si="14"/>
        <v>1000000</v>
      </c>
      <c r="G27" s="8">
        <f t="shared" si="15"/>
        <v>6.0000004342942646</v>
      </c>
      <c r="H27" s="8">
        <f t="shared" si="16"/>
        <v>6000000.4342942648</v>
      </c>
      <c r="I27" s="2">
        <f t="shared" si="8"/>
        <v>5.5839078897123737E-2</v>
      </c>
      <c r="J27" s="1">
        <f t="shared" si="17"/>
        <v>335034.49763333413</v>
      </c>
      <c r="K27" s="14"/>
      <c r="L27" s="1">
        <f t="shared" si="10"/>
        <v>335034.49763333413</v>
      </c>
      <c r="M27" s="1">
        <f t="shared" si="18"/>
        <v>950088.49686186842</v>
      </c>
      <c r="N27" s="1">
        <f t="shared" si="3"/>
        <v>33503.449763333418</v>
      </c>
      <c r="O27" s="1">
        <f t="shared" si="4"/>
        <v>150765.52393500035</v>
      </c>
      <c r="P27" s="1">
        <f t="shared" si="5"/>
        <v>150765.52393500035</v>
      </c>
      <c r="Q27" s="14"/>
      <c r="R27" s="1">
        <f>SUM('Investor 1'!B27,'Investor 2'!B27,'Investor 3'!B27)</f>
        <v>0</v>
      </c>
      <c r="S27" s="1">
        <f t="shared" si="19"/>
        <v>220000</v>
      </c>
      <c r="T27" s="1">
        <f>SUM('Investor 1'!F27,'Investor 2'!F27,'Investor 3'!F27)</f>
        <v>40989.580785341866</v>
      </c>
      <c r="U27" s="1">
        <f>SUM('Investor 1'!G27,'Investor 2'!G27,'Investor 3'!G27)</f>
        <v>880000</v>
      </c>
      <c r="V27" s="1">
        <f>SUM('Investor 1'!H27,'Investor 2'!H27,'Investor 3'!H27)</f>
        <v>111798.20506965485</v>
      </c>
      <c r="W27" s="1">
        <f>SUM('Investor 1'!I27,'Investor 2'!I27,'Investor 3'!I27)</f>
        <v>768201.79493034515</v>
      </c>
      <c r="X27" s="1"/>
      <c r="Z27" s="14"/>
      <c r="AA27" s="1">
        <f t="shared" si="20"/>
        <v>61505.399922853423</v>
      </c>
      <c r="AB27" s="14"/>
      <c r="AC27" s="1">
        <f t="shared" si="21"/>
        <v>283762.45014385163</v>
      </c>
      <c r="AD27" s="17" t="s">
        <v>81</v>
      </c>
      <c r="AE27" s="1">
        <f t="shared" si="22"/>
        <v>50000</v>
      </c>
      <c r="AF27" s="14"/>
    </row>
    <row r="28" spans="1:32" x14ac:dyDescent="0.3">
      <c r="A28" t="s">
        <v>82</v>
      </c>
      <c r="B28" s="15"/>
      <c r="C28" s="5"/>
      <c r="D28" s="15"/>
      <c r="E28" s="22">
        <f t="shared" si="0"/>
        <v>2</v>
      </c>
      <c r="F28" s="12">
        <f t="shared" si="14"/>
        <v>1000000</v>
      </c>
      <c r="G28" s="8">
        <f t="shared" si="15"/>
        <v>6.0000004342942646</v>
      </c>
      <c r="H28" s="8">
        <f t="shared" si="16"/>
        <v>6000000.4342942648</v>
      </c>
      <c r="I28" s="2">
        <f t="shared" si="8"/>
        <v>5.0762798997385214E-2</v>
      </c>
      <c r="J28" s="1">
        <f t="shared" si="17"/>
        <v>304576.81603030377</v>
      </c>
      <c r="K28" s="14"/>
      <c r="L28" s="1">
        <f t="shared" si="10"/>
        <v>304576.81603030377</v>
      </c>
      <c r="M28" s="1">
        <f t="shared" si="18"/>
        <v>1254665.3128921723</v>
      </c>
      <c r="N28" s="1">
        <f t="shared" si="3"/>
        <v>30457.681603030378</v>
      </c>
      <c r="O28" s="1">
        <f t="shared" si="4"/>
        <v>137059.56721363671</v>
      </c>
      <c r="P28" s="1">
        <f t="shared" si="5"/>
        <v>137059.56721363671</v>
      </c>
      <c r="Q28" s="14"/>
      <c r="R28" s="1">
        <f>SUM('Investor 1'!B28,'Investor 2'!B28,'Investor 3'!B28)</f>
        <v>0</v>
      </c>
      <c r="S28" s="1">
        <f t="shared" si="19"/>
        <v>220000</v>
      </c>
      <c r="T28" s="1">
        <f>SUM('Investor 1'!F28,'Investor 2'!F28,'Investor 3'!F28)</f>
        <v>39251.541699058558</v>
      </c>
      <c r="U28" s="1">
        <f>SUM('Investor 1'!G28,'Investor 2'!G28,'Investor 3'!G28)</f>
        <v>880000</v>
      </c>
      <c r="V28" s="1">
        <f>SUM('Investor 1'!H28,'Investor 2'!H28,'Investor 3'!H28)</f>
        <v>151049.7467687134</v>
      </c>
      <c r="W28" s="1">
        <f>SUM('Investor 1'!I28,'Investor 2'!I28,'Investor 3'!I28)</f>
        <v>728950.25323128654</v>
      </c>
      <c r="X28" s="1"/>
      <c r="Z28" s="14"/>
      <c r="AA28" s="1">
        <f t="shared" si="20"/>
        <v>95008.849686186848</v>
      </c>
      <c r="AB28" s="14"/>
      <c r="AC28" s="1">
        <f t="shared" si="21"/>
        <v>370822.01735748834</v>
      </c>
      <c r="AD28" s="17" t="s">
        <v>83</v>
      </c>
      <c r="AE28" s="1">
        <f t="shared" si="22"/>
        <v>50000</v>
      </c>
      <c r="AF28" s="14"/>
    </row>
    <row r="29" spans="1:32" x14ac:dyDescent="0.3">
      <c r="A29" t="s">
        <v>84</v>
      </c>
      <c r="B29" s="15"/>
      <c r="C29" s="5"/>
      <c r="D29" s="15"/>
      <c r="E29" s="22">
        <f t="shared" si="0"/>
        <v>2</v>
      </c>
      <c r="F29" s="12">
        <f t="shared" si="14"/>
        <v>1000000</v>
      </c>
      <c r="G29" s="8">
        <f t="shared" si="15"/>
        <v>6.0000004342942646</v>
      </c>
      <c r="H29" s="8">
        <f t="shared" si="16"/>
        <v>6000000.4342942648</v>
      </c>
      <c r="I29" s="2">
        <f t="shared" si="8"/>
        <v>4.614799908853201E-2</v>
      </c>
      <c r="J29" s="1">
        <f t="shared" si="17"/>
        <v>276888.0145730034</v>
      </c>
      <c r="K29" s="14"/>
      <c r="L29" s="1">
        <f t="shared" si="10"/>
        <v>276888.0145730034</v>
      </c>
      <c r="M29" s="1">
        <f t="shared" si="18"/>
        <v>1531553.3274651757</v>
      </c>
      <c r="N29" s="1">
        <f t="shared" si="3"/>
        <v>27688.801457300342</v>
      </c>
      <c r="O29" s="1">
        <f t="shared" si="4"/>
        <v>124599.60655785153</v>
      </c>
      <c r="P29" s="1">
        <f t="shared" si="5"/>
        <v>124599.60655785153</v>
      </c>
      <c r="Q29" s="14"/>
      <c r="R29" s="1">
        <f>SUM('Investor 1'!B29,'Investor 2'!B29,'Investor 3'!B29)</f>
        <v>0</v>
      </c>
      <c r="S29" s="1">
        <f t="shared" si="19"/>
        <v>220000</v>
      </c>
      <c r="T29" s="1">
        <f>SUM('Investor 1'!F29,'Investor 2'!F29,'Investor 3'!F29)</f>
        <v>37604.642184039258</v>
      </c>
      <c r="U29" s="1">
        <f>SUM('Investor 1'!G29,'Investor 2'!G29,'Investor 3'!G29)</f>
        <v>880000</v>
      </c>
      <c r="V29" s="1">
        <f>SUM('Investor 1'!H29,'Investor 2'!H29,'Investor 3'!H29)</f>
        <v>188654.38895275266</v>
      </c>
      <c r="W29" s="1">
        <f>SUM('Investor 1'!I29,'Investor 2'!I29,'Investor 3'!I29)</f>
        <v>691345.61104724742</v>
      </c>
      <c r="X29" s="1"/>
      <c r="Z29" s="14"/>
      <c r="AA29" s="1">
        <f t="shared" si="20"/>
        <v>125466.53128921722</v>
      </c>
      <c r="AB29" s="14"/>
      <c r="AC29" s="1">
        <f t="shared" si="21"/>
        <v>445421.62391533988</v>
      </c>
      <c r="AD29" s="17" t="s">
        <v>85</v>
      </c>
      <c r="AE29" s="1">
        <f t="shared" si="22"/>
        <v>50000</v>
      </c>
      <c r="AF29" s="14"/>
    </row>
    <row r="30" spans="1:32" x14ac:dyDescent="0.3">
      <c r="A30" t="s">
        <v>86</v>
      </c>
      <c r="B30" s="15"/>
      <c r="C30" s="5"/>
      <c r="D30" s="15"/>
      <c r="E30" s="22">
        <f t="shared" si="0"/>
        <v>2</v>
      </c>
      <c r="F30" s="12">
        <f t="shared" si="14"/>
        <v>1000000</v>
      </c>
      <c r="G30" s="8">
        <f t="shared" si="15"/>
        <v>6.0000004342942646</v>
      </c>
      <c r="H30" s="8">
        <f t="shared" si="16"/>
        <v>6000000.4342942648</v>
      </c>
      <c r="I30" s="2">
        <f t="shared" si="8"/>
        <v>4.1952726444120007E-2</v>
      </c>
      <c r="J30" s="1">
        <f t="shared" si="17"/>
        <v>251716.37688454852</v>
      </c>
      <c r="K30" s="14"/>
      <c r="L30" s="1">
        <f t="shared" si="10"/>
        <v>251716.37688454852</v>
      </c>
      <c r="M30" s="1">
        <f t="shared" si="18"/>
        <v>1783269.7043497241</v>
      </c>
      <c r="N30" s="1">
        <f t="shared" si="3"/>
        <v>25171.637688454852</v>
      </c>
      <c r="O30" s="1">
        <f t="shared" si="4"/>
        <v>113272.36959804683</v>
      </c>
      <c r="P30" s="1">
        <f t="shared" si="5"/>
        <v>113272.36959804683</v>
      </c>
      <c r="Q30" s="14"/>
      <c r="R30" s="1">
        <f>SUM('Investor 1'!B30,'Investor 2'!B30,'Investor 3'!B30)</f>
        <v>0</v>
      </c>
      <c r="S30" s="1">
        <f t="shared" si="19"/>
        <v>220000</v>
      </c>
      <c r="T30" s="1">
        <f>SUM('Investor 1'!F30,'Investor 2'!F30,'Investor 3'!F30)</f>
        <v>36045.533396562263</v>
      </c>
      <c r="U30" s="1">
        <f>SUM('Investor 1'!G30,'Investor 2'!G30,'Investor 3'!G30)</f>
        <v>880000</v>
      </c>
      <c r="V30" s="1">
        <f>SUM('Investor 1'!H30,'Investor 2'!H30,'Investor 3'!H30)</f>
        <v>224699.92234931496</v>
      </c>
      <c r="W30" s="1">
        <f>SUM('Investor 1'!I30,'Investor 2'!I30,'Investor 3'!I30)</f>
        <v>655300.0776506851</v>
      </c>
      <c r="X30" s="1"/>
      <c r="Z30" s="14"/>
      <c r="AA30" s="1">
        <f t="shared" si="20"/>
        <v>153155.33274651755</v>
      </c>
      <c r="AB30" s="14"/>
      <c r="AC30" s="1">
        <f t="shared" si="21"/>
        <v>508693.9935133867</v>
      </c>
      <c r="AD30" s="17" t="s">
        <v>87</v>
      </c>
      <c r="AE30" s="1">
        <f t="shared" si="22"/>
        <v>50000</v>
      </c>
      <c r="AF30" s="14"/>
    </row>
    <row r="31" spans="1:32" x14ac:dyDescent="0.3">
      <c r="A31" t="s">
        <v>88</v>
      </c>
      <c r="B31" s="15"/>
      <c r="C31" s="5"/>
      <c r="D31" s="15"/>
      <c r="E31" s="22">
        <f t="shared" si="0"/>
        <v>2</v>
      </c>
      <c r="F31" s="12">
        <f t="shared" si="14"/>
        <v>1000000</v>
      </c>
      <c r="G31" s="8">
        <f t="shared" si="15"/>
        <v>6.0000004342942646</v>
      </c>
      <c r="H31" s="8">
        <f t="shared" si="16"/>
        <v>6000000.4342942648</v>
      </c>
      <c r="I31" s="2">
        <f t="shared" si="8"/>
        <v>3.8138842221927274E-2</v>
      </c>
      <c r="J31" s="1">
        <f t="shared" si="17"/>
        <v>228833.06989504409</v>
      </c>
      <c r="K31" s="14"/>
      <c r="L31" s="1">
        <f t="shared" si="10"/>
        <v>228833.06989504409</v>
      </c>
      <c r="M31" s="1">
        <f t="shared" si="18"/>
        <v>2012102.7742447681</v>
      </c>
      <c r="N31" s="1">
        <f t="shared" si="3"/>
        <v>22883.30698950441</v>
      </c>
      <c r="O31" s="1">
        <f t="shared" si="4"/>
        <v>102974.88145276984</v>
      </c>
      <c r="P31" s="1">
        <f t="shared" si="5"/>
        <v>102974.88145276984</v>
      </c>
      <c r="Q31" s="14"/>
      <c r="R31" s="1">
        <f>SUM('Investor 1'!B31,'Investor 2'!B31,'Investor 3'!B31)</f>
        <v>0</v>
      </c>
      <c r="S31" s="1">
        <f t="shared" si="19"/>
        <v>220000</v>
      </c>
      <c r="T31" s="1">
        <f>SUM('Investor 1'!F31,'Investor 2'!F31,'Investor 3'!F31)</f>
        <v>34571.144872785408</v>
      </c>
      <c r="U31" s="1">
        <f>SUM('Investor 1'!G31,'Investor 2'!G31,'Investor 3'!G31)</f>
        <v>880000</v>
      </c>
      <c r="V31" s="1">
        <f>SUM('Investor 1'!H31,'Investor 2'!H31,'Investor 3'!H31)</f>
        <v>259271.06722210036</v>
      </c>
      <c r="W31" s="1">
        <f>SUM('Investor 1'!I31,'Investor 2'!I31,'Investor 3'!I31)</f>
        <v>620728.93277789967</v>
      </c>
      <c r="X31" s="1"/>
      <c r="Z31" s="14"/>
      <c r="AA31" s="1">
        <f t="shared" si="20"/>
        <v>178326.97043497241</v>
      </c>
      <c r="AB31" s="14"/>
      <c r="AC31" s="1">
        <f t="shared" si="21"/>
        <v>561668.87496615655</v>
      </c>
      <c r="AD31" s="17" t="s">
        <v>89</v>
      </c>
      <c r="AE31" s="1">
        <f t="shared" si="22"/>
        <v>50000</v>
      </c>
      <c r="AF31" s="14"/>
    </row>
    <row r="32" spans="1:32" x14ac:dyDescent="0.3">
      <c r="A32" t="s">
        <v>90</v>
      </c>
      <c r="B32" s="15"/>
      <c r="C32" s="5"/>
      <c r="D32" s="15"/>
      <c r="E32" s="22">
        <f t="shared" si="0"/>
        <v>2</v>
      </c>
      <c r="F32" s="12">
        <f t="shared" si="14"/>
        <v>1000000</v>
      </c>
      <c r="G32" s="8">
        <f t="shared" si="15"/>
        <v>6.0000004342942646</v>
      </c>
      <c r="H32" s="8">
        <f t="shared" si="16"/>
        <v>6000000.4342942648</v>
      </c>
      <c r="I32" s="2">
        <f t="shared" si="8"/>
        <v>3.4671674747206609E-2</v>
      </c>
      <c r="J32" s="1">
        <f t="shared" si="17"/>
        <v>208030.06354094914</v>
      </c>
      <c r="K32" s="14"/>
      <c r="L32" s="1">
        <f t="shared" si="10"/>
        <v>208030.06354094914</v>
      </c>
      <c r="M32" s="1">
        <f t="shared" si="18"/>
        <v>2220132.8377857171</v>
      </c>
      <c r="N32" s="1">
        <f t="shared" si="3"/>
        <v>20803.006354094916</v>
      </c>
      <c r="O32" s="1">
        <f t="shared" si="4"/>
        <v>93613.528593427109</v>
      </c>
      <c r="P32" s="1">
        <f t="shared" si="5"/>
        <v>93613.528593427109</v>
      </c>
      <c r="Q32" s="14"/>
      <c r="R32" s="1">
        <f>SUM('Investor 1'!B32,'Investor 2'!B32,'Investor 3'!B32)</f>
        <v>0</v>
      </c>
      <c r="S32" s="1">
        <f t="shared" si="19"/>
        <v>220000</v>
      </c>
      <c r="T32" s="1">
        <f>SUM('Investor 1'!F32,'Investor 2'!F32,'Investor 3'!F32)</f>
        <v>33178.695567462717</v>
      </c>
      <c r="U32" s="1">
        <f>SUM('Investor 1'!G32,'Investor 2'!G32,'Investor 3'!G32)</f>
        <v>880000</v>
      </c>
      <c r="V32" s="1">
        <f>SUM('Investor 1'!H32,'Investor 2'!H32,'Investor 3'!H32)</f>
        <v>292449.7627895631</v>
      </c>
      <c r="W32" s="1">
        <f>SUM('Investor 1'!I32,'Investor 2'!I32,'Investor 3'!I32)</f>
        <v>587550.23721043696</v>
      </c>
      <c r="X32" s="1"/>
      <c r="Z32" s="14"/>
      <c r="AA32" s="1">
        <f t="shared" si="20"/>
        <v>201210.27742447681</v>
      </c>
      <c r="AB32" s="14"/>
      <c r="AC32" s="1">
        <f t="shared" si="21"/>
        <v>605282.4035595837</v>
      </c>
      <c r="AD32" s="17" t="s">
        <v>91</v>
      </c>
      <c r="AE32" s="1">
        <f t="shared" si="22"/>
        <v>50000</v>
      </c>
      <c r="AF32" s="14"/>
    </row>
    <row r="33" spans="1:32" x14ac:dyDescent="0.3">
      <c r="A33" t="s">
        <v>92</v>
      </c>
      <c r="B33" s="15"/>
      <c r="C33" s="5"/>
      <c r="D33" s="15"/>
      <c r="E33" s="22">
        <f t="shared" si="0"/>
        <v>2</v>
      </c>
      <c r="F33" s="12">
        <f t="shared" si="14"/>
        <v>1000000</v>
      </c>
      <c r="G33" s="8">
        <f t="shared" si="15"/>
        <v>6.0000004342942646</v>
      </c>
      <c r="H33" s="8">
        <f t="shared" si="16"/>
        <v>6000000.4342942648</v>
      </c>
      <c r="I33" s="2">
        <f t="shared" si="8"/>
        <v>3.1519704315642369E-2</v>
      </c>
      <c r="J33" s="1">
        <f t="shared" si="17"/>
        <v>189118.23958268104</v>
      </c>
      <c r="K33" s="14"/>
      <c r="L33" s="1">
        <f t="shared" si="10"/>
        <v>189118.23958268104</v>
      </c>
      <c r="M33" s="1">
        <f t="shared" si="18"/>
        <v>2409251.0773683982</v>
      </c>
      <c r="N33" s="1">
        <f t="shared" si="3"/>
        <v>18911.823958268105</v>
      </c>
      <c r="O33" s="1">
        <f t="shared" si="4"/>
        <v>85103.20781220647</v>
      </c>
      <c r="P33" s="1">
        <f t="shared" si="5"/>
        <v>85103.20781220647</v>
      </c>
      <c r="Q33" s="14"/>
      <c r="R33" s="1">
        <f>SUM('Investor 1'!B33,'Investor 2'!B33,'Investor 3'!B33)</f>
        <v>0</v>
      </c>
      <c r="S33" s="1">
        <f t="shared" si="19"/>
        <v>220000</v>
      </c>
      <c r="T33" s="1">
        <f>SUM('Investor 1'!F33,'Investor 2'!F33,'Investor 3'!F33)</f>
        <v>31865.710424315086</v>
      </c>
      <c r="U33" s="1">
        <f>SUM('Investor 1'!G33,'Investor 2'!G33,'Investor 3'!G33)</f>
        <v>880000</v>
      </c>
      <c r="V33" s="1">
        <f>SUM('Investor 1'!H33,'Investor 2'!H33,'Investor 3'!H33)</f>
        <v>324315.47321387817</v>
      </c>
      <c r="W33" s="1">
        <f>SUM('Investor 1'!I33,'Investor 2'!I33,'Investor 3'!I33)</f>
        <v>555684.52678612177</v>
      </c>
      <c r="X33" s="1"/>
      <c r="Z33" s="14"/>
      <c r="AA33" s="1">
        <f t="shared" si="20"/>
        <v>222013.28377857173</v>
      </c>
      <c r="AB33" s="14"/>
      <c r="AC33" s="1">
        <f t="shared" si="21"/>
        <v>640385.61137179018</v>
      </c>
      <c r="AD33" s="17" t="s">
        <v>93</v>
      </c>
      <c r="AE33" s="1">
        <f t="shared" si="22"/>
        <v>50000</v>
      </c>
      <c r="AF33" s="14"/>
    </row>
    <row r="34" spans="1:32" x14ac:dyDescent="0.3">
      <c r="A34" t="s">
        <v>94</v>
      </c>
      <c r="B34" s="15"/>
      <c r="C34" s="5"/>
      <c r="D34" s="15"/>
      <c r="E34" s="22">
        <f t="shared" si="0"/>
        <v>2</v>
      </c>
      <c r="F34" s="12">
        <f t="shared" si="14"/>
        <v>1000000</v>
      </c>
      <c r="G34" s="8">
        <f t="shared" si="15"/>
        <v>6.0000004342942646</v>
      </c>
      <c r="H34" s="8">
        <f t="shared" si="16"/>
        <v>6000000.4342942648</v>
      </c>
      <c r="I34" s="2">
        <f t="shared" si="8"/>
        <v>2.8654276650583968E-2</v>
      </c>
      <c r="J34" s="1">
        <f t="shared" si="17"/>
        <v>171925.67234789181</v>
      </c>
      <c r="K34" s="14"/>
      <c r="L34" s="1">
        <f t="shared" si="10"/>
        <v>171925.67234789181</v>
      </c>
      <c r="M34" s="1">
        <f t="shared" si="18"/>
        <v>2581176.7497162898</v>
      </c>
      <c r="N34" s="1">
        <f t="shared" si="3"/>
        <v>17192.567234789181</v>
      </c>
      <c r="O34" s="1">
        <f t="shared" si="4"/>
        <v>77366.552556551324</v>
      </c>
      <c r="P34" s="1">
        <f t="shared" si="5"/>
        <v>77366.552556551324</v>
      </c>
      <c r="Q34" s="14"/>
      <c r="R34" s="1">
        <f>SUM('Investor 1'!B34,'Investor 2'!B34,'Investor 3'!B34)</f>
        <v>0</v>
      </c>
      <c r="S34" s="1">
        <f t="shared" si="19"/>
        <v>220000</v>
      </c>
      <c r="T34" s="1">
        <f>SUM('Investor 1'!F34,'Investor 2'!F34,'Investor 3'!F34)</f>
        <v>30630.044102330012</v>
      </c>
      <c r="U34" s="1">
        <f>SUM('Investor 1'!G34,'Investor 2'!G34,'Investor 3'!G34)</f>
        <v>880000</v>
      </c>
      <c r="V34" s="1">
        <f>SUM('Investor 1'!H34,'Investor 2'!H34,'Investor 3'!H34)</f>
        <v>354945.51731620816</v>
      </c>
      <c r="W34" s="1">
        <f>SUM('Investor 1'!I34,'Investor 2'!I34,'Investor 3'!I34)</f>
        <v>525054.48268379178</v>
      </c>
      <c r="X34" s="1"/>
      <c r="Z34" s="14"/>
      <c r="AA34" s="1">
        <f t="shared" si="20"/>
        <v>240925.10773683983</v>
      </c>
      <c r="AB34" s="14"/>
      <c r="AC34" s="1">
        <f t="shared" si="21"/>
        <v>667752.16392834147</v>
      </c>
      <c r="AD34" s="17" t="s">
        <v>95</v>
      </c>
      <c r="AE34" s="1">
        <f t="shared" si="22"/>
        <v>50000</v>
      </c>
      <c r="AF34" s="14"/>
    </row>
    <row r="35" spans="1:32" x14ac:dyDescent="0.3">
      <c r="A35" t="s">
        <v>96</v>
      </c>
      <c r="B35" s="15"/>
      <c r="C35" s="5"/>
      <c r="D35" s="15"/>
      <c r="E35" s="22">
        <f t="shared" si="0"/>
        <v>2</v>
      </c>
      <c r="F35" s="12">
        <f t="shared" si="14"/>
        <v>1000000</v>
      </c>
      <c r="G35" s="8">
        <f t="shared" si="15"/>
        <v>6.0000004342942646</v>
      </c>
      <c r="H35" s="8">
        <f t="shared" si="16"/>
        <v>6000000.4342942648</v>
      </c>
      <c r="I35" s="2">
        <f t="shared" si="8"/>
        <v>2.6049342409621788E-2</v>
      </c>
      <c r="J35" s="1">
        <f t="shared" si="17"/>
        <v>156296.06577081073</v>
      </c>
      <c r="K35" s="14"/>
      <c r="L35" s="1">
        <f t="shared" si="10"/>
        <v>156296.06577081073</v>
      </c>
      <c r="M35" s="1">
        <f t="shared" si="18"/>
        <v>2737472.8154871007</v>
      </c>
      <c r="N35" s="1">
        <f t="shared" si="3"/>
        <v>15629.606577081075</v>
      </c>
      <c r="O35" s="1">
        <f t="shared" si="4"/>
        <v>70333.229596864825</v>
      </c>
      <c r="P35" s="1">
        <f t="shared" si="5"/>
        <v>70333.229596864825</v>
      </c>
      <c r="Q35" s="14"/>
      <c r="R35" s="1">
        <f>SUM('Investor 1'!B35,'Investor 2'!B35,'Investor 3'!B35)</f>
        <v>0</v>
      </c>
      <c r="S35" s="1">
        <f t="shared" si="19"/>
        <v>220000</v>
      </c>
      <c r="T35" s="1">
        <f>SUM('Investor 1'!F35,'Investor 2'!F35,'Investor 3'!F35)</f>
        <v>29469.914116758224</v>
      </c>
      <c r="U35" s="1">
        <f>SUM('Investor 1'!G35,'Investor 2'!G35,'Investor 3'!G35)</f>
        <v>880000</v>
      </c>
      <c r="V35" s="1">
        <f>SUM('Investor 1'!H35,'Investor 2'!H35,'Investor 3'!H35)</f>
        <v>384415.43143296643</v>
      </c>
      <c r="W35" s="1">
        <f>SUM('Investor 1'!I35,'Investor 2'!I35,'Investor 3'!I35)</f>
        <v>495584.56856703357</v>
      </c>
      <c r="X35" s="1"/>
      <c r="Z35" s="14"/>
      <c r="AA35" s="1">
        <f t="shared" si="20"/>
        <v>258117.67497162899</v>
      </c>
      <c r="AB35" s="14"/>
      <c r="AC35" s="1">
        <f t="shared" si="21"/>
        <v>688085.39352520625</v>
      </c>
      <c r="AD35" s="17" t="s">
        <v>97</v>
      </c>
      <c r="AE35" s="1">
        <f t="shared" si="22"/>
        <v>50000</v>
      </c>
      <c r="AF35" s="14"/>
    </row>
    <row r="36" spans="1:32" x14ac:dyDescent="0.3">
      <c r="A36" t="s">
        <v>98</v>
      </c>
      <c r="B36" s="15"/>
      <c r="C36" s="5"/>
      <c r="D36" s="15"/>
      <c r="E36" s="22">
        <f t="shared" ref="E36:E54" si="23">MIN(growth*(costperuse/I36),2)</f>
        <v>2</v>
      </c>
      <c r="F36" s="12">
        <f t="shared" si="14"/>
        <v>1000000</v>
      </c>
      <c r="G36" s="8">
        <f t="shared" si="15"/>
        <v>6.0000004342942646</v>
      </c>
      <c r="H36" s="8">
        <f t="shared" si="16"/>
        <v>6000000.4342942648</v>
      </c>
      <c r="I36" s="2">
        <f t="shared" si="8"/>
        <v>2.3681220372383443E-2</v>
      </c>
      <c r="J36" s="1">
        <f t="shared" si="17"/>
        <v>142087.33251891885</v>
      </c>
      <c r="K36" s="14"/>
      <c r="L36" s="1">
        <f t="shared" si="10"/>
        <v>142087.33251891885</v>
      </c>
      <c r="M36" s="1">
        <f t="shared" si="18"/>
        <v>2879560.1480060196</v>
      </c>
      <c r="N36" s="1">
        <f t="shared" ref="N36:N54" si="24">$L36*rev2eco</f>
        <v>14208.733251891885</v>
      </c>
      <c r="O36" s="1">
        <f t="shared" ref="O36:O54" si="25">$L36*rev2invest</f>
        <v>63939.299633513481</v>
      </c>
      <c r="P36" s="1">
        <f t="shared" ref="P36:P54" si="26">$L36*rev2bounties</f>
        <v>63939.299633513481</v>
      </c>
      <c r="Q36" s="14"/>
      <c r="R36" s="1">
        <f>SUM('Investor 1'!B36,'Investor 2'!B36,'Investor 3'!B36)</f>
        <v>0</v>
      </c>
      <c r="S36" s="1">
        <f t="shared" si="19"/>
        <v>220000</v>
      </c>
      <c r="T36" s="1">
        <f>SUM('Investor 1'!F36,'Investor 2'!F36,'Investor 3'!F36)</f>
        <v>28383.946578575295</v>
      </c>
      <c r="U36" s="1">
        <f>SUM('Investor 1'!G36,'Investor 2'!G36,'Investor 3'!G36)</f>
        <v>880000</v>
      </c>
      <c r="V36" s="1">
        <f>SUM('Investor 1'!H36,'Investor 2'!H36,'Investor 3'!H36)</f>
        <v>412799.37801154173</v>
      </c>
      <c r="W36" s="1">
        <f>SUM('Investor 1'!I36,'Investor 2'!I36,'Investor 3'!I36)</f>
        <v>467200.62198845827</v>
      </c>
      <c r="X36" s="1"/>
      <c r="Z36" s="14"/>
      <c r="AA36" s="1">
        <f t="shared" si="20"/>
        <v>273747.28154871007</v>
      </c>
      <c r="AB36" s="14"/>
      <c r="AC36" s="1">
        <f t="shared" si="21"/>
        <v>702024.69315871969</v>
      </c>
      <c r="AD36" s="17" t="s">
        <v>99</v>
      </c>
      <c r="AE36" s="1">
        <f t="shared" si="22"/>
        <v>50000</v>
      </c>
      <c r="AF36" s="14"/>
    </row>
    <row r="37" spans="1:32" x14ac:dyDescent="0.3">
      <c r="A37" t="s">
        <v>100</v>
      </c>
      <c r="B37" s="15"/>
      <c r="C37" s="5"/>
      <c r="D37" s="15"/>
      <c r="E37" s="22">
        <f t="shared" si="23"/>
        <v>2</v>
      </c>
      <c r="F37" s="12">
        <f t="shared" si="14"/>
        <v>1000000</v>
      </c>
      <c r="G37" s="8">
        <f t="shared" si="15"/>
        <v>6.0000004342942646</v>
      </c>
      <c r="H37" s="8">
        <f t="shared" si="16"/>
        <v>6000000.4342942648</v>
      </c>
      <c r="I37" s="2">
        <f t="shared" ref="I37:I54" si="27">I36/(1+reduceprice)</f>
        <v>2.1528382156712218E-2</v>
      </c>
      <c r="J37" s="1">
        <f t="shared" si="17"/>
        <v>129170.30228992621</v>
      </c>
      <c r="K37" s="14"/>
      <c r="L37" s="1">
        <f t="shared" si="10"/>
        <v>129170.30228992621</v>
      </c>
      <c r="M37" s="1">
        <f t="shared" si="18"/>
        <v>3008730.4502959456</v>
      </c>
      <c r="N37" s="1">
        <f t="shared" si="24"/>
        <v>12917.030228992622</v>
      </c>
      <c r="O37" s="1">
        <f t="shared" si="25"/>
        <v>58126.636030466798</v>
      </c>
      <c r="P37" s="1">
        <f t="shared" si="26"/>
        <v>58126.636030466798</v>
      </c>
      <c r="Q37" s="14"/>
      <c r="R37" s="1">
        <f>SUM('Investor 1'!B37,'Investor 2'!B37,'Investor 3'!B37)</f>
        <v>0</v>
      </c>
      <c r="S37" s="1">
        <f t="shared" si="19"/>
        <v>220000</v>
      </c>
      <c r="T37" s="1">
        <f>SUM('Investor 1'!F37,'Investor 2'!F37,'Investor 3'!F37)</f>
        <v>27371.239088415867</v>
      </c>
      <c r="U37" s="1">
        <f>SUM('Investor 1'!G37,'Investor 2'!G37,'Investor 3'!G37)</f>
        <v>880000</v>
      </c>
      <c r="V37" s="1">
        <f>SUM('Investor 1'!H37,'Investor 2'!H37,'Investor 3'!H37)</f>
        <v>440170.6170999576</v>
      </c>
      <c r="W37" s="1">
        <f>SUM('Investor 1'!I37,'Investor 2'!I37,'Investor 3'!I37)</f>
        <v>439829.3829000424</v>
      </c>
      <c r="X37" s="1"/>
      <c r="Z37" s="14"/>
      <c r="AA37" s="1">
        <f t="shared" si="20"/>
        <v>287956.01480060199</v>
      </c>
      <c r="AB37" s="14"/>
      <c r="AC37" s="1">
        <f t="shared" si="21"/>
        <v>710151.32918918645</v>
      </c>
      <c r="AD37" s="17" t="s">
        <v>101</v>
      </c>
      <c r="AE37" s="1">
        <f t="shared" si="22"/>
        <v>50000</v>
      </c>
      <c r="AF37" s="14"/>
    </row>
    <row r="38" spans="1:32" x14ac:dyDescent="0.3">
      <c r="A38" t="s">
        <v>102</v>
      </c>
      <c r="B38" s="15"/>
      <c r="C38" s="5"/>
      <c r="D38" s="15"/>
      <c r="E38" s="22">
        <f t="shared" si="23"/>
        <v>2</v>
      </c>
      <c r="F38" s="12">
        <f t="shared" si="14"/>
        <v>1000000</v>
      </c>
      <c r="G38" s="8">
        <f t="shared" si="15"/>
        <v>6.0000004342942646</v>
      </c>
      <c r="H38" s="8">
        <f t="shared" si="16"/>
        <v>6000000.4342942648</v>
      </c>
      <c r="I38" s="2">
        <f t="shared" si="27"/>
        <v>1.9571256506102017E-2</v>
      </c>
      <c r="J38" s="1">
        <f t="shared" si="17"/>
        <v>117427.54753629655</v>
      </c>
      <c r="K38" s="14"/>
      <c r="L38" s="1">
        <f t="shared" si="10"/>
        <v>117427.54753629655</v>
      </c>
      <c r="M38" s="1">
        <f t="shared" si="18"/>
        <v>3126157.9978322424</v>
      </c>
      <c r="N38" s="1">
        <f t="shared" si="24"/>
        <v>11742.754753629655</v>
      </c>
      <c r="O38" s="1">
        <f t="shared" si="25"/>
        <v>52842.396391333452</v>
      </c>
      <c r="P38" s="1">
        <f t="shared" si="26"/>
        <v>52842.396391333452</v>
      </c>
      <c r="Q38" s="14"/>
      <c r="R38" s="1">
        <f>SUM('Investor 1'!B38,'Investor 2'!B38,'Investor 3'!B38)</f>
        <v>0</v>
      </c>
      <c r="S38" s="1">
        <f t="shared" si="19"/>
        <v>220000</v>
      </c>
      <c r="T38" s="1">
        <f>SUM('Investor 1'!F38,'Investor 2'!F38,'Investor 3'!F38)</f>
        <v>26431.447415907143</v>
      </c>
      <c r="U38" s="1">
        <f>SUM('Investor 1'!G38,'Investor 2'!G38,'Investor 3'!G38)</f>
        <v>880000</v>
      </c>
      <c r="V38" s="1">
        <f>SUM('Investor 1'!H38,'Investor 2'!H38,'Investor 3'!H38)</f>
        <v>466602.06451586471</v>
      </c>
      <c r="W38" s="1">
        <f>SUM('Investor 1'!I38,'Investor 2'!I38,'Investor 3'!I38)</f>
        <v>413397.93548413529</v>
      </c>
      <c r="X38" s="1"/>
      <c r="Z38" s="14"/>
      <c r="AA38" s="1">
        <f t="shared" si="20"/>
        <v>300873.04502959462</v>
      </c>
      <c r="AB38" s="14"/>
      <c r="AC38" s="1">
        <f t="shared" si="21"/>
        <v>712993.72558051988</v>
      </c>
      <c r="AD38" s="17" t="s">
        <v>103</v>
      </c>
      <c r="AE38" s="1">
        <f t="shared" si="22"/>
        <v>50000</v>
      </c>
      <c r="AF38" s="14"/>
    </row>
    <row r="39" spans="1:32" x14ac:dyDescent="0.3">
      <c r="A39" t="s">
        <v>104</v>
      </c>
      <c r="B39" s="15"/>
      <c r="C39" s="5"/>
      <c r="D39" s="15"/>
      <c r="E39" s="22">
        <f t="shared" si="23"/>
        <v>2</v>
      </c>
      <c r="F39" s="12">
        <f t="shared" si="14"/>
        <v>1000000</v>
      </c>
      <c r="G39" s="8">
        <f t="shared" si="15"/>
        <v>6.0000004342942646</v>
      </c>
      <c r="H39" s="8">
        <f t="shared" si="16"/>
        <v>6000000.4342942648</v>
      </c>
      <c r="I39" s="2">
        <f t="shared" si="27"/>
        <v>1.7792051369183649E-2</v>
      </c>
      <c r="J39" s="1">
        <f t="shared" si="17"/>
        <v>106752.31594208776</v>
      </c>
      <c r="K39" s="14"/>
      <c r="L39" s="1">
        <f t="shared" si="10"/>
        <v>106752.31594208776</v>
      </c>
      <c r="M39" s="1">
        <f t="shared" si="18"/>
        <v>3232910.3137743301</v>
      </c>
      <c r="N39" s="1">
        <f t="shared" si="24"/>
        <v>10675.231594208777</v>
      </c>
      <c r="O39" s="1">
        <f t="shared" si="25"/>
        <v>48038.542173939495</v>
      </c>
      <c r="P39" s="1">
        <f t="shared" si="26"/>
        <v>48038.542173939495</v>
      </c>
      <c r="Q39" s="14"/>
      <c r="R39" s="1">
        <f>SUM('Investor 1'!B39,'Investor 2'!B39,'Investor 3'!B39)</f>
        <v>0</v>
      </c>
      <c r="S39" s="1">
        <f t="shared" si="19"/>
        <v>220000</v>
      </c>
      <c r="T39" s="1">
        <f>SUM('Investor 1'!F39,'Investor 2'!F39,'Investor 3'!F39)</f>
        <v>25564.905799275013</v>
      </c>
      <c r="U39" s="1">
        <f>SUM('Investor 1'!G39,'Investor 2'!G39,'Investor 3'!G39)</f>
        <v>880000</v>
      </c>
      <c r="V39" s="1">
        <f>SUM('Investor 1'!H39,'Investor 2'!H39,'Investor 3'!H39)</f>
        <v>492166.97031513968</v>
      </c>
      <c r="W39" s="1">
        <f>SUM('Investor 1'!I39,'Investor 2'!I39,'Investor 3'!I39)</f>
        <v>387833.02968486032</v>
      </c>
      <c r="X39" s="1"/>
      <c r="Z39" s="14"/>
      <c r="AA39" s="1">
        <f t="shared" si="20"/>
        <v>312615.7997832243</v>
      </c>
      <c r="AB39" s="14"/>
      <c r="AC39" s="1">
        <f t="shared" si="21"/>
        <v>711032.2677544594</v>
      </c>
      <c r="AD39" s="17" t="s">
        <v>105</v>
      </c>
      <c r="AE39" s="1">
        <f t="shared" si="22"/>
        <v>50000</v>
      </c>
      <c r="AF39" s="14"/>
    </row>
    <row r="40" spans="1:32" x14ac:dyDescent="0.3">
      <c r="A40" t="s">
        <v>106</v>
      </c>
      <c r="B40" s="15"/>
      <c r="C40" s="5"/>
      <c r="D40" s="15"/>
      <c r="E40" s="22">
        <f t="shared" si="23"/>
        <v>2</v>
      </c>
      <c r="F40" s="12">
        <f t="shared" si="14"/>
        <v>1000000</v>
      </c>
      <c r="G40" s="8">
        <f t="shared" si="15"/>
        <v>6.0000004342942646</v>
      </c>
      <c r="H40" s="8">
        <f t="shared" si="16"/>
        <v>6000000.4342942648</v>
      </c>
      <c r="I40" s="2">
        <f t="shared" si="27"/>
        <v>1.6174592153803315E-2</v>
      </c>
      <c r="J40" s="1">
        <f t="shared" si="17"/>
        <v>97047.559947352493</v>
      </c>
      <c r="K40" s="14"/>
      <c r="L40" s="1">
        <f t="shared" si="10"/>
        <v>97047.559947352493</v>
      </c>
      <c r="M40" s="1">
        <f t="shared" si="18"/>
        <v>3329957.8737216825</v>
      </c>
      <c r="N40" s="1">
        <f t="shared" si="24"/>
        <v>9704.7559947352493</v>
      </c>
      <c r="O40" s="1">
        <f t="shared" si="25"/>
        <v>43671.401976308625</v>
      </c>
      <c r="P40" s="1">
        <f t="shared" si="26"/>
        <v>43671.401976308625</v>
      </c>
      <c r="Q40" s="14"/>
      <c r="R40" s="1">
        <f>SUM('Investor 1'!B40,'Investor 2'!B40,'Investor 3'!B40)</f>
        <v>0</v>
      </c>
      <c r="S40" s="1">
        <f t="shared" si="19"/>
        <v>220000</v>
      </c>
      <c r="T40" s="1">
        <f>SUM('Investor 1'!F40,'Investor 2'!F40,'Investor 3'!F40)</f>
        <v>24772.795763668681</v>
      </c>
      <c r="U40" s="1">
        <f>SUM('Investor 1'!G40,'Investor 2'!G40,'Investor 3'!G40)</f>
        <v>880000</v>
      </c>
      <c r="V40" s="1">
        <f>SUM('Investor 1'!H40,'Investor 2'!H40,'Investor 3'!H40)</f>
        <v>516939.76607880834</v>
      </c>
      <c r="W40" s="1">
        <f>SUM('Investor 1'!I40,'Investor 2'!I40,'Investor 3'!I40)</f>
        <v>363060.23392119166</v>
      </c>
      <c r="X40" s="1"/>
      <c r="Z40" s="14"/>
      <c r="AA40" s="1">
        <f t="shared" si="20"/>
        <v>323291.0313774331</v>
      </c>
      <c r="AB40" s="14"/>
      <c r="AC40" s="1">
        <f t="shared" si="21"/>
        <v>704703.66973076807</v>
      </c>
      <c r="AD40" s="17" t="s">
        <v>107</v>
      </c>
      <c r="AE40" s="1">
        <f t="shared" si="22"/>
        <v>50000</v>
      </c>
      <c r="AF40" s="14"/>
    </row>
    <row r="41" spans="1:32" x14ac:dyDescent="0.3">
      <c r="A41" t="s">
        <v>108</v>
      </c>
      <c r="B41" s="15"/>
      <c r="C41" s="5"/>
      <c r="D41" s="15"/>
      <c r="E41" s="22">
        <f t="shared" si="23"/>
        <v>2</v>
      </c>
      <c r="F41" s="12">
        <f t="shared" si="14"/>
        <v>1000000</v>
      </c>
      <c r="G41" s="8">
        <f t="shared" si="15"/>
        <v>6.0000004342942646</v>
      </c>
      <c r="H41" s="8">
        <f t="shared" si="16"/>
        <v>6000000.4342942648</v>
      </c>
      <c r="I41" s="2">
        <f t="shared" si="27"/>
        <v>1.4704174685275739E-2</v>
      </c>
      <c r="J41" s="1">
        <f t="shared" si="17"/>
        <v>88225.05449759317</v>
      </c>
      <c r="K41" s="14"/>
      <c r="L41" s="1">
        <f t="shared" si="10"/>
        <v>88225.05449759317</v>
      </c>
      <c r="M41" s="1">
        <f t="shared" si="18"/>
        <v>3418182.9282192755</v>
      </c>
      <c r="N41" s="1">
        <f t="shared" si="24"/>
        <v>8822.5054497593173</v>
      </c>
      <c r="O41" s="1">
        <f t="shared" si="25"/>
        <v>39701.274523916931</v>
      </c>
      <c r="P41" s="1">
        <f t="shared" si="26"/>
        <v>39701.274523916931</v>
      </c>
      <c r="Q41" s="14"/>
      <c r="R41" s="1">
        <f>SUM('Investor 1'!B41,'Investor 2'!B41,'Investor 3'!B41)</f>
        <v>0</v>
      </c>
      <c r="S41" s="1">
        <f t="shared" si="19"/>
        <v>220000</v>
      </c>
      <c r="T41" s="1">
        <f>SUM('Investor 1'!F41,'Investor 2'!F41,'Investor 3'!F41)</f>
        <v>24057.386568967082</v>
      </c>
      <c r="U41" s="1">
        <f>SUM('Investor 1'!G41,'Investor 2'!G41,'Investor 3'!G41)</f>
        <v>880000</v>
      </c>
      <c r="V41" s="1">
        <f>SUM('Investor 1'!H41,'Investor 2'!H41,'Investor 3'!H41)</f>
        <v>540997.15264777548</v>
      </c>
      <c r="W41" s="1">
        <f>SUM('Investor 1'!I41,'Investor 2'!I41,'Investor 3'!I41)</f>
        <v>339002.84735222452</v>
      </c>
      <c r="X41" s="1"/>
      <c r="Z41" s="14"/>
      <c r="AA41" s="1">
        <f t="shared" si="20"/>
        <v>332995.78737216833</v>
      </c>
      <c r="AB41" s="14"/>
      <c r="AC41" s="1">
        <f t="shared" si="21"/>
        <v>694404.94425468496</v>
      </c>
      <c r="AD41" s="17" t="s">
        <v>109</v>
      </c>
      <c r="AE41" s="1">
        <f t="shared" si="22"/>
        <v>50000</v>
      </c>
      <c r="AF41" s="14"/>
    </row>
    <row r="42" spans="1:32" x14ac:dyDescent="0.3">
      <c r="A42" t="s">
        <v>110</v>
      </c>
      <c r="B42" s="15"/>
      <c r="C42" s="5"/>
      <c r="D42" s="15"/>
      <c r="E42" s="22">
        <f t="shared" si="23"/>
        <v>2</v>
      </c>
      <c r="F42" s="12">
        <f t="shared" si="14"/>
        <v>1000000</v>
      </c>
      <c r="G42" s="8">
        <f t="shared" si="15"/>
        <v>6.0000004342942646</v>
      </c>
      <c r="H42" s="8">
        <f t="shared" si="16"/>
        <v>6000000.4342942648</v>
      </c>
      <c r="I42" s="2">
        <f t="shared" si="27"/>
        <v>1.3367431532068853E-2</v>
      </c>
      <c r="J42" s="1">
        <f t="shared" si="17"/>
        <v>80204.594997811975</v>
      </c>
      <c r="K42" s="14"/>
      <c r="L42" s="1">
        <f t="shared" si="10"/>
        <v>80204.594997811975</v>
      </c>
      <c r="M42" s="1">
        <f t="shared" si="18"/>
        <v>3498387.5232170876</v>
      </c>
      <c r="N42" s="1">
        <f t="shared" si="24"/>
        <v>8020.4594997811982</v>
      </c>
      <c r="O42" s="1">
        <f t="shared" si="25"/>
        <v>36092.06774901539</v>
      </c>
      <c r="P42" s="1">
        <f t="shared" si="26"/>
        <v>36092.06774901539</v>
      </c>
      <c r="Q42" s="14"/>
      <c r="R42" s="1">
        <f>SUM('Investor 1'!B42,'Investor 2'!B42,'Investor 3'!B42)</f>
        <v>0</v>
      </c>
      <c r="S42" s="1">
        <f t="shared" si="19"/>
        <v>220000</v>
      </c>
      <c r="T42" s="1">
        <f>SUM('Investor 1'!F42,'Investor 2'!F42,'Investor 3'!F42)</f>
        <v>23422.384109161914</v>
      </c>
      <c r="U42" s="1">
        <f>SUM('Investor 1'!G42,'Investor 2'!G42,'Investor 3'!G42)</f>
        <v>880000</v>
      </c>
      <c r="V42" s="1">
        <f>SUM('Investor 1'!H42,'Investor 2'!H42,'Investor 3'!H42)</f>
        <v>564419.53675693739</v>
      </c>
      <c r="W42" s="1">
        <f>SUM('Investor 1'!I42,'Investor 2'!I42,'Investor 3'!I42)</f>
        <v>315580.46324306261</v>
      </c>
      <c r="X42" s="1"/>
      <c r="Z42" s="14"/>
      <c r="AA42" s="1">
        <f t="shared" si="20"/>
        <v>341818.29282192764</v>
      </c>
      <c r="AB42" s="14"/>
      <c r="AC42" s="1">
        <f t="shared" si="21"/>
        <v>680497.01200370037</v>
      </c>
      <c r="AD42" s="17" t="s">
        <v>111</v>
      </c>
      <c r="AE42" s="1">
        <f t="shared" si="22"/>
        <v>50000</v>
      </c>
      <c r="AF42" s="14"/>
    </row>
    <row r="43" spans="1:32" x14ac:dyDescent="0.3">
      <c r="A43" t="s">
        <v>112</v>
      </c>
      <c r="B43" s="15"/>
      <c r="C43" s="5"/>
      <c r="D43" s="15"/>
      <c r="E43" s="22">
        <f t="shared" si="23"/>
        <v>2</v>
      </c>
      <c r="F43" s="12">
        <f t="shared" si="14"/>
        <v>1000000</v>
      </c>
      <c r="G43" s="8">
        <f t="shared" si="15"/>
        <v>6.0000004342942646</v>
      </c>
      <c r="H43" s="8">
        <f t="shared" si="16"/>
        <v>6000000.4342942648</v>
      </c>
      <c r="I43" s="2">
        <f t="shared" si="27"/>
        <v>1.2152210483698956E-2</v>
      </c>
      <c r="J43" s="1">
        <f t="shared" si="17"/>
        <v>72913.268179829058</v>
      </c>
      <c r="K43" s="14"/>
      <c r="L43" s="1">
        <f t="shared" si="10"/>
        <v>72913.268179829058</v>
      </c>
      <c r="M43" s="1">
        <f t="shared" si="18"/>
        <v>3571300.7913969168</v>
      </c>
      <c r="N43" s="1">
        <f t="shared" si="24"/>
        <v>7291.3268179829065</v>
      </c>
      <c r="O43" s="1">
        <f t="shared" si="25"/>
        <v>32810.970680923077</v>
      </c>
      <c r="P43" s="1">
        <f t="shared" si="26"/>
        <v>32810.970680923077</v>
      </c>
      <c r="Q43" s="14"/>
      <c r="R43" s="1">
        <f>SUM('Investor 1'!B43,'Investor 2'!B43,'Investor 3'!B43)</f>
        <v>0</v>
      </c>
      <c r="S43" s="1">
        <f t="shared" si="19"/>
        <v>220000</v>
      </c>
      <c r="T43" s="1">
        <f>SUM('Investor 1'!F43,'Investor 2'!F43,'Investor 3'!F43)</f>
        <v>22873.448741481177</v>
      </c>
      <c r="U43" s="1">
        <f>SUM('Investor 1'!G43,'Investor 2'!G43,'Investor 3'!G43)</f>
        <v>880000</v>
      </c>
      <c r="V43" s="1">
        <f>SUM('Investor 1'!H43,'Investor 2'!H43,'Investor 3'!H43)</f>
        <v>587292.98549841857</v>
      </c>
      <c r="W43" s="1">
        <f>SUM('Investor 1'!I43,'Investor 2'!I43,'Investor 3'!I43)</f>
        <v>292707.01450158138</v>
      </c>
      <c r="X43" s="1"/>
      <c r="Z43" s="14"/>
      <c r="AA43" s="1">
        <f t="shared" si="20"/>
        <v>349838.75232170883</v>
      </c>
      <c r="AB43" s="14"/>
      <c r="AC43" s="1">
        <f t="shared" si="21"/>
        <v>663307.98268462345</v>
      </c>
      <c r="AD43" s="17" t="s">
        <v>113</v>
      </c>
      <c r="AE43" s="1">
        <f t="shared" si="22"/>
        <v>50000</v>
      </c>
      <c r="AF43" s="14"/>
    </row>
    <row r="44" spans="1:32" x14ac:dyDescent="0.3">
      <c r="A44" t="s">
        <v>114</v>
      </c>
      <c r="B44" s="15"/>
      <c r="C44" s="5"/>
      <c r="D44" s="15"/>
      <c r="E44" s="22">
        <f t="shared" si="23"/>
        <v>2</v>
      </c>
      <c r="F44" s="12">
        <f t="shared" si="14"/>
        <v>1000000</v>
      </c>
      <c r="G44" s="8">
        <f t="shared" si="15"/>
        <v>6.0000004342942646</v>
      </c>
      <c r="H44" s="8">
        <f t="shared" si="16"/>
        <v>6000000.4342942648</v>
      </c>
      <c r="I44" s="2">
        <f t="shared" si="27"/>
        <v>1.1047464076089959E-2</v>
      </c>
      <c r="J44" s="1">
        <f t="shared" si="17"/>
        <v>66284.789254390038</v>
      </c>
      <c r="K44" s="14"/>
      <c r="L44" s="1">
        <f t="shared" si="10"/>
        <v>66284.789254390038</v>
      </c>
      <c r="M44" s="1">
        <f t="shared" si="18"/>
        <v>3637585.580651307</v>
      </c>
      <c r="N44" s="1">
        <f t="shared" si="24"/>
        <v>6628.4789254390043</v>
      </c>
      <c r="O44" s="1">
        <f t="shared" si="25"/>
        <v>29828.155164475516</v>
      </c>
      <c r="P44" s="1">
        <f t="shared" si="26"/>
        <v>29828.155164475516</v>
      </c>
      <c r="Q44" s="14"/>
      <c r="R44" s="1">
        <f>SUM('Investor 1'!B44,'Investor 2'!B44,'Investor 3'!B44)</f>
        <v>0</v>
      </c>
      <c r="S44" s="1">
        <f t="shared" si="19"/>
        <v>220000</v>
      </c>
      <c r="T44" s="1">
        <f>SUM('Investor 1'!F44,'Investor 2'!F44,'Investor 3'!F44)</f>
        <v>22418.984892994973</v>
      </c>
      <c r="U44" s="1">
        <f>SUM('Investor 1'!G44,'Investor 2'!G44,'Investor 3'!G44)</f>
        <v>880000</v>
      </c>
      <c r="V44" s="1">
        <f>SUM('Investor 1'!H44,'Investor 2'!H44,'Investor 3'!H44)</f>
        <v>609711.97039141355</v>
      </c>
      <c r="W44" s="1">
        <f>SUM('Investor 1'!I44,'Investor 2'!I44,'Investor 3'!I44)</f>
        <v>270288.0296085864</v>
      </c>
      <c r="X44" s="1"/>
      <c r="Z44" s="14"/>
      <c r="AA44" s="1">
        <f t="shared" si="20"/>
        <v>357130.07913969172</v>
      </c>
      <c r="AB44" s="14"/>
      <c r="AC44" s="1">
        <f t="shared" si="21"/>
        <v>643136.137849099</v>
      </c>
      <c r="AD44" s="17" t="s">
        <v>115</v>
      </c>
      <c r="AE44" s="1">
        <f t="shared" si="22"/>
        <v>50000</v>
      </c>
      <c r="AF44" s="14"/>
    </row>
    <row r="45" spans="1:32" x14ac:dyDescent="0.3">
      <c r="A45" t="s">
        <v>116</v>
      </c>
      <c r="B45" s="15"/>
      <c r="C45" s="5"/>
      <c r="D45" s="15"/>
      <c r="E45" s="22">
        <f t="shared" si="23"/>
        <v>2</v>
      </c>
      <c r="F45" s="12">
        <f t="shared" si="14"/>
        <v>1000000</v>
      </c>
      <c r="G45" s="8">
        <f t="shared" si="15"/>
        <v>6.0000004342942646</v>
      </c>
      <c r="H45" s="8">
        <f t="shared" si="16"/>
        <v>6000000.4342942648</v>
      </c>
      <c r="I45" s="2">
        <f t="shared" si="27"/>
        <v>1.0043149160081781E-2</v>
      </c>
      <c r="J45" s="1">
        <f t="shared" si="17"/>
        <v>60258.899322172765</v>
      </c>
      <c r="K45" s="14"/>
      <c r="L45" s="1">
        <f t="shared" si="10"/>
        <v>60258.899322172765</v>
      </c>
      <c r="M45" s="1">
        <f t="shared" si="18"/>
        <v>3697844.4799734796</v>
      </c>
      <c r="N45" s="1">
        <f t="shared" si="24"/>
        <v>6025.8899322172765</v>
      </c>
      <c r="O45" s="1">
        <f t="shared" si="25"/>
        <v>27116.504694977746</v>
      </c>
      <c r="P45" s="1">
        <f t="shared" si="26"/>
        <v>27116.504694977746</v>
      </c>
      <c r="Q45" s="14"/>
      <c r="R45" s="1">
        <f>SUM('Investor 1'!B45,'Investor 2'!B45,'Investor 3'!B45)</f>
        <v>0</v>
      </c>
      <c r="S45" s="1">
        <f t="shared" si="19"/>
        <v>220000</v>
      </c>
      <c r="T45" s="1">
        <f>SUM('Investor 1'!F45,'Investor 2'!F45,'Investor 3'!F45)</f>
        <v>22071.384520928077</v>
      </c>
      <c r="U45" s="1">
        <f>SUM('Investor 1'!G45,'Investor 2'!G45,'Investor 3'!G45)</f>
        <v>880000</v>
      </c>
      <c r="V45" s="1">
        <f>SUM('Investor 1'!H45,'Investor 2'!H45,'Investor 3'!H45)</f>
        <v>631783.35491234169</v>
      </c>
      <c r="W45" s="1">
        <f>SUM('Investor 1'!I45,'Investor 2'!I45,'Investor 3'!I45)</f>
        <v>248216.64508765834</v>
      </c>
      <c r="X45" s="1"/>
      <c r="Z45" s="14"/>
      <c r="AA45" s="1">
        <f t="shared" si="20"/>
        <v>363758.55806513072</v>
      </c>
      <c r="AB45" s="14"/>
      <c r="AC45" s="1">
        <f t="shared" si="21"/>
        <v>620252.64254407678</v>
      </c>
      <c r="AD45" s="17" t="s">
        <v>117</v>
      </c>
      <c r="AE45" s="1">
        <f t="shared" si="22"/>
        <v>50000</v>
      </c>
      <c r="AF45" s="14"/>
    </row>
    <row r="46" spans="1:32" x14ac:dyDescent="0.3">
      <c r="A46" t="s">
        <v>118</v>
      </c>
      <c r="B46" s="15"/>
      <c r="C46" s="5"/>
      <c r="D46" s="15"/>
      <c r="E46" s="22">
        <f t="shared" si="23"/>
        <v>2</v>
      </c>
      <c r="F46" s="12">
        <f t="shared" si="14"/>
        <v>1000000</v>
      </c>
      <c r="G46" s="8">
        <f t="shared" si="15"/>
        <v>6.0000004342942646</v>
      </c>
      <c r="H46" s="8">
        <f t="shared" si="16"/>
        <v>6000000.4342942648</v>
      </c>
      <c r="I46" s="2">
        <f t="shared" si="27"/>
        <v>9.1301356000743454E-3</v>
      </c>
      <c r="J46" s="1">
        <f t="shared" si="17"/>
        <v>54780.8175656116</v>
      </c>
      <c r="K46" s="14"/>
      <c r="L46" s="1">
        <f t="shared" si="10"/>
        <v>54780.8175656116</v>
      </c>
      <c r="M46" s="1">
        <f t="shared" si="18"/>
        <v>3752625.2975390912</v>
      </c>
      <c r="N46" s="1">
        <f t="shared" si="24"/>
        <v>5478.0817565611605</v>
      </c>
      <c r="O46" s="1">
        <f t="shared" si="25"/>
        <v>24651.367904525221</v>
      </c>
      <c r="P46" s="1">
        <f t="shared" si="26"/>
        <v>24651.367904525221</v>
      </c>
      <c r="Q46" s="14"/>
      <c r="R46" s="1">
        <f>SUM('Investor 1'!B46,'Investor 2'!B46,'Investor 3'!B46)</f>
        <v>0</v>
      </c>
      <c r="S46" s="1">
        <f t="shared" si="19"/>
        <v>220000</v>
      </c>
      <c r="T46" s="1">
        <f>SUM('Investor 1'!F46,'Investor 2'!F46,'Investor 3'!F46)</f>
        <v>21849.062286214918</v>
      </c>
      <c r="U46" s="1">
        <f>SUM('Investor 1'!G46,'Investor 2'!G46,'Investor 3'!G46)</f>
        <v>880000</v>
      </c>
      <c r="V46" s="1">
        <f>SUM('Investor 1'!H46,'Investor 2'!H46,'Investor 3'!H46)</f>
        <v>653632.41719855659</v>
      </c>
      <c r="W46" s="1">
        <f>SUM('Investor 1'!I46,'Investor 2'!I46,'Investor 3'!I46)</f>
        <v>226367.58280144341</v>
      </c>
      <c r="X46" s="1"/>
      <c r="Z46" s="14"/>
      <c r="AA46" s="1">
        <f t="shared" si="20"/>
        <v>369784.44799734798</v>
      </c>
      <c r="AB46" s="14"/>
      <c r="AC46" s="1">
        <f t="shared" si="21"/>
        <v>594904.01044860203</v>
      </c>
      <c r="AD46" s="17" t="s">
        <v>119</v>
      </c>
      <c r="AE46" s="1">
        <f t="shared" si="22"/>
        <v>50000</v>
      </c>
      <c r="AF46" s="14"/>
    </row>
    <row r="47" spans="1:32" x14ac:dyDescent="0.3">
      <c r="A47" t="s">
        <v>120</v>
      </c>
      <c r="B47" s="15"/>
      <c r="C47" s="5"/>
      <c r="D47" s="15"/>
      <c r="E47" s="22">
        <f t="shared" si="23"/>
        <v>2</v>
      </c>
      <c r="F47" s="12">
        <f t="shared" si="14"/>
        <v>1000000</v>
      </c>
      <c r="G47" s="8">
        <f t="shared" si="15"/>
        <v>6.0000004342942646</v>
      </c>
      <c r="H47" s="8">
        <f t="shared" si="16"/>
        <v>6000000.4342942648</v>
      </c>
      <c r="I47" s="2">
        <f t="shared" si="27"/>
        <v>8.3001232727948591E-3</v>
      </c>
      <c r="J47" s="1">
        <f t="shared" si="17"/>
        <v>49800.74324146509</v>
      </c>
      <c r="K47" s="14"/>
      <c r="L47" s="1">
        <f t="shared" si="10"/>
        <v>49800.74324146509</v>
      </c>
      <c r="M47" s="1">
        <f t="shared" si="18"/>
        <v>3802426.0407805564</v>
      </c>
      <c r="N47" s="1">
        <f t="shared" si="24"/>
        <v>4980.0743241465098</v>
      </c>
      <c r="O47" s="1">
        <f t="shared" si="25"/>
        <v>22410.33445865929</v>
      </c>
      <c r="P47" s="1">
        <f t="shared" si="26"/>
        <v>22410.33445865929</v>
      </c>
      <c r="Q47" s="14"/>
      <c r="R47" s="1">
        <f>SUM('Investor 1'!B47,'Investor 2'!B47,'Investor 3'!B47)</f>
        <v>0</v>
      </c>
      <c r="S47" s="1">
        <f t="shared" si="19"/>
        <v>220000</v>
      </c>
      <c r="T47" s="1">
        <f>SUM('Investor 1'!F47,'Investor 2'!F47,'Investor 3'!F47)</f>
        <v>21779.945343276449</v>
      </c>
      <c r="U47" s="1">
        <f>SUM('Investor 1'!G47,'Investor 2'!G47,'Investor 3'!G47)</f>
        <v>880000</v>
      </c>
      <c r="V47" s="1">
        <f>SUM('Investor 1'!H47,'Investor 2'!H47,'Investor 3'!H47)</f>
        <v>675412.36254183308</v>
      </c>
      <c r="W47" s="1">
        <f>SUM('Investor 1'!I47,'Investor 2'!I47,'Investor 3'!I47)</f>
        <v>204587.63745816698</v>
      </c>
      <c r="X47" s="1"/>
      <c r="Z47" s="14"/>
      <c r="AA47" s="1">
        <f t="shared" si="20"/>
        <v>375262.52975390916</v>
      </c>
      <c r="AB47" s="14"/>
      <c r="AC47" s="1">
        <f t="shared" si="21"/>
        <v>567314.34490726131</v>
      </c>
      <c r="AD47" s="17" t="s">
        <v>121</v>
      </c>
      <c r="AE47" s="1">
        <f t="shared" si="22"/>
        <v>50000</v>
      </c>
      <c r="AF47" s="14"/>
    </row>
    <row r="48" spans="1:32" x14ac:dyDescent="0.3">
      <c r="A48" t="s">
        <v>122</v>
      </c>
      <c r="B48" s="15"/>
      <c r="C48" s="5"/>
      <c r="D48" s="15"/>
      <c r="E48" s="22">
        <f t="shared" si="23"/>
        <v>2</v>
      </c>
      <c r="F48" s="12">
        <f t="shared" si="14"/>
        <v>1000000</v>
      </c>
      <c r="G48" s="8">
        <f t="shared" si="15"/>
        <v>6.0000004342942646</v>
      </c>
      <c r="H48" s="8">
        <f t="shared" si="16"/>
        <v>6000000.4342942648</v>
      </c>
      <c r="I48" s="2">
        <f t="shared" si="27"/>
        <v>7.5455666116316898E-3</v>
      </c>
      <c r="J48" s="1">
        <f t="shared" si="17"/>
        <v>45273.402946786446</v>
      </c>
      <c r="K48" s="14"/>
      <c r="L48" s="1">
        <f t="shared" si="10"/>
        <v>45273.402946786446</v>
      </c>
      <c r="M48" s="1">
        <f t="shared" si="18"/>
        <v>3847699.4437273429</v>
      </c>
      <c r="N48" s="1">
        <f t="shared" si="24"/>
        <v>4527.3402946786446</v>
      </c>
      <c r="O48" s="1">
        <f t="shared" si="25"/>
        <v>20373.031326053901</v>
      </c>
      <c r="P48" s="1">
        <f t="shared" si="26"/>
        <v>20373.031326053901</v>
      </c>
      <c r="Q48" s="14"/>
      <c r="R48" s="1">
        <f>SUM('Investor 1'!B48,'Investor 2'!B48,'Investor 3'!B48)</f>
        <v>0</v>
      </c>
      <c r="S48" s="1">
        <f t="shared" si="19"/>
        <v>220000</v>
      </c>
      <c r="T48" s="1">
        <f>SUM('Investor 1'!F48,'Investor 2'!F48,'Investor 3'!F48)</f>
        <v>21907.809031952518</v>
      </c>
      <c r="U48" s="1">
        <f>SUM('Investor 1'!G48,'Investor 2'!G48,'Investor 3'!G48)</f>
        <v>880000</v>
      </c>
      <c r="V48" s="1">
        <f>SUM('Investor 1'!H48,'Investor 2'!H48,'Investor 3'!H48)</f>
        <v>697320.1715737856</v>
      </c>
      <c r="W48" s="1">
        <f>SUM('Investor 1'!I48,'Investor 2'!I48,'Investor 3'!I48)</f>
        <v>182679.82842621446</v>
      </c>
      <c r="X48" s="1"/>
      <c r="Z48" s="14"/>
      <c r="AA48" s="1">
        <f t="shared" si="20"/>
        <v>380242.60407805565</v>
      </c>
      <c r="AB48" s="14"/>
      <c r="AC48" s="1">
        <f t="shared" si="21"/>
        <v>537687.37623331521</v>
      </c>
      <c r="AD48" s="17" t="s">
        <v>123</v>
      </c>
      <c r="AE48" s="1">
        <f t="shared" si="22"/>
        <v>50000</v>
      </c>
      <c r="AF48" s="14"/>
    </row>
    <row r="49" spans="1:32" x14ac:dyDescent="0.3">
      <c r="A49" t="s">
        <v>124</v>
      </c>
      <c r="B49" s="15"/>
      <c r="C49" s="5"/>
      <c r="D49" s="15"/>
      <c r="E49" s="22">
        <f t="shared" si="23"/>
        <v>2</v>
      </c>
      <c r="F49" s="12">
        <f t="shared" si="14"/>
        <v>1000000</v>
      </c>
      <c r="G49" s="8">
        <f t="shared" si="15"/>
        <v>6.0000004342942646</v>
      </c>
      <c r="H49" s="8">
        <f t="shared" si="16"/>
        <v>6000000.4342942648</v>
      </c>
      <c r="I49" s="2">
        <f t="shared" si="27"/>
        <v>6.8596060105742627E-3</v>
      </c>
      <c r="J49" s="1">
        <f t="shared" si="17"/>
        <v>41157.639042533126</v>
      </c>
      <c r="K49" s="14"/>
      <c r="L49" s="1">
        <f t="shared" si="10"/>
        <v>41157.639042533126</v>
      </c>
      <c r="M49" s="1">
        <f t="shared" si="18"/>
        <v>3888857.0827698759</v>
      </c>
      <c r="N49" s="1">
        <f t="shared" si="24"/>
        <v>4115.7639042533128</v>
      </c>
      <c r="O49" s="1">
        <f t="shared" si="25"/>
        <v>18520.937569139907</v>
      </c>
      <c r="P49" s="1">
        <f t="shared" si="26"/>
        <v>18520.937569139907</v>
      </c>
      <c r="Q49" s="14"/>
      <c r="R49" s="1">
        <f>SUM('Investor 1'!B49,'Investor 2'!B49,'Investor 3'!B49)</f>
        <v>0</v>
      </c>
      <c r="S49" s="1">
        <f t="shared" si="19"/>
        <v>220000</v>
      </c>
      <c r="T49" s="1">
        <f>SUM('Investor 1'!F49,'Investor 2'!F49,'Investor 3'!F49)</f>
        <v>22304.631552993487</v>
      </c>
      <c r="U49" s="1">
        <f>SUM('Investor 1'!G49,'Investor 2'!G49,'Investor 3'!G49)</f>
        <v>880000</v>
      </c>
      <c r="V49" s="1">
        <f>SUM('Investor 1'!H49,'Investor 2'!H49,'Investor 3'!H49)</f>
        <v>719624.80312677904</v>
      </c>
      <c r="W49" s="1">
        <f>SUM('Investor 1'!I49,'Investor 2'!I49,'Investor 3'!I49)</f>
        <v>160375.19687322102</v>
      </c>
      <c r="X49" s="1"/>
      <c r="Z49" s="14"/>
      <c r="AA49" s="1">
        <f t="shared" si="20"/>
        <v>384769.94437273429</v>
      </c>
      <c r="AB49" s="14"/>
      <c r="AC49" s="1">
        <f t="shared" si="21"/>
        <v>506208.31380245509</v>
      </c>
      <c r="AD49" s="17" t="s">
        <v>125</v>
      </c>
      <c r="AE49" s="1">
        <f t="shared" si="22"/>
        <v>50000</v>
      </c>
      <c r="AF49" s="14"/>
    </row>
    <row r="50" spans="1:32" x14ac:dyDescent="0.3">
      <c r="A50" t="s">
        <v>126</v>
      </c>
      <c r="B50" s="15"/>
      <c r="C50" s="5"/>
      <c r="D50" s="15"/>
      <c r="E50" s="22">
        <f t="shared" si="23"/>
        <v>2</v>
      </c>
      <c r="F50" s="12">
        <f t="shared" si="14"/>
        <v>1000000</v>
      </c>
      <c r="G50" s="8">
        <f t="shared" si="15"/>
        <v>6.0000004342942646</v>
      </c>
      <c r="H50" s="8">
        <f t="shared" si="16"/>
        <v>6000000.4342942648</v>
      </c>
      <c r="I50" s="2">
        <f t="shared" si="27"/>
        <v>6.2360054641584202E-3</v>
      </c>
      <c r="J50" s="1">
        <f t="shared" si="17"/>
        <v>37416.03549321193</v>
      </c>
      <c r="K50" s="14"/>
      <c r="L50" s="1">
        <f t="shared" si="10"/>
        <v>37416.03549321193</v>
      </c>
      <c r="M50" s="1">
        <f t="shared" si="18"/>
        <v>3926273.1182630877</v>
      </c>
      <c r="N50" s="1">
        <f t="shared" si="24"/>
        <v>3741.603549321193</v>
      </c>
      <c r="O50" s="1">
        <f t="shared" si="25"/>
        <v>16837.21597194537</v>
      </c>
      <c r="P50" s="1">
        <f t="shared" si="26"/>
        <v>16837.21597194537</v>
      </c>
      <c r="Q50" s="14"/>
      <c r="R50" s="1">
        <f>SUM('Investor 1'!B50,'Investor 2'!B50,'Investor 3'!B50)</f>
        <v>0</v>
      </c>
      <c r="S50" s="1">
        <f t="shared" si="19"/>
        <v>220000</v>
      </c>
      <c r="T50" s="1">
        <f>SUM('Investor 1'!F50,'Investor 2'!F50,'Investor 3'!F50)</f>
        <v>23097.009924522161</v>
      </c>
      <c r="U50" s="1">
        <f>SUM('Investor 1'!G50,'Investor 2'!G50,'Investor 3'!G50)</f>
        <v>880000</v>
      </c>
      <c r="V50" s="1">
        <f>SUM('Investor 1'!H50,'Investor 2'!H50,'Investor 3'!H50)</f>
        <v>742721.81305130117</v>
      </c>
      <c r="W50" s="1">
        <f>SUM('Investor 1'!I50,'Investor 2'!I50,'Investor 3'!I50)</f>
        <v>137278.1869486988</v>
      </c>
      <c r="X50" s="1"/>
      <c r="Z50" s="14"/>
      <c r="AA50" s="1">
        <f t="shared" si="20"/>
        <v>388885.7082769876</v>
      </c>
      <c r="AB50" s="14"/>
      <c r="AC50" s="1">
        <f t="shared" si="21"/>
        <v>473045.52977440046</v>
      </c>
      <c r="AD50" s="17" t="s">
        <v>127</v>
      </c>
      <c r="AE50" s="1">
        <f t="shared" si="22"/>
        <v>50000</v>
      </c>
      <c r="AF50" s="14"/>
    </row>
    <row r="51" spans="1:32" x14ac:dyDescent="0.3">
      <c r="A51" t="s">
        <v>128</v>
      </c>
      <c r="B51" s="15"/>
      <c r="C51" s="5"/>
      <c r="D51" s="15"/>
      <c r="E51" s="22">
        <f t="shared" si="23"/>
        <v>2</v>
      </c>
      <c r="F51" s="12">
        <f t="shared" si="14"/>
        <v>1000000</v>
      </c>
      <c r="G51" s="8">
        <f t="shared" si="15"/>
        <v>6.0000004342942646</v>
      </c>
      <c r="H51" s="8">
        <f t="shared" si="16"/>
        <v>6000000.4342942648</v>
      </c>
      <c r="I51" s="2">
        <f t="shared" si="27"/>
        <v>5.6690958765076545E-3</v>
      </c>
      <c r="J51" s="1">
        <f t="shared" si="17"/>
        <v>34014.577721101756</v>
      </c>
      <c r="K51" s="14"/>
      <c r="L51" s="1">
        <f t="shared" si="10"/>
        <v>34014.577721101756</v>
      </c>
      <c r="M51" s="1">
        <f t="shared" si="18"/>
        <v>3960287.6959841894</v>
      </c>
      <c r="N51" s="1">
        <f t="shared" si="24"/>
        <v>3401.4577721101759</v>
      </c>
      <c r="O51" s="1">
        <f t="shared" si="25"/>
        <v>15306.559974495791</v>
      </c>
      <c r="P51" s="1">
        <f t="shared" si="26"/>
        <v>15306.559974495791</v>
      </c>
      <c r="Q51" s="14"/>
      <c r="R51" s="1">
        <f>SUM('Investor 1'!B51,'Investor 2'!B51,'Investor 3'!B51)</f>
        <v>0</v>
      </c>
      <c r="S51" s="1">
        <f t="shared" si="19"/>
        <v>220000</v>
      </c>
      <c r="T51" s="1">
        <f>SUM('Investor 1'!F51,'Investor 2'!F51,'Investor 3'!F51)</f>
        <v>24530.067516462001</v>
      </c>
      <c r="U51" s="1">
        <f>SUM('Investor 1'!G51,'Investor 2'!G51,'Investor 3'!G51)</f>
        <v>880000</v>
      </c>
      <c r="V51" s="1">
        <f>SUM('Investor 1'!H51,'Investor 2'!H51,'Investor 3'!H51)</f>
        <v>767251.88056776323</v>
      </c>
      <c r="W51" s="1">
        <f>SUM('Investor 1'!I51,'Investor 2'!I51,'Investor 3'!I51)</f>
        <v>112748.11943223682</v>
      </c>
      <c r="X51" s="1"/>
      <c r="Z51" s="14"/>
      <c r="AA51" s="1">
        <f t="shared" si="20"/>
        <v>392627.31182630878</v>
      </c>
      <c r="AB51" s="14"/>
      <c r="AC51" s="1">
        <f t="shared" si="21"/>
        <v>438352.08974889625</v>
      </c>
      <c r="AD51" s="17" t="s">
        <v>129</v>
      </c>
      <c r="AE51" s="1">
        <f t="shared" si="22"/>
        <v>50000</v>
      </c>
      <c r="AF51" s="14"/>
    </row>
    <row r="52" spans="1:32" x14ac:dyDescent="0.3">
      <c r="A52" t="s">
        <v>130</v>
      </c>
      <c r="B52" s="15"/>
      <c r="C52" s="5"/>
      <c r="D52" s="15"/>
      <c r="E52" s="22">
        <f t="shared" si="23"/>
        <v>2</v>
      </c>
      <c r="F52" s="12">
        <f t="shared" si="14"/>
        <v>1000000</v>
      </c>
      <c r="G52" s="8">
        <f t="shared" si="15"/>
        <v>6.0000004342942646</v>
      </c>
      <c r="H52" s="8">
        <f t="shared" si="16"/>
        <v>6000000.4342942648</v>
      </c>
      <c r="I52" s="2">
        <f t="shared" si="27"/>
        <v>5.1537235240978673E-3</v>
      </c>
      <c r="J52" s="1">
        <f t="shared" si="17"/>
        <v>30922.343382819774</v>
      </c>
      <c r="K52" s="14"/>
      <c r="L52" s="1">
        <f t="shared" si="10"/>
        <v>30922.343382819774</v>
      </c>
      <c r="M52" s="1">
        <f t="shared" si="18"/>
        <v>3991210.039367009</v>
      </c>
      <c r="N52" s="1">
        <f t="shared" si="24"/>
        <v>3092.2343382819777</v>
      </c>
      <c r="O52" s="1">
        <f t="shared" si="25"/>
        <v>13915.054522268898</v>
      </c>
      <c r="P52" s="1">
        <f t="shared" si="26"/>
        <v>13915.054522268898</v>
      </c>
      <c r="Q52" s="14"/>
      <c r="R52" s="1">
        <f>SUM('Investor 1'!B52,'Investor 2'!B52,'Investor 3'!B52)</f>
        <v>0</v>
      </c>
      <c r="S52" s="1">
        <f t="shared" si="19"/>
        <v>220000</v>
      </c>
      <c r="T52" s="1">
        <f>SUM('Investor 1'!F52,'Investor 2'!F52,'Investor 3'!F52)</f>
        <v>27151.778764159772</v>
      </c>
      <c r="U52" s="1">
        <f>SUM('Investor 1'!G52,'Investor 2'!G52,'Investor 3'!G52)</f>
        <v>880000</v>
      </c>
      <c r="V52" s="1">
        <f>SUM('Investor 1'!H52,'Investor 2'!H52,'Investor 3'!H52)</f>
        <v>794403.659331923</v>
      </c>
      <c r="W52" s="1">
        <f>SUM('Investor 1'!I52,'Investor 2'!I52,'Investor 3'!I52)</f>
        <v>85596.340668077013</v>
      </c>
      <c r="X52" s="1"/>
      <c r="Z52" s="14"/>
      <c r="AA52" s="1">
        <f t="shared" si="20"/>
        <v>396028.76959841896</v>
      </c>
      <c r="AB52" s="14"/>
      <c r="AC52" s="1">
        <f t="shared" si="21"/>
        <v>402267.14427116513</v>
      </c>
      <c r="AD52" s="17" t="s">
        <v>131</v>
      </c>
      <c r="AE52" s="1">
        <f t="shared" si="22"/>
        <v>50000</v>
      </c>
      <c r="AF52" s="14"/>
    </row>
    <row r="53" spans="1:32" x14ac:dyDescent="0.3">
      <c r="A53" t="s">
        <v>132</v>
      </c>
      <c r="B53" s="15"/>
      <c r="C53" s="5"/>
      <c r="D53" s="15"/>
      <c r="E53" s="22">
        <f t="shared" si="23"/>
        <v>2</v>
      </c>
      <c r="F53" s="12">
        <f t="shared" si="14"/>
        <v>1000000</v>
      </c>
      <c r="G53" s="8">
        <f t="shared" si="15"/>
        <v>6.0000004342942646</v>
      </c>
      <c r="H53" s="8">
        <f t="shared" ref="H53" si="28">F53*G53</f>
        <v>6000000.4342942648</v>
      </c>
      <c r="I53" s="2">
        <f t="shared" si="27"/>
        <v>4.6852032037253332E-3</v>
      </c>
      <c r="J53" s="1">
        <f t="shared" ref="J53" si="29">H53*I53</f>
        <v>28111.221257108878</v>
      </c>
      <c r="K53" s="14"/>
      <c r="L53" s="1">
        <f t="shared" si="10"/>
        <v>28111.221257108878</v>
      </c>
      <c r="M53" s="1">
        <f t="shared" ref="M53" si="30">M52+L53</f>
        <v>4019321.2606241177</v>
      </c>
      <c r="N53" s="1">
        <f t="shared" si="24"/>
        <v>2811.1221257108882</v>
      </c>
      <c r="O53" s="1">
        <f t="shared" si="25"/>
        <v>12650.049565698995</v>
      </c>
      <c r="P53" s="1">
        <f t="shared" si="26"/>
        <v>12650.049565698995</v>
      </c>
      <c r="Q53" s="14"/>
      <c r="R53" s="1">
        <f>SUM('Investor 1'!B53,'Investor 2'!B53,'Investor 3'!B53)</f>
        <v>0</v>
      </c>
      <c r="S53" s="1">
        <f t="shared" ref="S53" si="31">R53+S52</f>
        <v>220000</v>
      </c>
      <c r="T53" s="1">
        <f>SUM('Investor 1'!F53,'Investor 2'!F53,'Investor 3'!F53)</f>
        <v>32513.199544892428</v>
      </c>
      <c r="U53" s="1">
        <f>SUM('Investor 1'!G53,'Investor 2'!G53,'Investor 3'!G53)</f>
        <v>880000</v>
      </c>
      <c r="V53" s="1">
        <f>SUM('Investor 1'!H53,'Investor 2'!H53,'Investor 3'!H53)</f>
        <v>826916.85887681553</v>
      </c>
      <c r="W53" s="1">
        <f>SUM('Investor 1'!I53,'Investor 2'!I53,'Investor 3'!I53)</f>
        <v>53083.141123184541</v>
      </c>
      <c r="X53" s="1"/>
      <c r="Z53" s="14"/>
      <c r="AA53" s="1">
        <f t="shared" ref="AA53" si="32">N52+AA52</f>
        <v>399121.00393670093</v>
      </c>
      <c r="AB53" s="14"/>
      <c r="AC53" s="1">
        <f t="shared" ref="AC53" si="33">AC52+P53+R53-AE52</f>
        <v>364917.19383686414</v>
      </c>
      <c r="AD53" s="17" t="s">
        <v>133</v>
      </c>
      <c r="AE53" s="1">
        <f t="shared" ref="AE53" si="34">MIN(bounty,MAX(AC53,0))</f>
        <v>50000</v>
      </c>
      <c r="AF53" s="14"/>
    </row>
    <row r="54" spans="1:32" x14ac:dyDescent="0.3">
      <c r="A54" t="s">
        <v>137</v>
      </c>
      <c r="B54" s="15"/>
      <c r="C54" s="5"/>
      <c r="D54" s="15"/>
      <c r="E54" s="22">
        <f t="shared" si="23"/>
        <v>2</v>
      </c>
      <c r="F54" s="12">
        <f t="shared" si="14"/>
        <v>1000000</v>
      </c>
      <c r="G54" s="8">
        <f t="shared" si="15"/>
        <v>6.0000004342942646</v>
      </c>
      <c r="H54" s="8">
        <f t="shared" ref="H54" si="35">F54*G54</f>
        <v>6000000.4342942648</v>
      </c>
      <c r="I54" s="2">
        <f t="shared" si="27"/>
        <v>4.2592756397503029E-3</v>
      </c>
      <c r="J54" s="1">
        <f t="shared" ref="J54" si="36">H54*I54</f>
        <v>25555.6556882808</v>
      </c>
      <c r="K54" s="14"/>
      <c r="L54" s="1">
        <f t="shared" ref="L54" si="37">J54</f>
        <v>25555.6556882808</v>
      </c>
      <c r="M54" s="1">
        <f t="shared" ref="M54" si="38">M53+L54</f>
        <v>4044876.9163123984</v>
      </c>
      <c r="N54" s="1">
        <f t="shared" si="24"/>
        <v>2555.5655688280804</v>
      </c>
      <c r="O54" s="1">
        <f t="shared" si="25"/>
        <v>11500.045059726361</v>
      </c>
      <c r="P54" s="1">
        <f t="shared" si="26"/>
        <v>11500.045059726361</v>
      </c>
      <c r="Q54" s="14"/>
      <c r="R54" s="1">
        <f>SUM('Investor 1'!B54,'Investor 2'!B54,'Investor 3'!B54)</f>
        <v>0</v>
      </c>
      <c r="S54" s="1">
        <f t="shared" ref="S54" si="39">R54+S53</f>
        <v>220000</v>
      </c>
      <c r="T54" s="1">
        <f>SUM('Investor 1'!F54,'Investor 2'!F54,'Investor 3'!F54)</f>
        <v>47661.269842126865</v>
      </c>
      <c r="U54" s="1">
        <f>SUM('Investor 1'!G54,'Investor 2'!G54,'Investor 3'!G54)</f>
        <v>880000</v>
      </c>
      <c r="V54" s="1">
        <f>SUM('Investor 1'!H54,'Investor 2'!H54,'Investor 3'!H54)</f>
        <v>874578.1287189424</v>
      </c>
      <c r="W54" s="1">
        <f>SUM('Investor 1'!I54,'Investor 2'!I54,'Investor 3'!I54)</f>
        <v>5421.871281057669</v>
      </c>
      <c r="X54" s="1"/>
      <c r="Z54" s="14"/>
      <c r="AA54" s="1">
        <f t="shared" ref="AA54" si="40">N53+AA53</f>
        <v>401932.12606241181</v>
      </c>
      <c r="AB54" s="14"/>
      <c r="AC54" s="1">
        <f t="shared" ref="AC54" si="41">AC53+P54+R54-AE53</f>
        <v>326417.23889659048</v>
      </c>
      <c r="AD54" s="17" t="s">
        <v>138</v>
      </c>
      <c r="AE54" s="1">
        <f t="shared" ref="AE54" si="42">MIN(bounty,MAX(AC54,0))</f>
        <v>50000</v>
      </c>
      <c r="AF54" s="14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9</vt:i4>
      </vt:variant>
    </vt:vector>
  </HeadingPairs>
  <TitlesOfParts>
    <vt:vector size="14" baseType="lpstr">
      <vt:lpstr>Dashboard</vt:lpstr>
      <vt:lpstr>Investor 1</vt:lpstr>
      <vt:lpstr>Investor 2</vt:lpstr>
      <vt:lpstr>Investor 3</vt:lpstr>
      <vt:lpstr>Data</vt:lpstr>
      <vt:lpstr>bounty</vt:lpstr>
      <vt:lpstr>costperuse</vt:lpstr>
      <vt:lpstr>growth</vt:lpstr>
      <vt:lpstr>maxusers</vt:lpstr>
      <vt:lpstr>multiple</vt:lpstr>
      <vt:lpstr>reduceprice</vt:lpstr>
      <vt:lpstr>rev2bounties</vt:lpstr>
      <vt:lpstr>rev2eco</vt:lpstr>
      <vt:lpstr>rev2invest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persoon</dc:creator>
  <cp:lastModifiedBy>gerard persoon</cp:lastModifiedBy>
  <dcterms:created xsi:type="dcterms:W3CDTF">2019-04-03T08:41:28Z</dcterms:created>
  <dcterms:modified xsi:type="dcterms:W3CDTF">2019-04-14T08:47:05Z</dcterms:modified>
</cp:coreProperties>
</file>