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/>
  <mc:AlternateContent xmlns:mc="http://schemas.openxmlformats.org/markup-compatibility/2006">
    <mc:Choice Requires="x15">
      <x15ac:absPath xmlns:x15ac="http://schemas.microsoft.com/office/spreadsheetml/2010/11/ac" url="\\192.168.0.8\rnd\EXPORT\01. EXPORT DEVELOPMENT LIST\"/>
    </mc:Choice>
  </mc:AlternateContent>
  <xr:revisionPtr revIDLastSave="0" documentId="13_ncr:1_{64AA4AEA-C289-4546-96AA-A0FF31E02D40}" xr6:coauthVersionLast="47" xr6:coauthVersionMax="47" xr10:uidLastSave="{00000000-0000-0000-0000-000000000000}"/>
  <bookViews>
    <workbookView xWindow="-120" yWindow="-120" windowWidth="20730" windowHeight="11160" tabRatio="642" xr2:uid="{00000000-000D-0000-FFFF-FFFF00000000}"/>
  </bookViews>
  <sheets>
    <sheet name="LENGTH" sheetId="2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10" i="21" l="1"/>
  <c r="AN9" i="21"/>
  <c r="AN2" i="21" l="1"/>
  <c r="AO2" i="21" s="1"/>
  <c r="AP2" i="21" s="1"/>
  <c r="AQ2" i="21" s="1"/>
  <c r="AM6" i="21"/>
  <c r="AO6" i="21"/>
  <c r="AP9" i="21"/>
  <c r="AQ9" i="21" s="1"/>
  <c r="AR9" i="21" s="1"/>
  <c r="AS9" i="21" s="1"/>
  <c r="AM9" i="21" s="1"/>
  <c r="AU9" i="21"/>
  <c r="AV9" i="21"/>
  <c r="AW9" i="21" s="1"/>
  <c r="AP10" i="21"/>
  <c r="AQ10" i="21" s="1"/>
  <c r="AR10" i="21" s="1"/>
  <c r="AS10" i="21" s="1"/>
  <c r="AU10" i="21"/>
  <c r="AW10" i="21"/>
  <c r="AP11" i="21"/>
  <c r="AQ11" i="21" s="1"/>
  <c r="AR11" i="21" s="1"/>
  <c r="AS11" i="21" s="1"/>
  <c r="AT11" i="21"/>
  <c r="AU11" i="21" s="1"/>
  <c r="AW11" i="21"/>
  <c r="B17" i="21"/>
  <c r="C17" i="21"/>
  <c r="L17" i="21" s="1"/>
  <c r="D17" i="21"/>
  <c r="M17" i="21" s="1"/>
  <c r="W17" i="21"/>
  <c r="B18" i="21"/>
  <c r="C18" i="21"/>
  <c r="D18" i="21"/>
  <c r="M18" i="21" s="1"/>
  <c r="W18" i="21"/>
  <c r="B19" i="21"/>
  <c r="K19" i="21" s="1"/>
  <c r="C19" i="21"/>
  <c r="D19" i="21"/>
  <c r="M19" i="21" s="1"/>
  <c r="W19" i="21"/>
  <c r="B20" i="21"/>
  <c r="C20" i="21"/>
  <c r="L20" i="21" s="1"/>
  <c r="D20" i="21"/>
  <c r="W20" i="21"/>
  <c r="B21" i="21"/>
  <c r="C21" i="21"/>
  <c r="L21" i="21" s="1"/>
  <c r="D21" i="21"/>
  <c r="M21" i="21" s="1"/>
  <c r="W21" i="21"/>
  <c r="B22" i="21"/>
  <c r="C22" i="21"/>
  <c r="L22" i="21" s="1"/>
  <c r="D22" i="21"/>
  <c r="M22" i="21" s="1"/>
  <c r="W22" i="21"/>
  <c r="B23" i="21"/>
  <c r="C23" i="21"/>
  <c r="D23" i="21"/>
  <c r="M23" i="21" s="1"/>
  <c r="W23" i="21"/>
  <c r="B24" i="21"/>
  <c r="C24" i="21"/>
  <c r="D24" i="21"/>
  <c r="M24" i="21" s="1"/>
  <c r="B25" i="21"/>
  <c r="C25" i="21"/>
  <c r="D25" i="21"/>
  <c r="B26" i="21"/>
  <c r="K26" i="21" s="1"/>
  <c r="C26" i="21"/>
  <c r="L26" i="21" s="1"/>
  <c r="D26" i="21"/>
  <c r="M26" i="21" s="1"/>
  <c r="Q26" i="21"/>
  <c r="Y47" i="21"/>
  <c r="I23" i="21" l="1"/>
  <c r="I24" i="21"/>
  <c r="J24" i="21"/>
  <c r="L24" i="21"/>
  <c r="AX10" i="21"/>
  <c r="AM10" i="21"/>
  <c r="AP6" i="21"/>
  <c r="N26" i="21"/>
  <c r="O26" i="21" s="1"/>
  <c r="P26" i="21" s="1"/>
  <c r="R26" i="21" s="1"/>
  <c r="H23" i="21"/>
  <c r="J25" i="21"/>
  <c r="F26" i="21"/>
  <c r="H25" i="21"/>
  <c r="I25" i="21"/>
  <c r="L25" i="21"/>
  <c r="I22" i="21"/>
  <c r="H22" i="21"/>
  <c r="AX11" i="21"/>
  <c r="F25" i="21"/>
  <c r="L23" i="21"/>
  <c r="I21" i="21"/>
  <c r="H21" i="21"/>
  <c r="I17" i="21"/>
  <c r="F19" i="21"/>
  <c r="J18" i="21"/>
  <c r="I20" i="21"/>
  <c r="H20" i="21"/>
  <c r="L18" i="21"/>
  <c r="H24" i="21"/>
  <c r="I18" i="21"/>
  <c r="L19" i="21"/>
  <c r="N19" i="21" s="1"/>
  <c r="O19" i="21" s="1"/>
  <c r="F18" i="21"/>
  <c r="K18" i="21"/>
  <c r="H17" i="21"/>
  <c r="AX9" i="21"/>
  <c r="M25" i="21"/>
  <c r="K25" i="21"/>
  <c r="F24" i="21"/>
  <c r="K24" i="21"/>
  <c r="J23" i="21"/>
  <c r="F23" i="21"/>
  <c r="K23" i="21"/>
  <c r="J22" i="21"/>
  <c r="F22" i="21"/>
  <c r="K22" i="21"/>
  <c r="N22" i="21" s="1"/>
  <c r="O22" i="21" s="1"/>
  <c r="J21" i="21"/>
  <c r="F21" i="21"/>
  <c r="K21" i="21"/>
  <c r="N21" i="21" s="1"/>
  <c r="O21" i="21" s="1"/>
  <c r="J20" i="21"/>
  <c r="J19" i="21"/>
  <c r="M20" i="21"/>
  <c r="H19" i="21"/>
  <c r="F20" i="21"/>
  <c r="K20" i="21"/>
  <c r="I19" i="21"/>
  <c r="H18" i="21"/>
  <c r="J17" i="21"/>
  <c r="F17" i="21"/>
  <c r="K17" i="21"/>
  <c r="N17" i="21" s="1"/>
  <c r="O17" i="21" s="1"/>
  <c r="AM11" i="21"/>
  <c r="AM12" i="21" s="1"/>
  <c r="N24" i="21" l="1"/>
  <c r="O24" i="21" s="1"/>
  <c r="Q24" i="21"/>
  <c r="Q25" i="21"/>
  <c r="Q22" i="21"/>
  <c r="Q18" i="21"/>
  <c r="N18" i="21"/>
  <c r="O18" i="21" s="1"/>
  <c r="P17" i="21" s="1"/>
  <c r="N23" i="21"/>
  <c r="O23" i="21" s="1"/>
  <c r="P22" i="21" s="1"/>
  <c r="Q23" i="21"/>
  <c r="N25" i="21"/>
  <c r="O25" i="21" s="1"/>
  <c r="P25" i="21" s="1"/>
  <c r="P21" i="21"/>
  <c r="Q21" i="21"/>
  <c r="Q20" i="21"/>
  <c r="AB17" i="21"/>
  <c r="F28" i="21"/>
  <c r="F30" i="21" s="1"/>
  <c r="AB25" i="21" s="1"/>
  <c r="N20" i="21"/>
  <c r="O20" i="21" s="1"/>
  <c r="P20" i="21" s="1"/>
  <c r="Q19" i="21"/>
  <c r="Q17" i="21"/>
  <c r="R25" i="21" l="1"/>
  <c r="R20" i="21"/>
  <c r="T20" i="21" s="1"/>
  <c r="U20" i="21" s="1"/>
  <c r="X20" i="21" s="1"/>
  <c r="P23" i="21"/>
  <c r="R23" i="21" s="1"/>
  <c r="T23" i="21" s="1"/>
  <c r="U23" i="21" s="1"/>
  <c r="V23" i="21" s="1"/>
  <c r="P18" i="21"/>
  <c r="R18" i="21" s="1"/>
  <c r="T18" i="21" s="1"/>
  <c r="U18" i="21" s="1"/>
  <c r="Y18" i="21" s="1"/>
  <c r="Z18" i="21" s="1"/>
  <c r="R22" i="21"/>
  <c r="T22" i="21" s="1"/>
  <c r="U22" i="21" s="1"/>
  <c r="V22" i="21" s="1"/>
  <c r="R17" i="21"/>
  <c r="T17" i="21" s="1"/>
  <c r="U17" i="21" s="1"/>
  <c r="V17" i="21" s="1"/>
  <c r="P24" i="21"/>
  <c r="R24" i="21" s="1"/>
  <c r="R21" i="21"/>
  <c r="T21" i="21" s="1"/>
  <c r="U21" i="21" s="1"/>
  <c r="P19" i="21"/>
  <c r="R19" i="21" s="1"/>
  <c r="T19" i="21" s="1"/>
  <c r="U19" i="21" s="1"/>
  <c r="Y20" i="21" l="1"/>
  <c r="Z20" i="21" s="1"/>
  <c r="V20" i="21"/>
  <c r="V18" i="21"/>
  <c r="Y22" i="21"/>
  <c r="Z22" i="21" s="1"/>
  <c r="X23" i="21"/>
  <c r="Y23" i="21"/>
  <c r="Z23" i="21" s="1"/>
  <c r="X22" i="21"/>
  <c r="X18" i="21"/>
  <c r="Y17" i="21"/>
  <c r="Z17" i="21" s="1"/>
  <c r="AB19" i="21" s="1"/>
  <c r="X17" i="21"/>
  <c r="Y21" i="21"/>
  <c r="Z21" i="21" s="1"/>
  <c r="X21" i="21"/>
  <c r="V21" i="21"/>
  <c r="Y19" i="21"/>
  <c r="Z19" i="21" s="1"/>
  <c r="V19" i="21"/>
  <c r="X19" i="21"/>
  <c r="AB26" i="21" l="1"/>
  <c r="AB18" i="21"/>
  <c r="AD17" i="21" s="1"/>
  <c r="AB27" i="21"/>
  <c r="AD25" i="21" l="1"/>
  <c r="U3" i="21" s="1"/>
  <c r="AS3" i="21"/>
  <c r="Z3" i="21"/>
</calcChain>
</file>

<file path=xl/sharedStrings.xml><?xml version="1.0" encoding="utf-8"?>
<sst xmlns="http://schemas.openxmlformats.org/spreadsheetml/2006/main" count="61" uniqueCount="43">
  <si>
    <t>X</t>
  </si>
  <si>
    <t>Y</t>
  </si>
  <si>
    <t>Z</t>
  </si>
  <si>
    <t>A</t>
  </si>
  <si>
    <t>Pt.</t>
  </si>
  <si>
    <t>R</t>
  </si>
  <si>
    <t>R/2</t>
  </si>
  <si>
    <t>TAN</t>
  </si>
  <si>
    <t>R/TAN</t>
  </si>
  <si>
    <t>2PR</t>
  </si>
  <si>
    <t>360/A</t>
  </si>
  <si>
    <t>L</t>
  </si>
  <si>
    <t>D</t>
  </si>
  <si>
    <t>EQ</t>
  </si>
  <si>
    <t>A1A2</t>
  </si>
  <si>
    <t>B1B2</t>
  </si>
  <si>
    <t>C1C2</t>
  </si>
  <si>
    <t>A SQ</t>
  </si>
  <si>
    <t>B SQ</t>
  </si>
  <si>
    <t>C SQ</t>
  </si>
  <si>
    <t>SQSUM</t>
  </si>
  <si>
    <t>SQRSUM</t>
  </si>
  <si>
    <t>R*R</t>
  </si>
  <si>
    <t>P1+P2+P3</t>
  </si>
  <si>
    <t>ANGLE</t>
  </si>
  <si>
    <t>Lt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</si>
  <si>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</si>
  <si>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</si>
  <si>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</si>
  <si>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</si>
  <si>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</si>
  <si>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</si>
  <si>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</si>
  <si>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</si>
  <si>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</si>
  <si>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</si>
  <si>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Total Length</t>
  </si>
  <si>
    <t>=</t>
  </si>
  <si>
    <t>RADIUS</t>
  </si>
  <si>
    <t>TOTAL LENGTH</t>
  </si>
  <si>
    <t>ARC</t>
  </si>
  <si>
    <t>TANG. LENGTH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</si>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</sst>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sz val="11"/>
      <name val="Bell MT"/>
      <family val="1"/>
    </font>
    <font>
      <b/>
      <sz val="26"/>
      <name val="Arial"/>
      <family val="2"/>
    </font>
    <font>
      <b/>
      <sz val="36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3" fillId="0" borderId="0"/>
  </cellStyleXfs>
  <cellXfs count="61">
    <xf numFmtId="0" fontId="0" fillId="0" borderId="0" xfId="0"/>
    <xf numFmtId="0" fontId="3" fillId="0" borderId="1" xfId="1" applyFont="1" applyBorder="1" applyAlignment="1">
      <alignment horizontal="center"/>
    </xf>
    <xf numFmtId="0" fontId="3" fillId="0" borderId="0" xfId="1" applyFont="1"/>
    <xf numFmtId="0" fontId="4" fillId="0" borderId="0" xfId="1" applyFont="1"/>
    <xf numFmtId="0" fontId="2" fillId="0" borderId="0" xfId="1"/>
    <xf numFmtId="0" fontId="3" fillId="0" borderId="1" xfId="1" quotePrefix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8" fillId="0" borderId="0" xfId="1" applyFont="1"/>
    <xf numFmtId="0" fontId="9" fillId="0" borderId="0" xfId="1" quotePrefix="1" applyFont="1" applyAlignment="1">
      <alignment horizontal="center"/>
    </xf>
    <xf numFmtId="0" fontId="9" fillId="0" borderId="0" xfId="1" applyFont="1"/>
    <xf numFmtId="0" fontId="9" fillId="0" borderId="0" xfId="1" applyFont="1" applyAlignment="1">
      <alignment horizontal="center"/>
    </xf>
    <xf numFmtId="0" fontId="9" fillId="0" borderId="9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1" xfId="1" applyFont="1" applyFill="1" applyBorder="1"/>
    <xf numFmtId="0" fontId="2" fillId="2" borderId="1" xfId="1" applyFill="1" applyBorder="1"/>
    <xf numFmtId="0" fontId="6" fillId="0" borderId="0" xfId="1" applyFont="1"/>
    <xf numFmtId="0" fontId="5" fillId="0" borderId="8" xfId="1" applyFont="1" applyBorder="1"/>
    <xf numFmtId="0" fontId="7" fillId="4" borderId="0" xfId="1" applyFont="1" applyFill="1"/>
    <xf numFmtId="0" fontId="7" fillId="0" borderId="0" xfId="1" applyFont="1"/>
    <xf numFmtId="0" fontId="3" fillId="0" borderId="26" xfId="1" applyFont="1" applyBorder="1" applyAlignment="1">
      <alignment horizontal="center"/>
    </xf>
    <xf numFmtId="0" fontId="3" fillId="2" borderId="1" xfId="1" applyFont="1" applyFill="1" applyBorder="1" applyAlignment="1" applyProtection="1">
      <alignment horizontal="center"/>
      <protection locked="0"/>
    </xf>
    <xf numFmtId="2" fontId="3" fillId="2" borderId="1" xfId="1" applyNumberFormat="1" applyFont="1" applyFill="1" applyBorder="1" applyAlignment="1" applyProtection="1">
      <alignment horizontal="center"/>
      <protection locked="0"/>
    </xf>
    <xf numFmtId="164" fontId="3" fillId="2" borderId="1" xfId="1" applyNumberFormat="1" applyFont="1" applyFill="1" applyBorder="1" applyAlignment="1" applyProtection="1">
      <alignment horizontal="center"/>
      <protection locked="0"/>
    </xf>
    <xf numFmtId="0" fontId="2" fillId="3" borderId="1" xfId="1" applyFill="1" applyBorder="1" applyProtection="1">
      <protection locked="0"/>
    </xf>
    <xf numFmtId="0" fontId="2" fillId="0" borderId="1" xfId="1" applyBorder="1" applyProtection="1">
      <protection locked="0"/>
    </xf>
    <xf numFmtId="0" fontId="14" fillId="0" borderId="1" xfId="10" applyFont="1" applyBorder="1" applyAlignment="1" applyProtection="1">
      <alignment horizontal="center" vertical="center" wrapText="1"/>
      <protection locked="0"/>
    </xf>
    <xf numFmtId="0" fontId="14" fillId="0" borderId="1" xfId="10" quotePrefix="1" applyFont="1" applyBorder="1" applyAlignment="1" applyProtection="1">
      <alignment horizontal="center" vertical="center" wrapText="1"/>
      <protection locked="0"/>
    </xf>
    <xf numFmtId="0" fontId="5" fillId="0" borderId="7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5" fillId="0" borderId="18" xfId="1" applyFont="1" applyBorder="1" applyAlignment="1">
      <alignment horizontal="center"/>
    </xf>
    <xf numFmtId="1" fontId="10" fillId="0" borderId="10" xfId="1" applyNumberFormat="1" applyFont="1" applyBorder="1" applyAlignment="1">
      <alignment horizontal="center" vertical="center"/>
    </xf>
    <xf numFmtId="1" fontId="10" fillId="0" borderId="11" xfId="1" applyNumberFormat="1" applyFont="1" applyBorder="1" applyAlignment="1">
      <alignment horizontal="center" vertical="center"/>
    </xf>
    <xf numFmtId="1" fontId="10" fillId="0" borderId="12" xfId="1" applyNumberFormat="1" applyFont="1" applyBorder="1" applyAlignment="1">
      <alignment horizontal="center" vertical="center"/>
    </xf>
    <xf numFmtId="1" fontId="10" fillId="0" borderId="13" xfId="1" applyNumberFormat="1" applyFont="1" applyBorder="1" applyAlignment="1">
      <alignment horizontal="center" vertical="center"/>
    </xf>
    <xf numFmtId="1" fontId="10" fillId="0" borderId="0" xfId="1" applyNumberFormat="1" applyFont="1" applyAlignment="1">
      <alignment horizontal="center" vertical="center"/>
    </xf>
    <xf numFmtId="1" fontId="10" fillId="0" borderId="14" xfId="1" applyNumberFormat="1" applyFont="1" applyBorder="1" applyAlignment="1">
      <alignment horizontal="center" vertical="center"/>
    </xf>
    <xf numFmtId="1" fontId="10" fillId="0" borderId="15" xfId="1" applyNumberFormat="1" applyFont="1" applyBorder="1" applyAlignment="1">
      <alignment horizontal="center" vertical="center"/>
    </xf>
    <xf numFmtId="1" fontId="10" fillId="0" borderId="16" xfId="1" applyNumberFormat="1" applyFont="1" applyBorder="1" applyAlignment="1">
      <alignment horizontal="center" vertical="center"/>
    </xf>
    <xf numFmtId="1" fontId="10" fillId="0" borderId="17" xfId="1" applyNumberFormat="1" applyFont="1" applyBorder="1" applyAlignment="1">
      <alignment horizontal="center" vertical="center"/>
    </xf>
    <xf numFmtId="0" fontId="2" fillId="0" borderId="5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3" xfId="1" applyBorder="1" applyAlignment="1">
      <alignment horizontal="center"/>
    </xf>
    <xf numFmtId="1" fontId="10" fillId="4" borderId="10" xfId="1" applyNumberFormat="1" applyFont="1" applyFill="1" applyBorder="1" applyAlignment="1">
      <alignment horizontal="center" vertical="center"/>
    </xf>
    <xf numFmtId="1" fontId="10" fillId="4" borderId="11" xfId="1" applyNumberFormat="1" applyFont="1" applyFill="1" applyBorder="1" applyAlignment="1">
      <alignment horizontal="center" vertical="center"/>
    </xf>
    <xf numFmtId="1" fontId="10" fillId="4" borderId="12" xfId="1" applyNumberFormat="1" applyFont="1" applyFill="1" applyBorder="1" applyAlignment="1">
      <alignment horizontal="center" vertical="center"/>
    </xf>
    <xf numFmtId="1" fontId="10" fillId="4" borderId="13" xfId="1" applyNumberFormat="1" applyFont="1" applyFill="1" applyBorder="1" applyAlignment="1">
      <alignment horizontal="center" vertical="center"/>
    </xf>
    <xf numFmtId="1" fontId="10" fillId="4" borderId="0" xfId="1" applyNumberFormat="1" applyFont="1" applyFill="1" applyAlignment="1">
      <alignment horizontal="center" vertical="center"/>
    </xf>
    <xf numFmtId="1" fontId="10" fillId="4" borderId="14" xfId="1" applyNumberFormat="1" applyFont="1" applyFill="1" applyBorder="1" applyAlignment="1">
      <alignment horizontal="center" vertical="center"/>
    </xf>
    <xf numFmtId="1" fontId="10" fillId="4" borderId="15" xfId="1" applyNumberFormat="1" applyFont="1" applyFill="1" applyBorder="1" applyAlignment="1">
      <alignment horizontal="center" vertical="center"/>
    </xf>
    <xf numFmtId="1" fontId="10" fillId="4" borderId="16" xfId="1" applyNumberFormat="1" applyFont="1" applyFill="1" applyBorder="1" applyAlignment="1">
      <alignment horizontal="center" vertical="center"/>
    </xf>
    <xf numFmtId="1" fontId="10" fillId="4" borderId="17" xfId="1" applyNumberFormat="1" applyFont="1" applyFill="1" applyBorder="1" applyAlignment="1">
      <alignment horizontal="center" vertical="center"/>
    </xf>
    <xf numFmtId="1" fontId="11" fillId="0" borderId="24" xfId="1" applyNumberFormat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1" fillId="0" borderId="25" xfId="1" applyFont="1" applyBorder="1" applyAlignment="1">
      <alignment horizontal="center"/>
    </xf>
    <xf numFmtId="0" fontId="11" fillId="0" borderId="19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11" fillId="0" borderId="20" xfId="1" applyFont="1" applyBorder="1" applyAlignment="1">
      <alignment horizontal="center"/>
    </xf>
    <xf numFmtId="0" fontId="11" fillId="0" borderId="21" xfId="1" applyFont="1" applyBorder="1" applyAlignment="1">
      <alignment horizontal="center"/>
    </xf>
    <xf numFmtId="0" fontId="11" fillId="0" borderId="22" xfId="1" applyFont="1" applyBorder="1" applyAlignment="1">
      <alignment horizontal="center"/>
    </xf>
    <xf numFmtId="0" fontId="11" fillId="0" borderId="23" xfId="1" applyFont="1" applyBorder="1" applyAlignment="1">
      <alignment horizontal="center"/>
    </xf>
  </cellXfs>
  <cellStyles count="11">
    <cellStyle name="Normal" xfId="0" builtinId="0"/>
    <cellStyle name="Normal 2" xfId="1" xr:uid="{00000000-0005-0000-0000-000003000000}"/>
    <cellStyle name="Normal 2 2" xfId="2" xr:uid="{00000000-0005-0000-0000-000004000000}"/>
    <cellStyle name="Normal 2 2 2" xfId="4" xr:uid="{00000000-0005-0000-0000-000005000000}"/>
    <cellStyle name="Normal 3" xfId="3" xr:uid="{00000000-0005-0000-0000-000006000000}"/>
    <cellStyle name="Normal 3 2" xfId="6" xr:uid="{00000000-0005-0000-0000-000007000000}"/>
    <cellStyle name="Normal 3 3" xfId="5" xr:uid="{00000000-0005-0000-0000-000008000000}"/>
    <cellStyle name="Normal 4" xfId="7" xr:uid="{00000000-0005-0000-0000-000009000000}"/>
    <cellStyle name="Normal 5" xfId="8" xr:uid="{00000000-0005-0000-0000-00000A000000}"/>
    <cellStyle name="Normal 6" xfId="9" xr:uid="{00000000-0005-0000-0000-00000B000000}"/>
    <cellStyle name="Normal_hose costing format 2" xfId="10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X48"/>
  <sheetViews>
    <sheetView tabSelected="1" zoomScaleNormal="100" workbookViewId="0">
      <selection activeCell="E5" sqref="E5"/>
    </sheetView>
  </sheetViews>
  <sheetFormatPr defaultRowHeight="12.75" x14ac:dyDescent="0.2"/>
  <cols>
    <col min="1" max="1" width="9.140625" style="4"/>
    <col min="2" max="2" width="10.7109375" style="4" bestFit="1" customWidth="1"/>
    <col min="3" max="3" width="8.7109375" style="4" customWidth="1"/>
    <col min="4" max="4" width="13.5703125" style="4" customWidth="1"/>
    <col min="5" max="5" width="11.140625" style="4" bestFit="1" customWidth="1"/>
    <col min="6" max="6" width="0" style="4" hidden="1" customWidth="1"/>
    <col min="7" max="8" width="9.140625" style="4" hidden="1" customWidth="1"/>
    <col min="9" max="9" width="12.42578125" style="4" hidden="1" customWidth="1"/>
    <col min="10" max="10" width="9.140625" style="4" hidden="1" customWidth="1"/>
    <col min="11" max="11" width="12.42578125" style="4" hidden="1" customWidth="1"/>
    <col min="12" max="17" width="9.140625" style="4" hidden="1" customWidth="1"/>
    <col min="18" max="18" width="10.28515625" style="4" hidden="1" customWidth="1"/>
    <col min="19" max="19" width="6.42578125" style="4" hidden="1" customWidth="1"/>
    <col min="20" max="22" width="9.140625" style="4" customWidth="1"/>
    <col min="23" max="23" width="9.140625" style="4"/>
    <col min="24" max="24" width="9.140625" style="4" customWidth="1"/>
    <col min="25" max="25" width="9.140625" style="4" hidden="1" customWidth="1"/>
    <col min="26" max="26" width="14.5703125" style="4" hidden="1" customWidth="1"/>
    <col min="27" max="29" width="9.140625" style="4" hidden="1" customWidth="1"/>
    <col min="30" max="30" width="9.5703125" style="4" hidden="1" customWidth="1"/>
    <col min="31" max="37" width="9.140625" style="4" hidden="1" customWidth="1"/>
    <col min="38" max="258" width="9.140625" style="4"/>
    <col min="259" max="259" width="8.7109375" style="4" customWidth="1"/>
    <col min="260" max="260" width="13.5703125" style="4" customWidth="1"/>
    <col min="261" max="261" width="11.140625" style="4" bestFit="1" customWidth="1"/>
    <col min="262" max="263" width="9.140625" style="4"/>
    <col min="264" max="274" width="0" style="4" hidden="1" customWidth="1"/>
    <col min="275" max="277" width="9.140625" style="4" customWidth="1"/>
    <col min="278" max="514" width="9.140625" style="4"/>
    <col min="515" max="515" width="8.7109375" style="4" customWidth="1"/>
    <col min="516" max="516" width="13.5703125" style="4" customWidth="1"/>
    <col min="517" max="517" width="11.140625" style="4" bestFit="1" customWidth="1"/>
    <col min="518" max="519" width="9.140625" style="4"/>
    <col min="520" max="530" width="0" style="4" hidden="1" customWidth="1"/>
    <col min="531" max="533" width="9.140625" style="4" customWidth="1"/>
    <col min="534" max="770" width="9.140625" style="4"/>
    <col min="771" max="771" width="8.7109375" style="4" customWidth="1"/>
    <col min="772" max="772" width="13.5703125" style="4" customWidth="1"/>
    <col min="773" max="773" width="11.140625" style="4" bestFit="1" customWidth="1"/>
    <col min="774" max="775" width="9.140625" style="4"/>
    <col min="776" max="786" width="0" style="4" hidden="1" customWidth="1"/>
    <col min="787" max="789" width="9.140625" style="4" customWidth="1"/>
    <col min="790" max="1026" width="9.140625" style="4"/>
    <col min="1027" max="1027" width="8.7109375" style="4" customWidth="1"/>
    <col min="1028" max="1028" width="13.5703125" style="4" customWidth="1"/>
    <col min="1029" max="1029" width="11.140625" style="4" bestFit="1" customWidth="1"/>
    <col min="1030" max="1031" width="9.140625" style="4"/>
    <col min="1032" max="1042" width="0" style="4" hidden="1" customWidth="1"/>
    <col min="1043" max="1045" width="9.140625" style="4" customWidth="1"/>
    <col min="1046" max="1282" width="9.140625" style="4"/>
    <col min="1283" max="1283" width="8.7109375" style="4" customWidth="1"/>
    <col min="1284" max="1284" width="13.5703125" style="4" customWidth="1"/>
    <col min="1285" max="1285" width="11.140625" style="4" bestFit="1" customWidth="1"/>
    <col min="1286" max="1287" width="9.140625" style="4"/>
    <col min="1288" max="1298" width="0" style="4" hidden="1" customWidth="1"/>
    <col min="1299" max="1301" width="9.140625" style="4" customWidth="1"/>
    <col min="1302" max="1538" width="9.140625" style="4"/>
    <col min="1539" max="1539" width="8.7109375" style="4" customWidth="1"/>
    <col min="1540" max="1540" width="13.5703125" style="4" customWidth="1"/>
    <col min="1541" max="1541" width="11.140625" style="4" bestFit="1" customWidth="1"/>
    <col min="1542" max="1543" width="9.140625" style="4"/>
    <col min="1544" max="1554" width="0" style="4" hidden="1" customWidth="1"/>
    <col min="1555" max="1557" width="9.140625" style="4" customWidth="1"/>
    <col min="1558" max="1794" width="9.140625" style="4"/>
    <col min="1795" max="1795" width="8.7109375" style="4" customWidth="1"/>
    <col min="1796" max="1796" width="13.5703125" style="4" customWidth="1"/>
    <col min="1797" max="1797" width="11.140625" style="4" bestFit="1" customWidth="1"/>
    <col min="1798" max="1799" width="9.140625" style="4"/>
    <col min="1800" max="1810" width="0" style="4" hidden="1" customWidth="1"/>
    <col min="1811" max="1813" width="9.140625" style="4" customWidth="1"/>
    <col min="1814" max="2050" width="9.140625" style="4"/>
    <col min="2051" max="2051" width="8.7109375" style="4" customWidth="1"/>
    <col min="2052" max="2052" width="13.5703125" style="4" customWidth="1"/>
    <col min="2053" max="2053" width="11.140625" style="4" bestFit="1" customWidth="1"/>
    <col min="2054" max="2055" width="9.140625" style="4"/>
    <col min="2056" max="2066" width="0" style="4" hidden="1" customWidth="1"/>
    <col min="2067" max="2069" width="9.140625" style="4" customWidth="1"/>
    <col min="2070" max="2306" width="9.140625" style="4"/>
    <col min="2307" max="2307" width="8.7109375" style="4" customWidth="1"/>
    <col min="2308" max="2308" width="13.5703125" style="4" customWidth="1"/>
    <col min="2309" max="2309" width="11.140625" style="4" bestFit="1" customWidth="1"/>
    <col min="2310" max="2311" width="9.140625" style="4"/>
    <col min="2312" max="2322" width="0" style="4" hidden="1" customWidth="1"/>
    <col min="2323" max="2325" width="9.140625" style="4" customWidth="1"/>
    <col min="2326" max="2562" width="9.140625" style="4"/>
    <col min="2563" max="2563" width="8.7109375" style="4" customWidth="1"/>
    <col min="2564" max="2564" width="13.5703125" style="4" customWidth="1"/>
    <col min="2565" max="2565" width="11.140625" style="4" bestFit="1" customWidth="1"/>
    <col min="2566" max="2567" width="9.140625" style="4"/>
    <col min="2568" max="2578" width="0" style="4" hidden="1" customWidth="1"/>
    <col min="2579" max="2581" width="9.140625" style="4" customWidth="1"/>
    <col min="2582" max="2818" width="9.140625" style="4"/>
    <col min="2819" max="2819" width="8.7109375" style="4" customWidth="1"/>
    <col min="2820" max="2820" width="13.5703125" style="4" customWidth="1"/>
    <col min="2821" max="2821" width="11.140625" style="4" bestFit="1" customWidth="1"/>
    <col min="2822" max="2823" width="9.140625" style="4"/>
    <col min="2824" max="2834" width="0" style="4" hidden="1" customWidth="1"/>
    <col min="2835" max="2837" width="9.140625" style="4" customWidth="1"/>
    <col min="2838" max="3074" width="9.140625" style="4"/>
    <col min="3075" max="3075" width="8.7109375" style="4" customWidth="1"/>
    <col min="3076" max="3076" width="13.5703125" style="4" customWidth="1"/>
    <col min="3077" max="3077" width="11.140625" style="4" bestFit="1" customWidth="1"/>
    <col min="3078" max="3079" width="9.140625" style="4"/>
    <col min="3080" max="3090" width="0" style="4" hidden="1" customWidth="1"/>
    <col min="3091" max="3093" width="9.140625" style="4" customWidth="1"/>
    <col min="3094" max="3330" width="9.140625" style="4"/>
    <col min="3331" max="3331" width="8.7109375" style="4" customWidth="1"/>
    <col min="3332" max="3332" width="13.5703125" style="4" customWidth="1"/>
    <col min="3333" max="3333" width="11.140625" style="4" bestFit="1" customWidth="1"/>
    <col min="3334" max="3335" width="9.140625" style="4"/>
    <col min="3336" max="3346" width="0" style="4" hidden="1" customWidth="1"/>
    <col min="3347" max="3349" width="9.140625" style="4" customWidth="1"/>
    <col min="3350" max="3586" width="9.140625" style="4"/>
    <col min="3587" max="3587" width="8.7109375" style="4" customWidth="1"/>
    <col min="3588" max="3588" width="13.5703125" style="4" customWidth="1"/>
    <col min="3589" max="3589" width="11.140625" style="4" bestFit="1" customWidth="1"/>
    <col min="3590" max="3591" width="9.140625" style="4"/>
    <col min="3592" max="3602" width="0" style="4" hidden="1" customWidth="1"/>
    <col min="3603" max="3605" width="9.140625" style="4" customWidth="1"/>
    <col min="3606" max="3842" width="9.140625" style="4"/>
    <col min="3843" max="3843" width="8.7109375" style="4" customWidth="1"/>
    <col min="3844" max="3844" width="13.5703125" style="4" customWidth="1"/>
    <col min="3845" max="3845" width="11.140625" style="4" bestFit="1" customWidth="1"/>
    <col min="3846" max="3847" width="9.140625" style="4"/>
    <col min="3848" max="3858" width="0" style="4" hidden="1" customWidth="1"/>
    <col min="3859" max="3861" width="9.140625" style="4" customWidth="1"/>
    <col min="3862" max="4098" width="9.140625" style="4"/>
    <col min="4099" max="4099" width="8.7109375" style="4" customWidth="1"/>
    <col min="4100" max="4100" width="13.5703125" style="4" customWidth="1"/>
    <col min="4101" max="4101" width="11.140625" style="4" bestFit="1" customWidth="1"/>
    <col min="4102" max="4103" width="9.140625" style="4"/>
    <col min="4104" max="4114" width="0" style="4" hidden="1" customWidth="1"/>
    <col min="4115" max="4117" width="9.140625" style="4" customWidth="1"/>
    <col min="4118" max="4354" width="9.140625" style="4"/>
    <col min="4355" max="4355" width="8.7109375" style="4" customWidth="1"/>
    <col min="4356" max="4356" width="13.5703125" style="4" customWidth="1"/>
    <col min="4357" max="4357" width="11.140625" style="4" bestFit="1" customWidth="1"/>
    <col min="4358" max="4359" width="9.140625" style="4"/>
    <col min="4360" max="4370" width="0" style="4" hidden="1" customWidth="1"/>
    <col min="4371" max="4373" width="9.140625" style="4" customWidth="1"/>
    <col min="4374" max="4610" width="9.140625" style="4"/>
    <col min="4611" max="4611" width="8.7109375" style="4" customWidth="1"/>
    <col min="4612" max="4612" width="13.5703125" style="4" customWidth="1"/>
    <col min="4613" max="4613" width="11.140625" style="4" bestFit="1" customWidth="1"/>
    <col min="4614" max="4615" width="9.140625" style="4"/>
    <col min="4616" max="4626" width="0" style="4" hidden="1" customWidth="1"/>
    <col min="4627" max="4629" width="9.140625" style="4" customWidth="1"/>
    <col min="4630" max="4866" width="9.140625" style="4"/>
    <col min="4867" max="4867" width="8.7109375" style="4" customWidth="1"/>
    <col min="4868" max="4868" width="13.5703125" style="4" customWidth="1"/>
    <col min="4869" max="4869" width="11.140625" style="4" bestFit="1" customWidth="1"/>
    <col min="4870" max="4871" width="9.140625" style="4"/>
    <col min="4872" max="4882" width="0" style="4" hidden="1" customWidth="1"/>
    <col min="4883" max="4885" width="9.140625" style="4" customWidth="1"/>
    <col min="4886" max="5122" width="9.140625" style="4"/>
    <col min="5123" max="5123" width="8.7109375" style="4" customWidth="1"/>
    <col min="5124" max="5124" width="13.5703125" style="4" customWidth="1"/>
    <col min="5125" max="5125" width="11.140625" style="4" bestFit="1" customWidth="1"/>
    <col min="5126" max="5127" width="9.140625" style="4"/>
    <col min="5128" max="5138" width="0" style="4" hidden="1" customWidth="1"/>
    <col min="5139" max="5141" width="9.140625" style="4" customWidth="1"/>
    <col min="5142" max="5378" width="9.140625" style="4"/>
    <col min="5379" max="5379" width="8.7109375" style="4" customWidth="1"/>
    <col min="5380" max="5380" width="13.5703125" style="4" customWidth="1"/>
    <col min="5381" max="5381" width="11.140625" style="4" bestFit="1" customWidth="1"/>
    <col min="5382" max="5383" width="9.140625" style="4"/>
    <col min="5384" max="5394" width="0" style="4" hidden="1" customWidth="1"/>
    <col min="5395" max="5397" width="9.140625" style="4" customWidth="1"/>
    <col min="5398" max="5634" width="9.140625" style="4"/>
    <col min="5635" max="5635" width="8.7109375" style="4" customWidth="1"/>
    <col min="5636" max="5636" width="13.5703125" style="4" customWidth="1"/>
    <col min="5637" max="5637" width="11.140625" style="4" bestFit="1" customWidth="1"/>
    <col min="5638" max="5639" width="9.140625" style="4"/>
    <col min="5640" max="5650" width="0" style="4" hidden="1" customWidth="1"/>
    <col min="5651" max="5653" width="9.140625" style="4" customWidth="1"/>
    <col min="5654" max="5890" width="9.140625" style="4"/>
    <col min="5891" max="5891" width="8.7109375" style="4" customWidth="1"/>
    <col min="5892" max="5892" width="13.5703125" style="4" customWidth="1"/>
    <col min="5893" max="5893" width="11.140625" style="4" bestFit="1" customWidth="1"/>
    <col min="5894" max="5895" width="9.140625" style="4"/>
    <col min="5896" max="5906" width="0" style="4" hidden="1" customWidth="1"/>
    <col min="5907" max="5909" width="9.140625" style="4" customWidth="1"/>
    <col min="5910" max="6146" width="9.140625" style="4"/>
    <col min="6147" max="6147" width="8.7109375" style="4" customWidth="1"/>
    <col min="6148" max="6148" width="13.5703125" style="4" customWidth="1"/>
    <col min="6149" max="6149" width="11.140625" style="4" bestFit="1" customWidth="1"/>
    <col min="6150" max="6151" width="9.140625" style="4"/>
    <col min="6152" max="6162" width="0" style="4" hidden="1" customWidth="1"/>
    <col min="6163" max="6165" width="9.140625" style="4" customWidth="1"/>
    <col min="6166" max="6402" width="9.140625" style="4"/>
    <col min="6403" max="6403" width="8.7109375" style="4" customWidth="1"/>
    <col min="6404" max="6404" width="13.5703125" style="4" customWidth="1"/>
    <col min="6405" max="6405" width="11.140625" style="4" bestFit="1" customWidth="1"/>
    <col min="6406" max="6407" width="9.140625" style="4"/>
    <col min="6408" max="6418" width="0" style="4" hidden="1" customWidth="1"/>
    <col min="6419" max="6421" width="9.140625" style="4" customWidth="1"/>
    <col min="6422" max="6658" width="9.140625" style="4"/>
    <col min="6659" max="6659" width="8.7109375" style="4" customWidth="1"/>
    <col min="6660" max="6660" width="13.5703125" style="4" customWidth="1"/>
    <col min="6661" max="6661" width="11.140625" style="4" bestFit="1" customWidth="1"/>
    <col min="6662" max="6663" width="9.140625" style="4"/>
    <col min="6664" max="6674" width="0" style="4" hidden="1" customWidth="1"/>
    <col min="6675" max="6677" width="9.140625" style="4" customWidth="1"/>
    <col min="6678" max="6914" width="9.140625" style="4"/>
    <col min="6915" max="6915" width="8.7109375" style="4" customWidth="1"/>
    <col min="6916" max="6916" width="13.5703125" style="4" customWidth="1"/>
    <col min="6917" max="6917" width="11.140625" style="4" bestFit="1" customWidth="1"/>
    <col min="6918" max="6919" width="9.140625" style="4"/>
    <col min="6920" max="6930" width="0" style="4" hidden="1" customWidth="1"/>
    <col min="6931" max="6933" width="9.140625" style="4" customWidth="1"/>
    <col min="6934" max="7170" width="9.140625" style="4"/>
    <col min="7171" max="7171" width="8.7109375" style="4" customWidth="1"/>
    <col min="7172" max="7172" width="13.5703125" style="4" customWidth="1"/>
    <col min="7173" max="7173" width="11.140625" style="4" bestFit="1" customWidth="1"/>
    <col min="7174" max="7175" width="9.140625" style="4"/>
    <col min="7176" max="7186" width="0" style="4" hidden="1" customWidth="1"/>
    <col min="7187" max="7189" width="9.140625" style="4" customWidth="1"/>
    <col min="7190" max="7426" width="9.140625" style="4"/>
    <col min="7427" max="7427" width="8.7109375" style="4" customWidth="1"/>
    <col min="7428" max="7428" width="13.5703125" style="4" customWidth="1"/>
    <col min="7429" max="7429" width="11.140625" style="4" bestFit="1" customWidth="1"/>
    <col min="7430" max="7431" width="9.140625" style="4"/>
    <col min="7432" max="7442" width="0" style="4" hidden="1" customWidth="1"/>
    <col min="7443" max="7445" width="9.140625" style="4" customWidth="1"/>
    <col min="7446" max="7682" width="9.140625" style="4"/>
    <col min="7683" max="7683" width="8.7109375" style="4" customWidth="1"/>
    <col min="7684" max="7684" width="13.5703125" style="4" customWidth="1"/>
    <col min="7685" max="7685" width="11.140625" style="4" bestFit="1" customWidth="1"/>
    <col min="7686" max="7687" width="9.140625" style="4"/>
    <col min="7688" max="7698" width="0" style="4" hidden="1" customWidth="1"/>
    <col min="7699" max="7701" width="9.140625" style="4" customWidth="1"/>
    <col min="7702" max="7938" width="9.140625" style="4"/>
    <col min="7939" max="7939" width="8.7109375" style="4" customWidth="1"/>
    <col min="7940" max="7940" width="13.5703125" style="4" customWidth="1"/>
    <col min="7941" max="7941" width="11.140625" style="4" bestFit="1" customWidth="1"/>
    <col min="7942" max="7943" width="9.140625" style="4"/>
    <col min="7944" max="7954" width="0" style="4" hidden="1" customWidth="1"/>
    <col min="7955" max="7957" width="9.140625" style="4" customWidth="1"/>
    <col min="7958" max="8194" width="9.140625" style="4"/>
    <col min="8195" max="8195" width="8.7109375" style="4" customWidth="1"/>
    <col min="8196" max="8196" width="13.5703125" style="4" customWidth="1"/>
    <col min="8197" max="8197" width="11.140625" style="4" bestFit="1" customWidth="1"/>
    <col min="8198" max="8199" width="9.140625" style="4"/>
    <col min="8200" max="8210" width="0" style="4" hidden="1" customWidth="1"/>
    <col min="8211" max="8213" width="9.140625" style="4" customWidth="1"/>
    <col min="8214" max="8450" width="9.140625" style="4"/>
    <col min="8451" max="8451" width="8.7109375" style="4" customWidth="1"/>
    <col min="8452" max="8452" width="13.5703125" style="4" customWidth="1"/>
    <col min="8453" max="8453" width="11.140625" style="4" bestFit="1" customWidth="1"/>
    <col min="8454" max="8455" width="9.140625" style="4"/>
    <col min="8456" max="8466" width="0" style="4" hidden="1" customWidth="1"/>
    <col min="8467" max="8469" width="9.140625" style="4" customWidth="1"/>
    <col min="8470" max="8706" width="9.140625" style="4"/>
    <col min="8707" max="8707" width="8.7109375" style="4" customWidth="1"/>
    <col min="8708" max="8708" width="13.5703125" style="4" customWidth="1"/>
    <col min="8709" max="8709" width="11.140625" style="4" bestFit="1" customWidth="1"/>
    <col min="8710" max="8711" width="9.140625" style="4"/>
    <col min="8712" max="8722" width="0" style="4" hidden="1" customWidth="1"/>
    <col min="8723" max="8725" width="9.140625" style="4" customWidth="1"/>
    <col min="8726" max="8962" width="9.140625" style="4"/>
    <col min="8963" max="8963" width="8.7109375" style="4" customWidth="1"/>
    <col min="8964" max="8964" width="13.5703125" style="4" customWidth="1"/>
    <col min="8965" max="8965" width="11.140625" style="4" bestFit="1" customWidth="1"/>
    <col min="8966" max="8967" width="9.140625" style="4"/>
    <col min="8968" max="8978" width="0" style="4" hidden="1" customWidth="1"/>
    <col min="8979" max="8981" width="9.140625" style="4" customWidth="1"/>
    <col min="8982" max="9218" width="9.140625" style="4"/>
    <col min="9219" max="9219" width="8.7109375" style="4" customWidth="1"/>
    <col min="9220" max="9220" width="13.5703125" style="4" customWidth="1"/>
    <col min="9221" max="9221" width="11.140625" style="4" bestFit="1" customWidth="1"/>
    <col min="9222" max="9223" width="9.140625" style="4"/>
    <col min="9224" max="9234" width="0" style="4" hidden="1" customWidth="1"/>
    <col min="9235" max="9237" width="9.140625" style="4" customWidth="1"/>
    <col min="9238" max="9474" width="9.140625" style="4"/>
    <col min="9475" max="9475" width="8.7109375" style="4" customWidth="1"/>
    <col min="9476" max="9476" width="13.5703125" style="4" customWidth="1"/>
    <col min="9477" max="9477" width="11.140625" style="4" bestFit="1" customWidth="1"/>
    <col min="9478" max="9479" width="9.140625" style="4"/>
    <col min="9480" max="9490" width="0" style="4" hidden="1" customWidth="1"/>
    <col min="9491" max="9493" width="9.140625" style="4" customWidth="1"/>
    <col min="9494" max="9730" width="9.140625" style="4"/>
    <col min="9731" max="9731" width="8.7109375" style="4" customWidth="1"/>
    <col min="9732" max="9732" width="13.5703125" style="4" customWidth="1"/>
    <col min="9733" max="9733" width="11.140625" style="4" bestFit="1" customWidth="1"/>
    <col min="9734" max="9735" width="9.140625" style="4"/>
    <col min="9736" max="9746" width="0" style="4" hidden="1" customWidth="1"/>
    <col min="9747" max="9749" width="9.140625" style="4" customWidth="1"/>
    <col min="9750" max="9986" width="9.140625" style="4"/>
    <col min="9987" max="9987" width="8.7109375" style="4" customWidth="1"/>
    <col min="9988" max="9988" width="13.5703125" style="4" customWidth="1"/>
    <col min="9989" max="9989" width="11.140625" style="4" bestFit="1" customWidth="1"/>
    <col min="9990" max="9991" width="9.140625" style="4"/>
    <col min="9992" max="10002" width="0" style="4" hidden="1" customWidth="1"/>
    <col min="10003" max="10005" width="9.140625" style="4" customWidth="1"/>
    <col min="10006" max="10242" width="9.140625" style="4"/>
    <col min="10243" max="10243" width="8.7109375" style="4" customWidth="1"/>
    <col min="10244" max="10244" width="13.5703125" style="4" customWidth="1"/>
    <col min="10245" max="10245" width="11.140625" style="4" bestFit="1" customWidth="1"/>
    <col min="10246" max="10247" width="9.140625" style="4"/>
    <col min="10248" max="10258" width="0" style="4" hidden="1" customWidth="1"/>
    <col min="10259" max="10261" width="9.140625" style="4" customWidth="1"/>
    <col min="10262" max="10498" width="9.140625" style="4"/>
    <col min="10499" max="10499" width="8.7109375" style="4" customWidth="1"/>
    <col min="10500" max="10500" width="13.5703125" style="4" customWidth="1"/>
    <col min="10501" max="10501" width="11.140625" style="4" bestFit="1" customWidth="1"/>
    <col min="10502" max="10503" width="9.140625" style="4"/>
    <col min="10504" max="10514" width="0" style="4" hidden="1" customWidth="1"/>
    <col min="10515" max="10517" width="9.140625" style="4" customWidth="1"/>
    <col min="10518" max="10754" width="9.140625" style="4"/>
    <col min="10755" max="10755" width="8.7109375" style="4" customWidth="1"/>
    <col min="10756" max="10756" width="13.5703125" style="4" customWidth="1"/>
    <col min="10757" max="10757" width="11.140625" style="4" bestFit="1" customWidth="1"/>
    <col min="10758" max="10759" width="9.140625" style="4"/>
    <col min="10760" max="10770" width="0" style="4" hidden="1" customWidth="1"/>
    <col min="10771" max="10773" width="9.140625" style="4" customWidth="1"/>
    <col min="10774" max="11010" width="9.140625" style="4"/>
    <col min="11011" max="11011" width="8.7109375" style="4" customWidth="1"/>
    <col min="11012" max="11012" width="13.5703125" style="4" customWidth="1"/>
    <col min="11013" max="11013" width="11.140625" style="4" bestFit="1" customWidth="1"/>
    <col min="11014" max="11015" width="9.140625" style="4"/>
    <col min="11016" max="11026" width="0" style="4" hidden="1" customWidth="1"/>
    <col min="11027" max="11029" width="9.140625" style="4" customWidth="1"/>
    <col min="11030" max="11266" width="9.140625" style="4"/>
    <col min="11267" max="11267" width="8.7109375" style="4" customWidth="1"/>
    <col min="11268" max="11268" width="13.5703125" style="4" customWidth="1"/>
    <col min="11269" max="11269" width="11.140625" style="4" bestFit="1" customWidth="1"/>
    <col min="11270" max="11271" width="9.140625" style="4"/>
    <col min="11272" max="11282" width="0" style="4" hidden="1" customWidth="1"/>
    <col min="11283" max="11285" width="9.140625" style="4" customWidth="1"/>
    <col min="11286" max="11522" width="9.140625" style="4"/>
    <col min="11523" max="11523" width="8.7109375" style="4" customWidth="1"/>
    <col min="11524" max="11524" width="13.5703125" style="4" customWidth="1"/>
    <col min="11525" max="11525" width="11.140625" style="4" bestFit="1" customWidth="1"/>
    <col min="11526" max="11527" width="9.140625" style="4"/>
    <col min="11528" max="11538" width="0" style="4" hidden="1" customWidth="1"/>
    <col min="11539" max="11541" width="9.140625" style="4" customWidth="1"/>
    <col min="11542" max="11778" width="9.140625" style="4"/>
    <col min="11779" max="11779" width="8.7109375" style="4" customWidth="1"/>
    <col min="11780" max="11780" width="13.5703125" style="4" customWidth="1"/>
    <col min="11781" max="11781" width="11.140625" style="4" bestFit="1" customWidth="1"/>
    <col min="11782" max="11783" width="9.140625" style="4"/>
    <col min="11784" max="11794" width="0" style="4" hidden="1" customWidth="1"/>
    <col min="11795" max="11797" width="9.140625" style="4" customWidth="1"/>
    <col min="11798" max="12034" width="9.140625" style="4"/>
    <col min="12035" max="12035" width="8.7109375" style="4" customWidth="1"/>
    <col min="12036" max="12036" width="13.5703125" style="4" customWidth="1"/>
    <col min="12037" max="12037" width="11.140625" style="4" bestFit="1" customWidth="1"/>
    <col min="12038" max="12039" width="9.140625" style="4"/>
    <col min="12040" max="12050" width="0" style="4" hidden="1" customWidth="1"/>
    <col min="12051" max="12053" width="9.140625" style="4" customWidth="1"/>
    <col min="12054" max="12290" width="9.140625" style="4"/>
    <col min="12291" max="12291" width="8.7109375" style="4" customWidth="1"/>
    <col min="12292" max="12292" width="13.5703125" style="4" customWidth="1"/>
    <col min="12293" max="12293" width="11.140625" style="4" bestFit="1" customWidth="1"/>
    <col min="12294" max="12295" width="9.140625" style="4"/>
    <col min="12296" max="12306" width="0" style="4" hidden="1" customWidth="1"/>
    <col min="12307" max="12309" width="9.140625" style="4" customWidth="1"/>
    <col min="12310" max="12546" width="9.140625" style="4"/>
    <col min="12547" max="12547" width="8.7109375" style="4" customWidth="1"/>
    <col min="12548" max="12548" width="13.5703125" style="4" customWidth="1"/>
    <col min="12549" max="12549" width="11.140625" style="4" bestFit="1" customWidth="1"/>
    <col min="12550" max="12551" width="9.140625" style="4"/>
    <col min="12552" max="12562" width="0" style="4" hidden="1" customWidth="1"/>
    <col min="12563" max="12565" width="9.140625" style="4" customWidth="1"/>
    <col min="12566" max="12802" width="9.140625" style="4"/>
    <col min="12803" max="12803" width="8.7109375" style="4" customWidth="1"/>
    <col min="12804" max="12804" width="13.5703125" style="4" customWidth="1"/>
    <col min="12805" max="12805" width="11.140625" style="4" bestFit="1" customWidth="1"/>
    <col min="12806" max="12807" width="9.140625" style="4"/>
    <col min="12808" max="12818" width="0" style="4" hidden="1" customWidth="1"/>
    <col min="12819" max="12821" width="9.140625" style="4" customWidth="1"/>
    <col min="12822" max="13058" width="9.140625" style="4"/>
    <col min="13059" max="13059" width="8.7109375" style="4" customWidth="1"/>
    <col min="13060" max="13060" width="13.5703125" style="4" customWidth="1"/>
    <col min="13061" max="13061" width="11.140625" style="4" bestFit="1" customWidth="1"/>
    <col min="13062" max="13063" width="9.140625" style="4"/>
    <col min="13064" max="13074" width="0" style="4" hidden="1" customWidth="1"/>
    <col min="13075" max="13077" width="9.140625" style="4" customWidth="1"/>
    <col min="13078" max="13314" width="9.140625" style="4"/>
    <col min="13315" max="13315" width="8.7109375" style="4" customWidth="1"/>
    <col min="13316" max="13316" width="13.5703125" style="4" customWidth="1"/>
    <col min="13317" max="13317" width="11.140625" style="4" bestFit="1" customWidth="1"/>
    <col min="13318" max="13319" width="9.140625" style="4"/>
    <col min="13320" max="13330" width="0" style="4" hidden="1" customWidth="1"/>
    <col min="13331" max="13333" width="9.140625" style="4" customWidth="1"/>
    <col min="13334" max="13570" width="9.140625" style="4"/>
    <col min="13571" max="13571" width="8.7109375" style="4" customWidth="1"/>
    <col min="13572" max="13572" width="13.5703125" style="4" customWidth="1"/>
    <col min="13573" max="13573" width="11.140625" style="4" bestFit="1" customWidth="1"/>
    <col min="13574" max="13575" width="9.140625" style="4"/>
    <col min="13576" max="13586" width="0" style="4" hidden="1" customWidth="1"/>
    <col min="13587" max="13589" width="9.140625" style="4" customWidth="1"/>
    <col min="13590" max="13826" width="9.140625" style="4"/>
    <col min="13827" max="13827" width="8.7109375" style="4" customWidth="1"/>
    <col min="13828" max="13828" width="13.5703125" style="4" customWidth="1"/>
    <col min="13829" max="13829" width="11.140625" style="4" bestFit="1" customWidth="1"/>
    <col min="13830" max="13831" width="9.140625" style="4"/>
    <col min="13832" max="13842" width="0" style="4" hidden="1" customWidth="1"/>
    <col min="13843" max="13845" width="9.140625" style="4" customWidth="1"/>
    <col min="13846" max="14082" width="9.140625" style="4"/>
    <col min="14083" max="14083" width="8.7109375" style="4" customWidth="1"/>
    <col min="14084" max="14084" width="13.5703125" style="4" customWidth="1"/>
    <col min="14085" max="14085" width="11.140625" style="4" bestFit="1" customWidth="1"/>
    <col min="14086" max="14087" width="9.140625" style="4"/>
    <col min="14088" max="14098" width="0" style="4" hidden="1" customWidth="1"/>
    <col min="14099" max="14101" width="9.140625" style="4" customWidth="1"/>
    <col min="14102" max="14338" width="9.140625" style="4"/>
    <col min="14339" max="14339" width="8.7109375" style="4" customWidth="1"/>
    <col min="14340" max="14340" width="13.5703125" style="4" customWidth="1"/>
    <col min="14341" max="14341" width="11.140625" style="4" bestFit="1" customWidth="1"/>
    <col min="14342" max="14343" width="9.140625" style="4"/>
    <col min="14344" max="14354" width="0" style="4" hidden="1" customWidth="1"/>
    <col min="14355" max="14357" width="9.140625" style="4" customWidth="1"/>
    <col min="14358" max="14594" width="9.140625" style="4"/>
    <col min="14595" max="14595" width="8.7109375" style="4" customWidth="1"/>
    <col min="14596" max="14596" width="13.5703125" style="4" customWidth="1"/>
    <col min="14597" max="14597" width="11.140625" style="4" bestFit="1" customWidth="1"/>
    <col min="14598" max="14599" width="9.140625" style="4"/>
    <col min="14600" max="14610" width="0" style="4" hidden="1" customWidth="1"/>
    <col min="14611" max="14613" width="9.140625" style="4" customWidth="1"/>
    <col min="14614" max="14850" width="9.140625" style="4"/>
    <col min="14851" max="14851" width="8.7109375" style="4" customWidth="1"/>
    <col min="14852" max="14852" width="13.5703125" style="4" customWidth="1"/>
    <col min="14853" max="14853" width="11.140625" style="4" bestFit="1" customWidth="1"/>
    <col min="14854" max="14855" width="9.140625" style="4"/>
    <col min="14856" max="14866" width="0" style="4" hidden="1" customWidth="1"/>
    <col min="14867" max="14869" width="9.140625" style="4" customWidth="1"/>
    <col min="14870" max="15106" width="9.140625" style="4"/>
    <col min="15107" max="15107" width="8.7109375" style="4" customWidth="1"/>
    <col min="15108" max="15108" width="13.5703125" style="4" customWidth="1"/>
    <col min="15109" max="15109" width="11.140625" style="4" bestFit="1" customWidth="1"/>
    <col min="15110" max="15111" width="9.140625" style="4"/>
    <col min="15112" max="15122" width="0" style="4" hidden="1" customWidth="1"/>
    <col min="15123" max="15125" width="9.140625" style="4" customWidth="1"/>
    <col min="15126" max="15362" width="9.140625" style="4"/>
    <col min="15363" max="15363" width="8.7109375" style="4" customWidth="1"/>
    <col min="15364" max="15364" width="13.5703125" style="4" customWidth="1"/>
    <col min="15365" max="15365" width="11.140625" style="4" bestFit="1" customWidth="1"/>
    <col min="15366" max="15367" width="9.140625" style="4"/>
    <col min="15368" max="15378" width="0" style="4" hidden="1" customWidth="1"/>
    <col min="15379" max="15381" width="9.140625" style="4" customWidth="1"/>
    <col min="15382" max="15618" width="9.140625" style="4"/>
    <col min="15619" max="15619" width="8.7109375" style="4" customWidth="1"/>
    <col min="15620" max="15620" width="13.5703125" style="4" customWidth="1"/>
    <col min="15621" max="15621" width="11.140625" style="4" bestFit="1" customWidth="1"/>
    <col min="15622" max="15623" width="9.140625" style="4"/>
    <col min="15624" max="15634" width="0" style="4" hidden="1" customWidth="1"/>
    <col min="15635" max="15637" width="9.140625" style="4" customWidth="1"/>
    <col min="15638" max="15874" width="9.140625" style="4"/>
    <col min="15875" max="15875" width="8.7109375" style="4" customWidth="1"/>
    <col min="15876" max="15876" width="13.5703125" style="4" customWidth="1"/>
    <col min="15877" max="15877" width="11.140625" style="4" bestFit="1" customWidth="1"/>
    <col min="15878" max="15879" width="9.140625" style="4"/>
    <col min="15880" max="15890" width="0" style="4" hidden="1" customWidth="1"/>
    <col min="15891" max="15893" width="9.140625" style="4" customWidth="1"/>
    <col min="15894" max="16130" width="9.140625" style="4"/>
    <col min="16131" max="16131" width="8.7109375" style="4" customWidth="1"/>
    <col min="16132" max="16132" width="13.5703125" style="4" customWidth="1"/>
    <col min="16133" max="16133" width="11.140625" style="4" bestFit="1" customWidth="1"/>
    <col min="16134" max="16135" width="9.140625" style="4"/>
    <col min="16136" max="16146" width="0" style="4" hidden="1" customWidth="1"/>
    <col min="16147" max="16149" width="9.140625" style="4" customWidth="1"/>
    <col min="16150" max="16384" width="9.140625" style="4"/>
  </cols>
  <sheetData>
    <row r="1" spans="1:50" ht="15.75" thickBot="1" x14ac:dyDescent="0.3">
      <c r="A1" s="1" t="s">
        <v>4</v>
      </c>
      <c r="B1" s="20" t="s">
        <v>0</v>
      </c>
      <c r="C1" s="20" t="s">
        <v>1</v>
      </c>
      <c r="D1" s="20" t="s">
        <v>2</v>
      </c>
      <c r="E1" s="13" t="s">
        <v>38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2"/>
      <c r="Z1" s="3"/>
      <c r="AA1" s="3"/>
      <c r="AB1" s="3"/>
      <c r="AL1" s="14" t="s">
        <v>5</v>
      </c>
      <c r="AM1" s="14" t="s">
        <v>3</v>
      </c>
      <c r="AN1" s="14" t="s">
        <v>5</v>
      </c>
      <c r="AO1" s="14" t="s">
        <v>6</v>
      </c>
      <c r="AP1" s="14" t="s">
        <v>7</v>
      </c>
      <c r="AQ1" s="14" t="s">
        <v>8</v>
      </c>
    </row>
    <row r="2" spans="1:50" ht="16.5" thickBot="1" x14ac:dyDescent="0.3">
      <c r="A2" s="1">
        <v>1</v>
      </c>
      <c r="B2" s="26">
        <v>0</v>
      </c>
      <c r="C2" s="26">
        <v>0</v>
      </c>
      <c r="D2" s="26">
        <v>0</v>
      </c>
      <c r="E2" s="26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28" t="s">
        <v>39</v>
      </c>
      <c r="V2" s="29"/>
      <c r="W2" s="30"/>
      <c r="X2" s="13"/>
      <c r="Y2" s="2"/>
      <c r="Z2" s="28" t="s">
        <v>39</v>
      </c>
      <c r="AA2" s="29"/>
      <c r="AB2" s="30"/>
      <c r="AL2" s="24">
        <v>110</v>
      </c>
      <c r="AM2" s="24">
        <v>58</v>
      </c>
      <c r="AN2" s="15">
        <f>+AM2*3.14/180</f>
        <v>1.0117777777777779</v>
      </c>
      <c r="AO2" s="15">
        <f>+AN2/2</f>
        <v>0.50588888888888894</v>
      </c>
      <c r="AP2" s="15">
        <f>+TAN(AO2)</f>
        <v>0.55397366420684535</v>
      </c>
      <c r="AQ2" s="15">
        <f>+AL2/AP2</f>
        <v>198.56539598771914</v>
      </c>
      <c r="AS2" s="40" t="s">
        <v>39</v>
      </c>
      <c r="AT2" s="41"/>
      <c r="AU2" s="41"/>
      <c r="AV2" s="41"/>
      <c r="AW2" s="41"/>
      <c r="AX2" s="42"/>
    </row>
    <row r="3" spans="1:50" ht="15.75" x14ac:dyDescent="0.25">
      <c r="A3" s="1">
        <v>2</v>
      </c>
      <c r="B3" s="26">
        <v>76.2</v>
      </c>
      <c r="C3" s="27">
        <v>0</v>
      </c>
      <c r="D3" s="26">
        <v>0</v>
      </c>
      <c r="E3" s="26">
        <v>63.5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43">
        <f>+AD25</f>
        <v>267.29428861971485</v>
      </c>
      <c r="V3" s="44"/>
      <c r="W3" s="45"/>
      <c r="X3" s="13"/>
      <c r="Y3" s="2"/>
      <c r="Z3" s="43">
        <f>+AD17</f>
        <v>267.29428861971491</v>
      </c>
      <c r="AA3" s="44"/>
      <c r="AB3" s="45"/>
      <c r="AL3" s="15">
        <v>120</v>
      </c>
      <c r="AM3" s="15"/>
      <c r="AN3" s="15"/>
      <c r="AO3" s="15"/>
      <c r="AP3" s="15"/>
      <c r="AQ3" s="15">
        <v>112</v>
      </c>
      <c r="AS3" s="52">
        <f>+AD17</f>
        <v>267.29428861971491</v>
      </c>
      <c r="AT3" s="53"/>
      <c r="AU3" s="53"/>
      <c r="AV3" s="53"/>
      <c r="AW3" s="53"/>
      <c r="AX3" s="54"/>
    </row>
    <row r="4" spans="1:50" ht="15.75" x14ac:dyDescent="0.25">
      <c r="A4" s="1">
        <v>3</v>
      </c>
      <c r="B4" s="26">
        <v>144.78</v>
      </c>
      <c r="C4" s="27">
        <v>68.58</v>
      </c>
      <c r="D4" s="26">
        <v>-71.12</v>
      </c>
      <c r="E4" s="26">
        <v>63.5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46"/>
      <c r="V4" s="47"/>
      <c r="W4" s="48"/>
      <c r="X4" s="13"/>
      <c r="Y4" s="2"/>
      <c r="Z4" s="46"/>
      <c r="AA4" s="47"/>
      <c r="AB4" s="48"/>
      <c r="AS4" s="55"/>
      <c r="AT4" s="56"/>
      <c r="AU4" s="56"/>
      <c r="AV4" s="56"/>
      <c r="AW4" s="56"/>
      <c r="AX4" s="57"/>
    </row>
    <row r="5" spans="1:50" ht="16.5" thickBot="1" x14ac:dyDescent="0.3">
      <c r="A5" s="1">
        <v>4</v>
      </c>
      <c r="B5" s="26">
        <v>144.78</v>
      </c>
      <c r="C5" s="27">
        <v>149.86000000000001</v>
      </c>
      <c r="D5" s="26">
        <v>-71.12</v>
      </c>
      <c r="E5" s="26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49"/>
      <c r="V5" s="50"/>
      <c r="W5" s="51"/>
      <c r="X5" s="13"/>
      <c r="Y5" s="2"/>
      <c r="Z5" s="49"/>
      <c r="AA5" s="50"/>
      <c r="AB5" s="51"/>
      <c r="AL5" s="14" t="s">
        <v>5</v>
      </c>
      <c r="AM5" s="14" t="s">
        <v>9</v>
      </c>
      <c r="AN5" s="14" t="s">
        <v>3</v>
      </c>
      <c r="AO5" s="14" t="s">
        <v>10</v>
      </c>
      <c r="AP5" s="14" t="s">
        <v>11</v>
      </c>
      <c r="AS5" s="58"/>
      <c r="AT5" s="59"/>
      <c r="AU5" s="59"/>
      <c r="AV5" s="59"/>
      <c r="AW5" s="59"/>
      <c r="AX5" s="60"/>
    </row>
    <row r="6" spans="1:50" ht="15.75" x14ac:dyDescent="0.25">
      <c r="A6" s="1">
        <v>5</v>
      </c>
      <c r="B6" s="26"/>
      <c r="C6" s="26"/>
      <c r="D6" s="26"/>
      <c r="E6" s="26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2"/>
      <c r="Z6" s="3"/>
      <c r="AA6" s="3"/>
      <c r="AB6" s="3"/>
      <c r="AL6" s="24">
        <v>320.7</v>
      </c>
      <c r="AM6" s="15">
        <f>2*3.14*AL6</f>
        <v>2013.9960000000001</v>
      </c>
      <c r="AN6" s="24">
        <v>-109.2</v>
      </c>
      <c r="AO6" s="15">
        <f>360/AN6</f>
        <v>-3.2967032967032965</v>
      </c>
      <c r="AP6" s="15">
        <f>+AM6/AO6</f>
        <v>-610.91212000000007</v>
      </c>
    </row>
    <row r="7" spans="1:50" ht="15.75" x14ac:dyDescent="0.25">
      <c r="A7" s="1">
        <v>6</v>
      </c>
      <c r="B7" s="26"/>
      <c r="C7" s="26"/>
      <c r="D7" s="26"/>
      <c r="E7" s="26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2"/>
      <c r="Z7" s="3"/>
      <c r="AA7" s="3"/>
      <c r="AB7" s="3"/>
      <c r="AO7" s="16"/>
    </row>
    <row r="8" spans="1:50" ht="15.75" x14ac:dyDescent="0.25">
      <c r="A8" s="1">
        <v>7</v>
      </c>
      <c r="B8" s="26"/>
      <c r="C8" s="26"/>
      <c r="D8" s="26"/>
      <c r="E8" s="26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2"/>
      <c r="Z8" s="3"/>
      <c r="AA8" s="3"/>
      <c r="AB8" s="3"/>
      <c r="AL8" s="4" t="s">
        <v>12</v>
      </c>
      <c r="AN8" s="4" t="s">
        <v>5</v>
      </c>
      <c r="AO8" s="4" t="s">
        <v>3</v>
      </c>
      <c r="AT8" s="4" t="s">
        <v>5</v>
      </c>
      <c r="AV8" s="4" t="s">
        <v>3</v>
      </c>
    </row>
    <row r="9" spans="1:50" ht="15.75" x14ac:dyDescent="0.25">
      <c r="A9" s="1">
        <v>8</v>
      </c>
      <c r="B9" s="26"/>
      <c r="C9" s="26"/>
      <c r="D9" s="26"/>
      <c r="E9" s="27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2"/>
      <c r="Z9" s="3"/>
      <c r="AA9" s="3"/>
      <c r="AB9" s="3"/>
      <c r="AL9" s="25">
        <v>50</v>
      </c>
      <c r="AM9" s="15">
        <f>+AL9-AS9</f>
        <v>-921.81070897931193</v>
      </c>
      <c r="AN9" s="24">
        <f>157/0.2</f>
        <v>785</v>
      </c>
      <c r="AO9" s="24">
        <v>77.900000000000006</v>
      </c>
      <c r="AP9" s="15">
        <f>+AO9*3.14/180</f>
        <v>1.3589222222222224</v>
      </c>
      <c r="AQ9" s="15">
        <f>+AP9/2</f>
        <v>0.67946111111111118</v>
      </c>
      <c r="AR9" s="15">
        <f>+TAN(AQ9)</f>
        <v>0.80777047705564153</v>
      </c>
      <c r="AS9" s="15">
        <f>+AN9/AR9</f>
        <v>971.81070897931193</v>
      </c>
      <c r="AT9" s="24">
        <v>20</v>
      </c>
      <c r="AU9" s="15">
        <f>2*3.14*AT9</f>
        <v>125.60000000000001</v>
      </c>
      <c r="AV9" s="24">
        <f>180-97</f>
        <v>83</v>
      </c>
      <c r="AW9" s="15">
        <f>360/AV9</f>
        <v>4.3373493975903612</v>
      </c>
      <c r="AX9" s="15">
        <f>+AU9/AW9</f>
        <v>28.957777777777782</v>
      </c>
    </row>
    <row r="10" spans="1:50" ht="15.75" x14ac:dyDescent="0.25">
      <c r="A10" s="1">
        <v>9</v>
      </c>
      <c r="B10" s="26"/>
      <c r="C10" s="26"/>
      <c r="D10" s="26"/>
      <c r="E10" s="26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3"/>
      <c r="AA10" s="3"/>
      <c r="AB10" s="3"/>
      <c r="AL10" s="25">
        <v>47.5</v>
      </c>
      <c r="AM10" s="15" t="e">
        <f>+AL10-AS10-AS9</f>
        <v>#DIV/0!</v>
      </c>
      <c r="AN10" s="24">
        <f>416+57+70</f>
        <v>543</v>
      </c>
      <c r="AO10" s="24">
        <v>0</v>
      </c>
      <c r="AP10" s="15">
        <f>+AO10*3.14/180</f>
        <v>0</v>
      </c>
      <c r="AQ10" s="15">
        <f>+AP10/2</f>
        <v>0</v>
      </c>
      <c r="AR10" s="15">
        <f>+TAN(AQ10)</f>
        <v>0</v>
      </c>
      <c r="AS10" s="15" t="e">
        <f>+AN10/AR10</f>
        <v>#DIV/0!</v>
      </c>
      <c r="AT10" s="24">
        <v>0</v>
      </c>
      <c r="AU10" s="15">
        <f>2*3.14*AT10</f>
        <v>0</v>
      </c>
      <c r="AV10" s="24">
        <v>0</v>
      </c>
      <c r="AW10" s="15" t="e">
        <f>360/AV10</f>
        <v>#DIV/0!</v>
      </c>
      <c r="AX10" s="15" t="e">
        <f>+AU10/AW10</f>
        <v>#DIV/0!</v>
      </c>
    </row>
    <row r="11" spans="1:50" ht="15.75" x14ac:dyDescent="0.25">
      <c r="A11" s="1">
        <v>10</v>
      </c>
      <c r="B11" s="26"/>
      <c r="C11" s="26"/>
      <c r="D11" s="26"/>
      <c r="E11" s="2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"/>
      <c r="AA11" s="3"/>
      <c r="AB11" s="3"/>
      <c r="AL11" s="25">
        <v>0</v>
      </c>
      <c r="AM11" s="15" t="e">
        <f>+AL11-AS10</f>
        <v>#DIV/0!</v>
      </c>
      <c r="AN11" s="24">
        <v>1121</v>
      </c>
      <c r="AO11" s="24">
        <v>0</v>
      </c>
      <c r="AP11" s="15">
        <f>+AO11*3.14/180</f>
        <v>0</v>
      </c>
      <c r="AQ11" s="15">
        <f>+AP11/2</f>
        <v>0</v>
      </c>
      <c r="AR11" s="15">
        <f>+TAN(AQ11)</f>
        <v>0</v>
      </c>
      <c r="AS11" s="15" t="e">
        <f>+AN11/AR11</f>
        <v>#DIV/0!</v>
      </c>
      <c r="AT11" s="24">
        <f>+AN11</f>
        <v>1121</v>
      </c>
      <c r="AU11" s="15">
        <f>2*3.14*AT11</f>
        <v>7039.88</v>
      </c>
      <c r="AV11" s="24">
        <v>0</v>
      </c>
      <c r="AW11" s="15" t="e">
        <f>360/AV11</f>
        <v>#DIV/0!</v>
      </c>
      <c r="AX11" s="15" t="e">
        <f>+AU11/AW11</f>
        <v>#DIV/0!</v>
      </c>
    </row>
    <row r="12" spans="1:50" ht="16.5" thickBot="1" x14ac:dyDescent="0.3">
      <c r="A12" s="1">
        <v>11</v>
      </c>
      <c r="B12" s="26"/>
      <c r="C12" s="26"/>
      <c r="D12" s="26"/>
      <c r="E12" s="2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3"/>
      <c r="AA12" s="3"/>
      <c r="AB12" s="3"/>
      <c r="AM12" s="4" t="e">
        <f>+AM11+AM9</f>
        <v>#DIV/0!</v>
      </c>
      <c r="AX12" s="4">
        <v>68.56</v>
      </c>
    </row>
    <row r="13" spans="1:50" ht="15.75" thickBot="1" x14ac:dyDescent="0.3">
      <c r="A13" s="3"/>
      <c r="B13" s="21"/>
      <c r="C13" s="23"/>
      <c r="D13" s="22"/>
      <c r="E13" s="21"/>
      <c r="F13" s="13"/>
      <c r="G13" s="13"/>
      <c r="H13" s="13"/>
      <c r="I13" s="2"/>
      <c r="J13" s="3"/>
      <c r="K13" s="3"/>
      <c r="L13" s="3"/>
      <c r="W13" s="17"/>
    </row>
    <row r="14" spans="1:50" ht="15" hidden="1" x14ac:dyDescent="0.25">
      <c r="A14" s="3"/>
      <c r="B14" s="3"/>
      <c r="C14" s="3"/>
      <c r="D14" s="3"/>
      <c r="E14" s="2"/>
      <c r="F14" s="2"/>
      <c r="G14" s="3"/>
      <c r="H14" s="3"/>
      <c r="I14" s="3"/>
    </row>
    <row r="15" spans="1:50" ht="15" hidden="1" x14ac:dyDescent="0.25">
      <c r="A15" s="1"/>
      <c r="B15" s="2"/>
      <c r="C15" s="2"/>
      <c r="D15" s="2"/>
      <c r="E15" s="2"/>
      <c r="F15" s="2"/>
      <c r="G15" s="3"/>
      <c r="H15" s="3"/>
      <c r="I15" s="3"/>
      <c r="P15" s="4" t="s">
        <v>13</v>
      </c>
    </row>
    <row r="16" spans="1:50" ht="15.75" hidden="1" thickBot="1" x14ac:dyDescent="0.3">
      <c r="A16" s="1" t="s">
        <v>4</v>
      </c>
      <c r="B16" s="1" t="s">
        <v>0</v>
      </c>
      <c r="C16" s="1" t="s">
        <v>1</v>
      </c>
      <c r="D16" s="1" t="s">
        <v>2</v>
      </c>
      <c r="E16" s="2"/>
      <c r="F16" s="1" t="s">
        <v>11</v>
      </c>
      <c r="G16" s="3"/>
      <c r="H16" s="3" t="s">
        <v>14</v>
      </c>
      <c r="I16" s="3" t="s">
        <v>15</v>
      </c>
      <c r="J16" s="3" t="s">
        <v>16</v>
      </c>
      <c r="K16" s="3" t="s">
        <v>17</v>
      </c>
      <c r="L16" s="3" t="s">
        <v>18</v>
      </c>
      <c r="M16" s="3" t="s">
        <v>19</v>
      </c>
      <c r="N16" s="4" t="s">
        <v>20</v>
      </c>
      <c r="O16" s="4" t="s">
        <v>21</v>
      </c>
      <c r="P16" s="3" t="s">
        <v>22</v>
      </c>
      <c r="Q16" s="3" t="s">
        <v>23</v>
      </c>
      <c r="U16" s="4" t="s">
        <v>24</v>
      </c>
      <c r="V16" s="18" t="s">
        <v>24</v>
      </c>
      <c r="W16" s="4" t="s">
        <v>38</v>
      </c>
      <c r="X16" s="4" t="s">
        <v>40</v>
      </c>
      <c r="Y16" s="4" t="s">
        <v>25</v>
      </c>
      <c r="Z16" s="4" t="s">
        <v>41</v>
      </c>
      <c r="AB16" s="19" t="s">
        <v>11</v>
      </c>
      <c r="AD16" s="28" t="s">
        <v>39</v>
      </c>
      <c r="AE16" s="29"/>
      <c r="AF16" s="30"/>
    </row>
    <row r="17" spans="1:32" ht="15" hidden="1" x14ac:dyDescent="0.25">
      <c r="A17" s="5" t="s">
        <v>26</v>
      </c>
      <c r="B17" s="1">
        <f t="shared" ref="B17:D26" si="0">B3-B2</f>
        <v>76.2</v>
      </c>
      <c r="C17" s="1">
        <f t="shared" si="0"/>
        <v>0</v>
      </c>
      <c r="D17" s="1">
        <f t="shared" si="0"/>
        <v>0</v>
      </c>
      <c r="E17" s="2"/>
      <c r="F17" s="1">
        <f t="shared" ref="F17:F26" si="1">SQRT((B17*B17)+(C17*C17)+(D17*D17))</f>
        <v>76.2</v>
      </c>
      <c r="G17" s="3">
        <v>1</v>
      </c>
      <c r="H17" s="3">
        <f t="shared" ref="H17:H25" si="2">B17*B18</f>
        <v>5225.7960000000003</v>
      </c>
      <c r="I17" s="3">
        <f t="shared" ref="I17:I25" si="3">C17*C18</f>
        <v>0</v>
      </c>
      <c r="J17" s="3">
        <f t="shared" ref="J17:J25" si="4">D17*D18</f>
        <v>0</v>
      </c>
      <c r="K17" s="4">
        <f t="shared" ref="K17:K26" si="5">B17*B17</f>
        <v>5806.4400000000005</v>
      </c>
      <c r="L17" s="4">
        <f t="shared" ref="L17:L26" si="6">C17*C17</f>
        <v>0</v>
      </c>
      <c r="M17" s="4">
        <f t="shared" ref="M17:M26" si="7">D17*D17</f>
        <v>0</v>
      </c>
      <c r="N17" s="4">
        <f t="shared" ref="N17:N26" si="8">K17+L17+M17</f>
        <v>5806.4400000000005</v>
      </c>
      <c r="O17" s="4">
        <f t="shared" ref="O17:O26" si="9">SQRT(N17)</f>
        <v>76.2</v>
      </c>
      <c r="P17" s="4">
        <f t="shared" ref="P17:P26" si="10">O17*O18</f>
        <v>9164.4518143513651</v>
      </c>
      <c r="Q17" s="4">
        <f t="shared" ref="Q17:Q26" si="11">H17+I17+J17</f>
        <v>5225.7960000000003</v>
      </c>
      <c r="R17" s="4">
        <f t="shared" ref="R17:R26" si="12">IF(P17&gt;0,Q17/P17,0)</f>
        <v>0.57022461417894066</v>
      </c>
      <c r="T17" s="4">
        <f t="shared" ref="T17:T23" si="13">ACOS(R17)</f>
        <v>0.96401707422824512</v>
      </c>
      <c r="U17" s="4">
        <f t="shared" ref="U17:U23" si="14">(T17*180)/3.14</f>
        <v>55.262125274230613</v>
      </c>
      <c r="V17" s="4">
        <f t="shared" ref="V17:V23" si="15">180-U17</f>
        <v>124.73787472576939</v>
      </c>
      <c r="W17" s="4">
        <f>+E3</f>
        <v>63.5</v>
      </c>
      <c r="X17" s="4">
        <f t="shared" ref="X17:X23" si="16">2*3.14*W17*U17/360</f>
        <v>61.215084213493569</v>
      </c>
      <c r="Y17" s="4">
        <f t="shared" ref="Y17:Y23" si="17">W17*TAN((U17/2)*3.14/180)</f>
        <v>33.221069080267419</v>
      </c>
      <c r="Z17" s="4">
        <f t="shared" ref="Z17:Z23" si="18">Y17*2</f>
        <v>66.442138160534839</v>
      </c>
      <c r="AB17" s="4">
        <f>SUM(F17:F19)</f>
        <v>277.74839651379745</v>
      </c>
      <c r="AD17" s="31">
        <f>AB17+AB18-AB19</f>
        <v>267.29428861971491</v>
      </c>
      <c r="AE17" s="32"/>
      <c r="AF17" s="33"/>
    </row>
    <row r="18" spans="1:32" ht="15" hidden="1" x14ac:dyDescent="0.25">
      <c r="A18" s="5" t="s">
        <v>27</v>
      </c>
      <c r="B18" s="1">
        <f t="shared" si="0"/>
        <v>68.58</v>
      </c>
      <c r="C18" s="1">
        <f t="shared" si="0"/>
        <v>68.58</v>
      </c>
      <c r="D18" s="1">
        <f t="shared" si="0"/>
        <v>-71.12</v>
      </c>
      <c r="E18" s="2"/>
      <c r="F18" s="1">
        <f t="shared" si="1"/>
        <v>120.26839651379743</v>
      </c>
      <c r="G18" s="3">
        <v>2</v>
      </c>
      <c r="H18" s="3">
        <f t="shared" si="2"/>
        <v>0</v>
      </c>
      <c r="I18" s="3">
        <f t="shared" si="3"/>
        <v>5574.1824000000006</v>
      </c>
      <c r="J18" s="3">
        <f t="shared" si="4"/>
        <v>0</v>
      </c>
      <c r="K18" s="4">
        <f t="shared" si="5"/>
        <v>4703.2163999999993</v>
      </c>
      <c r="L18" s="4">
        <f t="shared" si="6"/>
        <v>4703.2163999999993</v>
      </c>
      <c r="M18" s="4">
        <f t="shared" si="7"/>
        <v>5058.0544000000009</v>
      </c>
      <c r="N18" s="4">
        <f t="shared" si="8"/>
        <v>14464.4872</v>
      </c>
      <c r="O18" s="4">
        <f t="shared" si="9"/>
        <v>120.26839651379743</v>
      </c>
      <c r="P18" s="4">
        <f t="shared" si="10"/>
        <v>9775.4152686414564</v>
      </c>
      <c r="Q18" s="4">
        <f t="shared" si="11"/>
        <v>5574.1824000000006</v>
      </c>
      <c r="R18" s="4">
        <f t="shared" si="12"/>
        <v>0.57022461417894077</v>
      </c>
      <c r="T18" s="4">
        <f t="shared" si="13"/>
        <v>0.96401707422824501</v>
      </c>
      <c r="U18" s="4">
        <f t="shared" si="14"/>
        <v>55.262125274230605</v>
      </c>
      <c r="V18" s="4">
        <f t="shared" si="15"/>
        <v>124.73787472576939</v>
      </c>
      <c r="W18" s="4">
        <f>+E4</f>
        <v>63.5</v>
      </c>
      <c r="X18" s="4">
        <f t="shared" si="16"/>
        <v>61.215084213493554</v>
      </c>
      <c r="Y18" s="4">
        <f t="shared" si="17"/>
        <v>33.221069080267412</v>
      </c>
      <c r="Z18" s="4">
        <f t="shared" si="18"/>
        <v>66.442138160534824</v>
      </c>
      <c r="AB18" s="4">
        <f>SUM(X17:X18)</f>
        <v>122.43016842698712</v>
      </c>
      <c r="AD18" s="34"/>
      <c r="AE18" s="35"/>
      <c r="AF18" s="36"/>
    </row>
    <row r="19" spans="1:32" ht="15.75" hidden="1" thickBot="1" x14ac:dyDescent="0.3">
      <c r="A19" s="5" t="s">
        <v>28</v>
      </c>
      <c r="B19" s="1">
        <f t="shared" si="0"/>
        <v>0</v>
      </c>
      <c r="C19" s="6">
        <f t="shared" si="0"/>
        <v>81.280000000000015</v>
      </c>
      <c r="D19" s="1">
        <f t="shared" si="0"/>
        <v>0</v>
      </c>
      <c r="E19" s="2"/>
      <c r="F19" s="1">
        <f t="shared" si="1"/>
        <v>81.280000000000015</v>
      </c>
      <c r="G19" s="3">
        <v>3</v>
      </c>
      <c r="H19" s="3">
        <f t="shared" si="2"/>
        <v>0</v>
      </c>
      <c r="I19" s="3">
        <f t="shared" si="3"/>
        <v>-12180.620800000004</v>
      </c>
      <c r="J19" s="3">
        <f t="shared" si="4"/>
        <v>0</v>
      </c>
      <c r="K19" s="4">
        <f t="shared" si="5"/>
        <v>0</v>
      </c>
      <c r="L19" s="4">
        <f t="shared" si="6"/>
        <v>6606.4384000000027</v>
      </c>
      <c r="M19" s="4">
        <f t="shared" si="7"/>
        <v>0</v>
      </c>
      <c r="N19" s="4">
        <f t="shared" si="8"/>
        <v>6606.4384000000027</v>
      </c>
      <c r="O19" s="4">
        <f t="shared" si="9"/>
        <v>81.280000000000015</v>
      </c>
      <c r="P19" s="4">
        <f t="shared" si="10"/>
        <v>17895.877855879</v>
      </c>
      <c r="Q19" s="4">
        <f t="shared" si="11"/>
        <v>-12180.620800000004</v>
      </c>
      <c r="R19" s="4">
        <f t="shared" si="12"/>
        <v>-0.68063835136193285</v>
      </c>
      <c r="T19" s="4">
        <f t="shared" si="13"/>
        <v>2.3194299363828081</v>
      </c>
      <c r="U19" s="4">
        <f t="shared" si="14"/>
        <v>132.96095176716733</v>
      </c>
      <c r="V19" s="4">
        <f t="shared" si="15"/>
        <v>47.03904823283267</v>
      </c>
      <c r="W19" s="4">
        <f t="shared" ref="W19:W23" si="19">+E5</f>
        <v>0</v>
      </c>
      <c r="X19" s="4">
        <f t="shared" si="16"/>
        <v>0</v>
      </c>
      <c r="Y19" s="4">
        <f t="shared" si="17"/>
        <v>0</v>
      </c>
      <c r="Z19" s="4">
        <f t="shared" si="18"/>
        <v>0</v>
      </c>
      <c r="AB19" s="4">
        <f>SUM(Z17:Z18)</f>
        <v>132.88427632106965</v>
      </c>
      <c r="AD19" s="37"/>
      <c r="AE19" s="38"/>
      <c r="AF19" s="39"/>
    </row>
    <row r="20" spans="1:32" ht="15" hidden="1" x14ac:dyDescent="0.25">
      <c r="A20" s="5" t="s">
        <v>29</v>
      </c>
      <c r="B20" s="1">
        <f t="shared" si="0"/>
        <v>-144.78</v>
      </c>
      <c r="C20" s="1">
        <f t="shared" si="0"/>
        <v>-149.86000000000001</v>
      </c>
      <c r="D20" s="1">
        <f t="shared" si="0"/>
        <v>71.12</v>
      </c>
      <c r="E20" s="2"/>
      <c r="F20" s="1">
        <f t="shared" si="1"/>
        <v>220.17566259693646</v>
      </c>
      <c r="G20" s="3">
        <v>4</v>
      </c>
      <c r="H20" s="3">
        <f t="shared" si="2"/>
        <v>0</v>
      </c>
      <c r="I20" s="3">
        <f t="shared" si="3"/>
        <v>0</v>
      </c>
      <c r="J20" s="3">
        <f t="shared" si="4"/>
        <v>0</v>
      </c>
      <c r="K20" s="4">
        <f t="shared" si="5"/>
        <v>20961.2484</v>
      </c>
      <c r="L20" s="4">
        <f t="shared" si="6"/>
        <v>22458.019600000003</v>
      </c>
      <c r="M20" s="4">
        <f t="shared" si="7"/>
        <v>5058.0544000000009</v>
      </c>
      <c r="N20" s="4">
        <f t="shared" si="8"/>
        <v>48477.322400000005</v>
      </c>
      <c r="O20" s="4">
        <f t="shared" si="9"/>
        <v>220.17566259693646</v>
      </c>
      <c r="P20" s="4">
        <f t="shared" si="10"/>
        <v>0</v>
      </c>
      <c r="Q20" s="4">
        <f t="shared" si="11"/>
        <v>0</v>
      </c>
      <c r="R20" s="4">
        <f t="shared" si="12"/>
        <v>0</v>
      </c>
      <c r="T20" s="4">
        <f t="shared" si="13"/>
        <v>1.5707963267948966</v>
      </c>
      <c r="U20" s="4">
        <f t="shared" si="14"/>
        <v>90.045649306713813</v>
      </c>
      <c r="V20" s="4">
        <f t="shared" si="15"/>
        <v>89.954350693286187</v>
      </c>
      <c r="W20" s="4">
        <f t="shared" si="19"/>
        <v>0</v>
      </c>
      <c r="X20" s="4">
        <f t="shared" si="16"/>
        <v>0</v>
      </c>
      <c r="Y20" s="4">
        <f t="shared" si="17"/>
        <v>0</v>
      </c>
      <c r="Z20" s="4">
        <f t="shared" si="18"/>
        <v>0</v>
      </c>
    </row>
    <row r="21" spans="1:32" ht="15" hidden="1" x14ac:dyDescent="0.25">
      <c r="A21" s="5" t="s">
        <v>30</v>
      </c>
      <c r="B21" s="1">
        <f t="shared" si="0"/>
        <v>0</v>
      </c>
      <c r="C21" s="1">
        <f t="shared" si="0"/>
        <v>0</v>
      </c>
      <c r="D21" s="1">
        <f t="shared" si="0"/>
        <v>0</v>
      </c>
      <c r="E21" s="2"/>
      <c r="F21" s="1">
        <f t="shared" si="1"/>
        <v>0</v>
      </c>
      <c r="G21" s="3">
        <v>5</v>
      </c>
      <c r="H21" s="3">
        <f t="shared" si="2"/>
        <v>0</v>
      </c>
      <c r="I21" s="3">
        <f t="shared" si="3"/>
        <v>0</v>
      </c>
      <c r="J21" s="3">
        <f t="shared" si="4"/>
        <v>0</v>
      </c>
      <c r="K21" s="4">
        <f t="shared" si="5"/>
        <v>0</v>
      </c>
      <c r="L21" s="4">
        <f t="shared" si="6"/>
        <v>0</v>
      </c>
      <c r="M21" s="4">
        <f t="shared" si="7"/>
        <v>0</v>
      </c>
      <c r="N21" s="4">
        <f t="shared" si="8"/>
        <v>0</v>
      </c>
      <c r="O21" s="4">
        <f t="shared" si="9"/>
        <v>0</v>
      </c>
      <c r="P21" s="4">
        <f t="shared" si="10"/>
        <v>0</v>
      </c>
      <c r="Q21" s="4">
        <f t="shared" si="11"/>
        <v>0</v>
      </c>
      <c r="R21" s="4">
        <f t="shared" si="12"/>
        <v>0</v>
      </c>
      <c r="T21" s="4">
        <f t="shared" si="13"/>
        <v>1.5707963267948966</v>
      </c>
      <c r="U21" s="4">
        <f t="shared" si="14"/>
        <v>90.045649306713813</v>
      </c>
      <c r="V21" s="4">
        <f t="shared" si="15"/>
        <v>89.954350693286187</v>
      </c>
      <c r="W21" s="4">
        <f t="shared" si="19"/>
        <v>0</v>
      </c>
      <c r="X21" s="4">
        <f t="shared" si="16"/>
        <v>0</v>
      </c>
      <c r="Y21" s="4">
        <f t="shared" si="17"/>
        <v>0</v>
      </c>
      <c r="Z21" s="4">
        <f t="shared" si="18"/>
        <v>0</v>
      </c>
    </row>
    <row r="22" spans="1:32" ht="15" hidden="1" x14ac:dyDescent="0.25">
      <c r="A22" s="5" t="s">
        <v>31</v>
      </c>
      <c r="B22" s="1">
        <f t="shared" si="0"/>
        <v>0</v>
      </c>
      <c r="C22" s="1">
        <f t="shared" si="0"/>
        <v>0</v>
      </c>
      <c r="D22" s="1">
        <f t="shared" si="0"/>
        <v>0</v>
      </c>
      <c r="E22" s="2"/>
      <c r="F22" s="1">
        <f t="shared" si="1"/>
        <v>0</v>
      </c>
      <c r="G22" s="3">
        <v>6</v>
      </c>
      <c r="H22" s="3">
        <f t="shared" si="2"/>
        <v>0</v>
      </c>
      <c r="I22" s="3">
        <f t="shared" si="3"/>
        <v>0</v>
      </c>
      <c r="J22" s="3">
        <f t="shared" si="4"/>
        <v>0</v>
      </c>
      <c r="K22" s="4">
        <f t="shared" si="5"/>
        <v>0</v>
      </c>
      <c r="L22" s="4">
        <f t="shared" si="6"/>
        <v>0</v>
      </c>
      <c r="M22" s="4">
        <f t="shared" si="7"/>
        <v>0</v>
      </c>
      <c r="N22" s="4">
        <f t="shared" si="8"/>
        <v>0</v>
      </c>
      <c r="O22" s="4">
        <f t="shared" si="9"/>
        <v>0</v>
      </c>
      <c r="P22" s="4">
        <f t="shared" si="10"/>
        <v>0</v>
      </c>
      <c r="Q22" s="4">
        <f t="shared" si="11"/>
        <v>0</v>
      </c>
      <c r="R22" s="4">
        <f t="shared" si="12"/>
        <v>0</v>
      </c>
      <c r="T22" s="4">
        <f t="shared" si="13"/>
        <v>1.5707963267948966</v>
      </c>
      <c r="U22" s="4">
        <f t="shared" si="14"/>
        <v>90.045649306713813</v>
      </c>
      <c r="V22" s="4">
        <f t="shared" si="15"/>
        <v>89.954350693286187</v>
      </c>
      <c r="W22" s="4">
        <f t="shared" si="19"/>
        <v>0</v>
      </c>
      <c r="X22" s="4">
        <f t="shared" si="16"/>
        <v>0</v>
      </c>
      <c r="Y22" s="4">
        <f t="shared" si="17"/>
        <v>0</v>
      </c>
      <c r="Z22" s="4">
        <f t="shared" si="18"/>
        <v>0</v>
      </c>
    </row>
    <row r="23" spans="1:32" ht="15" hidden="1" x14ac:dyDescent="0.25">
      <c r="A23" s="5" t="s">
        <v>32</v>
      </c>
      <c r="B23" s="1">
        <f t="shared" si="0"/>
        <v>0</v>
      </c>
      <c r="C23" s="1">
        <f t="shared" si="0"/>
        <v>0</v>
      </c>
      <c r="D23" s="1">
        <f t="shared" si="0"/>
        <v>0</v>
      </c>
      <c r="E23" s="2"/>
      <c r="F23" s="1">
        <f t="shared" si="1"/>
        <v>0</v>
      </c>
      <c r="G23" s="3">
        <v>7</v>
      </c>
      <c r="H23" s="3">
        <f t="shared" si="2"/>
        <v>0</v>
      </c>
      <c r="I23" s="3">
        <f t="shared" si="3"/>
        <v>0</v>
      </c>
      <c r="J23" s="3">
        <f t="shared" si="4"/>
        <v>0</v>
      </c>
      <c r="K23" s="4">
        <f t="shared" si="5"/>
        <v>0</v>
      </c>
      <c r="L23" s="4">
        <f t="shared" si="6"/>
        <v>0</v>
      </c>
      <c r="M23" s="4">
        <f t="shared" si="7"/>
        <v>0</v>
      </c>
      <c r="N23" s="4">
        <f t="shared" si="8"/>
        <v>0</v>
      </c>
      <c r="O23" s="4">
        <f t="shared" si="9"/>
        <v>0</v>
      </c>
      <c r="P23" s="4">
        <f t="shared" si="10"/>
        <v>0</v>
      </c>
      <c r="Q23" s="4">
        <f t="shared" si="11"/>
        <v>0</v>
      </c>
      <c r="R23" s="4">
        <f t="shared" si="12"/>
        <v>0</v>
      </c>
      <c r="T23" s="4">
        <f t="shared" si="13"/>
        <v>1.5707963267948966</v>
      </c>
      <c r="U23" s="4">
        <f t="shared" si="14"/>
        <v>90.045649306713813</v>
      </c>
      <c r="V23" s="4">
        <f t="shared" si="15"/>
        <v>89.954350693286187</v>
      </c>
      <c r="W23" s="4">
        <f t="shared" si="19"/>
        <v>0</v>
      </c>
      <c r="X23" s="4">
        <f t="shared" si="16"/>
        <v>0</v>
      </c>
      <c r="Y23" s="4">
        <f t="shared" si="17"/>
        <v>0</v>
      </c>
      <c r="Z23" s="4">
        <f t="shared" si="18"/>
        <v>0</v>
      </c>
    </row>
    <row r="24" spans="1:32" ht="15" hidden="1" x14ac:dyDescent="0.25">
      <c r="A24" s="5" t="s">
        <v>33</v>
      </c>
      <c r="B24" s="1">
        <f t="shared" si="0"/>
        <v>0</v>
      </c>
      <c r="C24" s="1">
        <f t="shared" si="0"/>
        <v>0</v>
      </c>
      <c r="D24" s="1">
        <f t="shared" si="0"/>
        <v>0</v>
      </c>
      <c r="E24" s="2"/>
      <c r="F24" s="1">
        <f t="shared" si="1"/>
        <v>0</v>
      </c>
      <c r="G24" s="3">
        <v>8</v>
      </c>
      <c r="H24" s="3">
        <f t="shared" si="2"/>
        <v>0</v>
      </c>
      <c r="I24" s="3">
        <f t="shared" si="3"/>
        <v>0</v>
      </c>
      <c r="J24" s="3">
        <f t="shared" si="4"/>
        <v>0</v>
      </c>
      <c r="K24" s="4">
        <f t="shared" si="5"/>
        <v>0</v>
      </c>
      <c r="L24" s="4">
        <f t="shared" si="6"/>
        <v>0</v>
      </c>
      <c r="M24" s="4">
        <f t="shared" si="7"/>
        <v>0</v>
      </c>
      <c r="N24" s="4">
        <f t="shared" si="8"/>
        <v>0</v>
      </c>
      <c r="O24" s="4">
        <f t="shared" si="9"/>
        <v>0</v>
      </c>
      <c r="P24" s="4">
        <f t="shared" si="10"/>
        <v>0</v>
      </c>
      <c r="Q24" s="4">
        <f t="shared" si="11"/>
        <v>0</v>
      </c>
      <c r="R24" s="4">
        <f t="shared" si="12"/>
        <v>0</v>
      </c>
    </row>
    <row r="25" spans="1:32" ht="15" hidden="1" x14ac:dyDescent="0.25">
      <c r="A25" s="5" t="s">
        <v>34</v>
      </c>
      <c r="B25" s="1">
        <f t="shared" si="0"/>
        <v>0</v>
      </c>
      <c r="C25" s="1">
        <f t="shared" si="0"/>
        <v>0</v>
      </c>
      <c r="D25" s="1">
        <f t="shared" si="0"/>
        <v>0</v>
      </c>
      <c r="E25" s="2"/>
      <c r="F25" s="1">
        <f t="shared" si="1"/>
        <v>0</v>
      </c>
      <c r="G25" s="3">
        <v>9</v>
      </c>
      <c r="H25" s="3">
        <f t="shared" si="2"/>
        <v>0</v>
      </c>
      <c r="I25" s="3">
        <f t="shared" si="3"/>
        <v>0</v>
      </c>
      <c r="J25" s="3">
        <f t="shared" si="4"/>
        <v>0</v>
      </c>
      <c r="K25" s="4">
        <f t="shared" si="5"/>
        <v>0</v>
      </c>
      <c r="L25" s="4">
        <f t="shared" si="6"/>
        <v>0</v>
      </c>
      <c r="M25" s="4">
        <f t="shared" si="7"/>
        <v>0</v>
      </c>
      <c r="N25" s="4">
        <f t="shared" si="8"/>
        <v>0</v>
      </c>
      <c r="O25" s="4">
        <f t="shared" si="9"/>
        <v>0</v>
      </c>
      <c r="P25" s="4">
        <f t="shared" si="10"/>
        <v>0</v>
      </c>
      <c r="Q25" s="4">
        <f t="shared" si="11"/>
        <v>0</v>
      </c>
      <c r="R25" s="4">
        <f t="shared" si="12"/>
        <v>0</v>
      </c>
      <c r="AB25" s="4">
        <f>+F30</f>
        <v>277.74839651379739</v>
      </c>
      <c r="AD25" s="4">
        <f>+AB25+AB26-AB27</f>
        <v>267.29428861971485</v>
      </c>
    </row>
    <row r="26" spans="1:32" ht="15" hidden="1" x14ac:dyDescent="0.25">
      <c r="A26" s="5" t="s">
        <v>35</v>
      </c>
      <c r="B26" s="1">
        <f t="shared" si="0"/>
        <v>0</v>
      </c>
      <c r="C26" s="1">
        <f t="shared" si="0"/>
        <v>0</v>
      </c>
      <c r="D26" s="1">
        <f t="shared" si="0"/>
        <v>0</v>
      </c>
      <c r="E26" s="7"/>
      <c r="F26" s="1">
        <f t="shared" si="1"/>
        <v>0</v>
      </c>
      <c r="G26" s="3">
        <v>10</v>
      </c>
      <c r="H26" s="3"/>
      <c r="I26" s="3"/>
      <c r="K26" s="4">
        <f t="shared" si="5"/>
        <v>0</v>
      </c>
      <c r="L26" s="4">
        <f t="shared" si="6"/>
        <v>0</v>
      </c>
      <c r="M26" s="4">
        <f t="shared" si="7"/>
        <v>0</v>
      </c>
      <c r="N26" s="4">
        <f t="shared" si="8"/>
        <v>0</v>
      </c>
      <c r="O26" s="4">
        <f t="shared" si="9"/>
        <v>0</v>
      </c>
      <c r="P26" s="4">
        <f t="shared" si="10"/>
        <v>0</v>
      </c>
      <c r="Q26" s="4">
        <f t="shared" si="11"/>
        <v>0</v>
      </c>
      <c r="R26" s="4">
        <f t="shared" si="12"/>
        <v>0</v>
      </c>
      <c r="AB26" s="4">
        <f>+SUM(X17:X26)</f>
        <v>122.43016842698712</v>
      </c>
    </row>
    <row r="27" spans="1:32" ht="15.75" hidden="1" x14ac:dyDescent="0.3">
      <c r="A27" s="8"/>
      <c r="B27" s="9"/>
      <c r="C27" s="9"/>
      <c r="D27" s="9"/>
      <c r="E27" s="9"/>
      <c r="F27" s="1"/>
      <c r="AB27" s="4">
        <f>+SUM(Z17:Z26)</f>
        <v>132.88427632106965</v>
      </c>
    </row>
    <row r="28" spans="1:32" ht="15.75" hidden="1" x14ac:dyDescent="0.3">
      <c r="A28" s="9"/>
      <c r="B28" s="10"/>
      <c r="C28" s="11"/>
      <c r="D28" s="12" t="s">
        <v>36</v>
      </c>
      <c r="E28" s="12" t="s">
        <v>37</v>
      </c>
      <c r="F28" s="12">
        <f>SUM(F17:F27)</f>
        <v>497.92405911073388</v>
      </c>
      <c r="X28" s="4" t="s">
        <v>42</v>
      </c>
    </row>
    <row r="29" spans="1:32" hidden="1" x14ac:dyDescent="0.2"/>
    <row r="30" spans="1:32" hidden="1" x14ac:dyDescent="0.2">
      <c r="F30" s="4">
        <f>+F28-MAX(F16:F26)</f>
        <v>277.74839651379739</v>
      </c>
    </row>
    <row r="31" spans="1:32" hidden="1" x14ac:dyDescent="0.2"/>
    <row r="47" spans="23:25" x14ac:dyDescent="0.2">
      <c r="W47" s="4">
        <v>65</v>
      </c>
      <c r="Y47" s="4">
        <f>3.14*(W48*W48-W47*W47)*205*1.4/4000000</f>
        <v>0.24872568</v>
      </c>
    </row>
    <row r="48" spans="23:25" x14ac:dyDescent="0.2">
      <c r="W48" s="4">
        <v>73</v>
      </c>
    </row>
  </sheetData>
  <sheetProtection algorithmName="SHA-512" hashValue="E4sc3Zb+sarx2/EwXoNf9eptlOjRRn15KCDEXST7nW14esp5dWk8RWYksOtI+ehsWkHxtUvoNNo2wRQG/PLBGQ==" saltValue="MuuOYZLpoN/k4q1gISYK2A==" spinCount="100000" sheet="1" objects="1" scenarios="1" selectLockedCells="1"/>
  <mergeCells count="8">
    <mergeCell ref="AD16:AF16"/>
    <mergeCell ref="AD17:AF19"/>
    <mergeCell ref="U2:W2"/>
    <mergeCell ref="Z2:AB2"/>
    <mergeCell ref="AS2:AX2"/>
    <mergeCell ref="U3:W5"/>
    <mergeCell ref="Z3:AB5"/>
    <mergeCell ref="AS3:AX5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rnd-09</dc:creator>
  <cp:lastModifiedBy>Rnd URI</cp:lastModifiedBy>
  <cp:lastPrinted>2017-09-08T10:29:34Z</cp:lastPrinted>
  <dcterms:created xsi:type="dcterms:W3CDTF">2015-04-09T12:26:29Z</dcterms:created>
  <dcterms:modified xsi:type="dcterms:W3CDTF">2025-09-15T08:06:45Z</dcterms:modified>
</cp:coreProperties>
</file>