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D:\GitRepo\Essential-Statistics-for-Data-Analysis-using-Excel\4 Sampling and Confidence Intervals\"/>
    </mc:Choice>
  </mc:AlternateContent>
  <bookViews>
    <workbookView xWindow="0" yWindow="0" windowWidth="12555" windowHeight="2895" firstSheet="11" activeTab="17" xr2:uid="{00000000-000D-0000-FFFF-FFFF00000000}"/>
  </bookViews>
  <sheets>
    <sheet name="Pop and Pop Parameters" sheetId="10" r:id="rId1"/>
    <sheet name="Samples and Sample Stats" sheetId="11" r:id="rId2"/>
    <sheet name="SRS definition" sheetId="12" r:id="rId3"/>
    <sheet name="Taking a Random Sample" sheetId="14" r:id="rId4"/>
    <sheet name="Sample of 10 players" sheetId="1" r:id="rId5"/>
    <sheet name="Sampling Problems" sheetId="15" r:id="rId6"/>
    <sheet name="Xbar properties" sheetId="16" r:id="rId7"/>
    <sheet name="Example mean var xbar" sheetId="17" r:id="rId8"/>
    <sheet name="Dice sample mean var" sheetId="2" r:id="rId9"/>
    <sheet name="Estimating p" sheetId="18" r:id="rId10"/>
    <sheet name="Standard Normal" sheetId="3" r:id="rId11"/>
    <sheet name="CI for Mu" sheetId="4" r:id="rId12"/>
    <sheet name="IQ CI" sheetId="5" r:id="rId13"/>
    <sheet name="Voters" sheetId="6" r:id="rId14"/>
    <sheet name="Blyth" sheetId="20" r:id="rId15"/>
    <sheet name="Sample Size" sheetId="7" r:id="rId16"/>
    <sheet name="Finite Correction CI" sheetId="8" r:id="rId17"/>
    <sheet name="Helper" sheetId="21" r:id="rId18"/>
    <sheet name="FC Sample Size" sheetId="9" r:id="rId19"/>
  </sheets>
  <definedNames>
    <definedName name="alpha">Blyth!$C$4</definedName>
    <definedName name="Error" localSheetId="18">'FC Sample Size'!$G$1</definedName>
    <definedName name="ERROR">'Sample Size'!$D$5</definedName>
    <definedName name="FC">'Finite Correction CI'!$G$8</definedName>
    <definedName name="lowerlimit">'Finite Correction CI'!$G$10</definedName>
    <definedName name="n" localSheetId="14">Blyth!$C$3</definedName>
    <definedName name="N" localSheetId="18">'FC Sample Size'!$G$2</definedName>
    <definedName name="n">Voters!$E$3</definedName>
    <definedName name="phat">Voters!$E$4</definedName>
    <definedName name="popsigma">'CI for Mu'!$E$3</definedName>
    <definedName name="popsize">'Finite Correction CI'!$G$3</definedName>
    <definedName name="SAMPLE_SIZE">'Sample Size'!$D$6</definedName>
    <definedName name="samplemean">'CI for Mu'!$E$2</definedName>
    <definedName name="samplesize" localSheetId="16">'Finite Correction CI'!$G$2</definedName>
    <definedName name="samplesize">'CI for Mu'!$E$4</definedName>
    <definedName name="samplesizeFC">'FC Sample Size'!$G$5</definedName>
    <definedName name="samplesizenoFC">'FC Sample Size'!$G$4</definedName>
    <definedName name="sigma" localSheetId="18">'FC Sample Size'!$G$3</definedName>
    <definedName name="sigma" localSheetId="16">'Finite Correction CI'!$G$4</definedName>
    <definedName name="SIGMA">'Sample Size'!$D$4</definedName>
    <definedName name="Std_Error_phat">Voters!$E$5</definedName>
    <definedName name="upperlimit">'Finite Correction CI'!$G$11</definedName>
    <definedName name="xbar">'Finite Correction CI'!$G$5</definedName>
    <definedName name="z.025">'CI for Mu'!$E$5</definedName>
    <definedName name="z.975">'CI for Mu'!$E$6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21" l="1"/>
  <c r="I18" i="21" s="1"/>
  <c r="I10" i="21"/>
  <c r="I12" i="21" s="1"/>
  <c r="F7" i="21"/>
  <c r="C4" i="21" s="1"/>
  <c r="C5" i="21" l="1"/>
  <c r="C2" i="21"/>
  <c r="F8" i="21" s="1"/>
  <c r="I17" i="21"/>
  <c r="I11" i="21"/>
  <c r="C3" i="21"/>
  <c r="B12" i="7"/>
  <c r="B2" i="7"/>
  <c r="C7" i="6"/>
  <c r="C6" i="6"/>
  <c r="C5" i="6"/>
  <c r="C4" i="6"/>
  <c r="F9" i="21" l="1"/>
  <c r="F12" i="21"/>
  <c r="F13" i="21" s="1"/>
  <c r="G7" i="3"/>
  <c r="F7" i="3"/>
  <c r="G6" i="3"/>
  <c r="F6" i="3"/>
  <c r="H6" i="3"/>
  <c r="I6" i="3"/>
  <c r="I7" i="3"/>
  <c r="H7" i="3"/>
  <c r="H10" i="17" l="1"/>
  <c r="H6"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5" i="17"/>
  <c r="H4"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5" i="17"/>
  <c r="C11" i="20" l="1"/>
  <c r="B11" i="20"/>
  <c r="D10" i="20"/>
  <c r="C10" i="20"/>
  <c r="B10" i="20"/>
  <c r="D9" i="20"/>
  <c r="C9" i="20"/>
  <c r="D8" i="20"/>
  <c r="F10" i="20"/>
  <c r="E10" i="20"/>
  <c r="F7" i="6"/>
  <c r="E9" i="20"/>
  <c r="F6" i="6"/>
  <c r="F8" i="6"/>
  <c r="F9" i="20"/>
  <c r="F8" i="20"/>
  <c r="E11" i="20"/>
  <c r="E8" i="8" l="1"/>
  <c r="E11" i="8" s="1"/>
  <c r="B9" i="7"/>
  <c r="G4" i="3"/>
  <c r="B22" i="18"/>
  <c r="F4" i="6"/>
  <c r="E10" i="7"/>
  <c r="E10" i="8" l="1"/>
  <c r="D10" i="7"/>
  <c r="B40" i="17" l="1"/>
  <c r="B39" i="17"/>
  <c r="B38" i="17"/>
  <c r="B37" i="17"/>
  <c r="B36" i="17"/>
  <c r="B35" i="17"/>
  <c r="B34" i="17"/>
  <c r="B33" i="17"/>
  <c r="B32" i="17"/>
  <c r="B31" i="17"/>
  <c r="B30" i="17"/>
  <c r="B29" i="17"/>
  <c r="C28" i="17"/>
  <c r="C34" i="17" s="1"/>
  <c r="B28" i="17"/>
  <c r="C27" i="17"/>
  <c r="C33" i="17" s="1"/>
  <c r="B27" i="17"/>
  <c r="C26" i="17"/>
  <c r="C32" i="17" s="1"/>
  <c r="C38" i="17" s="1"/>
  <c r="B26" i="17"/>
  <c r="C25" i="17"/>
  <c r="C31" i="17" s="1"/>
  <c r="B25" i="17"/>
  <c r="C24" i="17"/>
  <c r="C30" i="17" s="1"/>
  <c r="B24" i="17"/>
  <c r="C23" i="17"/>
  <c r="C29" i="17" s="1"/>
  <c r="B23" i="17"/>
  <c r="B22" i="17"/>
  <c r="B21" i="17"/>
  <c r="B20" i="17"/>
  <c r="B19" i="17"/>
  <c r="B18" i="17"/>
  <c r="B17" i="17"/>
  <c r="D16" i="17"/>
  <c r="D22" i="17" s="1"/>
  <c r="B16" i="17"/>
  <c r="D15" i="17"/>
  <c r="D21" i="17" s="1"/>
  <c r="B15" i="17"/>
  <c r="D14" i="17"/>
  <c r="D20" i="17" s="1"/>
  <c r="B14" i="17"/>
  <c r="D13" i="17"/>
  <c r="D19" i="17" s="1"/>
  <c r="B13" i="17"/>
  <c r="D12" i="17"/>
  <c r="D18" i="17" s="1"/>
  <c r="B12" i="17"/>
  <c r="D11" i="17"/>
  <c r="D17" i="17" s="1"/>
  <c r="B11" i="17"/>
  <c r="B10" i="17"/>
  <c r="B9" i="17"/>
  <c r="B8" i="17"/>
  <c r="B7" i="17"/>
  <c r="B6" i="17"/>
  <c r="B5" i="17"/>
  <c r="C22" i="18"/>
  <c r="D27" i="17" l="1"/>
  <c r="D33" i="17" s="1"/>
  <c r="D39" i="17" s="1"/>
  <c r="C35" i="17"/>
  <c r="C37" i="17"/>
  <c r="C39" i="17"/>
  <c r="D26" i="17"/>
  <c r="D23" i="17"/>
  <c r="D29" i="17" s="1"/>
  <c r="D35" i="17" s="1"/>
  <c r="D25" i="17"/>
  <c r="D31" i="17" s="1"/>
  <c r="D37" i="17" s="1"/>
  <c r="C36" i="17"/>
  <c r="C40" i="17"/>
  <c r="D24" i="17"/>
  <c r="D30" i="17" s="1"/>
  <c r="D36" i="17" s="1"/>
  <c r="D28" i="17"/>
  <c r="D34" i="17" s="1"/>
  <c r="D40" i="17" s="1"/>
  <c r="G4" i="9"/>
  <c r="G15" i="8"/>
  <c r="G14" i="8"/>
  <c r="G8" i="8"/>
  <c r="G11" i="8" s="1"/>
  <c r="H15" i="8"/>
  <c r="H4" i="9"/>
  <c r="H5" i="9"/>
  <c r="H14" i="8"/>
  <c r="H10" i="8"/>
  <c r="H11" i="8"/>
  <c r="H8" i="8"/>
  <c r="G5" i="9" l="1"/>
  <c r="G6" i="9"/>
  <c r="D32" i="17"/>
  <c r="G10" i="8"/>
  <c r="D6" i="7"/>
  <c r="E6" i="7"/>
  <c r="D38" i="17" l="1"/>
  <c r="E4" i="6"/>
  <c r="E5" i="6" s="1"/>
  <c r="E8" i="6" s="1"/>
  <c r="F5" i="6"/>
  <c r="E6" i="6" l="1"/>
  <c r="E7" i="6"/>
  <c r="H105" i="5"/>
  <c r="I105" i="5"/>
  <c r="J105" i="5"/>
  <c r="K105" i="5"/>
  <c r="L105" i="5"/>
  <c r="M105" i="5"/>
  <c r="N105" i="5"/>
  <c r="O105" i="5"/>
  <c r="P105" i="5"/>
  <c r="Q105" i="5"/>
  <c r="R105" i="5"/>
  <c r="S105" i="5"/>
  <c r="T105" i="5"/>
  <c r="U105" i="5"/>
  <c r="V105" i="5"/>
  <c r="W105" i="5"/>
  <c r="X105" i="5"/>
  <c r="Y105" i="5"/>
  <c r="Z105" i="5"/>
  <c r="AA105" i="5"/>
  <c r="AB105" i="5"/>
  <c r="AC105" i="5"/>
  <c r="AD105" i="5"/>
  <c r="AE105" i="5"/>
  <c r="AF105" i="5"/>
  <c r="AG105" i="5"/>
  <c r="AH105" i="5"/>
  <c r="AI105" i="5"/>
  <c r="AJ105" i="5"/>
  <c r="AK105" i="5"/>
  <c r="AL105" i="5"/>
  <c r="AM105" i="5"/>
  <c r="AN105" i="5"/>
  <c r="AO105" i="5"/>
  <c r="AP105" i="5"/>
  <c r="AQ105" i="5"/>
  <c r="H106" i="5"/>
  <c r="I106" i="5"/>
  <c r="J106" i="5"/>
  <c r="K106" i="5"/>
  <c r="L106" i="5"/>
  <c r="M106" i="5"/>
  <c r="N106" i="5"/>
  <c r="O106" i="5"/>
  <c r="P106" i="5"/>
  <c r="Q106" i="5"/>
  <c r="R106" i="5"/>
  <c r="S106" i="5"/>
  <c r="T106" i="5"/>
  <c r="U106" i="5"/>
  <c r="V106" i="5"/>
  <c r="W106" i="5"/>
  <c r="X106" i="5"/>
  <c r="Y106" i="5"/>
  <c r="Z106" i="5"/>
  <c r="AA106" i="5"/>
  <c r="AB106" i="5"/>
  <c r="AC106" i="5"/>
  <c r="AD106" i="5"/>
  <c r="AE106" i="5"/>
  <c r="AF106" i="5"/>
  <c r="AG106" i="5"/>
  <c r="AH106" i="5"/>
  <c r="AI106" i="5"/>
  <c r="AJ106" i="5"/>
  <c r="AK106" i="5"/>
  <c r="AL106" i="5"/>
  <c r="AM106" i="5"/>
  <c r="AN106" i="5"/>
  <c r="AO106" i="5"/>
  <c r="AP106" i="5"/>
  <c r="AQ106"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L8" i="5"/>
  <c r="AM8" i="5"/>
  <c r="AN8" i="5"/>
  <c r="AO8" i="5"/>
  <c r="AP8" i="5"/>
  <c r="AQ8"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M21" i="5"/>
  <c r="AN21" i="5"/>
  <c r="AO21" i="5"/>
  <c r="AP21" i="5"/>
  <c r="AQ21"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N22" i="5"/>
  <c r="AO22" i="5"/>
  <c r="AP22" i="5"/>
  <c r="AQ22"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AP28" i="5"/>
  <c r="AQ28"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M29" i="5"/>
  <c r="AN29" i="5"/>
  <c r="AO29" i="5"/>
  <c r="AP29" i="5"/>
  <c r="AQ29"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AI30" i="5"/>
  <c r="AJ30" i="5"/>
  <c r="AK30" i="5"/>
  <c r="AL30" i="5"/>
  <c r="AM30" i="5"/>
  <c r="AN30" i="5"/>
  <c r="AO30" i="5"/>
  <c r="AP30" i="5"/>
  <c r="AQ30"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M31" i="5"/>
  <c r="AN31" i="5"/>
  <c r="AO31" i="5"/>
  <c r="AP31" i="5"/>
  <c r="AQ31"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AJ32" i="5"/>
  <c r="AK32" i="5"/>
  <c r="AL32" i="5"/>
  <c r="AM32" i="5"/>
  <c r="AN32" i="5"/>
  <c r="AO32" i="5"/>
  <c r="AP32" i="5"/>
  <c r="AQ32"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AJ34" i="5"/>
  <c r="AK34" i="5"/>
  <c r="AL34" i="5"/>
  <c r="AM34" i="5"/>
  <c r="AN34" i="5"/>
  <c r="AO34" i="5"/>
  <c r="AP34" i="5"/>
  <c r="AQ34"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M35" i="5"/>
  <c r="AN35" i="5"/>
  <c r="AO35" i="5"/>
  <c r="AP35" i="5"/>
  <c r="AQ35"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AQ39"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AJ40" i="5"/>
  <c r="AK40" i="5"/>
  <c r="AL40" i="5"/>
  <c r="AM40" i="5"/>
  <c r="AN40" i="5"/>
  <c r="AO40" i="5"/>
  <c r="AP40" i="5"/>
  <c r="AQ40"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M41" i="5"/>
  <c r="AN41" i="5"/>
  <c r="AO41" i="5"/>
  <c r="AP41" i="5"/>
  <c r="AQ41"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P42" i="5"/>
  <c r="AQ42"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AP43" i="5"/>
  <c r="AQ43"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AP44" i="5"/>
  <c r="AQ44"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H48" i="5"/>
  <c r="I48" i="5"/>
  <c r="J48" i="5"/>
  <c r="K48" i="5"/>
  <c r="L48" i="5"/>
  <c r="M48" i="5"/>
  <c r="N48" i="5"/>
  <c r="O48" i="5"/>
  <c r="P48" i="5"/>
  <c r="Q48" i="5"/>
  <c r="R48" i="5"/>
  <c r="S48" i="5"/>
  <c r="T48" i="5"/>
  <c r="U48" i="5"/>
  <c r="V48" i="5"/>
  <c r="W48" i="5"/>
  <c r="X48" i="5"/>
  <c r="Y48" i="5"/>
  <c r="Z48" i="5"/>
  <c r="AA48" i="5"/>
  <c r="AB48" i="5"/>
  <c r="AC48" i="5"/>
  <c r="AD48" i="5"/>
  <c r="AE48" i="5"/>
  <c r="AF48" i="5"/>
  <c r="AG48" i="5"/>
  <c r="AH48" i="5"/>
  <c r="AI48" i="5"/>
  <c r="AJ48" i="5"/>
  <c r="AK48" i="5"/>
  <c r="AL48" i="5"/>
  <c r="AM48" i="5"/>
  <c r="AN48" i="5"/>
  <c r="AO48" i="5"/>
  <c r="AP48" i="5"/>
  <c r="AQ48"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AJ49" i="5"/>
  <c r="AK49" i="5"/>
  <c r="AL49" i="5"/>
  <c r="AM49" i="5"/>
  <c r="AN49" i="5"/>
  <c r="AO49" i="5"/>
  <c r="AP49" i="5"/>
  <c r="AQ49"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AJ50" i="5"/>
  <c r="AK50" i="5"/>
  <c r="AL50" i="5"/>
  <c r="AM50" i="5"/>
  <c r="AN50" i="5"/>
  <c r="AO50" i="5"/>
  <c r="AP50" i="5"/>
  <c r="AQ50"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P51" i="5"/>
  <c r="AQ51"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AL52" i="5"/>
  <c r="AM52" i="5"/>
  <c r="AN52" i="5"/>
  <c r="AO52" i="5"/>
  <c r="AP52" i="5"/>
  <c r="AQ52"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AL53" i="5"/>
  <c r="AM53" i="5"/>
  <c r="AN53" i="5"/>
  <c r="AO53" i="5"/>
  <c r="AP53" i="5"/>
  <c r="AQ53" i="5"/>
  <c r="H54" i="5"/>
  <c r="I54" i="5"/>
  <c r="J54" i="5"/>
  <c r="K54" i="5"/>
  <c r="L54" i="5"/>
  <c r="M54" i="5"/>
  <c r="N54" i="5"/>
  <c r="O54" i="5"/>
  <c r="P54" i="5"/>
  <c r="Q54" i="5"/>
  <c r="R54" i="5"/>
  <c r="S54" i="5"/>
  <c r="T54" i="5"/>
  <c r="U54" i="5"/>
  <c r="V54" i="5"/>
  <c r="W54" i="5"/>
  <c r="X54" i="5"/>
  <c r="Y54" i="5"/>
  <c r="Z54" i="5"/>
  <c r="AA54" i="5"/>
  <c r="AB54" i="5"/>
  <c r="AC54" i="5"/>
  <c r="AD54" i="5"/>
  <c r="AE54" i="5"/>
  <c r="AF54" i="5"/>
  <c r="AG54" i="5"/>
  <c r="AH54" i="5"/>
  <c r="AI54" i="5"/>
  <c r="AJ54" i="5"/>
  <c r="AK54" i="5"/>
  <c r="AL54" i="5"/>
  <c r="AM54" i="5"/>
  <c r="AN54" i="5"/>
  <c r="AO54" i="5"/>
  <c r="AP54" i="5"/>
  <c r="AQ54" i="5"/>
  <c r="H55" i="5"/>
  <c r="I55" i="5"/>
  <c r="J55" i="5"/>
  <c r="K55" i="5"/>
  <c r="L55" i="5"/>
  <c r="M55" i="5"/>
  <c r="N55" i="5"/>
  <c r="O55" i="5"/>
  <c r="P55" i="5"/>
  <c r="Q55" i="5"/>
  <c r="R55" i="5"/>
  <c r="S55" i="5"/>
  <c r="T55" i="5"/>
  <c r="U55" i="5"/>
  <c r="V55" i="5"/>
  <c r="W55" i="5"/>
  <c r="X55" i="5"/>
  <c r="Y55" i="5"/>
  <c r="Z55" i="5"/>
  <c r="AA55" i="5"/>
  <c r="AB55" i="5"/>
  <c r="AC55" i="5"/>
  <c r="AD55" i="5"/>
  <c r="AE55" i="5"/>
  <c r="AF55" i="5"/>
  <c r="AG55" i="5"/>
  <c r="AH55" i="5"/>
  <c r="AI55" i="5"/>
  <c r="AJ55" i="5"/>
  <c r="AK55" i="5"/>
  <c r="AL55" i="5"/>
  <c r="AM55" i="5"/>
  <c r="AN55" i="5"/>
  <c r="AO55" i="5"/>
  <c r="AP55" i="5"/>
  <c r="AQ55" i="5"/>
  <c r="H56" i="5"/>
  <c r="I56" i="5"/>
  <c r="J56" i="5"/>
  <c r="K56" i="5"/>
  <c r="L56" i="5"/>
  <c r="M56" i="5"/>
  <c r="N56" i="5"/>
  <c r="O56" i="5"/>
  <c r="P56" i="5"/>
  <c r="Q56" i="5"/>
  <c r="R56" i="5"/>
  <c r="S56" i="5"/>
  <c r="T56" i="5"/>
  <c r="U56" i="5"/>
  <c r="V56" i="5"/>
  <c r="W56" i="5"/>
  <c r="X56" i="5"/>
  <c r="Y56" i="5"/>
  <c r="Z56" i="5"/>
  <c r="AA56" i="5"/>
  <c r="AB56" i="5"/>
  <c r="AC56" i="5"/>
  <c r="AD56" i="5"/>
  <c r="AE56" i="5"/>
  <c r="AF56" i="5"/>
  <c r="AG56" i="5"/>
  <c r="AH56" i="5"/>
  <c r="AI56" i="5"/>
  <c r="AJ56" i="5"/>
  <c r="AK56" i="5"/>
  <c r="AL56" i="5"/>
  <c r="AM56" i="5"/>
  <c r="AN56" i="5"/>
  <c r="AO56" i="5"/>
  <c r="AP56" i="5"/>
  <c r="AQ56" i="5"/>
  <c r="H57" i="5"/>
  <c r="I57" i="5"/>
  <c r="J57" i="5"/>
  <c r="K57" i="5"/>
  <c r="L57" i="5"/>
  <c r="M57" i="5"/>
  <c r="N57" i="5"/>
  <c r="O57" i="5"/>
  <c r="P57" i="5"/>
  <c r="Q57" i="5"/>
  <c r="R57" i="5"/>
  <c r="S57" i="5"/>
  <c r="T57" i="5"/>
  <c r="U57" i="5"/>
  <c r="V57" i="5"/>
  <c r="W57" i="5"/>
  <c r="X57" i="5"/>
  <c r="Y57" i="5"/>
  <c r="Z57" i="5"/>
  <c r="AA57" i="5"/>
  <c r="AB57" i="5"/>
  <c r="AC57" i="5"/>
  <c r="AD57" i="5"/>
  <c r="AE57" i="5"/>
  <c r="AF57" i="5"/>
  <c r="AG57" i="5"/>
  <c r="AH57" i="5"/>
  <c r="AI57" i="5"/>
  <c r="AJ57" i="5"/>
  <c r="AK57" i="5"/>
  <c r="AL57" i="5"/>
  <c r="AM57" i="5"/>
  <c r="AN57" i="5"/>
  <c r="AO57" i="5"/>
  <c r="AP57" i="5"/>
  <c r="AQ57"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H59" i="5"/>
  <c r="I59" i="5"/>
  <c r="J59" i="5"/>
  <c r="K59" i="5"/>
  <c r="L59" i="5"/>
  <c r="M59" i="5"/>
  <c r="N59" i="5"/>
  <c r="O59" i="5"/>
  <c r="P59" i="5"/>
  <c r="Q59" i="5"/>
  <c r="R59" i="5"/>
  <c r="S59" i="5"/>
  <c r="T59" i="5"/>
  <c r="U59" i="5"/>
  <c r="V59" i="5"/>
  <c r="W59" i="5"/>
  <c r="X59" i="5"/>
  <c r="Y59" i="5"/>
  <c r="Z59" i="5"/>
  <c r="AA59" i="5"/>
  <c r="AB59" i="5"/>
  <c r="AC59" i="5"/>
  <c r="AD59" i="5"/>
  <c r="AE59" i="5"/>
  <c r="AF59" i="5"/>
  <c r="AG59" i="5"/>
  <c r="AH59" i="5"/>
  <c r="AI59" i="5"/>
  <c r="AJ59" i="5"/>
  <c r="AK59" i="5"/>
  <c r="AL59" i="5"/>
  <c r="AM59" i="5"/>
  <c r="AN59" i="5"/>
  <c r="AO59" i="5"/>
  <c r="AP59" i="5"/>
  <c r="AQ59" i="5"/>
  <c r="H60" i="5"/>
  <c r="I60" i="5"/>
  <c r="J60" i="5"/>
  <c r="K60" i="5"/>
  <c r="L60" i="5"/>
  <c r="M60" i="5"/>
  <c r="N60" i="5"/>
  <c r="O60" i="5"/>
  <c r="P60" i="5"/>
  <c r="Q60" i="5"/>
  <c r="R60" i="5"/>
  <c r="S60" i="5"/>
  <c r="T60" i="5"/>
  <c r="U60" i="5"/>
  <c r="V60" i="5"/>
  <c r="W60" i="5"/>
  <c r="X60" i="5"/>
  <c r="Y60" i="5"/>
  <c r="Z60" i="5"/>
  <c r="AA60" i="5"/>
  <c r="AB60" i="5"/>
  <c r="AC60" i="5"/>
  <c r="AD60" i="5"/>
  <c r="AE60" i="5"/>
  <c r="AF60" i="5"/>
  <c r="AG60" i="5"/>
  <c r="AH60" i="5"/>
  <c r="AI60" i="5"/>
  <c r="AJ60" i="5"/>
  <c r="AK60" i="5"/>
  <c r="AL60" i="5"/>
  <c r="AM60" i="5"/>
  <c r="AN60" i="5"/>
  <c r="AO60" i="5"/>
  <c r="AP60" i="5"/>
  <c r="AQ60" i="5"/>
  <c r="H61" i="5"/>
  <c r="I61" i="5"/>
  <c r="J61" i="5"/>
  <c r="K61" i="5"/>
  <c r="L61" i="5"/>
  <c r="M61" i="5"/>
  <c r="N61" i="5"/>
  <c r="O61" i="5"/>
  <c r="P61" i="5"/>
  <c r="Q61" i="5"/>
  <c r="R61" i="5"/>
  <c r="S61" i="5"/>
  <c r="T61" i="5"/>
  <c r="U61" i="5"/>
  <c r="V61" i="5"/>
  <c r="W61" i="5"/>
  <c r="X61" i="5"/>
  <c r="Y61" i="5"/>
  <c r="Z61" i="5"/>
  <c r="AA61" i="5"/>
  <c r="AB61" i="5"/>
  <c r="AC61" i="5"/>
  <c r="AD61" i="5"/>
  <c r="AE61" i="5"/>
  <c r="AF61" i="5"/>
  <c r="AG61" i="5"/>
  <c r="AH61" i="5"/>
  <c r="AI61" i="5"/>
  <c r="AJ61" i="5"/>
  <c r="AK61" i="5"/>
  <c r="AL61" i="5"/>
  <c r="AM61" i="5"/>
  <c r="AN61" i="5"/>
  <c r="AO61" i="5"/>
  <c r="AP61" i="5"/>
  <c r="AQ61" i="5"/>
  <c r="H62" i="5"/>
  <c r="I62" i="5"/>
  <c r="J62" i="5"/>
  <c r="K62" i="5"/>
  <c r="L62" i="5"/>
  <c r="M62" i="5"/>
  <c r="N62" i="5"/>
  <c r="O62" i="5"/>
  <c r="P62" i="5"/>
  <c r="Q62" i="5"/>
  <c r="R62" i="5"/>
  <c r="S62" i="5"/>
  <c r="T62" i="5"/>
  <c r="U62" i="5"/>
  <c r="V62" i="5"/>
  <c r="W62" i="5"/>
  <c r="X62" i="5"/>
  <c r="Y62" i="5"/>
  <c r="Z62" i="5"/>
  <c r="AA62" i="5"/>
  <c r="AB62" i="5"/>
  <c r="AC62" i="5"/>
  <c r="AD62" i="5"/>
  <c r="AE62" i="5"/>
  <c r="AF62" i="5"/>
  <c r="AG62" i="5"/>
  <c r="AH62" i="5"/>
  <c r="AI62" i="5"/>
  <c r="AJ62" i="5"/>
  <c r="AK62" i="5"/>
  <c r="AL62" i="5"/>
  <c r="AM62" i="5"/>
  <c r="AN62" i="5"/>
  <c r="AO62" i="5"/>
  <c r="AP62" i="5"/>
  <c r="AQ62" i="5"/>
  <c r="H63" i="5"/>
  <c r="I63" i="5"/>
  <c r="J63" i="5"/>
  <c r="K63" i="5"/>
  <c r="L63" i="5"/>
  <c r="M63" i="5"/>
  <c r="N63" i="5"/>
  <c r="O63" i="5"/>
  <c r="P63" i="5"/>
  <c r="Q63" i="5"/>
  <c r="R63" i="5"/>
  <c r="S63" i="5"/>
  <c r="T63" i="5"/>
  <c r="U63" i="5"/>
  <c r="V63" i="5"/>
  <c r="W63" i="5"/>
  <c r="X63" i="5"/>
  <c r="Y63" i="5"/>
  <c r="Z63" i="5"/>
  <c r="AA63" i="5"/>
  <c r="AB63" i="5"/>
  <c r="AC63" i="5"/>
  <c r="AD63" i="5"/>
  <c r="AE63" i="5"/>
  <c r="AF63" i="5"/>
  <c r="AG63" i="5"/>
  <c r="AH63" i="5"/>
  <c r="AI63" i="5"/>
  <c r="AJ63" i="5"/>
  <c r="AK63" i="5"/>
  <c r="AL63" i="5"/>
  <c r="AM63" i="5"/>
  <c r="AN63" i="5"/>
  <c r="AO63" i="5"/>
  <c r="AP63" i="5"/>
  <c r="AQ63" i="5"/>
  <c r="H64" i="5"/>
  <c r="I64" i="5"/>
  <c r="J64" i="5"/>
  <c r="K64" i="5"/>
  <c r="L64" i="5"/>
  <c r="M64" i="5"/>
  <c r="N64" i="5"/>
  <c r="O64" i="5"/>
  <c r="P64" i="5"/>
  <c r="Q64" i="5"/>
  <c r="R64" i="5"/>
  <c r="S64" i="5"/>
  <c r="T64" i="5"/>
  <c r="U64" i="5"/>
  <c r="V64" i="5"/>
  <c r="W64" i="5"/>
  <c r="X64" i="5"/>
  <c r="Y64" i="5"/>
  <c r="Z64" i="5"/>
  <c r="AA64" i="5"/>
  <c r="AB64" i="5"/>
  <c r="AC64" i="5"/>
  <c r="AD64" i="5"/>
  <c r="AE64" i="5"/>
  <c r="AF64" i="5"/>
  <c r="AG64" i="5"/>
  <c r="AH64" i="5"/>
  <c r="AI64" i="5"/>
  <c r="AJ64" i="5"/>
  <c r="AK64" i="5"/>
  <c r="AL64" i="5"/>
  <c r="AM64" i="5"/>
  <c r="AN64" i="5"/>
  <c r="AO64" i="5"/>
  <c r="AP64" i="5"/>
  <c r="AQ64" i="5"/>
  <c r="H65" i="5"/>
  <c r="I65" i="5"/>
  <c r="J65" i="5"/>
  <c r="K65" i="5"/>
  <c r="L65" i="5"/>
  <c r="M65" i="5"/>
  <c r="N65" i="5"/>
  <c r="O65" i="5"/>
  <c r="P65" i="5"/>
  <c r="Q65" i="5"/>
  <c r="R65" i="5"/>
  <c r="S65" i="5"/>
  <c r="T65" i="5"/>
  <c r="U65" i="5"/>
  <c r="V65" i="5"/>
  <c r="W65" i="5"/>
  <c r="X65" i="5"/>
  <c r="Y65" i="5"/>
  <c r="Z65" i="5"/>
  <c r="AA65" i="5"/>
  <c r="AB65" i="5"/>
  <c r="AC65" i="5"/>
  <c r="AD65" i="5"/>
  <c r="AE65" i="5"/>
  <c r="AF65" i="5"/>
  <c r="AG65" i="5"/>
  <c r="AH65" i="5"/>
  <c r="AI65" i="5"/>
  <c r="AJ65" i="5"/>
  <c r="AK65" i="5"/>
  <c r="AL65" i="5"/>
  <c r="AM65" i="5"/>
  <c r="AN65" i="5"/>
  <c r="AO65" i="5"/>
  <c r="AP65" i="5"/>
  <c r="AQ65" i="5"/>
  <c r="H66" i="5"/>
  <c r="I66" i="5"/>
  <c r="J66" i="5"/>
  <c r="K66" i="5"/>
  <c r="L66" i="5"/>
  <c r="M66" i="5"/>
  <c r="N66" i="5"/>
  <c r="O66" i="5"/>
  <c r="P66" i="5"/>
  <c r="Q66" i="5"/>
  <c r="R66" i="5"/>
  <c r="S66" i="5"/>
  <c r="T66" i="5"/>
  <c r="U66" i="5"/>
  <c r="V66" i="5"/>
  <c r="W66" i="5"/>
  <c r="X66" i="5"/>
  <c r="Y66" i="5"/>
  <c r="Z66" i="5"/>
  <c r="AA66" i="5"/>
  <c r="AB66" i="5"/>
  <c r="AC66" i="5"/>
  <c r="AD66" i="5"/>
  <c r="AE66" i="5"/>
  <c r="AF66" i="5"/>
  <c r="AG66" i="5"/>
  <c r="AH66" i="5"/>
  <c r="AI66" i="5"/>
  <c r="AJ66" i="5"/>
  <c r="AK66" i="5"/>
  <c r="AL66" i="5"/>
  <c r="AM66" i="5"/>
  <c r="AN66" i="5"/>
  <c r="AO66" i="5"/>
  <c r="AP66" i="5"/>
  <c r="AQ66" i="5"/>
  <c r="H67" i="5"/>
  <c r="I67" i="5"/>
  <c r="J67" i="5"/>
  <c r="K67" i="5"/>
  <c r="L67" i="5"/>
  <c r="M67" i="5"/>
  <c r="N67" i="5"/>
  <c r="O67" i="5"/>
  <c r="P67" i="5"/>
  <c r="Q67" i="5"/>
  <c r="R67" i="5"/>
  <c r="S67" i="5"/>
  <c r="T67" i="5"/>
  <c r="U67" i="5"/>
  <c r="V67" i="5"/>
  <c r="W67" i="5"/>
  <c r="X67" i="5"/>
  <c r="Y67" i="5"/>
  <c r="Z67" i="5"/>
  <c r="AA67" i="5"/>
  <c r="AB67" i="5"/>
  <c r="AC67" i="5"/>
  <c r="AD67" i="5"/>
  <c r="AE67" i="5"/>
  <c r="AF67" i="5"/>
  <c r="AG67" i="5"/>
  <c r="AH67" i="5"/>
  <c r="AI67" i="5"/>
  <c r="AJ67" i="5"/>
  <c r="AK67" i="5"/>
  <c r="AL67" i="5"/>
  <c r="AM67" i="5"/>
  <c r="AN67" i="5"/>
  <c r="AO67" i="5"/>
  <c r="AP67" i="5"/>
  <c r="AQ67"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J68" i="5"/>
  <c r="AK68" i="5"/>
  <c r="AL68" i="5"/>
  <c r="AM68" i="5"/>
  <c r="AN68" i="5"/>
  <c r="AO68" i="5"/>
  <c r="AP68" i="5"/>
  <c r="AQ68"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K69" i="5"/>
  <c r="AL69" i="5"/>
  <c r="AM69" i="5"/>
  <c r="AN69" i="5"/>
  <c r="AO69" i="5"/>
  <c r="AP69" i="5"/>
  <c r="AQ69"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H74" i="5"/>
  <c r="I74" i="5"/>
  <c r="J74" i="5"/>
  <c r="K74" i="5"/>
  <c r="L74" i="5"/>
  <c r="M74" i="5"/>
  <c r="N74" i="5"/>
  <c r="O74" i="5"/>
  <c r="P74" i="5"/>
  <c r="Q74" i="5"/>
  <c r="R74" i="5"/>
  <c r="S74" i="5"/>
  <c r="T74" i="5"/>
  <c r="U74" i="5"/>
  <c r="V74" i="5"/>
  <c r="W74" i="5"/>
  <c r="X74" i="5"/>
  <c r="Y74" i="5"/>
  <c r="Z74" i="5"/>
  <c r="AA74" i="5"/>
  <c r="AB74" i="5"/>
  <c r="AC74" i="5"/>
  <c r="AD74" i="5"/>
  <c r="AE74" i="5"/>
  <c r="AF74" i="5"/>
  <c r="AG74" i="5"/>
  <c r="AH74" i="5"/>
  <c r="AI74" i="5"/>
  <c r="AJ74" i="5"/>
  <c r="AK74" i="5"/>
  <c r="AL74" i="5"/>
  <c r="AM74" i="5"/>
  <c r="AN74" i="5"/>
  <c r="AO74" i="5"/>
  <c r="AP74" i="5"/>
  <c r="AQ74"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H81" i="5"/>
  <c r="I81" i="5"/>
  <c r="J81" i="5"/>
  <c r="K81" i="5"/>
  <c r="L81" i="5"/>
  <c r="M81" i="5"/>
  <c r="N81" i="5"/>
  <c r="O81" i="5"/>
  <c r="P81" i="5"/>
  <c r="Q81" i="5"/>
  <c r="R81" i="5"/>
  <c r="S81" i="5"/>
  <c r="T81" i="5"/>
  <c r="U81" i="5"/>
  <c r="V81" i="5"/>
  <c r="W81" i="5"/>
  <c r="X81" i="5"/>
  <c r="Y81" i="5"/>
  <c r="Z81" i="5"/>
  <c r="AA81" i="5"/>
  <c r="AB81" i="5"/>
  <c r="AC81" i="5"/>
  <c r="AD81" i="5"/>
  <c r="AE81" i="5"/>
  <c r="AF81" i="5"/>
  <c r="AG81" i="5"/>
  <c r="AH81" i="5"/>
  <c r="AI81" i="5"/>
  <c r="AJ81" i="5"/>
  <c r="AK81" i="5"/>
  <c r="AL81" i="5"/>
  <c r="AM81" i="5"/>
  <c r="AN81" i="5"/>
  <c r="AO81" i="5"/>
  <c r="AP81" i="5"/>
  <c r="AQ81" i="5"/>
  <c r="H82" i="5"/>
  <c r="I82" i="5"/>
  <c r="J82" i="5"/>
  <c r="K82" i="5"/>
  <c r="L82" i="5"/>
  <c r="M82" i="5"/>
  <c r="N82" i="5"/>
  <c r="O82" i="5"/>
  <c r="P82" i="5"/>
  <c r="Q82" i="5"/>
  <c r="R82" i="5"/>
  <c r="S82" i="5"/>
  <c r="T82" i="5"/>
  <c r="U82" i="5"/>
  <c r="V82" i="5"/>
  <c r="W82" i="5"/>
  <c r="X82" i="5"/>
  <c r="Y82" i="5"/>
  <c r="Z82" i="5"/>
  <c r="AA82" i="5"/>
  <c r="AB82" i="5"/>
  <c r="AC82" i="5"/>
  <c r="AD82" i="5"/>
  <c r="AE82" i="5"/>
  <c r="AF82" i="5"/>
  <c r="AG82" i="5"/>
  <c r="AH82" i="5"/>
  <c r="AI82" i="5"/>
  <c r="AJ82" i="5"/>
  <c r="AK82" i="5"/>
  <c r="AL82" i="5"/>
  <c r="AM82" i="5"/>
  <c r="AN82" i="5"/>
  <c r="AO82" i="5"/>
  <c r="AP82" i="5"/>
  <c r="AQ82" i="5"/>
  <c r="H83" i="5"/>
  <c r="I83" i="5"/>
  <c r="J83" i="5"/>
  <c r="K83" i="5"/>
  <c r="L83" i="5"/>
  <c r="M83" i="5"/>
  <c r="N83" i="5"/>
  <c r="O83" i="5"/>
  <c r="P83" i="5"/>
  <c r="Q83" i="5"/>
  <c r="R83" i="5"/>
  <c r="S83" i="5"/>
  <c r="T83" i="5"/>
  <c r="U83" i="5"/>
  <c r="V83" i="5"/>
  <c r="W83" i="5"/>
  <c r="X83" i="5"/>
  <c r="Y83" i="5"/>
  <c r="Z83" i="5"/>
  <c r="AA83" i="5"/>
  <c r="AB83" i="5"/>
  <c r="AC83" i="5"/>
  <c r="AD83" i="5"/>
  <c r="AE83" i="5"/>
  <c r="AF83" i="5"/>
  <c r="AG83" i="5"/>
  <c r="AH83" i="5"/>
  <c r="AI83" i="5"/>
  <c r="AJ83" i="5"/>
  <c r="AK83" i="5"/>
  <c r="AL83" i="5"/>
  <c r="AM83" i="5"/>
  <c r="AN83" i="5"/>
  <c r="AO83" i="5"/>
  <c r="AP83" i="5"/>
  <c r="AQ83" i="5"/>
  <c r="H84" i="5"/>
  <c r="I84" i="5"/>
  <c r="J84" i="5"/>
  <c r="K84" i="5"/>
  <c r="L84" i="5"/>
  <c r="M84" i="5"/>
  <c r="N84" i="5"/>
  <c r="O84" i="5"/>
  <c r="P84" i="5"/>
  <c r="Q84" i="5"/>
  <c r="R84" i="5"/>
  <c r="S84" i="5"/>
  <c r="T84" i="5"/>
  <c r="U84" i="5"/>
  <c r="V84" i="5"/>
  <c r="W84" i="5"/>
  <c r="X84" i="5"/>
  <c r="Y84" i="5"/>
  <c r="Z84" i="5"/>
  <c r="AA84" i="5"/>
  <c r="AB84" i="5"/>
  <c r="AC84" i="5"/>
  <c r="AD84" i="5"/>
  <c r="AE84" i="5"/>
  <c r="AF84" i="5"/>
  <c r="AG84" i="5"/>
  <c r="AH84" i="5"/>
  <c r="AI84" i="5"/>
  <c r="AJ84" i="5"/>
  <c r="AK84" i="5"/>
  <c r="AL84" i="5"/>
  <c r="AM84" i="5"/>
  <c r="AN84" i="5"/>
  <c r="AO84" i="5"/>
  <c r="AP84" i="5"/>
  <c r="AQ84" i="5"/>
  <c r="H85" i="5"/>
  <c r="I85" i="5"/>
  <c r="J85" i="5"/>
  <c r="K85" i="5"/>
  <c r="L85" i="5"/>
  <c r="M85" i="5"/>
  <c r="N85" i="5"/>
  <c r="O85" i="5"/>
  <c r="P85" i="5"/>
  <c r="Q85" i="5"/>
  <c r="R85" i="5"/>
  <c r="S85" i="5"/>
  <c r="T85" i="5"/>
  <c r="U85" i="5"/>
  <c r="V85" i="5"/>
  <c r="W85" i="5"/>
  <c r="X85" i="5"/>
  <c r="Y85" i="5"/>
  <c r="Z85" i="5"/>
  <c r="AA85" i="5"/>
  <c r="AB85" i="5"/>
  <c r="AC85" i="5"/>
  <c r="AD85" i="5"/>
  <c r="AE85" i="5"/>
  <c r="AF85" i="5"/>
  <c r="AG85" i="5"/>
  <c r="AH85" i="5"/>
  <c r="AI85" i="5"/>
  <c r="AJ85" i="5"/>
  <c r="AK85" i="5"/>
  <c r="AL85" i="5"/>
  <c r="AM85" i="5"/>
  <c r="AN85" i="5"/>
  <c r="AO85" i="5"/>
  <c r="AP85" i="5"/>
  <c r="AQ85" i="5"/>
  <c r="H86" i="5"/>
  <c r="I86" i="5"/>
  <c r="J86" i="5"/>
  <c r="K86" i="5"/>
  <c r="L86" i="5"/>
  <c r="M86" i="5"/>
  <c r="N86" i="5"/>
  <c r="O86" i="5"/>
  <c r="P86" i="5"/>
  <c r="Q86" i="5"/>
  <c r="R86" i="5"/>
  <c r="S86" i="5"/>
  <c r="T86" i="5"/>
  <c r="U86" i="5"/>
  <c r="V86" i="5"/>
  <c r="W86" i="5"/>
  <c r="X86" i="5"/>
  <c r="Y86" i="5"/>
  <c r="Z86" i="5"/>
  <c r="AA86" i="5"/>
  <c r="AB86" i="5"/>
  <c r="AC86" i="5"/>
  <c r="AD86" i="5"/>
  <c r="AE86" i="5"/>
  <c r="AF86" i="5"/>
  <c r="AG86" i="5"/>
  <c r="AH86" i="5"/>
  <c r="AI86" i="5"/>
  <c r="AJ86" i="5"/>
  <c r="AK86" i="5"/>
  <c r="AL86" i="5"/>
  <c r="AM86" i="5"/>
  <c r="AN86" i="5"/>
  <c r="AO86" i="5"/>
  <c r="AP86" i="5"/>
  <c r="AQ86" i="5"/>
  <c r="H87" i="5"/>
  <c r="I87" i="5"/>
  <c r="J87" i="5"/>
  <c r="K87" i="5"/>
  <c r="L87" i="5"/>
  <c r="M87" i="5"/>
  <c r="N87" i="5"/>
  <c r="O87" i="5"/>
  <c r="P87" i="5"/>
  <c r="Q87" i="5"/>
  <c r="R87" i="5"/>
  <c r="S87" i="5"/>
  <c r="T87" i="5"/>
  <c r="U87" i="5"/>
  <c r="V87" i="5"/>
  <c r="W87" i="5"/>
  <c r="X87" i="5"/>
  <c r="Y87" i="5"/>
  <c r="Z87" i="5"/>
  <c r="AA87" i="5"/>
  <c r="AB87" i="5"/>
  <c r="AC87" i="5"/>
  <c r="AD87" i="5"/>
  <c r="AE87" i="5"/>
  <c r="AF87" i="5"/>
  <c r="AG87" i="5"/>
  <c r="AH87" i="5"/>
  <c r="AI87" i="5"/>
  <c r="AJ87" i="5"/>
  <c r="AK87" i="5"/>
  <c r="AL87" i="5"/>
  <c r="AM87" i="5"/>
  <c r="AN87" i="5"/>
  <c r="AO87" i="5"/>
  <c r="AP87" i="5"/>
  <c r="AQ87"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H92" i="5"/>
  <c r="I92" i="5"/>
  <c r="J92" i="5"/>
  <c r="K92" i="5"/>
  <c r="L92" i="5"/>
  <c r="M92" i="5"/>
  <c r="N92" i="5"/>
  <c r="O92" i="5"/>
  <c r="P92" i="5"/>
  <c r="Q92" i="5"/>
  <c r="R92" i="5"/>
  <c r="S92" i="5"/>
  <c r="T92" i="5"/>
  <c r="U92" i="5"/>
  <c r="V92" i="5"/>
  <c r="W92" i="5"/>
  <c r="X92" i="5"/>
  <c r="Y92" i="5"/>
  <c r="Z92" i="5"/>
  <c r="AA92" i="5"/>
  <c r="AB92" i="5"/>
  <c r="AC92" i="5"/>
  <c r="AD92" i="5"/>
  <c r="AE92" i="5"/>
  <c r="AF92" i="5"/>
  <c r="AG92" i="5"/>
  <c r="AH92" i="5"/>
  <c r="AI92" i="5"/>
  <c r="AJ92" i="5"/>
  <c r="AK92" i="5"/>
  <c r="AL92" i="5"/>
  <c r="AM92" i="5"/>
  <c r="AN92" i="5"/>
  <c r="AO92" i="5"/>
  <c r="AP92" i="5"/>
  <c r="AQ92" i="5"/>
  <c r="H93" i="5"/>
  <c r="I93" i="5"/>
  <c r="J93" i="5"/>
  <c r="K93" i="5"/>
  <c r="L93" i="5"/>
  <c r="M93" i="5"/>
  <c r="N93" i="5"/>
  <c r="O93" i="5"/>
  <c r="P93" i="5"/>
  <c r="Q93" i="5"/>
  <c r="R93" i="5"/>
  <c r="S93" i="5"/>
  <c r="T93" i="5"/>
  <c r="U93" i="5"/>
  <c r="V93" i="5"/>
  <c r="W93" i="5"/>
  <c r="X93" i="5"/>
  <c r="Y93" i="5"/>
  <c r="Z93" i="5"/>
  <c r="AA93" i="5"/>
  <c r="AB93" i="5"/>
  <c r="AC93" i="5"/>
  <c r="AD93" i="5"/>
  <c r="AE93" i="5"/>
  <c r="AF93" i="5"/>
  <c r="AG93" i="5"/>
  <c r="AH93" i="5"/>
  <c r="AI93" i="5"/>
  <c r="AJ93" i="5"/>
  <c r="AK93" i="5"/>
  <c r="AL93" i="5"/>
  <c r="AM93" i="5"/>
  <c r="AN93" i="5"/>
  <c r="AO93" i="5"/>
  <c r="AP93" i="5"/>
  <c r="AQ93" i="5"/>
  <c r="H94" i="5"/>
  <c r="I94" i="5"/>
  <c r="J94" i="5"/>
  <c r="K94" i="5"/>
  <c r="L94" i="5"/>
  <c r="M94" i="5"/>
  <c r="N94" i="5"/>
  <c r="O94" i="5"/>
  <c r="P94" i="5"/>
  <c r="Q94" i="5"/>
  <c r="R94" i="5"/>
  <c r="S94" i="5"/>
  <c r="T94" i="5"/>
  <c r="U94" i="5"/>
  <c r="V94" i="5"/>
  <c r="W94" i="5"/>
  <c r="X94" i="5"/>
  <c r="Y94" i="5"/>
  <c r="Z94" i="5"/>
  <c r="AA94" i="5"/>
  <c r="AB94" i="5"/>
  <c r="AC94" i="5"/>
  <c r="AD94" i="5"/>
  <c r="AE94" i="5"/>
  <c r="AF94" i="5"/>
  <c r="AG94" i="5"/>
  <c r="AH94" i="5"/>
  <c r="AI94" i="5"/>
  <c r="AJ94" i="5"/>
  <c r="AK94" i="5"/>
  <c r="AL94" i="5"/>
  <c r="AM94" i="5"/>
  <c r="AN94" i="5"/>
  <c r="AO94" i="5"/>
  <c r="AP94" i="5"/>
  <c r="AQ94" i="5"/>
  <c r="H95" i="5"/>
  <c r="I95" i="5"/>
  <c r="J95" i="5"/>
  <c r="K95" i="5"/>
  <c r="L95" i="5"/>
  <c r="M95" i="5"/>
  <c r="N95" i="5"/>
  <c r="O95" i="5"/>
  <c r="P95" i="5"/>
  <c r="Q95" i="5"/>
  <c r="R95" i="5"/>
  <c r="S95" i="5"/>
  <c r="T95" i="5"/>
  <c r="U95" i="5"/>
  <c r="V95" i="5"/>
  <c r="W95" i="5"/>
  <c r="X95" i="5"/>
  <c r="Y95" i="5"/>
  <c r="Z95" i="5"/>
  <c r="AA95" i="5"/>
  <c r="AB95" i="5"/>
  <c r="AC95" i="5"/>
  <c r="AD95" i="5"/>
  <c r="AE95" i="5"/>
  <c r="AF95" i="5"/>
  <c r="AG95" i="5"/>
  <c r="AH95" i="5"/>
  <c r="AI95" i="5"/>
  <c r="AJ95" i="5"/>
  <c r="AK95" i="5"/>
  <c r="AL95" i="5"/>
  <c r="AM95" i="5"/>
  <c r="AN95" i="5"/>
  <c r="AO95" i="5"/>
  <c r="AP95" i="5"/>
  <c r="AQ95" i="5"/>
  <c r="H96" i="5"/>
  <c r="I96" i="5"/>
  <c r="J96" i="5"/>
  <c r="K96" i="5"/>
  <c r="L96" i="5"/>
  <c r="M96" i="5"/>
  <c r="N96" i="5"/>
  <c r="O96" i="5"/>
  <c r="P96" i="5"/>
  <c r="Q96" i="5"/>
  <c r="R96" i="5"/>
  <c r="S96" i="5"/>
  <c r="T96" i="5"/>
  <c r="U96" i="5"/>
  <c r="V96" i="5"/>
  <c r="W96" i="5"/>
  <c r="X96" i="5"/>
  <c r="Y96" i="5"/>
  <c r="Z96" i="5"/>
  <c r="AA96" i="5"/>
  <c r="AB96" i="5"/>
  <c r="AC96" i="5"/>
  <c r="AD96" i="5"/>
  <c r="AE96" i="5"/>
  <c r="AF96" i="5"/>
  <c r="AG96" i="5"/>
  <c r="AH96" i="5"/>
  <c r="AI96" i="5"/>
  <c r="AJ96" i="5"/>
  <c r="AK96" i="5"/>
  <c r="AL96" i="5"/>
  <c r="AM96" i="5"/>
  <c r="AN96" i="5"/>
  <c r="AO96" i="5"/>
  <c r="AP96" i="5"/>
  <c r="AQ96" i="5"/>
  <c r="H97" i="5"/>
  <c r="I97" i="5"/>
  <c r="J97" i="5"/>
  <c r="K97" i="5"/>
  <c r="L97" i="5"/>
  <c r="M97" i="5"/>
  <c r="N97" i="5"/>
  <c r="O97" i="5"/>
  <c r="P97" i="5"/>
  <c r="Q97" i="5"/>
  <c r="R97" i="5"/>
  <c r="S97" i="5"/>
  <c r="T97" i="5"/>
  <c r="U97" i="5"/>
  <c r="V97" i="5"/>
  <c r="W97" i="5"/>
  <c r="X97" i="5"/>
  <c r="Y97" i="5"/>
  <c r="Z97" i="5"/>
  <c r="AA97" i="5"/>
  <c r="AB97" i="5"/>
  <c r="AC97" i="5"/>
  <c r="AD97" i="5"/>
  <c r="AE97" i="5"/>
  <c r="AF97" i="5"/>
  <c r="AG97" i="5"/>
  <c r="AH97" i="5"/>
  <c r="AI97" i="5"/>
  <c r="AJ97" i="5"/>
  <c r="AK97" i="5"/>
  <c r="AL97" i="5"/>
  <c r="AM97" i="5"/>
  <c r="AN97" i="5"/>
  <c r="AO97" i="5"/>
  <c r="AP97" i="5"/>
  <c r="AQ97" i="5"/>
  <c r="H98" i="5"/>
  <c r="I98" i="5"/>
  <c r="J98" i="5"/>
  <c r="K98" i="5"/>
  <c r="L98" i="5"/>
  <c r="M98" i="5"/>
  <c r="N98" i="5"/>
  <c r="O98" i="5"/>
  <c r="P98" i="5"/>
  <c r="Q98" i="5"/>
  <c r="R98" i="5"/>
  <c r="S98" i="5"/>
  <c r="T98" i="5"/>
  <c r="U98" i="5"/>
  <c r="V98" i="5"/>
  <c r="W98" i="5"/>
  <c r="X98" i="5"/>
  <c r="Y98" i="5"/>
  <c r="Z98" i="5"/>
  <c r="AA98" i="5"/>
  <c r="AB98" i="5"/>
  <c r="AC98" i="5"/>
  <c r="AD98" i="5"/>
  <c r="AE98" i="5"/>
  <c r="AF98" i="5"/>
  <c r="AG98" i="5"/>
  <c r="AH98" i="5"/>
  <c r="AI98" i="5"/>
  <c r="AJ98" i="5"/>
  <c r="AK98" i="5"/>
  <c r="AL98" i="5"/>
  <c r="AM98" i="5"/>
  <c r="AN98" i="5"/>
  <c r="AO98" i="5"/>
  <c r="AP98" i="5"/>
  <c r="AQ98" i="5"/>
  <c r="H99" i="5"/>
  <c r="I99" i="5"/>
  <c r="J99" i="5"/>
  <c r="K99" i="5"/>
  <c r="L99" i="5"/>
  <c r="M99" i="5"/>
  <c r="N99" i="5"/>
  <c r="O99" i="5"/>
  <c r="P99" i="5"/>
  <c r="Q99" i="5"/>
  <c r="R99" i="5"/>
  <c r="S99" i="5"/>
  <c r="T99" i="5"/>
  <c r="U99" i="5"/>
  <c r="V99" i="5"/>
  <c r="W99" i="5"/>
  <c r="X99" i="5"/>
  <c r="Y99" i="5"/>
  <c r="Z99" i="5"/>
  <c r="AA99" i="5"/>
  <c r="AB99" i="5"/>
  <c r="AC99" i="5"/>
  <c r="AD99" i="5"/>
  <c r="AE99" i="5"/>
  <c r="AF99" i="5"/>
  <c r="AG99" i="5"/>
  <c r="AH99" i="5"/>
  <c r="AI99" i="5"/>
  <c r="AJ99" i="5"/>
  <c r="AK99" i="5"/>
  <c r="AL99" i="5"/>
  <c r="AM99" i="5"/>
  <c r="AN99" i="5"/>
  <c r="AO99" i="5"/>
  <c r="AP99" i="5"/>
  <c r="AQ99" i="5"/>
  <c r="H100" i="5"/>
  <c r="I100" i="5"/>
  <c r="J100" i="5"/>
  <c r="K100" i="5"/>
  <c r="L100" i="5"/>
  <c r="M100" i="5"/>
  <c r="N100" i="5"/>
  <c r="O100" i="5"/>
  <c r="P100" i="5"/>
  <c r="Q100" i="5"/>
  <c r="R100" i="5"/>
  <c r="S100" i="5"/>
  <c r="T100" i="5"/>
  <c r="U100" i="5"/>
  <c r="V100" i="5"/>
  <c r="W100" i="5"/>
  <c r="X100" i="5"/>
  <c r="Y100" i="5"/>
  <c r="Z100" i="5"/>
  <c r="AA100" i="5"/>
  <c r="AB100" i="5"/>
  <c r="AC100" i="5"/>
  <c r="AD100" i="5"/>
  <c r="AE100" i="5"/>
  <c r="AF100" i="5"/>
  <c r="AG100" i="5"/>
  <c r="AH100" i="5"/>
  <c r="AI100" i="5"/>
  <c r="AJ100" i="5"/>
  <c r="AK100" i="5"/>
  <c r="AL100" i="5"/>
  <c r="AM100" i="5"/>
  <c r="AN100" i="5"/>
  <c r="AO100" i="5"/>
  <c r="AP100" i="5"/>
  <c r="AQ100"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AG101" i="5"/>
  <c r="AH101" i="5"/>
  <c r="AI101" i="5"/>
  <c r="AJ101" i="5"/>
  <c r="AK101" i="5"/>
  <c r="AL101" i="5"/>
  <c r="AM101" i="5"/>
  <c r="AN101" i="5"/>
  <c r="AO101" i="5"/>
  <c r="AP101" i="5"/>
  <c r="AQ101" i="5"/>
  <c r="H102" i="5"/>
  <c r="I102" i="5"/>
  <c r="J102" i="5"/>
  <c r="K102" i="5"/>
  <c r="L102" i="5"/>
  <c r="M102" i="5"/>
  <c r="N102" i="5"/>
  <c r="O102" i="5"/>
  <c r="P102" i="5"/>
  <c r="Q102" i="5"/>
  <c r="R102" i="5"/>
  <c r="S102" i="5"/>
  <c r="T102" i="5"/>
  <c r="U102" i="5"/>
  <c r="V102" i="5"/>
  <c r="W102" i="5"/>
  <c r="X102" i="5"/>
  <c r="Y102" i="5"/>
  <c r="Z102" i="5"/>
  <c r="AA102" i="5"/>
  <c r="AB102" i="5"/>
  <c r="AC102" i="5"/>
  <c r="AD102" i="5"/>
  <c r="AE102" i="5"/>
  <c r="AF102" i="5"/>
  <c r="AG102" i="5"/>
  <c r="AH102" i="5"/>
  <c r="AI102" i="5"/>
  <c r="AJ102" i="5"/>
  <c r="AK102" i="5"/>
  <c r="AL102" i="5"/>
  <c r="AM102" i="5"/>
  <c r="AN102" i="5"/>
  <c r="AO102" i="5"/>
  <c r="AP102" i="5"/>
  <c r="AQ102" i="5"/>
  <c r="H103" i="5"/>
  <c r="I103" i="5"/>
  <c r="J103" i="5"/>
  <c r="K103" i="5"/>
  <c r="L103" i="5"/>
  <c r="M103" i="5"/>
  <c r="N103" i="5"/>
  <c r="O103" i="5"/>
  <c r="P103" i="5"/>
  <c r="Q103" i="5"/>
  <c r="R103" i="5"/>
  <c r="S103" i="5"/>
  <c r="T103" i="5"/>
  <c r="U103" i="5"/>
  <c r="V103" i="5"/>
  <c r="W103" i="5"/>
  <c r="X103" i="5"/>
  <c r="Y103" i="5"/>
  <c r="Z103" i="5"/>
  <c r="AA103" i="5"/>
  <c r="AB103" i="5"/>
  <c r="AC103" i="5"/>
  <c r="AD103" i="5"/>
  <c r="AE103" i="5"/>
  <c r="AF103" i="5"/>
  <c r="AG103" i="5"/>
  <c r="AH103" i="5"/>
  <c r="AI103" i="5"/>
  <c r="AJ103" i="5"/>
  <c r="AK103" i="5"/>
  <c r="AL103" i="5"/>
  <c r="AM103" i="5"/>
  <c r="AN103" i="5"/>
  <c r="AO103" i="5"/>
  <c r="AP103" i="5"/>
  <c r="AQ103" i="5"/>
  <c r="H104" i="5"/>
  <c r="I104" i="5"/>
  <c r="J104" i="5"/>
  <c r="K104" i="5"/>
  <c r="L104" i="5"/>
  <c r="M104" i="5"/>
  <c r="N104" i="5"/>
  <c r="O104" i="5"/>
  <c r="P104" i="5"/>
  <c r="Q104" i="5"/>
  <c r="R104" i="5"/>
  <c r="S104" i="5"/>
  <c r="T104" i="5"/>
  <c r="U104" i="5"/>
  <c r="V104" i="5"/>
  <c r="W104" i="5"/>
  <c r="X104" i="5"/>
  <c r="Y104" i="5"/>
  <c r="Z104" i="5"/>
  <c r="AA104" i="5"/>
  <c r="AB104" i="5"/>
  <c r="AC104" i="5"/>
  <c r="AD104" i="5"/>
  <c r="AE104" i="5"/>
  <c r="AF104" i="5"/>
  <c r="AG104" i="5"/>
  <c r="AH104" i="5"/>
  <c r="AI104" i="5"/>
  <c r="AJ104" i="5"/>
  <c r="AK104" i="5"/>
  <c r="AL104" i="5"/>
  <c r="AM104" i="5"/>
  <c r="AN104" i="5"/>
  <c r="AO104" i="5"/>
  <c r="AP104" i="5"/>
  <c r="AQ104"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H7" i="5"/>
  <c r="E9" i="4"/>
  <c r="E8" i="4"/>
  <c r="E6" i="4"/>
  <c r="E5" i="4"/>
  <c r="G5" i="3"/>
  <c r="F5" i="3"/>
  <c r="F4" i="3"/>
  <c r="H4" i="3"/>
  <c r="H5" i="3"/>
  <c r="I5" i="3"/>
  <c r="I4" i="3"/>
  <c r="D104" i="5" l="1"/>
  <c r="D101" i="5"/>
  <c r="D90" i="5"/>
  <c r="D88" i="5"/>
  <c r="D86" i="5"/>
  <c r="D85" i="5"/>
  <c r="D82" i="5"/>
  <c r="D99" i="5"/>
  <c r="D98" i="5"/>
  <c r="D94" i="5"/>
  <c r="D92" i="5"/>
  <c r="D91" i="5"/>
  <c r="D89" i="5"/>
  <c r="D87" i="5"/>
  <c r="D83" i="5"/>
  <c r="D78" i="5"/>
  <c r="D76" i="5"/>
  <c r="D73" i="5"/>
  <c r="D71" i="5"/>
  <c r="D70" i="5"/>
  <c r="D67" i="5"/>
  <c r="D65" i="5"/>
  <c r="D64" i="5"/>
  <c r="D61" i="5"/>
  <c r="D60" i="5"/>
  <c r="D58" i="5"/>
  <c r="D54" i="5"/>
  <c r="D51" i="5"/>
  <c r="D48" i="5"/>
  <c r="D46" i="5"/>
  <c r="D45" i="5"/>
  <c r="D42" i="5"/>
  <c r="D40" i="5"/>
  <c r="D37" i="5"/>
  <c r="D34" i="5"/>
  <c r="D33" i="5"/>
  <c r="D30" i="5"/>
  <c r="D29" i="5"/>
  <c r="D26" i="5"/>
  <c r="D25" i="5"/>
  <c r="D23" i="5"/>
  <c r="D21" i="5"/>
  <c r="D19" i="5"/>
  <c r="D17" i="5"/>
  <c r="D16" i="5"/>
  <c r="D15" i="5"/>
  <c r="D13" i="5"/>
  <c r="D10" i="5"/>
  <c r="D8" i="5"/>
  <c r="D103" i="5"/>
  <c r="D102" i="5"/>
  <c r="D100" i="5"/>
  <c r="D97" i="5"/>
  <c r="D96" i="5"/>
  <c r="D95" i="5"/>
  <c r="D93" i="5"/>
  <c r="D84" i="5"/>
  <c r="D81" i="5"/>
  <c r="D80" i="5"/>
  <c r="D79" i="5"/>
  <c r="D77" i="5"/>
  <c r="D75" i="5"/>
  <c r="D74" i="5"/>
  <c r="D72" i="5"/>
  <c r="D69" i="5"/>
  <c r="D68" i="5"/>
  <c r="D66" i="5"/>
  <c r="D63" i="5"/>
  <c r="D62" i="5"/>
  <c r="D59" i="5"/>
  <c r="D57" i="5"/>
  <c r="D56" i="5"/>
  <c r="D55" i="5"/>
  <c r="D53" i="5"/>
  <c r="D52" i="5"/>
  <c r="D50" i="5"/>
  <c r="D49" i="5"/>
  <c r="D47" i="5"/>
  <c r="D44" i="5"/>
  <c r="D43" i="5"/>
  <c r="D41" i="5"/>
  <c r="D39" i="5"/>
  <c r="D38" i="5"/>
  <c r="D36" i="5"/>
  <c r="D35" i="5"/>
  <c r="D32" i="5"/>
  <c r="D31" i="5"/>
  <c r="D28" i="5"/>
  <c r="D27" i="5"/>
  <c r="D24" i="5"/>
  <c r="D22" i="5"/>
  <c r="D20" i="5"/>
  <c r="D18" i="5"/>
  <c r="D14" i="5"/>
  <c r="D12" i="5"/>
  <c r="D11" i="5"/>
  <c r="D9" i="5"/>
  <c r="D106" i="5"/>
  <c r="D105" i="5"/>
  <c r="E102" i="5"/>
  <c r="E95" i="5"/>
  <c r="E94" i="5"/>
  <c r="B94" i="5" s="1"/>
  <c r="E93" i="5"/>
  <c r="E92" i="5"/>
  <c r="E91" i="5"/>
  <c r="E104" i="5"/>
  <c r="E100" i="5"/>
  <c r="E97" i="5"/>
  <c r="E96" i="5"/>
  <c r="E103" i="5"/>
  <c r="E101" i="5"/>
  <c r="E99" i="5"/>
  <c r="E98" i="5"/>
  <c r="B98" i="5" s="1"/>
  <c r="E90" i="5"/>
  <c r="E89" i="5"/>
  <c r="E88" i="5"/>
  <c r="E87" i="5"/>
  <c r="E86" i="5"/>
  <c r="E85" i="5"/>
  <c r="E84" i="5"/>
  <c r="E83" i="5"/>
  <c r="E82" i="5"/>
  <c r="E81" i="5"/>
  <c r="E80" i="5"/>
  <c r="E79" i="5"/>
  <c r="E78" i="5"/>
  <c r="E77" i="5"/>
  <c r="E76" i="5"/>
  <c r="E75" i="5"/>
  <c r="E74" i="5"/>
  <c r="E73" i="5"/>
  <c r="E72" i="5"/>
  <c r="E71" i="5"/>
  <c r="E70" i="5"/>
  <c r="E69" i="5"/>
  <c r="E68" i="5"/>
  <c r="E67" i="5"/>
  <c r="B67" i="5" s="1"/>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B23" i="5" s="1"/>
  <c r="E22" i="5"/>
  <c r="E21" i="5"/>
  <c r="E20" i="5"/>
  <c r="E19" i="5"/>
  <c r="E18" i="5"/>
  <c r="E17" i="5"/>
  <c r="E16" i="5"/>
  <c r="E15" i="5"/>
  <c r="E14" i="5"/>
  <c r="B14" i="5" s="1"/>
  <c r="E13" i="5"/>
  <c r="E12" i="5"/>
  <c r="E11" i="5"/>
  <c r="E10" i="5"/>
  <c r="E9" i="5"/>
  <c r="E8" i="5"/>
  <c r="E106" i="5"/>
  <c r="E105" i="5"/>
  <c r="E7" i="5"/>
  <c r="D7" i="5"/>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5" i="2"/>
  <c r="E6" i="2"/>
  <c r="E7" i="2"/>
  <c r="E8" i="2"/>
  <c r="E9" i="2"/>
  <c r="E10" i="2"/>
  <c r="E11" i="2"/>
  <c r="E14" i="2"/>
  <c r="E15" i="2"/>
  <c r="E5" i="2"/>
  <c r="D12" i="2"/>
  <c r="E12" i="2" s="1"/>
  <c r="D13" i="2"/>
  <c r="E13" i="2" s="1"/>
  <c r="D14" i="2"/>
  <c r="D20" i="2" s="1"/>
  <c r="D26" i="2" s="1"/>
  <c r="D32" i="2" s="1"/>
  <c r="D38" i="2" s="1"/>
  <c r="D15" i="2"/>
  <c r="D21" i="2" s="1"/>
  <c r="D27" i="2" s="1"/>
  <c r="D33" i="2" s="1"/>
  <c r="D39" i="2" s="1"/>
  <c r="D16" i="2"/>
  <c r="E16" i="2" s="1"/>
  <c r="D17" i="2"/>
  <c r="E17" i="2" s="1"/>
  <c r="D22" i="2"/>
  <c r="D28" i="2" s="1"/>
  <c r="D34" i="2" s="1"/>
  <c r="D40" i="2" s="1"/>
  <c r="D23" i="2"/>
  <c r="D29" i="2" s="1"/>
  <c r="D35" i="2" s="1"/>
  <c r="D11" i="2"/>
  <c r="C40" i="2"/>
  <c r="E40" i="2" s="1"/>
  <c r="C24" i="2"/>
  <c r="C25" i="2"/>
  <c r="C26" i="2"/>
  <c r="C32" i="2" s="1"/>
  <c r="E32" i="2" s="1"/>
  <c r="C27" i="2"/>
  <c r="C33" i="2" s="1"/>
  <c r="C39" i="2" s="1"/>
  <c r="E39" i="2" s="1"/>
  <c r="C28" i="2"/>
  <c r="E28" i="2" s="1"/>
  <c r="C30" i="2"/>
  <c r="C36" i="2" s="1"/>
  <c r="C31" i="2"/>
  <c r="C37" i="2" s="1"/>
  <c r="C34" i="2"/>
  <c r="C23" i="2"/>
  <c r="C29" i="2" s="1"/>
  <c r="E29" i="2" l="1"/>
  <c r="C35" i="2"/>
  <c r="E35" i="2" s="1"/>
  <c r="E27" i="2"/>
  <c r="E26" i="2"/>
  <c r="E22" i="2"/>
  <c r="E23" i="2"/>
  <c r="E34" i="2"/>
  <c r="C38" i="2"/>
  <c r="E38" i="2" s="1"/>
  <c r="D19" i="2"/>
  <c r="E33" i="2"/>
  <c r="E21" i="2"/>
  <c r="D18" i="2"/>
  <c r="E20" i="2"/>
  <c r="B7" i="5"/>
  <c r="B27" i="5"/>
  <c r="B24" i="5"/>
  <c r="B32" i="5"/>
  <c r="B21" i="5"/>
  <c r="B29" i="5"/>
  <c r="B37" i="5"/>
  <c r="B65" i="5"/>
  <c r="B85" i="5"/>
  <c r="B53" i="5"/>
  <c r="B81" i="5"/>
  <c r="B101" i="5"/>
  <c r="B86" i="5"/>
  <c r="B8" i="5"/>
  <c r="B16" i="5"/>
  <c r="B40" i="5"/>
  <c r="B48" i="5"/>
  <c r="B60" i="5"/>
  <c r="B76" i="5"/>
  <c r="B84" i="5"/>
  <c r="B97" i="5"/>
  <c r="B77" i="5"/>
  <c r="B89" i="5"/>
  <c r="B30" i="5"/>
  <c r="B46" i="5"/>
  <c r="B58" i="5"/>
  <c r="B73" i="5"/>
  <c r="B35" i="5"/>
  <c r="B55" i="5"/>
  <c r="B9" i="5"/>
  <c r="B41" i="5"/>
  <c r="B49" i="5"/>
  <c r="B69" i="5"/>
  <c r="B18" i="5"/>
  <c r="B62" i="5"/>
  <c r="B87" i="5"/>
  <c r="B68" i="5"/>
  <c r="B75" i="5"/>
  <c r="B96" i="5"/>
  <c r="B106" i="5"/>
  <c r="B15" i="5"/>
  <c r="B39" i="5"/>
  <c r="B59" i="5"/>
  <c r="B83" i="5"/>
  <c r="B95" i="5"/>
  <c r="B102" i="5"/>
  <c r="B12" i="5"/>
  <c r="B44" i="5"/>
  <c r="B52" i="5"/>
  <c r="B64" i="5"/>
  <c r="B80" i="5"/>
  <c r="B92" i="5"/>
  <c r="B47" i="5"/>
  <c r="B26" i="5"/>
  <c r="B34" i="5"/>
  <c r="B31" i="5"/>
  <c r="B38" i="5"/>
  <c r="B74" i="5"/>
  <c r="B19" i="5"/>
  <c r="B54" i="5"/>
  <c r="B82" i="5"/>
  <c r="B13" i="5"/>
  <c r="B105" i="5"/>
  <c r="B11" i="5"/>
  <c r="B43" i="5"/>
  <c r="B50" i="5"/>
  <c r="B63" i="5"/>
  <c r="B79" i="5"/>
  <c r="B93" i="5"/>
  <c r="B10" i="5"/>
  <c r="B17" i="5"/>
  <c r="B25" i="5"/>
  <c r="B33" i="5"/>
  <c r="B42" i="5"/>
  <c r="B51" i="5"/>
  <c r="B61" i="5"/>
  <c r="B70" i="5"/>
  <c r="B78" i="5"/>
  <c r="B91" i="5"/>
  <c r="B22" i="5"/>
  <c r="B57" i="5"/>
  <c r="B66" i="5"/>
  <c r="B45" i="5"/>
  <c r="B71" i="5"/>
  <c r="B90" i="5"/>
  <c r="B20" i="5"/>
  <c r="B88" i="5"/>
  <c r="B28" i="5"/>
  <c r="B72" i="5"/>
  <c r="B36" i="5"/>
  <c r="B56" i="5"/>
  <c r="B99" i="5"/>
  <c r="C7" i="5"/>
  <c r="B103" i="5"/>
  <c r="B104" i="5"/>
  <c r="B100" i="5"/>
  <c r="C17" i="5"/>
  <c r="C29" i="5"/>
  <c r="C41" i="5"/>
  <c r="C57" i="5"/>
  <c r="C69" i="5"/>
  <c r="C77" i="5"/>
  <c r="C85" i="5"/>
  <c r="C101" i="5"/>
  <c r="C105" i="5"/>
  <c r="C10" i="5"/>
  <c r="C14" i="5"/>
  <c r="C18" i="5"/>
  <c r="C22" i="5"/>
  <c r="C26" i="5"/>
  <c r="C30" i="5"/>
  <c r="C34" i="5"/>
  <c r="C38" i="5"/>
  <c r="C42" i="5"/>
  <c r="C46" i="5"/>
  <c r="C50" i="5"/>
  <c r="C54" i="5"/>
  <c r="C58" i="5"/>
  <c r="C62" i="5"/>
  <c r="C66" i="5"/>
  <c r="C70" i="5"/>
  <c r="C74" i="5"/>
  <c r="C78" i="5"/>
  <c r="C82" i="5"/>
  <c r="C86" i="5"/>
  <c r="C90" i="5"/>
  <c r="C94" i="5"/>
  <c r="C98" i="5"/>
  <c r="C102" i="5"/>
  <c r="C9" i="5"/>
  <c r="C21" i="5"/>
  <c r="C33" i="5"/>
  <c r="C45" i="5"/>
  <c r="C53" i="5"/>
  <c r="C65" i="5"/>
  <c r="C81" i="5"/>
  <c r="C89" i="5"/>
  <c r="C97" i="5"/>
  <c r="C106" i="5"/>
  <c r="C11" i="5"/>
  <c r="C15" i="5"/>
  <c r="C19" i="5"/>
  <c r="C23" i="5"/>
  <c r="C27" i="5"/>
  <c r="C31" i="5"/>
  <c r="C35" i="5"/>
  <c r="C39" i="5"/>
  <c r="C43" i="5"/>
  <c r="C47" i="5"/>
  <c r="C51" i="5"/>
  <c r="C55" i="5"/>
  <c r="C59" i="5"/>
  <c r="C63" i="5"/>
  <c r="C67" i="5"/>
  <c r="C71" i="5"/>
  <c r="C75" i="5"/>
  <c r="C79" i="5"/>
  <c r="C83" i="5"/>
  <c r="C87" i="5"/>
  <c r="C91" i="5"/>
  <c r="C95" i="5"/>
  <c r="C99" i="5"/>
  <c r="C103" i="5"/>
  <c r="C13" i="5"/>
  <c r="C25" i="5"/>
  <c r="C37" i="5"/>
  <c r="C49" i="5"/>
  <c r="C61" i="5"/>
  <c r="C73" i="5"/>
  <c r="C93" i="5"/>
  <c r="C8" i="5"/>
  <c r="C12" i="5"/>
  <c r="C16" i="5"/>
  <c r="C20" i="5"/>
  <c r="C24" i="5"/>
  <c r="C28" i="5"/>
  <c r="C32" i="5"/>
  <c r="C36" i="5"/>
  <c r="C40" i="5"/>
  <c r="C44" i="5"/>
  <c r="C48" i="5"/>
  <c r="C52" i="5"/>
  <c r="C56" i="5"/>
  <c r="C60" i="5"/>
  <c r="C64" i="5"/>
  <c r="C68" i="5"/>
  <c r="C72" i="5"/>
  <c r="C76" i="5"/>
  <c r="C80" i="5"/>
  <c r="C84" i="5"/>
  <c r="C88" i="5"/>
  <c r="C92" i="5"/>
  <c r="C96" i="5"/>
  <c r="C100" i="5"/>
  <c r="C104" i="5"/>
  <c r="D24" i="2" l="1"/>
  <c r="E18" i="2"/>
  <c r="D25" i="2"/>
  <c r="E19" i="2"/>
  <c r="A103" i="5"/>
  <c r="A95" i="5"/>
  <c r="A79" i="5"/>
  <c r="A71" i="5"/>
  <c r="A63" i="5"/>
  <c r="A55" i="5"/>
  <c r="A47" i="5"/>
  <c r="A39" i="5"/>
  <c r="A31" i="5"/>
  <c r="A23" i="5"/>
  <c r="A15" i="5"/>
  <c r="A106" i="5"/>
  <c r="A45" i="5"/>
  <c r="A21" i="5"/>
  <c r="A85" i="5"/>
  <c r="A69" i="5"/>
  <c r="A77" i="5"/>
  <c r="A87" i="5"/>
  <c r="A100" i="5"/>
  <c r="A92" i="5"/>
  <c r="A84" i="5"/>
  <c r="A76" i="5"/>
  <c r="A68" i="5"/>
  <c r="A60" i="5"/>
  <c r="A52" i="5"/>
  <c r="A44" i="5"/>
  <c r="A36" i="5"/>
  <c r="A28" i="5"/>
  <c r="A20" i="5"/>
  <c r="A12" i="5"/>
  <c r="A93" i="5"/>
  <c r="A61" i="5"/>
  <c r="A37" i="5"/>
  <c r="A53" i="5"/>
  <c r="A98" i="5"/>
  <c r="A90" i="5"/>
  <c r="A82" i="5"/>
  <c r="A74" i="5"/>
  <c r="A66" i="5"/>
  <c r="A58" i="5"/>
  <c r="A50" i="5"/>
  <c r="A42" i="5"/>
  <c r="A34" i="5"/>
  <c r="A26" i="5"/>
  <c r="A18" i="5"/>
  <c r="A10" i="5"/>
  <c r="A101" i="5"/>
  <c r="A29" i="5"/>
  <c r="A13" i="5"/>
  <c r="A96" i="5"/>
  <c r="A80" i="5"/>
  <c r="A72" i="5"/>
  <c r="A64" i="5"/>
  <c r="A56" i="5"/>
  <c r="A48" i="5"/>
  <c r="A40" i="5"/>
  <c r="A24" i="5"/>
  <c r="A16" i="5"/>
  <c r="A8" i="5"/>
  <c r="A99" i="5"/>
  <c r="A91" i="5"/>
  <c r="A83" i="5"/>
  <c r="A75" i="5"/>
  <c r="A67" i="5"/>
  <c r="A59" i="5"/>
  <c r="A51" i="5"/>
  <c r="A43" i="5"/>
  <c r="A35" i="5"/>
  <c r="A27" i="5"/>
  <c r="A19" i="5"/>
  <c r="A11" i="5"/>
  <c r="A102" i="5"/>
  <c r="A94" i="5"/>
  <c r="A86" i="5"/>
  <c r="A78" i="5"/>
  <c r="A70" i="5"/>
  <c r="A62" i="5"/>
  <c r="A54" i="5"/>
  <c r="A46" i="5"/>
  <c r="A38" i="5"/>
  <c r="A30" i="5"/>
  <c r="A22" i="5"/>
  <c r="A14" i="5"/>
  <c r="A105" i="5"/>
  <c r="A97" i="5"/>
  <c r="A89" i="5"/>
  <c r="A81" i="5"/>
  <c r="A73" i="5"/>
  <c r="A65" i="5"/>
  <c r="A57" i="5"/>
  <c r="A49" i="5"/>
  <c r="A41" i="5"/>
  <c r="A33" i="5"/>
  <c r="A25" i="5"/>
  <c r="A17" i="5"/>
  <c r="A9" i="5"/>
  <c r="A104" i="5"/>
  <c r="A88" i="5"/>
  <c r="A32" i="5"/>
  <c r="A7" i="5"/>
  <c r="D31" i="2" l="1"/>
  <c r="E25" i="2"/>
  <c r="D30" i="2"/>
  <c r="E24" i="2"/>
  <c r="A3" i="5"/>
  <c r="D36" i="2" l="1"/>
  <c r="E36" i="2" s="1"/>
  <c r="E30" i="2"/>
  <c r="D37" i="2"/>
  <c r="E37" i="2" s="1"/>
  <c r="E31" i="2"/>
  <c r="H4" i="2"/>
  <c r="F30" i="2" l="1"/>
  <c r="F8" i="2"/>
  <c r="F28" i="2"/>
  <c r="F13" i="2"/>
  <c r="F7" i="2"/>
  <c r="F5" i="2"/>
  <c r="F15" i="2"/>
  <c r="F32" i="2"/>
  <c r="F16" i="2"/>
  <c r="F10" i="2"/>
  <c r="F9" i="2"/>
  <c r="F12" i="2"/>
  <c r="F17" i="2"/>
  <c r="F6" i="2"/>
  <c r="F40" i="2"/>
  <c r="F39" i="2"/>
  <c r="F11" i="2"/>
  <c r="F14" i="2"/>
  <c r="F27" i="2"/>
  <c r="F38" i="2"/>
  <c r="F21" i="2"/>
  <c r="F23" i="2"/>
  <c r="F20" i="2"/>
  <c r="F26" i="2"/>
  <c r="F34" i="2"/>
  <c r="F33" i="2"/>
  <c r="F35" i="2"/>
  <c r="F29" i="2"/>
  <c r="F22" i="2"/>
  <c r="F19" i="2"/>
  <c r="F18" i="2"/>
  <c r="F36" i="2"/>
  <c r="F31" i="2"/>
  <c r="F25" i="2"/>
  <c r="F37" i="2"/>
  <c r="F24" i="2"/>
  <c r="H6" i="2" l="1"/>
  <c r="H8" i="2" s="1"/>
</calcChain>
</file>

<file path=xl/sharedStrings.xml><?xml version="1.0" encoding="utf-8"?>
<sst xmlns="http://schemas.openxmlformats.org/spreadsheetml/2006/main" count="870" uniqueCount="535">
  <si>
    <t>Player</t>
  </si>
  <si>
    <t>Pero_Antic</t>
  </si>
  <si>
    <t>Gustavo_Ayon</t>
  </si>
  <si>
    <t>Elton_Brand</t>
  </si>
  <si>
    <t>DeMarre_Carroll</t>
  </si>
  <si>
    <t>Jared_Cunningham</t>
  </si>
  <si>
    <t>Al_Horford</t>
  </si>
  <si>
    <t>John_Jenkins</t>
  </si>
  <si>
    <t>Kyle_Korver</t>
  </si>
  <si>
    <t>Shelvin_Mack</t>
  </si>
  <si>
    <t>Cartier_Martin</t>
  </si>
  <si>
    <t>Paul_Millsap</t>
  </si>
  <si>
    <t>Dennis_Schroder</t>
  </si>
  <si>
    <t>Mike_Scott</t>
  </si>
  <si>
    <t>Jeff_Teague</t>
  </si>
  <si>
    <t>Lou_Williams</t>
  </si>
  <si>
    <t>James_Nunnally</t>
  </si>
  <si>
    <t>Brandon_Bass</t>
  </si>
  <si>
    <t>Keith_Bogans</t>
  </si>
  <si>
    <t>Avery_Bradley</t>
  </si>
  <si>
    <t>MarShon_Brooks</t>
  </si>
  <si>
    <t>Jordan_Crawford</t>
  </si>
  <si>
    <t>Vitor_Faverani</t>
  </si>
  <si>
    <t>Jeff_Green</t>
  </si>
  <si>
    <t>Kris_Humphries</t>
  </si>
  <si>
    <t>Courtney_Lee</t>
  </si>
  <si>
    <t>Kelly_Olynyk</t>
  </si>
  <si>
    <t>Phil_Pressey</t>
  </si>
  <si>
    <t>Rajon_Rondo</t>
  </si>
  <si>
    <t>Jared_Sullinger</t>
  </si>
  <si>
    <t>Gerald_Wallace</t>
  </si>
  <si>
    <t>Jerryd_Bayless</t>
  </si>
  <si>
    <t>Ryan_Gomes</t>
  </si>
  <si>
    <t>Joel_Anthony</t>
  </si>
  <si>
    <t>Chris_Johnson</t>
  </si>
  <si>
    <t>Vander_Blue</t>
  </si>
  <si>
    <t>Alan_Anderson</t>
  </si>
  <si>
    <t>Andray_Blatche</t>
  </si>
  <si>
    <t>Reggie_Evans</t>
  </si>
  <si>
    <t>Kevin_Garnett</t>
  </si>
  <si>
    <t>Joe_Johnson</t>
  </si>
  <si>
    <t>Andrei_Kirilenko</t>
  </si>
  <si>
    <t>Shaun_Livingston</t>
  </si>
  <si>
    <t>Brook_Lopez</t>
  </si>
  <si>
    <t>Paul_Pierce</t>
  </si>
  <si>
    <t>Mason_Plumlee</t>
  </si>
  <si>
    <t>Tornike_Shengelia</t>
  </si>
  <si>
    <t>Tyshawn_Taylor</t>
  </si>
  <si>
    <t>Mirza_Teletovic</t>
  </si>
  <si>
    <t>Jason_Terry</t>
  </si>
  <si>
    <t>Deron_Williams</t>
  </si>
  <si>
    <t>Marquis_Teague</t>
  </si>
  <si>
    <t>Jeff_Adrien</t>
  </si>
  <si>
    <t>Bismack_Biyombo</t>
  </si>
  <si>
    <t>Ben_Gordon</t>
  </si>
  <si>
    <t>Brendan_Haywood</t>
  </si>
  <si>
    <t>Gerald_Henderson</t>
  </si>
  <si>
    <t>Al_Jefferson</t>
  </si>
  <si>
    <t>Michael_Kidd-Gilchrist</t>
  </si>
  <si>
    <t>Josh_McRoberts</t>
  </si>
  <si>
    <t>Jannero_Pargo</t>
  </si>
  <si>
    <t>Ramon_Sessions</t>
  </si>
  <si>
    <t>James_Southerland</t>
  </si>
  <si>
    <t>Jeff_Taylor</t>
  </si>
  <si>
    <t>Anthony_Tolliver</t>
  </si>
  <si>
    <t>Kemba_Walker</t>
  </si>
  <si>
    <t>Cody_Zeller</t>
  </si>
  <si>
    <t>Chris_Douglas-Roberts</t>
  </si>
  <si>
    <t>Carlos_Boozer</t>
  </si>
  <si>
    <t>Jimmy_Butler</t>
  </si>
  <si>
    <t>Luol_Deng</t>
  </si>
  <si>
    <t>Mike_Dunleavy_Jr.</t>
  </si>
  <si>
    <t>Taj_Gibson</t>
  </si>
  <si>
    <t>Kirk_Hinrich</t>
  </si>
  <si>
    <t>Mike_James</t>
  </si>
  <si>
    <t>Nazr_Mohammed</t>
  </si>
  <si>
    <t>Erik_Murphy</t>
  </si>
  <si>
    <t>Joakim_Noah</t>
  </si>
  <si>
    <t>Derrick_Rose</t>
  </si>
  <si>
    <t>Tony_Snell</t>
  </si>
  <si>
    <t>D.J._Augustin</t>
  </si>
  <si>
    <t>Andrew_Bynum</t>
  </si>
  <si>
    <t>Anthony_Bennett</t>
  </si>
  <si>
    <t>Earl_Clark</t>
  </si>
  <si>
    <t>Matthew_Dellavedova</t>
  </si>
  <si>
    <t>Carrick_Felix</t>
  </si>
  <si>
    <t>Alonzo_Gee</t>
  </si>
  <si>
    <t>Kyrie_Irving</t>
  </si>
  <si>
    <t>Jarrett_Jack</t>
  </si>
  <si>
    <t>Sergey_Karasev</t>
  </si>
  <si>
    <t>C.J._Miles</t>
  </si>
  <si>
    <t>Henry_Sims</t>
  </si>
  <si>
    <t>Tristan_Thompson</t>
  </si>
  <si>
    <t>Anderson_Varejao</t>
  </si>
  <si>
    <t>Dion_Waiters</t>
  </si>
  <si>
    <t>Tyler_Zeller</t>
  </si>
  <si>
    <t>DeJuan_Blair</t>
  </si>
  <si>
    <t>Jose_Calderon</t>
  </si>
  <si>
    <t>Vince_Carter</t>
  </si>
  <si>
    <t>Jae_Crowder</t>
  </si>
  <si>
    <t>Samuel_Dalembert</t>
  </si>
  <si>
    <t>Wayne_Ellington</t>
  </si>
  <si>
    <t>Monta_Ellis</t>
  </si>
  <si>
    <t>Devin_Harris</t>
  </si>
  <si>
    <t>Bernard_James</t>
  </si>
  <si>
    <t>Shane_Larkin</t>
  </si>
  <si>
    <t>Ricky_Ledo</t>
  </si>
  <si>
    <t>Shawn_Marion</t>
  </si>
  <si>
    <t>Gal_Mekel</t>
  </si>
  <si>
    <t>Dirk_Nowitzki</t>
  </si>
  <si>
    <t>Brandan_Wright</t>
  </si>
  <si>
    <t>Darrell_Arthur</t>
  </si>
  <si>
    <t>Wilson_Chandler</t>
  </si>
  <si>
    <t>Kenneth_Faried</t>
  </si>
  <si>
    <t>Evan_Fournier</t>
  </si>
  <si>
    <t>Randy_Foye</t>
  </si>
  <si>
    <t>Danilo_Gallinari</t>
  </si>
  <si>
    <t>Jordan_Hamilton</t>
  </si>
  <si>
    <t>JJ_Hickson</t>
  </si>
  <si>
    <t>Ty_Lawson</t>
  </si>
  <si>
    <t>JaVale_McGee</t>
  </si>
  <si>
    <t>Andre_Miller</t>
  </si>
  <si>
    <t>Quincy_Miller</t>
  </si>
  <si>
    <t>Timofey_Mozgov</t>
  </si>
  <si>
    <t>Anthony_Randolph</t>
  </si>
  <si>
    <t>Nate_Robinson</t>
  </si>
  <si>
    <t>Chauncey_Billups</t>
  </si>
  <si>
    <t>Will_Bynum</t>
  </si>
  <si>
    <t>Kentavious_Caldwell-Pope</t>
  </si>
  <si>
    <t>Luigi_Datome</t>
  </si>
  <si>
    <t>Andre_Drummond</t>
  </si>
  <si>
    <t>Josh_Harrellson</t>
  </si>
  <si>
    <t>Brandon_Jennings</t>
  </si>
  <si>
    <t>Jonas_Jerebko</t>
  </si>
  <si>
    <t>Tony_Mitchell</t>
  </si>
  <si>
    <t>Greg_Monroe</t>
  </si>
  <si>
    <t>Kyle_Singler</t>
  </si>
  <si>
    <t>Peyton_Siva</t>
  </si>
  <si>
    <t>Josh_Smith</t>
  </si>
  <si>
    <t>Rodney_Stuckey</t>
  </si>
  <si>
    <t>Charlie_Villanueva</t>
  </si>
  <si>
    <t>Harrison_Barnes</t>
  </si>
  <si>
    <t>Kent_Bazemore</t>
  </si>
  <si>
    <t>Andrew_Bogut</t>
  </si>
  <si>
    <t>Stephen_Curry</t>
  </si>
  <si>
    <t>Toney_Douglas</t>
  </si>
  <si>
    <t>Festus_Ezeli</t>
  </si>
  <si>
    <t>Draymond_Green</t>
  </si>
  <si>
    <t>Andre_Iguodala</t>
  </si>
  <si>
    <t>Ognjen_Kuzmic</t>
  </si>
  <si>
    <t>David_Lee</t>
  </si>
  <si>
    <t>Nemanja_Nedovic</t>
  </si>
  <si>
    <t>Jermaine_O'Neal</t>
  </si>
  <si>
    <t>Marreese_Speights</t>
  </si>
  <si>
    <t>Klay_Thompson</t>
  </si>
  <si>
    <t>DeWayne_Dedmon</t>
  </si>
  <si>
    <t>Hilton_Armstrong</t>
  </si>
  <si>
    <t>Omer_Asik</t>
  </si>
  <si>
    <t>Patrick_Beverley</t>
  </si>
  <si>
    <t>Ronnie_Brewer</t>
  </si>
  <si>
    <t>Aaron_Brooks</t>
  </si>
  <si>
    <t>Isaiah_Canaan</t>
  </si>
  <si>
    <t>Omri_Casspi</t>
  </si>
  <si>
    <t>Robert_Covington</t>
  </si>
  <si>
    <t>Francisco_Garcia</t>
  </si>
  <si>
    <t>James_Harden</t>
  </si>
  <si>
    <t>Dwight_Howard</t>
  </si>
  <si>
    <t>Terrence_Jones</t>
  </si>
  <si>
    <t>Jeremy_Lin</t>
  </si>
  <si>
    <t>Donatas_Motiejunas</t>
  </si>
  <si>
    <t>Chandler_Parsons</t>
  </si>
  <si>
    <t>Greg_Smith</t>
  </si>
  <si>
    <t>Rasual_Butler</t>
  </si>
  <si>
    <t>Chris_Copeland</t>
  </si>
  <si>
    <t>Paul_George</t>
  </si>
  <si>
    <t>Danny_Granger</t>
  </si>
  <si>
    <t>Roy_Hibbert</t>
  </si>
  <si>
    <t>George_Hill</t>
  </si>
  <si>
    <t>Solomon_Hill</t>
  </si>
  <si>
    <t>Orlando_Johnson</t>
  </si>
  <si>
    <t>Ian_Mahinmi</t>
  </si>
  <si>
    <t>Luis_Scola</t>
  </si>
  <si>
    <t>Donald_Sloan</t>
  </si>
  <si>
    <t>Lance_Stephenson</t>
  </si>
  <si>
    <t>C.J._Watson</t>
  </si>
  <si>
    <t>David_West</t>
  </si>
  <si>
    <t>Matt_Barnes</t>
  </si>
  <si>
    <t>Reggie_Bullock</t>
  </si>
  <si>
    <t>Darren_Collison</t>
  </si>
  <si>
    <t>Jamal_Crawford</t>
  </si>
  <si>
    <t>Jared_Dudley</t>
  </si>
  <si>
    <t>Willie_Green</t>
  </si>
  <si>
    <t>Blake_Griffin</t>
  </si>
  <si>
    <t>Ryan_Hollins</t>
  </si>
  <si>
    <t>Antawn_Jamison</t>
  </si>
  <si>
    <t>DeAndre_Jordan</t>
  </si>
  <si>
    <t>Byron_Mullens</t>
  </si>
  <si>
    <t>Chris_Paul</t>
  </si>
  <si>
    <t>J.J._Redick</t>
  </si>
  <si>
    <t>Maalik_Wayns</t>
  </si>
  <si>
    <t>Stephen_Jackson</t>
  </si>
  <si>
    <t>Darius_Morris</t>
  </si>
  <si>
    <t>Hedo_Turkoglu</t>
  </si>
  <si>
    <t>Steve_Blake</t>
  </si>
  <si>
    <t>Kobe_Bryant</t>
  </si>
  <si>
    <t>Jordan_Farmar</t>
  </si>
  <si>
    <t>Pau_Gasol</t>
  </si>
  <si>
    <t>Elias_Harris</t>
  </si>
  <si>
    <t>Xavier_Henry</t>
  </si>
  <si>
    <t>Jordan_Hill</t>
  </si>
  <si>
    <t>Wesley_Johnson</t>
  </si>
  <si>
    <t>Chris_Kaman</t>
  </si>
  <si>
    <t>Ryan_Kelly</t>
  </si>
  <si>
    <t>Jodie_Meeks</t>
  </si>
  <si>
    <t>Steve_Nash</t>
  </si>
  <si>
    <t>Robert_Sacre</t>
  </si>
  <si>
    <t>Shawne_Williams</t>
  </si>
  <si>
    <t>Nick_Young</t>
  </si>
  <si>
    <t>Kendall_Marshall</t>
  </si>
  <si>
    <t>Manny_Harris</t>
  </si>
  <si>
    <t>Tony_Allen</t>
  </si>
  <si>
    <t>Nick_Calathes</t>
  </si>
  <si>
    <t>Mike_Conley</t>
  </si>
  <si>
    <t>Ed_Davis</t>
  </si>
  <si>
    <t>Jamaal_Franklin</t>
  </si>
  <si>
    <t>Marc_Gasol</t>
  </si>
  <si>
    <t>Kosta_Koufos</t>
  </si>
  <si>
    <t>Jon_Leuer</t>
  </si>
  <si>
    <t>Mike_Miller</t>
  </si>
  <si>
    <t>Quincy_Pondexter</t>
  </si>
  <si>
    <t>Tayshaun_Prince</t>
  </si>
  <si>
    <t>Zach_Randolph</t>
  </si>
  <si>
    <t>James_Johnson</t>
  </si>
  <si>
    <t>Seth_Curry</t>
  </si>
  <si>
    <t>Ray_Allen</t>
  </si>
  <si>
    <t>Chris_Andersen</t>
  </si>
  <si>
    <t>Shane_Battier</t>
  </si>
  <si>
    <t>Michael_Beasley</t>
  </si>
  <si>
    <t>Chris_Bosh</t>
  </si>
  <si>
    <t>Mario_Chalmers</t>
  </si>
  <si>
    <t>Norris_Cole</t>
  </si>
  <si>
    <t>Udonis_Haslem</t>
  </si>
  <si>
    <t>LeBron_James</t>
  </si>
  <si>
    <t>James_Jones</t>
  </si>
  <si>
    <t>Rashard_Lewis</t>
  </si>
  <si>
    <t>Roger_Mason_Jr.</t>
  </si>
  <si>
    <t>Greg_Oden</t>
  </si>
  <si>
    <t>Dwyane_Wade</t>
  </si>
  <si>
    <t>Giannis_Antetokounmpo</t>
  </si>
  <si>
    <t>Caron_Butler</t>
  </si>
  <si>
    <t>Carlos_Delfino</t>
  </si>
  <si>
    <t>John_Henson</t>
  </si>
  <si>
    <t>Ersan_Ilyasova</t>
  </si>
  <si>
    <t>Brandon_Knight</t>
  </si>
  <si>
    <t>O.J._Mayo</t>
  </si>
  <si>
    <t>Khris_Middleton</t>
  </si>
  <si>
    <t>Gary_Neal</t>
  </si>
  <si>
    <t>Zaza_Pachulia</t>
  </si>
  <si>
    <t>Miroslav_Raduljica</t>
  </si>
  <si>
    <t>Luke_Ridnour</t>
  </si>
  <si>
    <t>Larry_Sanders</t>
  </si>
  <si>
    <t>Ekpe_Udoh</t>
  </si>
  <si>
    <t>Nate_Wolters</t>
  </si>
  <si>
    <t>J.J._Barea</t>
  </si>
  <si>
    <t>Corey_Brewer</t>
  </si>
  <si>
    <t>Chase_Budinger</t>
  </si>
  <si>
    <t>Dante_Cunningham</t>
  </si>
  <si>
    <t>Gorgui_Dieng</t>
  </si>
  <si>
    <t>Robbie_Hummel</t>
  </si>
  <si>
    <t>Kevin_Love</t>
  </si>
  <si>
    <t>Kevin_Martin</t>
  </si>
  <si>
    <t>Shabazz_Muhammad</t>
  </si>
  <si>
    <t>Nikola_Pekovic</t>
  </si>
  <si>
    <t>A.J._Price</t>
  </si>
  <si>
    <t>Ricky_Rubio</t>
  </si>
  <si>
    <t>Rand</t>
  </si>
  <si>
    <t>Die 1</t>
  </si>
  <si>
    <t>Die 2</t>
  </si>
  <si>
    <t>Xbar</t>
  </si>
  <si>
    <t>Meanxbar</t>
  </si>
  <si>
    <t>Variance xbar</t>
  </si>
  <si>
    <t>Probability</t>
  </si>
  <si>
    <t>Squared dev</t>
  </si>
  <si>
    <t>2.5 %ile</t>
  </si>
  <si>
    <t>97.5%ile</t>
  </si>
  <si>
    <t>samplemean</t>
  </si>
  <si>
    <t>popsigma</t>
  </si>
  <si>
    <t>samplesize</t>
  </si>
  <si>
    <t>z.025</t>
  </si>
  <si>
    <t>z.975</t>
  </si>
  <si>
    <t>Upper Limit</t>
  </si>
  <si>
    <t>Lower Limit</t>
  </si>
  <si>
    <t>Sample</t>
  </si>
  <si>
    <t>IQ 1</t>
  </si>
  <si>
    <t>IQ 2</t>
  </si>
  <si>
    <t>IQ 3</t>
  </si>
  <si>
    <t>IQ 4</t>
  </si>
  <si>
    <t>IQ 5</t>
  </si>
  <si>
    <t>IQ 6</t>
  </si>
  <si>
    <t>IQ 7</t>
  </si>
  <si>
    <t>IQ 8</t>
  </si>
  <si>
    <t>IQ 9</t>
  </si>
  <si>
    <t>IQ 10</t>
  </si>
  <si>
    <t>IQ 11</t>
  </si>
  <si>
    <t>IQ 12</t>
  </si>
  <si>
    <t>IQ 13</t>
  </si>
  <si>
    <t>IQ 14</t>
  </si>
  <si>
    <t>IQ 15</t>
  </si>
  <si>
    <t>IQ 16</t>
  </si>
  <si>
    <t>IQ 17</t>
  </si>
  <si>
    <t>IQ 18</t>
  </si>
  <si>
    <t>IQ 19</t>
  </si>
  <si>
    <t>IQ 20</t>
  </si>
  <si>
    <t>IQ 21</t>
  </si>
  <si>
    <t>IQ 22</t>
  </si>
  <si>
    <t>IQ 23</t>
  </si>
  <si>
    <t>IQ 24</t>
  </si>
  <si>
    <t>IQ 25</t>
  </si>
  <si>
    <t>IQ 26</t>
  </si>
  <si>
    <t>IQ 27</t>
  </si>
  <si>
    <t>IQ 28</t>
  </si>
  <si>
    <t>IQ 29</t>
  </si>
  <si>
    <t>IQ 30</t>
  </si>
  <si>
    <t>IQ 31</t>
  </si>
  <si>
    <t>IQ 32</t>
  </si>
  <si>
    <t>IQ 33</t>
  </si>
  <si>
    <t>IQ 34</t>
  </si>
  <si>
    <t>IQ 35</t>
  </si>
  <si>
    <t>IQ 36</t>
  </si>
  <si>
    <t>Lower</t>
  </si>
  <si>
    <t>Upper</t>
  </si>
  <si>
    <t>Includes 100</t>
  </si>
  <si>
    <t>Include 100</t>
  </si>
  <si>
    <t>n</t>
  </si>
  <si>
    <t>phat</t>
  </si>
  <si>
    <t>Std Error phat</t>
  </si>
  <si>
    <t>Margin of error</t>
  </si>
  <si>
    <t>ESTIMATING POPULATION MEAN</t>
  </si>
  <si>
    <t>SIGMA</t>
  </si>
  <si>
    <t>ERROR</t>
  </si>
  <si>
    <t>SAMPLE SIZE</t>
  </si>
  <si>
    <t>Estimating Population Proportion</t>
  </si>
  <si>
    <t>Error</t>
  </si>
  <si>
    <t>Sample Size</t>
  </si>
  <si>
    <t>popsize</t>
  </si>
  <si>
    <t>sigma</t>
  </si>
  <si>
    <t>xbar</t>
  </si>
  <si>
    <t>lowerlimit</t>
  </si>
  <si>
    <t>upperlimit</t>
  </si>
  <si>
    <t>WITHOUT FC FACTOR</t>
  </si>
  <si>
    <t>lower</t>
  </si>
  <si>
    <t>upper</t>
  </si>
  <si>
    <t>N</t>
  </si>
  <si>
    <t>samplesizenoFC</t>
  </si>
  <si>
    <t>samplesizeFC</t>
  </si>
  <si>
    <t>A population is a collection of all objects of interest. Some populations include</t>
  </si>
  <si>
    <r>
      <t>1.</t>
    </r>
    <r>
      <rPr>
        <b/>
        <sz val="7"/>
        <color theme="1"/>
        <rFont val="Times New Roman"/>
        <family val="1"/>
      </rPr>
      <t xml:space="preserve">       </t>
    </r>
    <r>
      <rPr>
        <b/>
        <sz val="11"/>
        <color theme="1"/>
        <rFont val="Calibri"/>
        <family val="2"/>
        <scheme val="minor"/>
      </rPr>
      <t>All voters registered for a US Presidential election.</t>
    </r>
  </si>
  <si>
    <r>
      <t>2.</t>
    </r>
    <r>
      <rPr>
        <b/>
        <sz val="7"/>
        <color theme="1"/>
        <rFont val="Times New Roman"/>
        <family val="1"/>
      </rPr>
      <t xml:space="preserve">       </t>
    </r>
    <r>
      <rPr>
        <b/>
        <sz val="11"/>
        <color theme="1"/>
        <rFont val="Calibri"/>
        <family val="2"/>
        <scheme val="minor"/>
      </rPr>
      <t>All Americans who have a CPA.</t>
    </r>
  </si>
  <si>
    <r>
      <t>3.</t>
    </r>
    <r>
      <rPr>
        <b/>
        <sz val="7"/>
        <color theme="1"/>
        <rFont val="Times New Roman"/>
        <family val="1"/>
      </rPr>
      <t xml:space="preserve">       </t>
    </r>
    <r>
      <rPr>
        <b/>
        <sz val="11"/>
        <color theme="1"/>
        <rFont val="Calibri"/>
        <family val="2"/>
        <scheme val="minor"/>
      </rPr>
      <t>All cows in India.</t>
    </r>
  </si>
  <si>
    <r>
      <t>4.</t>
    </r>
    <r>
      <rPr>
        <b/>
        <sz val="7"/>
        <color theme="1"/>
        <rFont val="Times New Roman"/>
        <family val="1"/>
      </rPr>
      <t xml:space="preserve">       </t>
    </r>
    <r>
      <rPr>
        <b/>
        <sz val="11"/>
        <color theme="1"/>
        <rFont val="Calibri"/>
        <family val="2"/>
        <scheme val="minor"/>
      </rPr>
      <t>All customers shopping at a department store on a chosen day.</t>
    </r>
  </si>
  <si>
    <r>
      <t>5.</t>
    </r>
    <r>
      <rPr>
        <b/>
        <sz val="7"/>
        <color theme="1"/>
        <rFont val="Times New Roman"/>
        <family val="1"/>
      </rPr>
      <t xml:space="preserve">       </t>
    </r>
    <r>
      <rPr>
        <b/>
        <sz val="11"/>
        <color theme="1"/>
        <rFont val="Calibri"/>
        <family val="2"/>
        <scheme val="minor"/>
      </rPr>
      <t>All computer chips produced this month at a semiconductor plant.</t>
    </r>
  </si>
  <si>
    <r>
      <t>6.</t>
    </r>
    <r>
      <rPr>
        <b/>
        <sz val="7"/>
        <color theme="1"/>
        <rFont val="Times New Roman"/>
        <family val="1"/>
      </rPr>
      <t xml:space="preserve">       </t>
    </r>
    <r>
      <rPr>
        <b/>
        <sz val="11"/>
        <color theme="1"/>
        <rFont val="Calibri"/>
        <family val="2"/>
        <scheme val="minor"/>
      </rPr>
      <t>All families in Houston, Texas.</t>
    </r>
  </si>
  <si>
    <t>Often we are interested in estimating a numerical characteristic of a population known as a population parameter. Some examples of population parameters follow:</t>
  </si>
  <si>
    <r>
      <t>1.</t>
    </r>
    <r>
      <rPr>
        <b/>
        <sz val="7"/>
        <color theme="1"/>
        <rFont val="Times New Roman"/>
        <family val="1"/>
      </rPr>
      <t xml:space="preserve">       </t>
    </r>
    <r>
      <rPr>
        <b/>
        <sz val="11"/>
        <color theme="1"/>
        <rFont val="Calibri"/>
        <family val="2"/>
        <scheme val="minor"/>
      </rPr>
      <t>Fraction off voters preferring the Democratic candidate.</t>
    </r>
  </si>
  <si>
    <r>
      <t>2.</t>
    </r>
    <r>
      <rPr>
        <b/>
        <sz val="7"/>
        <color theme="1"/>
        <rFont val="Times New Roman"/>
        <family val="1"/>
      </rPr>
      <t xml:space="preserve">       </t>
    </r>
    <r>
      <rPr>
        <b/>
        <sz val="11"/>
        <color theme="1"/>
        <rFont val="Calibri"/>
        <family val="2"/>
        <scheme val="minor"/>
      </rPr>
      <t>Average age of all CPA’s</t>
    </r>
  </si>
  <si>
    <r>
      <t>3.</t>
    </r>
    <r>
      <rPr>
        <b/>
        <sz val="7"/>
        <color theme="1"/>
        <rFont val="Times New Roman"/>
        <family val="1"/>
      </rPr>
      <t xml:space="preserve">       </t>
    </r>
    <r>
      <rPr>
        <b/>
        <sz val="11"/>
        <color theme="1"/>
        <rFont val="Calibri"/>
        <family val="2"/>
        <scheme val="minor"/>
      </rPr>
      <t>Average weight of all cows in India.</t>
    </r>
  </si>
  <si>
    <r>
      <t>4.</t>
    </r>
    <r>
      <rPr>
        <b/>
        <sz val="7"/>
        <color theme="1"/>
        <rFont val="Times New Roman"/>
        <family val="1"/>
      </rPr>
      <t xml:space="preserve">       </t>
    </r>
    <r>
      <rPr>
        <b/>
        <sz val="11"/>
        <color theme="1"/>
        <rFont val="Calibri"/>
        <family val="2"/>
        <scheme val="minor"/>
      </rPr>
      <t>The standard deviation of the amount spent by a department store customer.</t>
    </r>
  </si>
  <si>
    <r>
      <t>5.</t>
    </r>
    <r>
      <rPr>
        <b/>
        <sz val="7"/>
        <color theme="1"/>
        <rFont val="Times New Roman"/>
        <family val="1"/>
      </rPr>
      <t xml:space="preserve">       </t>
    </r>
    <r>
      <rPr>
        <b/>
        <sz val="11"/>
        <color theme="1"/>
        <rFont val="Calibri"/>
        <family val="2"/>
        <scheme val="minor"/>
      </rPr>
      <t>Fraction of all computer chips that are defective.</t>
    </r>
  </si>
  <si>
    <r>
      <t>1.</t>
    </r>
    <r>
      <rPr>
        <b/>
        <sz val="7"/>
        <color theme="1"/>
        <rFont val="Times New Roman"/>
        <family val="1"/>
      </rPr>
      <t xml:space="preserve">       </t>
    </r>
    <r>
      <rPr>
        <b/>
        <sz val="11"/>
        <color theme="1"/>
        <rFont val="Calibri"/>
        <family val="2"/>
        <scheme val="minor"/>
      </rPr>
      <t>If the population is large, it is impractical to take a census. How do we ask every registered voter who they are for?</t>
    </r>
  </si>
  <si>
    <r>
      <t>2.</t>
    </r>
    <r>
      <rPr>
        <b/>
        <sz val="7"/>
        <color theme="1"/>
        <rFont val="Times New Roman"/>
        <family val="1"/>
      </rPr>
      <t xml:space="preserve">       </t>
    </r>
    <r>
      <rPr>
        <b/>
        <sz val="11"/>
        <color theme="1"/>
        <rFont val="Calibri"/>
        <family val="2"/>
        <scheme val="minor"/>
      </rPr>
      <t>Sampling involves examining fewer items than a census, so measurement error should be reduced.</t>
    </r>
  </si>
  <si>
    <r>
      <t>3.</t>
    </r>
    <r>
      <rPr>
        <b/>
        <sz val="7"/>
        <color theme="1"/>
        <rFont val="Times New Roman"/>
        <family val="1"/>
      </rPr>
      <t xml:space="preserve">       </t>
    </r>
    <r>
      <rPr>
        <b/>
        <sz val="11"/>
        <color theme="1"/>
        <rFont val="Calibri"/>
        <family val="2"/>
        <scheme val="minor"/>
      </rPr>
      <t>Sampling may involve destroying elements of the population. For example, testing a chip to see if the chip is defective may involve destroying the chip.</t>
    </r>
  </si>
  <si>
    <t>Often a function of the sample data (called a statistic) is used to estimate a population parameter. For example,</t>
  </si>
  <si>
    <r>
      <t>1.</t>
    </r>
    <r>
      <rPr>
        <b/>
        <sz val="7"/>
        <color theme="1"/>
        <rFont val="Times New Roman"/>
        <family val="1"/>
      </rPr>
      <t xml:space="preserve">       </t>
    </r>
    <r>
      <rPr>
        <b/>
        <sz val="11"/>
        <color theme="1"/>
        <rFont val="Calibri"/>
        <family val="2"/>
        <scheme val="minor"/>
      </rPr>
      <t>We could estimate the median income of Houston families by taking a sample of 100 Houston families and using the median income in the sample to estimate the population’s median income.</t>
    </r>
  </si>
  <si>
    <r>
      <t>2.</t>
    </r>
    <r>
      <rPr>
        <b/>
        <sz val="7"/>
        <color theme="1"/>
        <rFont val="Times New Roman"/>
        <family val="1"/>
      </rPr>
      <t xml:space="preserve">       </t>
    </r>
    <r>
      <rPr>
        <b/>
        <sz val="11"/>
        <color theme="1"/>
        <rFont val="Calibri"/>
        <family val="2"/>
        <scheme val="minor"/>
      </rPr>
      <t>We could estimate the fraction of defective chips by testing 100 chips, and using the fraction of defective chips in the sample to estimate the fraction of defective chips in the population For example, if 5 of the 100 tested chips are defective we would estimate that 5% of the chips produced that day are defective.</t>
    </r>
  </si>
  <si>
    <r>
      <t>3.</t>
    </r>
    <r>
      <rPr>
        <b/>
        <sz val="7"/>
        <color theme="1"/>
        <rFont val="Times New Roman"/>
        <family val="1"/>
      </rPr>
      <t xml:space="preserve">       </t>
    </r>
    <r>
      <rPr>
        <b/>
        <sz val="11"/>
        <color theme="1"/>
        <rFont val="Calibri"/>
        <family val="2"/>
        <scheme val="minor"/>
      </rPr>
      <t>We could estimate the average weight of all cows in India by weighing 100 cows and using the average weight of the cows in the sample to estimate the average weight of all Indian cows</t>
    </r>
  </si>
  <si>
    <t>6. Median income of families in Houston, Texas</t>
  </si>
  <si>
    <t>(1,2) (1,3) (1,4) (1,5) (2,3) (2,4) (2,5) (3,4) (3,5) (4,5).</t>
  </si>
  <si>
    <t xml:space="preserve">Sort on Rand column and </t>
  </si>
  <si>
    <t>pick players with 10 largest random numbers</t>
  </si>
  <si>
    <r>
      <t>1.</t>
    </r>
    <r>
      <rPr>
        <sz val="7"/>
        <color theme="1"/>
        <rFont val="Times New Roman"/>
        <family val="1"/>
      </rPr>
      <t xml:space="preserve">     </t>
    </r>
    <r>
      <rPr>
        <b/>
        <sz val="14"/>
        <color theme="1"/>
        <rFont val="Calibri"/>
        <family val="2"/>
        <scheme val="minor"/>
      </rPr>
      <t>Selection bias</t>
    </r>
    <r>
      <rPr>
        <sz val="14"/>
        <color theme="1"/>
        <rFont val="Calibri"/>
        <family val="2"/>
        <scheme val="minor"/>
      </rPr>
      <t xml:space="preserve"> occurs when each item in population does not have same chance of being chosen in sample</t>
    </r>
  </si>
  <si>
    <r>
      <t>§</t>
    </r>
    <r>
      <rPr>
        <sz val="7"/>
        <color theme="1"/>
        <rFont val="Times New Roman"/>
        <family val="1"/>
      </rPr>
      <t xml:space="preserve">  </t>
    </r>
    <r>
      <rPr>
        <sz val="13"/>
        <color theme="1"/>
        <rFont val="Times New Roman"/>
        <family val="1"/>
      </rPr>
      <t>Although Nixon won the 1972 Presidential election in a landslide, Liberal Movie Critic Pauline Kael said she did not know anyone who voted for Nixon.</t>
    </r>
  </si>
  <si>
    <r>
      <t>§</t>
    </r>
    <r>
      <rPr>
        <sz val="7"/>
        <color theme="1"/>
        <rFont val="Times New Roman"/>
        <family val="1"/>
      </rPr>
      <t xml:space="preserve">  </t>
    </r>
    <r>
      <rPr>
        <sz val="13"/>
        <color theme="1"/>
        <rFont val="Times New Roman"/>
        <family val="1"/>
      </rPr>
      <t xml:space="preserve">Why did </t>
    </r>
    <r>
      <rPr>
        <i/>
        <sz val="13"/>
        <color theme="1"/>
        <rFont val="Times New Roman"/>
        <family val="1"/>
      </rPr>
      <t>Literary Digest</t>
    </r>
    <r>
      <rPr>
        <sz val="13"/>
        <color theme="1"/>
        <rFont val="Times New Roman"/>
        <family val="1"/>
      </rPr>
      <t xml:space="preserve"> (a highbrow magazine) predict FDR to lose in 1936?</t>
    </r>
  </si>
  <si>
    <r>
      <t>§</t>
    </r>
    <r>
      <rPr>
        <sz val="7"/>
        <color theme="1"/>
        <rFont val="Times New Roman"/>
        <family val="1"/>
      </rPr>
      <t xml:space="preserve">  </t>
    </r>
    <r>
      <rPr>
        <sz val="13"/>
        <color theme="1"/>
        <rFont val="Times New Roman"/>
        <family val="1"/>
      </rPr>
      <t>In 2016 election many pollsters assumed electorate would look like 2012 electorate, but in 2016 more rural voters and fewer African Americans voted compared to 2012.</t>
    </r>
  </si>
  <si>
    <r>
      <t>§</t>
    </r>
    <r>
      <rPr>
        <sz val="7"/>
        <color theme="1"/>
        <rFont val="Times New Roman"/>
        <family val="1"/>
      </rPr>
      <t xml:space="preserve">  </t>
    </r>
    <r>
      <rPr>
        <sz val="13"/>
        <color theme="1"/>
        <rFont val="Times New Roman"/>
        <family val="1"/>
      </rPr>
      <t>Now only 10% of all people contacted by pollsters respond, making it difficult to get a random sample. Do people now lie more often to pollsters?</t>
    </r>
  </si>
  <si>
    <r>
      <t>2.</t>
    </r>
    <r>
      <rPr>
        <sz val="7"/>
        <color theme="1"/>
        <rFont val="Times New Roman"/>
        <family val="1"/>
      </rPr>
      <t xml:space="preserve">      </t>
    </r>
    <r>
      <rPr>
        <b/>
        <sz val="13"/>
        <color theme="1"/>
        <rFont val="Times New Roman"/>
        <family val="1"/>
      </rPr>
      <t xml:space="preserve">Publication Bias </t>
    </r>
    <r>
      <rPr>
        <sz val="13"/>
        <color theme="1"/>
        <rFont val="Times New Roman"/>
        <family val="1"/>
      </rPr>
      <t>occurs because drug studies with positive results are more likely to be published than negative results. For example, in studies of antidepressants 94% of studies with positive results were published but only 14% of studies with negative results were published.</t>
    </r>
  </si>
  <si>
    <r>
      <t>3.</t>
    </r>
    <r>
      <rPr>
        <sz val="7"/>
        <color theme="1"/>
        <rFont val="Times New Roman"/>
        <family val="1"/>
      </rPr>
      <t xml:space="preserve">     </t>
    </r>
    <r>
      <rPr>
        <b/>
        <sz val="14"/>
        <color theme="1"/>
        <rFont val="Calibri"/>
        <family val="2"/>
        <scheme val="minor"/>
      </rPr>
      <t xml:space="preserve">Survivorship Bias </t>
    </r>
    <r>
      <rPr>
        <sz val="14"/>
        <color theme="1"/>
        <rFont val="Calibri"/>
        <family val="2"/>
        <scheme val="minor"/>
      </rPr>
      <t>occurs when part of a population disappears. For example, look at 20 year returns on 100 randomly selected mutual funds and you find the average return beats the market by a lot. Why? In a Houston high school mean and median test scores improved a great deal from 10</t>
    </r>
    <r>
      <rPr>
        <vertAlign val="superscript"/>
        <sz val="14"/>
        <color theme="1"/>
        <rFont val="Calibri"/>
        <family val="2"/>
        <scheme val="minor"/>
      </rPr>
      <t>th</t>
    </r>
    <r>
      <rPr>
        <sz val="14"/>
        <color theme="1"/>
        <rFont val="Calibri"/>
        <family val="2"/>
        <scheme val="minor"/>
      </rPr>
      <t xml:space="preserve"> to 11</t>
    </r>
    <r>
      <rPr>
        <vertAlign val="superscript"/>
        <sz val="14"/>
        <color theme="1"/>
        <rFont val="Calibri"/>
        <family val="2"/>
        <scheme val="minor"/>
      </rPr>
      <t>th</t>
    </r>
    <r>
      <rPr>
        <sz val="14"/>
        <color theme="1"/>
        <rFont val="Calibri"/>
        <family val="2"/>
        <scheme val="minor"/>
      </rPr>
      <t xml:space="preserve"> and 11</t>
    </r>
    <r>
      <rPr>
        <vertAlign val="superscript"/>
        <sz val="14"/>
        <color theme="1"/>
        <rFont val="Calibri"/>
        <family val="2"/>
        <scheme val="minor"/>
      </rPr>
      <t>th</t>
    </r>
    <r>
      <rPr>
        <sz val="14"/>
        <color theme="1"/>
        <rFont val="Calibri"/>
        <family val="2"/>
        <scheme val="minor"/>
      </rPr>
      <t xml:space="preserve"> to 12</t>
    </r>
    <r>
      <rPr>
        <vertAlign val="superscript"/>
        <sz val="14"/>
        <color theme="1"/>
        <rFont val="Calibri"/>
        <family val="2"/>
        <scheme val="minor"/>
      </rPr>
      <t>th</t>
    </r>
    <r>
      <rPr>
        <sz val="14"/>
        <color theme="1"/>
        <rFont val="Calibri"/>
        <family val="2"/>
        <scheme val="minor"/>
      </rPr>
      <t xml:space="preserve"> grade. Is that a good high school?</t>
    </r>
  </si>
  <si>
    <r>
      <t>4.</t>
    </r>
    <r>
      <rPr>
        <sz val="7"/>
        <color theme="1"/>
        <rFont val="Times New Roman"/>
        <family val="1"/>
      </rPr>
      <t xml:space="preserve">       </t>
    </r>
    <r>
      <rPr>
        <b/>
        <sz val="14"/>
        <color theme="1"/>
        <rFont val="Calibri"/>
        <family val="2"/>
        <scheme val="minor"/>
      </rPr>
      <t xml:space="preserve">Response Bias </t>
    </r>
    <r>
      <rPr>
        <sz val="14"/>
        <color theme="1"/>
        <rFont val="Calibri"/>
        <family val="2"/>
        <scheme val="minor"/>
      </rPr>
      <t xml:space="preserve">occurs when a small fraction of those sampled respond and the respondents may not be representative of the population. Usually respondents have more negative opinions than the entire population. For example, the TV news show </t>
    </r>
    <r>
      <rPr>
        <i/>
        <sz val="14"/>
        <color theme="1"/>
        <rFont val="Calibri"/>
        <family val="2"/>
        <scheme val="minor"/>
      </rPr>
      <t>Nightline</t>
    </r>
    <r>
      <rPr>
        <sz val="14"/>
        <color theme="1"/>
        <rFont val="Calibri"/>
        <family val="2"/>
        <scheme val="minor"/>
      </rPr>
      <t xml:space="preserve"> asked people to call in about whether the US should leave the UN. 67% of those calling in wanted the US to leave the UN. A correctly designed sample study estimated only 28% of people wanted the US to leave the UN. On line teaching evaluations have the same issue</t>
    </r>
  </si>
  <si>
    <r>
      <t>5.</t>
    </r>
    <r>
      <rPr>
        <sz val="7"/>
        <color theme="1"/>
        <rFont val="Times New Roman"/>
        <family val="1"/>
      </rPr>
      <t xml:space="preserve">       </t>
    </r>
    <r>
      <rPr>
        <sz val="14"/>
        <color theme="1"/>
        <rFont val="Calibri"/>
        <family val="2"/>
        <scheme val="minor"/>
      </rPr>
      <t xml:space="preserve"> </t>
    </r>
    <r>
      <rPr>
        <b/>
        <sz val="14"/>
        <color theme="1"/>
        <rFont val="Calibri"/>
        <family val="2"/>
        <scheme val="minor"/>
      </rPr>
      <t>A sample that is not a simple random sample can cause serious errors.</t>
    </r>
    <r>
      <rPr>
        <sz val="14"/>
        <color theme="1"/>
        <rFont val="Calibri"/>
        <family val="2"/>
        <scheme val="minor"/>
      </rPr>
      <t xml:space="preserve"> Suppose every 10</t>
    </r>
    <r>
      <rPr>
        <vertAlign val="superscript"/>
        <sz val="14"/>
        <color theme="1"/>
        <rFont val="Calibri"/>
        <family val="2"/>
        <scheme val="minor"/>
      </rPr>
      <t>th</t>
    </r>
    <r>
      <rPr>
        <sz val="14"/>
        <color theme="1"/>
        <rFont val="Calibri"/>
        <family val="2"/>
        <scheme val="minor"/>
      </rPr>
      <t xml:space="preserve"> chip produced is defective. Then the population has 10% defectives. If we sample every 10</t>
    </r>
    <r>
      <rPr>
        <vertAlign val="superscript"/>
        <sz val="14"/>
        <color theme="1"/>
        <rFont val="Calibri"/>
        <family val="2"/>
        <scheme val="minor"/>
      </rPr>
      <t>th</t>
    </r>
    <r>
      <rPr>
        <sz val="14"/>
        <color theme="1"/>
        <rFont val="Calibri"/>
        <family val="2"/>
        <scheme val="minor"/>
      </rPr>
      <t xml:space="preserve"> item, however, we would estimate that 100% of the chips would be defective.</t>
    </r>
  </si>
  <si>
    <t>Point Estimates of Population Parameters and Sampling Distributions</t>
  </si>
  <si>
    <t>.</t>
  </si>
  <si>
    <t xml:space="preserve"> values we should get µ.</t>
  </si>
  <si>
    <t>Since the sample mean</t>
  </si>
  <si>
    <t>we need the following rule. For any random variable X</t>
  </si>
  <si>
    <t>σ/sqrt(n) is referred to as the Standard error of</t>
  </si>
  <si>
    <t>Suppose we want to estimate an unknown population proportion p. For example, let p be the fraction of registered voters in Seattle, Washington who are Independents. To estimate p we might ask n randomly chosen Seattle voters if they are independents and estimate p by</t>
  </si>
  <si>
    <t xml:space="preserve">In short, we estimate the population parameter p by the fraction of “successes” in the sample. So if 100 of 400 samples voters say they are independents we would estimate p by phat = 100/400 = 0.25. </t>
  </si>
  <si>
    <t>Of course, phat  is a random variable . It can easily be shown that</t>
  </si>
  <si>
    <t xml:space="preserve">E(phat)= p and Standard Deviation phat = </t>
  </si>
  <si>
    <t>Standard Deviation (phat)=</t>
  </si>
  <si>
    <t>The Standard Deviation of phat is called the standard error of phat.</t>
  </si>
  <si>
    <t>We see that phat is an unbiased estimate of the population proportion p.  It can be shown that among all unbiased estimates of the population mean, phat has the smallest variance. Therefore, we use phat as a point estimate for p.</t>
  </si>
  <si>
    <t>Example</t>
  </si>
  <si>
    <t>Then we estimate fraction</t>
  </si>
  <si>
    <t>The standard deviation of phat in this case is estimated as</t>
  </si>
  <si>
    <t>They will differ from sample to sample</t>
  </si>
  <si>
    <t>Standard Normal (often called Z)</t>
  </si>
  <si>
    <t>is a normal random variable with mean =0</t>
  </si>
  <si>
    <t>and standard deviation=1</t>
  </si>
  <si>
    <t>STANDARD NORMAL</t>
  </si>
  <si>
    <t>Sample size n&gt;=30 95% Confidence Interval for unknown Population</t>
  </si>
  <si>
    <t>Sample Std dev</t>
  </si>
  <si>
    <t>95% Confidence interval for p</t>
  </si>
  <si>
    <r>
      <t>phat-1.96(phat*(1-phat))/n)</t>
    </r>
    <r>
      <rPr>
        <b/>
        <vertAlign val="superscript"/>
        <sz val="16"/>
        <color theme="1"/>
        <rFont val="Calibri"/>
        <family val="2"/>
        <scheme val="minor"/>
      </rPr>
      <t>.5</t>
    </r>
  </si>
  <si>
    <t xml:space="preserve">800 of 1500 people </t>
  </si>
  <si>
    <t>sampled prefer Democrat</t>
  </si>
  <si>
    <t>p=Actual fraction prefer Democrat.</t>
  </si>
  <si>
    <t xml:space="preserve">  of the population mean µ is accurate within an error amount E. How large a sample size n is needed? Simply set the half-width of the 95% Confidence Interval for µ equal to E.</t>
  </si>
  <si>
    <t>If sample size &gt;=.10*Population size need a different formula.</t>
  </si>
  <si>
    <t>Suppose we want to be 95% sure that our estimate xbar</t>
  </si>
  <si>
    <t xml:space="preserve">Suppose we want to estimate a population proportion p and be 95% sure our estimate of p (phat) is accurate within a given amount E. How large a sample size n is needed? </t>
  </si>
  <si>
    <t>Suppose we want to estimate the fraction of registered voters preferring the Republican Senatorial candidate in the 2525 Texas senatorial race. We would like our estimate to have a 95% chance of being accurate within 3%. How large a sample is needed?</t>
  </si>
  <si>
    <t>Correction Factor</t>
  </si>
  <si>
    <t>SQRT((N-n)/(N-1))</t>
  </si>
  <si>
    <t>Let N = Population Size</t>
  </si>
  <si>
    <t xml:space="preserve">In general a more accurate sample size formula </t>
  </si>
  <si>
    <t>is</t>
  </si>
  <si>
    <t>N0*N/(N0+N-1)</t>
  </si>
  <si>
    <t>which is &lt;N0</t>
  </si>
  <si>
    <t>because N0&gt;1</t>
  </si>
  <si>
    <t>4. We could estimate the fraction of registered voters for HRC in 2016 by looking at fraction of</t>
  </si>
  <si>
    <t>registered voters in sample for HRC.</t>
  </si>
  <si>
    <t>SAMPLING PROBLEMS</t>
  </si>
  <si>
    <r>
      <t>§</t>
    </r>
    <r>
      <rPr>
        <sz val="7"/>
        <color theme="1"/>
        <rFont val="Times New Roman"/>
        <family val="1"/>
      </rPr>
      <t xml:space="preserve">  </t>
    </r>
    <r>
      <rPr>
        <sz val="13"/>
        <color theme="1"/>
        <rFont val="Times New Roman"/>
        <family val="1"/>
      </rPr>
      <t>Why is it wrong to take an election poll at LAX?</t>
    </r>
  </si>
  <si>
    <t>Std Dev xbar</t>
  </si>
  <si>
    <t>For E =2.5% we get the usual election poll sample size of 1500.</t>
  </si>
  <si>
    <t>Multiply width of Confidence interval by Finite</t>
  </si>
  <si>
    <t>Let N0= sample size from previous formulas</t>
  </si>
  <si>
    <t>Populations and Population Parameters</t>
  </si>
  <si>
    <t>Samples and Sample Statistics</t>
  </si>
  <si>
    <r>
      <t>§</t>
    </r>
    <r>
      <rPr>
        <sz val="7"/>
        <color theme="1"/>
        <rFont val="Times New Roman"/>
        <family val="1"/>
      </rPr>
      <t xml:space="preserve">  </t>
    </r>
    <r>
      <rPr>
        <sz val="13"/>
        <color theme="1"/>
        <rFont val="Times New Roman"/>
        <family val="1"/>
      </rPr>
      <t>Bernie Sanders outperformed polls in the 2016 Democratic Michigan primary because pollsters assumed electorate would look like previous primaries (50% of the electorate &gt;=50 years old.) In reality there were many more young voters.</t>
    </r>
  </si>
  <si>
    <t>In a survey 600 of 1500 UK adults  are in favor of  driverless cars.</t>
  </si>
  <si>
    <t>of UK adults in favor of driverless cars as 600/1500= 0.4</t>
  </si>
  <si>
    <r>
      <t>phat+1.96(phat*(1-phat))/n)</t>
    </r>
    <r>
      <rPr>
        <b/>
        <vertAlign val="superscript"/>
        <sz val="16"/>
        <color theme="1"/>
        <rFont val="Calibri"/>
        <family val="2"/>
        <scheme val="minor"/>
      </rPr>
      <t>.5</t>
    </r>
  </si>
  <si>
    <t>A complete enumeration of a population is a census. A sample is a part of the population that we observe in an attempt to glean insights about the population. Samples are used for several reasons.</t>
  </si>
  <si>
    <t>Expected Value of Xbar</t>
  </si>
  <si>
    <t xml:space="preserve">µ/n +µ/n +…,µ/n </t>
  </si>
  <si>
    <t>=µ</t>
  </si>
  <si>
    <t xml:space="preserve"> is a random variable it has a variance. Suppose the variance of the population we are sampling from </t>
  </si>
  <si>
    <t xml:space="preserve">has a variance  </t>
  </si>
  <si>
    <t>xbar=(x1+x2+….,xn)/n</t>
  </si>
  <si>
    <t>The Standard Deviation of  Xbar</t>
  </si>
  <si>
    <t>Then  Var(Xbar)=</t>
  </si>
  <si>
    <t>To find the variance of xbar</t>
  </si>
  <si>
    <t xml:space="preserve">The sample mean is an unbiased estimate of µ. This means that if we take many samples and average our </t>
  </si>
  <si>
    <r>
      <t>σ</t>
    </r>
    <r>
      <rPr>
        <b/>
        <vertAlign val="superscript"/>
        <sz val="20"/>
        <color theme="1"/>
        <rFont val="Calibri"/>
        <family val="2"/>
        <scheme val="minor"/>
      </rPr>
      <t>2</t>
    </r>
  </si>
  <si>
    <r>
      <t>Var(cX) = c</t>
    </r>
    <r>
      <rPr>
        <b/>
        <vertAlign val="superscript"/>
        <sz val="14"/>
        <color theme="1"/>
        <rFont val="Calibri"/>
        <family val="2"/>
        <scheme val="minor"/>
      </rPr>
      <t>2</t>
    </r>
    <r>
      <rPr>
        <b/>
        <sz val="14"/>
        <color theme="1"/>
        <rFont val="Calibri"/>
        <family val="2"/>
        <scheme val="minor"/>
      </rPr>
      <t>Var X.</t>
    </r>
  </si>
  <si>
    <r>
      <t xml:space="preserve"> Var(x1)/n</t>
    </r>
    <r>
      <rPr>
        <b/>
        <vertAlign val="superscript"/>
        <sz val="14"/>
        <color theme="1"/>
        <rFont val="Calibri"/>
        <family val="2"/>
        <scheme val="minor"/>
      </rPr>
      <t>2</t>
    </r>
    <r>
      <rPr>
        <b/>
        <sz val="14"/>
        <color theme="1"/>
        <rFont val="Calibri"/>
        <family val="2"/>
        <scheme val="minor"/>
      </rPr>
      <t>+ Var(x2)/n</t>
    </r>
    <r>
      <rPr>
        <b/>
        <vertAlign val="superscript"/>
        <sz val="14"/>
        <color theme="1"/>
        <rFont val="Calibri"/>
        <family val="2"/>
        <scheme val="minor"/>
      </rPr>
      <t>2</t>
    </r>
    <r>
      <rPr>
        <b/>
        <sz val="14"/>
        <color theme="1"/>
        <rFont val="Calibri"/>
        <family val="2"/>
        <scheme val="minor"/>
      </rPr>
      <t>+ …,Var(xn)/ n</t>
    </r>
    <r>
      <rPr>
        <b/>
        <vertAlign val="superscript"/>
        <sz val="14"/>
        <color theme="1"/>
        <rFont val="Calibri"/>
        <family val="2"/>
        <scheme val="minor"/>
      </rPr>
      <t>2</t>
    </r>
    <r>
      <rPr>
        <b/>
        <sz val="14"/>
        <color theme="1"/>
        <rFont val="Calibri"/>
        <family val="2"/>
        <scheme val="minor"/>
      </rPr>
      <t xml:space="preserve"> = nσ</t>
    </r>
    <r>
      <rPr>
        <b/>
        <vertAlign val="superscript"/>
        <sz val="14"/>
        <color theme="1"/>
        <rFont val="Calibri"/>
        <family val="2"/>
        <scheme val="minor"/>
      </rPr>
      <t>2</t>
    </r>
    <r>
      <rPr>
        <b/>
        <sz val="14"/>
        <color theme="1"/>
        <rFont val="Calibri"/>
        <family val="2"/>
        <scheme val="minor"/>
      </rPr>
      <t>/n</t>
    </r>
    <r>
      <rPr>
        <b/>
        <vertAlign val="superscript"/>
        <sz val="14"/>
        <color theme="1"/>
        <rFont val="Calibri"/>
        <family val="2"/>
        <scheme val="minor"/>
      </rPr>
      <t>2</t>
    </r>
    <r>
      <rPr>
        <b/>
        <sz val="14"/>
        <color theme="1"/>
        <rFont val="Calibri"/>
        <family val="2"/>
        <scheme val="minor"/>
      </rPr>
      <t>= σ</t>
    </r>
    <r>
      <rPr>
        <b/>
        <vertAlign val="superscript"/>
        <sz val="14"/>
        <color theme="1"/>
        <rFont val="Calibri"/>
        <family val="2"/>
        <scheme val="minor"/>
      </rPr>
      <t>2</t>
    </r>
    <r>
      <rPr>
        <b/>
        <sz val="14"/>
        <color theme="1"/>
        <rFont val="Calibri"/>
        <family val="2"/>
        <scheme val="minor"/>
      </rPr>
      <t>/n.</t>
    </r>
  </si>
  <si>
    <r>
      <t xml:space="preserve">is </t>
    </r>
    <r>
      <rPr>
        <b/>
        <sz val="14"/>
        <color theme="1"/>
        <rFont val="Calibri"/>
        <family val="2"/>
      </rPr>
      <t>σ</t>
    </r>
    <r>
      <rPr>
        <b/>
        <sz val="15.4"/>
        <color theme="1"/>
        <rFont val="Calibri"/>
        <family val="2"/>
      </rPr>
      <t>/sqrt(n)</t>
    </r>
  </si>
  <si>
    <t>xbar, the sample mean as an estimate of µ. If we take a sample of n independent observations x1, x2, .., xn from a population, then</t>
  </si>
  <si>
    <r>
      <t xml:space="preserve">Suppose we want to estimate unknown mean of a population. Suppose this unknown mean = </t>
    </r>
    <r>
      <rPr>
        <b/>
        <i/>
        <sz val="14"/>
        <color theme="1"/>
        <rFont val="Calibri"/>
        <family val="2"/>
        <scheme val="minor"/>
      </rPr>
      <t xml:space="preserve">µ. </t>
    </r>
    <r>
      <rPr>
        <b/>
        <sz val="14"/>
        <color theme="1"/>
        <rFont val="Calibri"/>
        <family val="2"/>
        <scheme val="minor"/>
      </rPr>
      <t xml:space="preserve">We use the sample statistic </t>
    </r>
  </si>
  <si>
    <t>Mean X = 3.5</t>
  </si>
  <si>
    <t>Mean Xbar = Mu</t>
  </si>
  <si>
    <r>
      <t xml:space="preserve">Var Xbar= </t>
    </r>
    <r>
      <rPr>
        <b/>
        <sz val="11"/>
        <color theme="1"/>
        <rFont val="Calibri"/>
        <family val="2"/>
      </rPr>
      <t>σ</t>
    </r>
    <r>
      <rPr>
        <b/>
        <vertAlign val="superscript"/>
        <sz val="13.2"/>
        <color theme="1"/>
        <rFont val="Calibri"/>
        <family val="2"/>
      </rPr>
      <t>2</t>
    </r>
    <r>
      <rPr>
        <b/>
        <sz val="13.2"/>
        <color theme="1"/>
        <rFont val="Calibri"/>
        <family val="2"/>
      </rPr>
      <t>/n</t>
    </r>
  </si>
  <si>
    <t>Variance X =2.91</t>
  </si>
  <si>
    <t>Var X =2.91</t>
  </si>
  <si>
    <t>Var Xbar=2.91/2</t>
  </si>
  <si>
    <t>SQRT(p*(1-p)/n)</t>
  </si>
  <si>
    <t>SQRT(phat*(1-phat)/n)</t>
  </si>
  <si>
    <t xml:space="preserve">Our estimates of  µ by  xbar and p by  phat  are point estimates of population of parameters. </t>
  </si>
  <si>
    <r>
      <t xml:space="preserve">so we need to discuss interval estimates of </t>
    </r>
    <r>
      <rPr>
        <b/>
        <sz val="14"/>
        <color theme="1"/>
        <rFont val="Calibri"/>
        <family val="2"/>
      </rPr>
      <t>µ and p.</t>
    </r>
  </si>
  <si>
    <t>Phat =(Number of Independent Voters in Sample)/n</t>
  </si>
  <si>
    <t>xbar-1.96*sigma/sqrt(n)</t>
  </si>
  <si>
    <r>
      <t xml:space="preserve">Mean </t>
    </r>
    <r>
      <rPr>
        <b/>
        <sz val="14"/>
        <color theme="1"/>
        <rFont val="Calibri"/>
        <family val="2"/>
      </rPr>
      <t>µ</t>
    </r>
  </si>
  <si>
    <r>
      <t xml:space="preserve">If </t>
    </r>
    <r>
      <rPr>
        <b/>
        <sz val="14"/>
        <color theme="1"/>
        <rFont val="Calibri"/>
        <family val="2"/>
      </rPr>
      <t>σ unknown plug in s for sigma</t>
    </r>
  </si>
  <si>
    <t>Confidence Interval for Population Mean</t>
  </si>
  <si>
    <t>95%ile</t>
  </si>
  <si>
    <t>5th%ile</t>
  </si>
  <si>
    <t>Confidence Interval for Population Proportion</t>
  </si>
  <si>
    <t>xbar+1.96*sigma/sqrt(n)</t>
  </si>
  <si>
    <t>You are told the standard deviation of invoice values is $500. A sample of 100 invoices taken from a large population of invoices has a sample mean value of $4500. You are 95% sure the mean size of an invoice is between ____  and  ____.</t>
  </si>
  <si>
    <t>Take 100 samples compute 100 95% CI</t>
  </si>
  <si>
    <t>around 95 will contain the population mean</t>
  </si>
  <si>
    <t>True Interpretation of 95% CI</t>
  </si>
  <si>
    <r>
      <t>n = (1.96σ/E)</t>
    </r>
    <r>
      <rPr>
        <b/>
        <vertAlign val="superscript"/>
        <sz val="14"/>
        <color theme="1"/>
        <rFont val="Calibri"/>
        <family val="2"/>
        <scheme val="minor"/>
      </rPr>
      <t>2</t>
    </r>
    <r>
      <rPr>
        <b/>
        <sz val="14"/>
        <color theme="1"/>
        <rFont val="Calibri"/>
        <family val="2"/>
        <scheme val="minor"/>
      </rPr>
      <t>.</t>
    </r>
  </si>
  <si>
    <r>
      <t>n=1.96</t>
    </r>
    <r>
      <rPr>
        <b/>
        <vertAlign val="superscript"/>
        <sz val="14"/>
        <color theme="1"/>
        <rFont val="Calibri"/>
        <family val="2"/>
        <scheme val="minor"/>
      </rPr>
      <t>2</t>
    </r>
    <r>
      <rPr>
        <b/>
        <sz val="14"/>
        <color theme="1"/>
        <rFont val="Calibri"/>
        <family val="2"/>
        <scheme val="minor"/>
      </rPr>
      <t>/4E</t>
    </r>
    <r>
      <rPr>
        <b/>
        <vertAlign val="superscript"/>
        <sz val="14"/>
        <color theme="1"/>
        <rFont val="Calibri"/>
        <family val="2"/>
        <scheme val="minor"/>
      </rPr>
      <t>2</t>
    </r>
  </si>
  <si>
    <t xml:space="preserve">Suppose we know the standard deviation of a large population of uncashed checks has a standard deviation of $100. If we want to be 95% sure we can estimate the average size of an uncashed check within $20, how large a sample is needed? </t>
  </si>
  <si>
    <t>Let N=population size. If sample size n&gt;=.1*Population size</t>
  </si>
  <si>
    <t>Fortune 500 CEOS</t>
  </si>
  <si>
    <t>sample size of 100</t>
  </si>
  <si>
    <t>s=5 million</t>
  </si>
  <si>
    <t>xbar=40 million</t>
  </si>
  <si>
    <t>FCF</t>
  </si>
  <si>
    <t>For Mean</t>
  </si>
  <si>
    <t>For Proportion</t>
  </si>
  <si>
    <t>Sigma=$5  million</t>
  </si>
  <si>
    <t>Fortune 500 CEO</t>
  </si>
  <si>
    <t>Suppose a population has N individuals and we want to take a sample of size n. The sample is a simple random sample if each set of n individuals has the same chance of being chosen. For example, consider a random sample without replacement of two items from a population of size 5 (n=  2, N = 5.) Then each of the possible ten samples shown below has the same chance  (1/10)of being chosen.</t>
  </si>
  <si>
    <t>Population is tossing a die</t>
  </si>
  <si>
    <t>take sample of size two: do previous formulas work?</t>
  </si>
  <si>
    <t>Since we do not know p we use phat in place of p and assume</t>
  </si>
  <si>
    <r>
      <t>Z</t>
    </r>
    <r>
      <rPr>
        <b/>
        <vertAlign val="subscript"/>
        <sz val="11"/>
        <color theme="1"/>
        <rFont val="Calibri"/>
        <family val="2"/>
        <scheme val="minor"/>
      </rPr>
      <t>.025</t>
    </r>
  </si>
  <si>
    <r>
      <t>Z</t>
    </r>
    <r>
      <rPr>
        <b/>
        <vertAlign val="subscript"/>
        <sz val="11"/>
        <color theme="1"/>
        <rFont val="Calibri"/>
        <family val="2"/>
        <scheme val="minor"/>
      </rPr>
      <t>.975</t>
    </r>
  </si>
  <si>
    <r>
      <t>Z</t>
    </r>
    <r>
      <rPr>
        <b/>
        <vertAlign val="subscript"/>
        <sz val="11"/>
        <color theme="1"/>
        <rFont val="Calibri"/>
        <family val="2"/>
        <scheme val="minor"/>
      </rPr>
      <t>.95</t>
    </r>
  </si>
  <si>
    <r>
      <t>Z</t>
    </r>
    <r>
      <rPr>
        <b/>
        <vertAlign val="subscript"/>
        <sz val="11"/>
        <color theme="1"/>
        <rFont val="Calibri"/>
        <family val="2"/>
        <scheme val="minor"/>
      </rPr>
      <t>.05</t>
    </r>
  </si>
  <si>
    <t>Sample Size for Population Proportion E=.03</t>
  </si>
  <si>
    <t>Need FCF because sample size is 20% of population.</t>
  </si>
  <si>
    <t>We want to be 95% sure estimate of mean</t>
  </si>
  <si>
    <t>salaries is accurate within $1 million</t>
  </si>
  <si>
    <t>Blyth Confidence Interval</t>
  </si>
  <si>
    <t>alpha</t>
  </si>
  <si>
    <t>Successes</t>
  </si>
  <si>
    <t>without accident</t>
  </si>
  <si>
    <t>95% sure chance that I do not have an accident</t>
  </si>
  <si>
    <t>is between ______   and _______</t>
  </si>
  <si>
    <t>phat =1</t>
  </si>
  <si>
    <t>driven to work 500 times</t>
  </si>
  <si>
    <t>success=no accident</t>
  </si>
  <si>
    <t>.994 to 1 chance of no accident</t>
  </si>
  <si>
    <t>0 to .006 chance of an accident</t>
  </si>
  <si>
    <t>success=accident</t>
  </si>
  <si>
    <t>0 successes</t>
  </si>
  <si>
    <t>500 successes</t>
  </si>
  <si>
    <t>xbar+-%20</t>
  </si>
  <si>
    <t>mean=</t>
  </si>
  <si>
    <t>std=</t>
  </si>
  <si>
    <t>var=</t>
  </si>
  <si>
    <t>n=</t>
  </si>
  <si>
    <t>99%tile=</t>
  </si>
  <si>
    <t>xBarMean=</t>
  </si>
  <si>
    <t>upper limit=</t>
  </si>
  <si>
    <t>xBarVar=</t>
  </si>
  <si>
    <t>lower limit=</t>
  </si>
  <si>
    <t>xBarStd=</t>
  </si>
  <si>
    <t>phat=</t>
  </si>
  <si>
    <t>std error phat=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</si>
</sst>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0.00000"/>
    <numFmt numFmtId="166" formatCode="0.0000"/>
    <numFmt numFmtId="167" formatCode="0.000"/>
  </numFmts>
  <fonts count="33" x14ac:knownFonts="1">
    <font>
      <sz val="11"/>
      <color theme="1"/>
      <name val="Calibri"/>
      <family val="2"/>
      <scheme val="minor"/>
    </font>
    <font>
      <b/>
      <sz val="11"/>
      <color theme="1"/>
      <name val="Calibri"/>
      <family val="2"/>
      <scheme val="minor"/>
    </font>
    <font>
      <sz val="7"/>
      <color theme="1"/>
      <name val="Times New Roman"/>
      <family val="1"/>
    </font>
    <font>
      <b/>
      <sz val="13"/>
      <color rgb="FF2E74B5"/>
      <name val="Calibri Light"/>
      <family val="2"/>
    </font>
    <font>
      <b/>
      <sz val="7"/>
      <color theme="1"/>
      <name val="Times New Roman"/>
      <family val="1"/>
    </font>
    <font>
      <sz val="14"/>
      <color theme="1"/>
      <name val="Calibri"/>
      <family val="2"/>
      <scheme val="minor"/>
    </font>
    <font>
      <b/>
      <sz val="14"/>
      <color theme="1"/>
      <name val="Calibri"/>
      <family val="2"/>
      <scheme val="minor"/>
    </font>
    <font>
      <sz val="13"/>
      <color theme="1"/>
      <name val="Times New Roman"/>
      <family val="1"/>
    </font>
    <font>
      <sz val="13"/>
      <color theme="1"/>
      <name val="Wingdings"/>
      <charset val="2"/>
    </font>
    <font>
      <i/>
      <sz val="13"/>
      <color theme="1"/>
      <name val="Times New Roman"/>
      <family val="1"/>
    </font>
    <font>
      <b/>
      <sz val="13"/>
      <color theme="1"/>
      <name val="Times New Roman"/>
      <family val="1"/>
    </font>
    <font>
      <sz val="14"/>
      <color theme="1"/>
      <name val="Symbol"/>
      <family val="1"/>
      <charset val="2"/>
    </font>
    <font>
      <vertAlign val="superscript"/>
      <sz val="14"/>
      <color theme="1"/>
      <name val="Calibri"/>
      <family val="2"/>
      <scheme val="minor"/>
    </font>
    <font>
      <sz val="11"/>
      <color theme="1"/>
      <name val="Symbol"/>
      <family val="1"/>
      <charset val="2"/>
    </font>
    <font>
      <i/>
      <sz val="14"/>
      <color theme="1"/>
      <name val="Calibri"/>
      <family val="2"/>
      <scheme val="minor"/>
    </font>
    <font>
      <sz val="16"/>
      <color theme="1"/>
      <name val="Calibri"/>
      <family val="2"/>
      <scheme val="minor"/>
    </font>
    <font>
      <sz val="17"/>
      <color theme="1"/>
      <name val="Cambria Math"/>
      <family val="1"/>
    </font>
    <font>
      <b/>
      <sz val="16"/>
      <color theme="1"/>
      <name val="Calibri"/>
      <family val="2"/>
      <scheme val="minor"/>
    </font>
    <font>
      <b/>
      <vertAlign val="superscript"/>
      <sz val="16"/>
      <color theme="1"/>
      <name val="Calibri"/>
      <family val="2"/>
      <scheme val="minor"/>
    </font>
    <font>
      <sz val="18"/>
      <color theme="1"/>
      <name val="Calibri"/>
      <family val="2"/>
      <scheme val="minor"/>
    </font>
    <font>
      <b/>
      <i/>
      <sz val="14"/>
      <color theme="1"/>
      <name val="Calibri"/>
      <family val="2"/>
      <scheme val="minor"/>
    </font>
    <font>
      <b/>
      <sz val="18"/>
      <color theme="1"/>
      <name val="Calibri"/>
      <family val="2"/>
      <scheme val="minor"/>
    </font>
    <font>
      <b/>
      <sz val="14"/>
      <color theme="1"/>
      <name val="Calibri"/>
      <family val="2"/>
    </font>
    <font>
      <b/>
      <sz val="20"/>
      <color theme="1"/>
      <name val="Calibri"/>
      <family val="2"/>
      <scheme val="minor"/>
    </font>
    <font>
      <b/>
      <vertAlign val="superscript"/>
      <sz val="20"/>
      <color theme="1"/>
      <name val="Calibri"/>
      <family val="2"/>
      <scheme val="minor"/>
    </font>
    <font>
      <b/>
      <vertAlign val="superscript"/>
      <sz val="14"/>
      <color theme="1"/>
      <name val="Calibri"/>
      <family val="2"/>
      <scheme val="minor"/>
    </font>
    <font>
      <b/>
      <sz val="15.4"/>
      <color theme="1"/>
      <name val="Calibri"/>
      <family val="2"/>
    </font>
    <font>
      <b/>
      <sz val="16"/>
      <color theme="1"/>
      <name val="Calibri"/>
      <family val="2"/>
    </font>
    <font>
      <b/>
      <sz val="11"/>
      <color theme="1"/>
      <name val="Calibri"/>
      <family val="2"/>
    </font>
    <font>
      <b/>
      <sz val="13.2"/>
      <color theme="1"/>
      <name val="Calibri"/>
      <family val="2"/>
    </font>
    <font>
      <b/>
      <vertAlign val="superscript"/>
      <sz val="13.2"/>
      <color theme="1"/>
      <name val="Calibri"/>
      <family val="2"/>
    </font>
    <font>
      <b/>
      <vertAlign val="subscript"/>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5"/>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57">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3" fillId="0" borderId="0" xfId="0" applyFont="1" applyAlignment="1">
      <alignment vertical="center"/>
    </xf>
    <xf numFmtId="0" fontId="5" fillId="0" borderId="0" xfId="0" applyFont="1"/>
    <xf numFmtId="0" fontId="5" fillId="0" borderId="0" xfId="0" applyFont="1" applyAlignment="1">
      <alignment horizontal="left" vertical="center" indent="5"/>
    </xf>
    <xf numFmtId="0" fontId="8" fillId="0" borderId="0" xfId="0" applyFont="1" applyAlignment="1">
      <alignment horizontal="left" vertical="center" indent="13"/>
    </xf>
    <xf numFmtId="0" fontId="7" fillId="0" borderId="0" xfId="0" applyFont="1" applyAlignment="1">
      <alignment horizontal="left" vertical="center" indent="5"/>
    </xf>
    <xf numFmtId="0" fontId="11" fillId="0" borderId="0" xfId="0" applyFont="1" applyAlignment="1">
      <alignment horizontal="left" vertical="center" indent="5"/>
    </xf>
    <xf numFmtId="0" fontId="13" fillId="0" borderId="0" xfId="0" applyFont="1" applyAlignment="1">
      <alignment horizontal="left" vertical="center" indent="5"/>
    </xf>
    <xf numFmtId="0" fontId="5" fillId="0" borderId="0" xfId="0" applyFont="1" applyAlignment="1">
      <alignment horizontal="left" vertical="center" wrapText="1"/>
    </xf>
    <xf numFmtId="0" fontId="0" fillId="0" borderId="0" xfId="0" applyAlignment="1">
      <alignment wrapText="1"/>
    </xf>
    <xf numFmtId="0" fontId="8"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6" fillId="0" borderId="0" xfId="0" applyFont="1"/>
    <xf numFmtId="0" fontId="1" fillId="2" borderId="0" xfId="0" applyFont="1" applyFill="1"/>
    <xf numFmtId="0" fontId="16" fillId="0" borderId="0" xfId="0" applyFont="1"/>
    <xf numFmtId="0" fontId="15" fillId="0" borderId="0" xfId="0" applyFont="1"/>
    <xf numFmtId="0" fontId="17" fillId="0" borderId="0" xfId="0" applyFont="1"/>
    <xf numFmtId="0" fontId="1" fillId="2" borderId="0" xfId="0" applyFont="1" applyFill="1" applyAlignment="1">
      <alignment wrapText="1"/>
    </xf>
    <xf numFmtId="0" fontId="1" fillId="2" borderId="0" xfId="0" applyFont="1" applyFill="1" applyAlignment="1">
      <alignment vertical="center" wrapText="1"/>
    </xf>
    <xf numFmtId="0" fontId="1" fillId="2" borderId="0" xfId="0" applyFont="1" applyFill="1" applyAlignment="1">
      <alignment horizontal="left" vertical="center" wrapText="1"/>
    </xf>
    <xf numFmtId="0" fontId="1" fillId="3" borderId="0" xfId="0" applyFont="1" applyFill="1" applyAlignment="1">
      <alignment vertical="center" wrapText="1"/>
    </xf>
    <xf numFmtId="0" fontId="1" fillId="3" borderId="0" xfId="0" applyFont="1" applyFill="1" applyAlignment="1">
      <alignment horizontal="left" vertical="center" wrapText="1"/>
    </xf>
    <xf numFmtId="0" fontId="1" fillId="3" borderId="0" xfId="0" applyFont="1" applyFill="1" applyAlignment="1">
      <alignment wrapText="1"/>
    </xf>
    <xf numFmtId="0" fontId="1" fillId="4" borderId="0" xfId="0" applyFont="1" applyFill="1" applyAlignment="1">
      <alignment vertical="center" wrapText="1"/>
    </xf>
    <xf numFmtId="0" fontId="1" fillId="4" borderId="0" xfId="0" applyFont="1" applyFill="1" applyAlignment="1">
      <alignment horizontal="left" vertical="center" wrapText="1"/>
    </xf>
    <xf numFmtId="0" fontId="1" fillId="4" borderId="0" xfId="0" applyFont="1" applyFill="1"/>
    <xf numFmtId="0" fontId="0" fillId="2" borderId="0" xfId="0" applyFill="1"/>
    <xf numFmtId="0" fontId="19" fillId="0" borderId="0" xfId="0" applyFont="1"/>
    <xf numFmtId="0" fontId="21" fillId="0" borderId="0" xfId="0" applyFont="1"/>
    <xf numFmtId="0" fontId="22" fillId="0" borderId="0" xfId="0" applyFont="1" applyAlignment="1">
      <alignment vertical="center"/>
    </xf>
    <xf numFmtId="0" fontId="6" fillId="0" borderId="0" xfId="0" quotePrefix="1" applyFont="1" applyAlignment="1">
      <alignment vertical="center"/>
    </xf>
    <xf numFmtId="0" fontId="23" fillId="0" borderId="0" xfId="0" applyFont="1"/>
    <xf numFmtId="0" fontId="17" fillId="0" borderId="0" xfId="0" applyFont="1" applyAlignment="1">
      <alignment vertical="center"/>
    </xf>
    <xf numFmtId="0" fontId="27" fillId="0" borderId="0" xfId="0" applyFont="1"/>
    <xf numFmtId="165" fontId="0" fillId="0" borderId="0" xfId="0" applyNumberFormat="1"/>
    <xf numFmtId="0" fontId="19" fillId="2" borderId="0" xfId="0" applyFont="1" applyFill="1"/>
    <xf numFmtId="0" fontId="6" fillId="0" borderId="0" xfId="0" applyFont="1" applyAlignment="1">
      <alignment wrapText="1"/>
    </xf>
    <xf numFmtId="0" fontId="6" fillId="2" borderId="0" xfId="0" applyFont="1" applyFill="1" applyAlignment="1">
      <alignment vertical="center" wrapText="1"/>
    </xf>
    <xf numFmtId="164" fontId="6" fillId="0" borderId="0" xfId="0" applyNumberFormat="1" applyFont="1"/>
    <xf numFmtId="0" fontId="6" fillId="0" borderId="0" xfId="0" applyFont="1" applyAlignment="1">
      <alignment horizontal="left" vertical="center" indent="3"/>
    </xf>
    <xf numFmtId="0" fontId="6" fillId="2" borderId="0" xfId="0" applyFont="1" applyFill="1" applyAlignment="1">
      <alignment vertical="center"/>
    </xf>
    <xf numFmtId="0" fontId="1" fillId="5" borderId="0" xfId="0" applyFont="1" applyFill="1"/>
    <xf numFmtId="0" fontId="6" fillId="5" borderId="0" xfId="0" applyFont="1" applyFill="1" applyAlignment="1">
      <alignment vertical="center"/>
    </xf>
    <xf numFmtId="0" fontId="21" fillId="2" borderId="0" xfId="0" applyFont="1" applyFill="1"/>
    <xf numFmtId="0" fontId="17" fillId="2" borderId="0" xfId="0" applyFont="1" applyFill="1"/>
    <xf numFmtId="0" fontId="19" fillId="2" borderId="0" xfId="0" applyFont="1" applyFill="1" applyAlignment="1">
      <alignment vertical="center"/>
    </xf>
    <xf numFmtId="0" fontId="32" fillId="0" borderId="0" xfId="0" applyFont="1"/>
    <xf numFmtId="166" fontId="1" fillId="0" borderId="0" xfId="0" applyNumberFormat="1" applyFont="1"/>
    <xf numFmtId="2" fontId="0" fillId="0" borderId="0" xfId="0" applyNumberFormat="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3464</xdr:colOff>
      <xdr:row>19</xdr:row>
      <xdr:rowOff>75334</xdr:rowOff>
    </xdr:from>
    <xdr:ext cx="111248"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09600" y="56864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US" sz="1100" i="1">
                            <a:latin typeface="Cambria Math" panose="02040503050406030204" pitchFamily="18" charset="0"/>
                          </a:rPr>
                        </m:ctrlPr>
                      </m:accPr>
                      <m:e>
                        <m:r>
                          <a:rPr lang="en-US" sz="1100" b="0" i="1">
                            <a:latin typeface="Cambria Math" panose="02040503050406030204" pitchFamily="18" charset="0"/>
                          </a:rPr>
                          <m:t>𝑥</m:t>
                        </m:r>
                      </m:e>
                    </m:acc>
                  </m:oMath>
                </m:oMathPara>
              </a14:m>
              <a:endParaRPr lang="en-US" sz="1100"/>
            </a:p>
          </xdr:txBody>
        </xdr:sp>
      </mc:Choice>
      <mc:Fallback xmlns="">
        <xdr:sp macro="" textlink="">
          <xdr:nvSpPr>
            <xdr:cNvPr id="19" name="TextBox 18"/>
            <xdr:cNvSpPr txBox="1"/>
          </xdr:nvSpPr>
          <xdr:spPr>
            <a:xfrm>
              <a:off x="609600" y="5686425"/>
              <a:ext cx="1112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𝑥 ̅</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11</xdr:row>
      <xdr:rowOff>164041</xdr:rowOff>
    </xdr:from>
    <xdr:to>
      <xdr:col>6</xdr:col>
      <xdr:colOff>582083</xdr:colOff>
      <xdr:row>13</xdr:row>
      <xdr:rowOff>31750</xdr:rowOff>
    </xdr:to>
    <xdr:cxnSp macro="">
      <xdr:nvCxnSpPr>
        <xdr:cNvPr id="3" name="Straight Arrow Connector 2">
          <a:extLst>
            <a:ext uri="{FF2B5EF4-FFF2-40B4-BE49-F238E27FC236}">
              <a16:creationId xmlns:a16="http://schemas.microsoft.com/office/drawing/2014/main" id="{D25438A7-42AA-4E52-8565-531189243C9A}"/>
            </a:ext>
          </a:extLst>
        </xdr:cNvPr>
        <xdr:cNvCxnSpPr/>
      </xdr:nvCxnSpPr>
      <xdr:spPr>
        <a:xfrm flipV="1">
          <a:off x="6863292" y="2201333"/>
          <a:ext cx="391583" cy="2381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F17"/>
  <sheetViews>
    <sheetView zoomScale="120" zoomScaleNormal="120" workbookViewId="0"/>
  </sheetViews>
  <sheetFormatPr defaultColWidth="9.140625" defaultRowHeight="15" x14ac:dyDescent="0.25"/>
  <cols>
    <col min="1" max="1" width="9.140625" style="1"/>
    <col min="2" max="2" width="67.42578125" style="1" customWidth="1"/>
    <col min="3" max="16384" width="9.140625" style="1"/>
  </cols>
  <sheetData>
    <row r="3" spans="2:6" ht="17.25" x14ac:dyDescent="0.25">
      <c r="B3" s="4" t="s">
        <v>437</v>
      </c>
    </row>
    <row r="4" spans="2:6" ht="30" customHeight="1" x14ac:dyDescent="0.25">
      <c r="B4" s="25" t="s">
        <v>355</v>
      </c>
      <c r="C4" s="3"/>
      <c r="D4" s="3"/>
      <c r="E4" s="3"/>
      <c r="F4" s="3"/>
    </row>
    <row r="5" spans="2:6" ht="30" customHeight="1" x14ac:dyDescent="0.25">
      <c r="B5" s="26" t="s">
        <v>356</v>
      </c>
      <c r="C5" s="3"/>
      <c r="D5" s="3"/>
      <c r="E5" s="3"/>
      <c r="F5" s="3"/>
    </row>
    <row r="6" spans="2:6" ht="30" customHeight="1" x14ac:dyDescent="0.25">
      <c r="B6" s="26" t="s">
        <v>357</v>
      </c>
      <c r="C6" s="3"/>
      <c r="D6" s="3"/>
      <c r="E6" s="3"/>
      <c r="F6" s="3"/>
    </row>
    <row r="7" spans="2:6" ht="30" customHeight="1" x14ac:dyDescent="0.25">
      <c r="B7" s="26" t="s">
        <v>358</v>
      </c>
      <c r="C7" s="3"/>
      <c r="D7" s="3"/>
      <c r="E7" s="3"/>
      <c r="F7" s="3"/>
    </row>
    <row r="8" spans="2:6" ht="30" customHeight="1" x14ac:dyDescent="0.25">
      <c r="B8" s="26" t="s">
        <v>359</v>
      </c>
      <c r="C8" s="3"/>
      <c r="D8" s="3"/>
      <c r="E8" s="3"/>
      <c r="F8" s="3"/>
    </row>
    <row r="9" spans="2:6" ht="30" customHeight="1" x14ac:dyDescent="0.25">
      <c r="B9" s="26" t="s">
        <v>360</v>
      </c>
      <c r="C9" s="3"/>
      <c r="D9" s="3"/>
      <c r="E9" s="3"/>
      <c r="F9" s="3"/>
    </row>
    <row r="10" spans="2:6" ht="30" customHeight="1" x14ac:dyDescent="0.25">
      <c r="B10" s="26" t="s">
        <v>361</v>
      </c>
      <c r="C10" s="3"/>
      <c r="D10" s="3"/>
      <c r="E10" s="3"/>
      <c r="F10" s="3"/>
    </row>
    <row r="11" spans="2:6" ht="44.25" customHeight="1" x14ac:dyDescent="0.25">
      <c r="B11" s="27" t="s">
        <v>362</v>
      </c>
      <c r="C11" s="3"/>
      <c r="D11" s="3"/>
      <c r="E11" s="3"/>
      <c r="F11" s="3"/>
    </row>
    <row r="12" spans="2:6" ht="30" customHeight="1" x14ac:dyDescent="0.25">
      <c r="B12" s="28" t="s">
        <v>363</v>
      </c>
      <c r="C12" s="3"/>
      <c r="D12" s="3"/>
      <c r="E12" s="3"/>
      <c r="F12" s="3"/>
    </row>
    <row r="13" spans="2:6" ht="30" customHeight="1" x14ac:dyDescent="0.25">
      <c r="B13" s="28" t="s">
        <v>364</v>
      </c>
      <c r="C13" s="3"/>
      <c r="D13" s="3"/>
      <c r="E13" s="3"/>
      <c r="F13" s="3"/>
    </row>
    <row r="14" spans="2:6" ht="30" customHeight="1" x14ac:dyDescent="0.25">
      <c r="B14" s="28" t="s">
        <v>365</v>
      </c>
      <c r="C14" s="3"/>
      <c r="D14" s="3"/>
      <c r="E14" s="3"/>
      <c r="F14" s="3"/>
    </row>
    <row r="15" spans="2:6" ht="30" customHeight="1" x14ac:dyDescent="0.25">
      <c r="B15" s="28" t="s">
        <v>366</v>
      </c>
      <c r="C15" s="3"/>
      <c r="D15" s="3"/>
      <c r="E15" s="3"/>
      <c r="F15" s="3"/>
    </row>
    <row r="16" spans="2:6" ht="30" customHeight="1" x14ac:dyDescent="0.25">
      <c r="B16" s="28" t="s">
        <v>367</v>
      </c>
      <c r="C16" s="3"/>
      <c r="D16" s="3"/>
      <c r="E16" s="3"/>
      <c r="F16" s="3"/>
    </row>
    <row r="17" spans="2:6" ht="30" customHeight="1" x14ac:dyDescent="0.25">
      <c r="B17" s="29" t="s">
        <v>375</v>
      </c>
      <c r="C17" s="3"/>
      <c r="D17" s="3"/>
      <c r="E17" s="3"/>
      <c r="F17" s="3"/>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4:H26"/>
  <sheetViews>
    <sheetView topLeftCell="A19" zoomScale="120" zoomScaleNormal="120" workbookViewId="0">
      <selection activeCell="B34" sqref="B34"/>
    </sheetView>
  </sheetViews>
  <sheetFormatPr defaultColWidth="9.140625" defaultRowHeight="15" x14ac:dyDescent="0.25"/>
  <cols>
    <col min="1" max="1" width="9.140625" style="1"/>
    <col min="2" max="2" width="73" style="1" customWidth="1"/>
    <col min="3" max="3" width="22.7109375" style="1" customWidth="1"/>
    <col min="4" max="16384" width="9.140625" style="1"/>
  </cols>
  <sheetData>
    <row r="4" spans="2:8" ht="113.25" customHeight="1" x14ac:dyDescent="0.25">
      <c r="B4" s="18" t="s">
        <v>394</v>
      </c>
      <c r="C4" s="3"/>
      <c r="D4" s="3"/>
      <c r="E4" s="3"/>
      <c r="F4" s="3"/>
      <c r="G4" s="3"/>
      <c r="H4" s="3"/>
    </row>
    <row r="5" spans="2:8" ht="49.5" customHeight="1" x14ac:dyDescent="0.25">
      <c r="B5" s="18" t="s">
        <v>470</v>
      </c>
      <c r="C5" s="3"/>
      <c r="D5" s="3"/>
      <c r="E5" s="3"/>
      <c r="F5" s="3"/>
      <c r="G5" s="3"/>
      <c r="H5" s="3"/>
    </row>
    <row r="6" spans="2:8" ht="75" x14ac:dyDescent="0.25">
      <c r="B6" s="18" t="s">
        <v>395</v>
      </c>
      <c r="C6" s="3"/>
      <c r="D6" s="3"/>
      <c r="E6" s="3"/>
      <c r="F6" s="3"/>
      <c r="G6" s="3"/>
      <c r="H6" s="3"/>
    </row>
    <row r="7" spans="2:8" ht="37.5" x14ac:dyDescent="0.25">
      <c r="B7" s="18" t="s">
        <v>396</v>
      </c>
      <c r="C7" s="18"/>
      <c r="D7" s="3"/>
      <c r="E7" s="3"/>
      <c r="F7" s="3"/>
      <c r="G7" s="3"/>
      <c r="H7" s="3"/>
    </row>
    <row r="8" spans="2:8" ht="83.25" customHeight="1" x14ac:dyDescent="0.25">
      <c r="B8" s="18" t="s">
        <v>397</v>
      </c>
      <c r="C8" s="18" t="s">
        <v>466</v>
      </c>
      <c r="D8" s="3"/>
      <c r="E8" s="3"/>
      <c r="F8" s="3"/>
      <c r="G8" s="3"/>
      <c r="H8" s="3"/>
    </row>
    <row r="9" spans="2:8" ht="18.75" x14ac:dyDescent="0.25">
      <c r="B9" s="18"/>
      <c r="C9" s="3"/>
      <c r="D9" s="3"/>
      <c r="E9" s="18"/>
      <c r="F9" s="3"/>
      <c r="G9" s="3"/>
      <c r="H9" s="3"/>
    </row>
    <row r="10" spans="2:8" ht="18.75" x14ac:dyDescent="0.25">
      <c r="B10" s="18" t="s">
        <v>499</v>
      </c>
      <c r="C10" s="3"/>
      <c r="D10" s="3"/>
      <c r="E10" s="3"/>
      <c r="F10" s="3"/>
      <c r="G10" s="3"/>
      <c r="H10" s="3"/>
    </row>
    <row r="11" spans="2:8" ht="18.75" x14ac:dyDescent="0.25">
      <c r="B11" s="18" t="s">
        <v>398</v>
      </c>
      <c r="C11" s="3"/>
      <c r="D11" s="3"/>
      <c r="E11" s="3"/>
      <c r="F11" s="3"/>
      <c r="G11" s="3"/>
      <c r="H11" s="3"/>
    </row>
    <row r="12" spans="2:8" ht="99.75" customHeight="1" x14ac:dyDescent="0.25">
      <c r="B12" s="18" t="s">
        <v>467</v>
      </c>
      <c r="C12" s="3"/>
      <c r="D12" s="3"/>
      <c r="E12" s="3"/>
      <c r="F12" s="3"/>
      <c r="G12" s="3"/>
      <c r="H12" s="3"/>
    </row>
    <row r="13" spans="2:8" ht="105" customHeight="1" x14ac:dyDescent="0.25">
      <c r="B13" s="18" t="s">
        <v>399</v>
      </c>
      <c r="C13" s="3"/>
      <c r="D13" s="3"/>
      <c r="E13" s="3"/>
      <c r="F13" s="3"/>
      <c r="G13" s="3"/>
      <c r="H13" s="3"/>
    </row>
    <row r="14" spans="2:8" ht="90.75" customHeight="1" x14ac:dyDescent="0.25">
      <c r="B14" s="18" t="s">
        <v>400</v>
      </c>
      <c r="C14" s="3"/>
      <c r="D14" s="3"/>
      <c r="E14" s="3"/>
      <c r="F14" s="3"/>
      <c r="G14" s="3"/>
      <c r="H14" s="3"/>
    </row>
    <row r="16" spans="2:8" ht="18.75" x14ac:dyDescent="0.25">
      <c r="B16" s="18" t="s">
        <v>401</v>
      </c>
    </row>
    <row r="17" spans="2:3" ht="37.5" x14ac:dyDescent="0.25">
      <c r="B17" s="18" t="s">
        <v>440</v>
      </c>
    </row>
    <row r="18" spans="2:3" ht="18.75" x14ac:dyDescent="0.25">
      <c r="B18" s="18" t="s">
        <v>402</v>
      </c>
    </row>
    <row r="19" spans="2:3" ht="18.75" x14ac:dyDescent="0.25">
      <c r="B19" s="18" t="s">
        <v>441</v>
      </c>
    </row>
    <row r="20" spans="2:3" ht="18.75" x14ac:dyDescent="0.25">
      <c r="B20" s="18" t="s">
        <v>403</v>
      </c>
    </row>
    <row r="22" spans="2:3" ht="18.75" x14ac:dyDescent="0.3">
      <c r="B22" s="18">
        <f>SQRT(0.4*0.6/1500)</f>
        <v>1.2649110640673518E-2</v>
      </c>
      <c r="C22" s="19" t="str">
        <f ca="1">_xlfn.FORMULATEXT(B22)</f>
        <v>=SQRT(0.4*0.6/1500)</v>
      </c>
    </row>
    <row r="24" spans="2:3" ht="18.75" x14ac:dyDescent="0.3">
      <c r="B24" s="19" t="s">
        <v>468</v>
      </c>
    </row>
    <row r="25" spans="2:3" ht="18.75" x14ac:dyDescent="0.3">
      <c r="B25" s="19" t="s">
        <v>404</v>
      </c>
    </row>
    <row r="26" spans="2:3" ht="18.75" x14ac:dyDescent="0.3">
      <c r="B26" s="19" t="s">
        <v>469</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D1:I11"/>
  <sheetViews>
    <sheetView zoomScale="120" zoomScaleNormal="120" workbookViewId="0">
      <selection activeCell="I5" sqref="I5"/>
    </sheetView>
  </sheetViews>
  <sheetFormatPr defaultColWidth="9.140625" defaultRowHeight="15" x14ac:dyDescent="0.25"/>
  <cols>
    <col min="1" max="7" width="9.140625" style="1"/>
    <col min="8" max="8" width="26.140625" style="1" customWidth="1"/>
    <col min="9" max="9" width="19.42578125" style="1" bestFit="1" customWidth="1"/>
    <col min="10" max="16384" width="9.140625" style="1"/>
  </cols>
  <sheetData>
    <row r="1" spans="4:9" x14ac:dyDescent="0.25">
      <c r="D1" s="20" t="s">
        <v>408</v>
      </c>
      <c r="E1" s="20"/>
    </row>
    <row r="4" spans="4:9" ht="18" x14ac:dyDescent="0.35">
      <c r="D4" s="1" t="s">
        <v>500</v>
      </c>
      <c r="E4" s="1" t="s">
        <v>283</v>
      </c>
      <c r="F4" s="1">
        <f>_xlfn.NORM.INV(0.025,0,1)</f>
        <v>-1.9599639845400538</v>
      </c>
      <c r="G4" s="1">
        <f>_xlfn.NORM.S.INV(0.025)</f>
        <v>-1.9599639845400538</v>
      </c>
      <c r="H4" s="1" t="str">
        <f ca="1">_xlfn.FORMULATEXT(F4)</f>
        <v>=NORM.INV(0.025,0,1)</v>
      </c>
      <c r="I4" s="1" t="str">
        <f ca="1">_xlfn.FORMULATEXT(G4)</f>
        <v>=NORM.S.INV(0.025)</v>
      </c>
    </row>
    <row r="5" spans="4:9" ht="18" x14ac:dyDescent="0.35">
      <c r="D5" s="1" t="s">
        <v>501</v>
      </c>
      <c r="E5" s="1" t="s">
        <v>284</v>
      </c>
      <c r="F5" s="1">
        <f>_xlfn.NORM.INV(0.975,0,1)</f>
        <v>1.9599639845400536</v>
      </c>
      <c r="G5" s="1">
        <f>_xlfn.NORM.S.INV(0.975)</f>
        <v>1.9599639845400536</v>
      </c>
      <c r="H5" s="1" t="str">
        <f ca="1">_xlfn.FORMULATEXT(F5)</f>
        <v>=NORM.INV(0.975,0,1)</v>
      </c>
      <c r="I5" s="1" t="str">
        <f ca="1">_xlfn.FORMULATEXT(G5)</f>
        <v>=NORM.S.INV(0.975)</v>
      </c>
    </row>
    <row r="6" spans="4:9" ht="18" x14ac:dyDescent="0.35">
      <c r="D6" s="1" t="s">
        <v>502</v>
      </c>
      <c r="E6" s="1" t="s">
        <v>475</v>
      </c>
      <c r="F6" s="1">
        <f>_xlfn.NORM.INV(0.95,0,1)</f>
        <v>1.6448536269514715</v>
      </c>
      <c r="G6" s="1">
        <f>_xlfn.NORM.S.INV(0.95)</f>
        <v>1.6448536269514715</v>
      </c>
      <c r="H6" s="1" t="str">
        <f t="shared" ref="H6:H7" ca="1" si="0">_xlfn.FORMULATEXT(F6)</f>
        <v>=NORM.INV(0.95,0,1)</v>
      </c>
      <c r="I6" s="1" t="str">
        <f t="shared" ref="I6:I7" ca="1" si="1">_xlfn.FORMULATEXT(G6)</f>
        <v>=NORM.S.INV(0.95)</v>
      </c>
    </row>
    <row r="7" spans="4:9" ht="18" x14ac:dyDescent="0.35">
      <c r="D7" s="1" t="s">
        <v>503</v>
      </c>
      <c r="E7" s="1" t="s">
        <v>476</v>
      </c>
      <c r="F7" s="1">
        <f>_xlfn.NORM.INV(0.05,0,1)</f>
        <v>-1.6448536269514726</v>
      </c>
      <c r="G7" s="1">
        <f>_xlfn.NORM.S.INV(0.05)</f>
        <v>-1.6448536269514726</v>
      </c>
      <c r="H7" s="1" t="str">
        <f t="shared" ca="1" si="0"/>
        <v>=NORM.INV(0.05,0,1)</v>
      </c>
      <c r="I7" s="1" t="str">
        <f t="shared" ca="1" si="1"/>
        <v>=NORM.S.INV(0.05)</v>
      </c>
    </row>
    <row r="8" spans="4:9" ht="18.75" x14ac:dyDescent="0.3">
      <c r="E8" s="19" t="s">
        <v>405</v>
      </c>
      <c r="F8" s="19"/>
      <c r="G8" s="19"/>
      <c r="H8" s="19"/>
    </row>
    <row r="9" spans="4:9" ht="18.75" x14ac:dyDescent="0.3">
      <c r="E9" s="19" t="s">
        <v>406</v>
      </c>
      <c r="F9" s="19"/>
      <c r="G9" s="19"/>
      <c r="H9" s="19"/>
    </row>
    <row r="10" spans="4:9" ht="18.75" x14ac:dyDescent="0.3">
      <c r="E10" s="19" t="s">
        <v>407</v>
      </c>
      <c r="F10" s="19"/>
      <c r="G10" s="19"/>
      <c r="H10" s="19"/>
    </row>
    <row r="11" spans="4:9" ht="18.75" x14ac:dyDescent="0.3">
      <c r="E11" s="19"/>
      <c r="F11" s="19"/>
      <c r="G11" s="19"/>
      <c r="H11" s="19"/>
    </row>
  </sheetData>
  <printOptions headings="1" gridLines="1"/>
  <pageMargins left="0.7" right="0.7" top="0.75" bottom="0.75" header="0.3" footer="0.3"/>
  <pageSetup scale="78"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21"/>
  <sheetViews>
    <sheetView workbookViewId="0">
      <selection activeCell="E2" sqref="E2"/>
    </sheetView>
  </sheetViews>
  <sheetFormatPr defaultRowHeight="15" x14ac:dyDescent="0.25"/>
  <cols>
    <col min="1" max="1" width="53.7109375" customWidth="1"/>
    <col min="2" max="2" width="55" customWidth="1"/>
    <col min="3" max="3" width="29.28515625" customWidth="1"/>
    <col min="4" max="4" width="20.28515625" customWidth="1"/>
  </cols>
  <sheetData>
    <row r="1" spans="1:7" ht="23.25" x14ac:dyDescent="0.35">
      <c r="A1" s="42" t="s">
        <v>474</v>
      </c>
      <c r="B1" s="33"/>
      <c r="C1" s="1"/>
      <c r="D1" s="1"/>
      <c r="E1" s="1"/>
      <c r="F1" s="1"/>
      <c r="G1" s="1"/>
    </row>
    <row r="2" spans="1:7" ht="144.75" customHeight="1" x14ac:dyDescent="0.35">
      <c r="A2" s="18" t="s">
        <v>479</v>
      </c>
      <c r="C2" s="35"/>
      <c r="D2" s="35" t="s">
        <v>285</v>
      </c>
      <c r="E2" s="35">
        <v>4500</v>
      </c>
      <c r="F2" s="1"/>
      <c r="G2" s="1"/>
    </row>
    <row r="3" spans="1:7" ht="23.25" x14ac:dyDescent="0.35">
      <c r="A3" s="42" t="s">
        <v>291</v>
      </c>
      <c r="B3" s="52" t="s">
        <v>290</v>
      </c>
      <c r="C3" s="35"/>
      <c r="D3" s="35" t="s">
        <v>286</v>
      </c>
      <c r="E3" s="35">
        <v>500</v>
      </c>
      <c r="F3" s="1"/>
      <c r="G3" s="1"/>
    </row>
    <row r="4" spans="1:7" ht="23.25" x14ac:dyDescent="0.35">
      <c r="A4" s="42" t="s">
        <v>471</v>
      </c>
      <c r="B4" s="42" t="s">
        <v>478</v>
      </c>
      <c r="C4" s="35"/>
      <c r="D4" s="35" t="s">
        <v>287</v>
      </c>
      <c r="E4" s="35">
        <v>100</v>
      </c>
      <c r="F4" s="1"/>
      <c r="G4" s="1"/>
    </row>
    <row r="5" spans="1:7" ht="23.25" x14ac:dyDescent="0.35">
      <c r="C5" s="35"/>
      <c r="D5" s="35" t="s">
        <v>288</v>
      </c>
      <c r="E5" s="35">
        <f>_xlfn.NORM.S.INV(0.025)</f>
        <v>-1.9599639845400538</v>
      </c>
      <c r="F5" s="1"/>
      <c r="G5" s="1"/>
    </row>
    <row r="6" spans="1:7" ht="23.25" x14ac:dyDescent="0.35">
      <c r="A6" s="19" t="s">
        <v>409</v>
      </c>
      <c r="B6" s="19"/>
      <c r="C6" s="35"/>
      <c r="D6" s="35" t="s">
        <v>289</v>
      </c>
      <c r="E6" s="35">
        <f>_xlfn.NORM.S.INV(0.975)</f>
        <v>1.9599639845400536</v>
      </c>
      <c r="F6" s="1"/>
      <c r="G6" s="1"/>
    </row>
    <row r="7" spans="1:7" ht="23.25" x14ac:dyDescent="0.35">
      <c r="A7" s="19" t="s">
        <v>472</v>
      </c>
      <c r="B7" s="19"/>
      <c r="C7" s="35"/>
      <c r="D7" s="35"/>
      <c r="E7" s="35"/>
      <c r="F7" s="1"/>
      <c r="G7" s="1"/>
    </row>
    <row r="8" spans="1:7" ht="23.25" x14ac:dyDescent="0.35">
      <c r="A8" s="1"/>
      <c r="B8" s="16"/>
      <c r="C8" s="34"/>
      <c r="D8" s="35" t="s">
        <v>291</v>
      </c>
      <c r="E8" s="35">
        <f>samplemean+z.025*popsigma/SQRT(samplesize)</f>
        <v>4402.0018007729977</v>
      </c>
      <c r="F8" s="1"/>
      <c r="G8" s="1"/>
    </row>
    <row r="9" spans="1:7" ht="23.25" x14ac:dyDescent="0.35">
      <c r="A9" s="1"/>
      <c r="C9" s="34"/>
      <c r="D9" s="35" t="s">
        <v>290</v>
      </c>
      <c r="E9" s="35">
        <f>samplemean+z.975*popsigma/SQRT(samplesize)</f>
        <v>4597.9981992270023</v>
      </c>
      <c r="F9" s="1"/>
      <c r="G9" s="1"/>
    </row>
    <row r="10" spans="1:7" ht="18.75" x14ac:dyDescent="0.25">
      <c r="A10" s="17" t="s">
        <v>473</v>
      </c>
      <c r="D10" s="1"/>
      <c r="E10" s="1"/>
      <c r="F10" s="1"/>
      <c r="G10" s="1"/>
    </row>
    <row r="11" spans="1:7" x14ac:dyDescent="0.25">
      <c r="E11" s="1"/>
      <c r="F11" s="1"/>
      <c r="G11" s="1"/>
    </row>
    <row r="12" spans="1:7" x14ac:dyDescent="0.25">
      <c r="E12" s="1"/>
      <c r="F12" s="1"/>
      <c r="G12" s="1"/>
    </row>
    <row r="14" spans="1:7" ht="66.75" customHeight="1" x14ac:dyDescent="0.25"/>
    <row r="16" spans="1:7" ht="45" customHeight="1" x14ac:dyDescent="5.35">
      <c r="B16" s="21"/>
    </row>
    <row r="17" spans="2:2" ht="18.75" x14ac:dyDescent="0.25">
      <c r="B17" s="16"/>
    </row>
    <row r="18" spans="2:2" ht="18.75" x14ac:dyDescent="0.25">
      <c r="B18" s="16"/>
    </row>
    <row r="19" spans="2:2" ht="18.75" x14ac:dyDescent="0.25">
      <c r="B19" s="16"/>
    </row>
    <row r="20" spans="2:2" ht="18.75" x14ac:dyDescent="0.25">
      <c r="B20" s="16"/>
    </row>
    <row r="21" spans="2:2" ht="18.75" x14ac:dyDescent="0.25">
      <c r="B21" s="16"/>
    </row>
  </sheetData>
  <printOptions headings="1" gridLines="1"/>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Q106"/>
  <sheetViews>
    <sheetView zoomScale="110" zoomScaleNormal="110" workbookViewId="0">
      <selection activeCell="A18" sqref="A18"/>
    </sheetView>
  </sheetViews>
  <sheetFormatPr defaultColWidth="9.140625" defaultRowHeight="15" x14ac:dyDescent="0.25"/>
  <cols>
    <col min="1" max="1" width="17.140625" style="1" customWidth="1"/>
    <col min="2" max="4" width="9.140625" style="1"/>
    <col min="5" max="5" width="21.140625" style="1" customWidth="1"/>
    <col min="6" max="16384" width="9.140625" style="1"/>
  </cols>
  <sheetData>
    <row r="2" spans="1:43" x14ac:dyDescent="0.25">
      <c r="A2" s="1" t="s">
        <v>332</v>
      </c>
      <c r="D2" s="20" t="s">
        <v>482</v>
      </c>
      <c r="E2" s="20"/>
      <c r="F2" s="20"/>
      <c r="G2" s="20"/>
    </row>
    <row r="3" spans="1:43" x14ac:dyDescent="0.25">
      <c r="A3" s="1">
        <f ca="1">COUNTIF(A7:A106,"yes")</f>
        <v>97</v>
      </c>
      <c r="D3" s="20" t="s">
        <v>480</v>
      </c>
      <c r="E3" s="20"/>
      <c r="F3" s="20"/>
      <c r="G3" s="20"/>
    </row>
    <row r="4" spans="1:43" x14ac:dyDescent="0.25">
      <c r="D4" s="20" t="s">
        <v>481</v>
      </c>
      <c r="E4" s="20"/>
      <c r="F4" s="20"/>
      <c r="G4" s="20"/>
    </row>
    <row r="5" spans="1:43" x14ac:dyDescent="0.25">
      <c r="D5" s="20"/>
      <c r="E5" s="20"/>
      <c r="F5" s="20"/>
      <c r="G5" s="20"/>
    </row>
    <row r="6" spans="1:43" x14ac:dyDescent="0.25">
      <c r="A6" s="1" t="s">
        <v>331</v>
      </c>
      <c r="B6" s="1" t="s">
        <v>329</v>
      </c>
      <c r="C6" s="1" t="s">
        <v>330</v>
      </c>
      <c r="D6" s="1" t="s">
        <v>278</v>
      </c>
      <c r="E6" s="1" t="s">
        <v>410</v>
      </c>
      <c r="F6" s="1" t="s">
        <v>292</v>
      </c>
      <c r="H6" s="1" t="s">
        <v>293</v>
      </c>
      <c r="I6" s="1" t="s">
        <v>294</v>
      </c>
      <c r="J6" s="1" t="s">
        <v>295</v>
      </c>
      <c r="K6" s="1" t="s">
        <v>296</v>
      </c>
      <c r="L6" s="1" t="s">
        <v>297</v>
      </c>
      <c r="M6" s="1" t="s">
        <v>298</v>
      </c>
      <c r="N6" s="1" t="s">
        <v>299</v>
      </c>
      <c r="O6" s="1" t="s">
        <v>300</v>
      </c>
      <c r="P6" s="1" t="s">
        <v>301</v>
      </c>
      <c r="Q6" s="1" t="s">
        <v>302</v>
      </c>
      <c r="R6" s="1" t="s">
        <v>303</v>
      </c>
      <c r="S6" s="1" t="s">
        <v>304</v>
      </c>
      <c r="T6" s="1" t="s">
        <v>305</v>
      </c>
      <c r="U6" s="1" t="s">
        <v>306</v>
      </c>
      <c r="V6" s="1" t="s">
        <v>307</v>
      </c>
      <c r="W6" s="1" t="s">
        <v>308</v>
      </c>
      <c r="X6" s="1" t="s">
        <v>309</v>
      </c>
      <c r="Y6" s="1" t="s">
        <v>310</v>
      </c>
      <c r="Z6" s="1" t="s">
        <v>311</v>
      </c>
      <c r="AA6" s="1" t="s">
        <v>312</v>
      </c>
      <c r="AB6" s="1" t="s">
        <v>313</v>
      </c>
      <c r="AC6" s="1" t="s">
        <v>314</v>
      </c>
      <c r="AD6" s="1" t="s">
        <v>315</v>
      </c>
      <c r="AE6" s="1" t="s">
        <v>316</v>
      </c>
      <c r="AF6" s="1" t="s">
        <v>317</v>
      </c>
      <c r="AG6" s="1" t="s">
        <v>318</v>
      </c>
      <c r="AH6" s="1" t="s">
        <v>319</v>
      </c>
      <c r="AI6" s="1" t="s">
        <v>320</v>
      </c>
      <c r="AJ6" s="1" t="s">
        <v>321</v>
      </c>
      <c r="AK6" s="1" t="s">
        <v>322</v>
      </c>
      <c r="AL6" s="1" t="s">
        <v>323</v>
      </c>
      <c r="AM6" s="1" t="s">
        <v>324</v>
      </c>
      <c r="AN6" s="1" t="s">
        <v>325</v>
      </c>
      <c r="AO6" s="1" t="s">
        <v>326</v>
      </c>
      <c r="AP6" s="1" t="s">
        <v>327</v>
      </c>
      <c r="AQ6" s="1" t="s">
        <v>328</v>
      </c>
    </row>
    <row r="7" spans="1:43" x14ac:dyDescent="0.25">
      <c r="A7" s="1" t="str">
        <f ca="1">IF(AND(B7&lt;100,C7&gt;100),"yes","no")</f>
        <v>yes</v>
      </c>
      <c r="B7" s="1">
        <f ca="1">D7-(1.96*E7/SQRT(36))</f>
        <v>89.675652391452715</v>
      </c>
      <c r="C7" s="1">
        <f ca="1">D7+(1.96*E7/SQRT(36))</f>
        <v>100.47168270669151</v>
      </c>
      <c r="D7" s="1">
        <f ca="1">AVERAGE(H7:AQ7)</f>
        <v>95.073667549072113</v>
      </c>
      <c r="E7" s="1">
        <f ca="1">STDEV(H7:AQ7)</f>
        <v>16.524536196794063</v>
      </c>
      <c r="F7" s="1">
        <v>1</v>
      </c>
      <c r="H7" s="1">
        <f ca="1">NORMINV(RAND(),100,15)</f>
        <v>91.798372685239102</v>
      </c>
      <c r="I7" s="1">
        <f t="shared" ref="I7:AQ14" ca="1" si="0">NORMINV(RAND(),100,15)</f>
        <v>78.798077046574903</v>
      </c>
      <c r="J7" s="1">
        <f t="shared" ca="1" si="0"/>
        <v>106.54200560849337</v>
      </c>
      <c r="K7" s="1">
        <f t="shared" ca="1" si="0"/>
        <v>66.071535174234953</v>
      </c>
      <c r="L7" s="1">
        <f t="shared" ca="1" si="0"/>
        <v>97.876192340355587</v>
      </c>
      <c r="M7" s="1">
        <f t="shared" ca="1" si="0"/>
        <v>86.145576301215769</v>
      </c>
      <c r="N7" s="1">
        <f t="shared" ca="1" si="0"/>
        <v>101.086490156617</v>
      </c>
      <c r="O7" s="1">
        <f t="shared" ca="1" si="0"/>
        <v>134.55558259987592</v>
      </c>
      <c r="P7" s="1">
        <f t="shared" ca="1" si="0"/>
        <v>115.4406940834243</v>
      </c>
      <c r="Q7" s="1">
        <f t="shared" ca="1" si="0"/>
        <v>112.7517100444325</v>
      </c>
      <c r="R7" s="1">
        <f t="shared" ca="1" si="0"/>
        <v>110.42826412749034</v>
      </c>
      <c r="S7" s="1">
        <f t="shared" ca="1" si="0"/>
        <v>103.74406838910846</v>
      </c>
      <c r="T7" s="1">
        <f t="shared" ca="1" si="0"/>
        <v>75.748288301285498</v>
      </c>
      <c r="U7" s="1">
        <f t="shared" ca="1" si="0"/>
        <v>83.533668702094232</v>
      </c>
      <c r="V7" s="1">
        <f t="shared" ca="1" si="0"/>
        <v>66.605970056749953</v>
      </c>
      <c r="W7" s="1">
        <f t="shared" ca="1" si="0"/>
        <v>103.38600456016358</v>
      </c>
      <c r="X7" s="1">
        <f t="shared" ca="1" si="0"/>
        <v>109.14146628994997</v>
      </c>
      <c r="Y7" s="1">
        <f t="shared" ca="1" si="0"/>
        <v>95.541620412772332</v>
      </c>
      <c r="Z7" s="1">
        <f t="shared" ca="1" si="0"/>
        <v>88.297280434148377</v>
      </c>
      <c r="AA7" s="1">
        <f t="shared" ca="1" si="0"/>
        <v>117.87939845726784</v>
      </c>
      <c r="AB7" s="1">
        <f t="shared" ca="1" si="0"/>
        <v>103.37524636530406</v>
      </c>
      <c r="AC7" s="1">
        <f t="shared" ca="1" si="0"/>
        <v>92.657823732121372</v>
      </c>
      <c r="AD7" s="1">
        <f t="shared" ca="1" si="0"/>
        <v>60.796656639513046</v>
      </c>
      <c r="AE7" s="1">
        <f t="shared" ca="1" si="0"/>
        <v>106.79293689736897</v>
      </c>
      <c r="AF7" s="1">
        <f t="shared" ca="1" si="0"/>
        <v>112.91307119880476</v>
      </c>
      <c r="AG7" s="1">
        <f t="shared" ca="1" si="0"/>
        <v>101.10271249454185</v>
      </c>
      <c r="AH7" s="1">
        <f t="shared" ca="1" si="0"/>
        <v>93.396308002686339</v>
      </c>
      <c r="AI7" s="1">
        <f t="shared" ca="1" si="0"/>
        <v>65.017278057947436</v>
      </c>
      <c r="AJ7" s="1">
        <f t="shared" ca="1" si="0"/>
        <v>97.832122624626365</v>
      </c>
      <c r="AK7" s="1">
        <f t="shared" ca="1" si="0"/>
        <v>99.27410812607701</v>
      </c>
      <c r="AL7" s="1">
        <f t="shared" ca="1" si="0"/>
        <v>91.400135149638402</v>
      </c>
      <c r="AM7" s="1">
        <f t="shared" ca="1" si="0"/>
        <v>93.155910896891399</v>
      </c>
      <c r="AN7" s="1">
        <f t="shared" ca="1" si="0"/>
        <v>76.363401629083199</v>
      </c>
      <c r="AO7" s="1">
        <f t="shared" ca="1" si="0"/>
        <v>81.605602918591529</v>
      </c>
      <c r="AP7" s="1">
        <f t="shared" ca="1" si="0"/>
        <v>92.123183064542474</v>
      </c>
      <c r="AQ7" s="1">
        <f t="shared" ca="1" si="0"/>
        <v>109.47326819736412</v>
      </c>
    </row>
    <row r="8" spans="1:43" x14ac:dyDescent="0.25">
      <c r="A8" s="1" t="str">
        <f t="shared" ref="A8:A71" ca="1" si="1">IF(AND(B8&lt;100,C8&gt;100),"yes","no")</f>
        <v>yes</v>
      </c>
      <c r="B8" s="1">
        <f t="shared" ref="B8:B71" ca="1" si="2">D8-(1.96*E8/SQRT(36))</f>
        <v>96.015291230647421</v>
      </c>
      <c r="C8" s="1">
        <f t="shared" ref="C8:C71" ca="1" si="3">D8+(1.96*15/SQRT(36))</f>
        <v>105.23630680921559</v>
      </c>
      <c r="D8" s="1">
        <f t="shared" ref="D8:D71" ca="1" si="4">AVERAGE(H8:AQ8)</f>
        <v>100.33630680921559</v>
      </c>
      <c r="E8" s="1">
        <f t="shared" ref="E8:E71" ca="1" si="5">STDEV(H8:AQ8)</f>
        <v>13.227598709902564</v>
      </c>
      <c r="F8" s="1">
        <v>2</v>
      </c>
      <c r="H8" s="1">
        <f t="shared" ref="H8:W30" ca="1" si="6">NORMINV(RAND(),100,15)</f>
        <v>101.90260458538374</v>
      </c>
      <c r="I8" s="1">
        <f t="shared" ca="1" si="0"/>
        <v>85.862956372568121</v>
      </c>
      <c r="J8" s="1">
        <f t="shared" ca="1" si="0"/>
        <v>123.39346714674582</v>
      </c>
      <c r="K8" s="1">
        <f t="shared" ca="1" si="0"/>
        <v>71.894120450831409</v>
      </c>
      <c r="L8" s="1">
        <f t="shared" ca="1" si="0"/>
        <v>97.694501944686905</v>
      </c>
      <c r="M8" s="1">
        <f t="shared" ca="1" si="0"/>
        <v>108.327305617455</v>
      </c>
      <c r="N8" s="1">
        <f t="shared" ca="1" si="0"/>
        <v>77.800124065738075</v>
      </c>
      <c r="O8" s="1">
        <f t="shared" ca="1" si="0"/>
        <v>108.24064239788005</v>
      </c>
      <c r="P8" s="1">
        <f t="shared" ca="1" si="0"/>
        <v>93.824390962729552</v>
      </c>
      <c r="Q8" s="1">
        <f t="shared" ca="1" si="0"/>
        <v>104.45971148121563</v>
      </c>
      <c r="R8" s="1">
        <f t="shared" ca="1" si="0"/>
        <v>106.65332583106164</v>
      </c>
      <c r="S8" s="1">
        <f t="shared" ca="1" si="0"/>
        <v>111.29723218965491</v>
      </c>
      <c r="T8" s="1">
        <f t="shared" ca="1" si="0"/>
        <v>114.14062318511851</v>
      </c>
      <c r="U8" s="1">
        <f t="shared" ca="1" si="0"/>
        <v>110.94085003418057</v>
      </c>
      <c r="V8" s="1">
        <f t="shared" ca="1" si="0"/>
        <v>95.788606818795657</v>
      </c>
      <c r="W8" s="1">
        <f t="shared" ca="1" si="0"/>
        <v>104.32755574627016</v>
      </c>
      <c r="X8" s="1">
        <f t="shared" ca="1" si="0"/>
        <v>95.815496838866579</v>
      </c>
      <c r="Y8" s="1">
        <f t="shared" ca="1" si="0"/>
        <v>105.00606678981754</v>
      </c>
      <c r="Z8" s="1">
        <f t="shared" ca="1" si="0"/>
        <v>120.71877881778025</v>
      </c>
      <c r="AA8" s="1">
        <f t="shared" ca="1" si="0"/>
        <v>95.752197206561533</v>
      </c>
      <c r="AB8" s="1">
        <f t="shared" ca="1" si="0"/>
        <v>108.85628060046912</v>
      </c>
      <c r="AC8" s="1">
        <f t="shared" ca="1" si="0"/>
        <v>76.148389198098755</v>
      </c>
      <c r="AD8" s="1">
        <f t="shared" ca="1" si="0"/>
        <v>90.593033961098286</v>
      </c>
      <c r="AE8" s="1">
        <f t="shared" ca="1" si="0"/>
        <v>76.26450267098366</v>
      </c>
      <c r="AF8" s="1">
        <f t="shared" ca="1" si="0"/>
        <v>116.17232284152196</v>
      </c>
      <c r="AG8" s="1">
        <f t="shared" ca="1" si="0"/>
        <v>90.142891759777811</v>
      </c>
      <c r="AH8" s="1">
        <f t="shared" ca="1" si="0"/>
        <v>91.552921804094936</v>
      </c>
      <c r="AI8" s="1">
        <f t="shared" ca="1" si="0"/>
        <v>117.31116417685334</v>
      </c>
      <c r="AJ8" s="1">
        <f t="shared" ca="1" si="0"/>
        <v>119.09191682011905</v>
      </c>
      <c r="AK8" s="1">
        <f t="shared" ca="1" si="0"/>
        <v>97.207273589900808</v>
      </c>
      <c r="AL8" s="1">
        <f t="shared" ca="1" si="0"/>
        <v>81.02959938008749</v>
      </c>
      <c r="AM8" s="1">
        <f t="shared" ca="1" si="0"/>
        <v>105.29896844365642</v>
      </c>
      <c r="AN8" s="1">
        <f t="shared" ca="1" si="0"/>
        <v>105.47150631726473</v>
      </c>
      <c r="AO8" s="1">
        <f t="shared" ca="1" si="0"/>
        <v>105.19079543273065</v>
      </c>
      <c r="AP8" s="1">
        <f t="shared" ca="1" si="0"/>
        <v>102.69547978704203</v>
      </c>
      <c r="AQ8" s="1">
        <f t="shared" ca="1" si="0"/>
        <v>95.239439864719131</v>
      </c>
    </row>
    <row r="9" spans="1:43" x14ac:dyDescent="0.25">
      <c r="A9" s="1" t="str">
        <f t="shared" ca="1" si="1"/>
        <v>yes</v>
      </c>
      <c r="B9" s="1">
        <f t="shared" ca="1" si="2"/>
        <v>95.355786533039222</v>
      </c>
      <c r="C9" s="1">
        <f t="shared" ca="1" si="3"/>
        <v>105.03308029801218</v>
      </c>
      <c r="D9" s="1">
        <f t="shared" ca="1" si="4"/>
        <v>100.13308029801217</v>
      </c>
      <c r="E9" s="1">
        <f t="shared" ca="1" si="5"/>
        <v>14.624368668284534</v>
      </c>
      <c r="F9" s="1">
        <v>3</v>
      </c>
      <c r="H9" s="1">
        <f t="shared" ca="1" si="6"/>
        <v>109.93601722195535</v>
      </c>
      <c r="I9" s="1">
        <f t="shared" ca="1" si="0"/>
        <v>102.87761435591482</v>
      </c>
      <c r="J9" s="1">
        <f t="shared" ca="1" si="0"/>
        <v>76.358556667989433</v>
      </c>
      <c r="K9" s="1">
        <f t="shared" ca="1" si="0"/>
        <v>130.27599528594243</v>
      </c>
      <c r="L9" s="1">
        <f t="shared" ca="1" si="0"/>
        <v>101.77732229617239</v>
      </c>
      <c r="M9" s="1">
        <f t="shared" ca="1" si="0"/>
        <v>106.22906850823952</v>
      </c>
      <c r="N9" s="1">
        <f t="shared" ca="1" si="0"/>
        <v>75.592385493089409</v>
      </c>
      <c r="O9" s="1">
        <f t="shared" ca="1" si="0"/>
        <v>111.9943888910837</v>
      </c>
      <c r="P9" s="1">
        <f t="shared" ca="1" si="0"/>
        <v>96.837048921200349</v>
      </c>
      <c r="Q9" s="1">
        <f t="shared" ca="1" si="0"/>
        <v>101.45517512361286</v>
      </c>
      <c r="R9" s="1">
        <f t="shared" ca="1" si="0"/>
        <v>95.976600617658633</v>
      </c>
      <c r="S9" s="1">
        <f t="shared" ca="1" si="0"/>
        <v>131.12254808453957</v>
      </c>
      <c r="T9" s="1">
        <f t="shared" ca="1" si="0"/>
        <v>82.150817609504017</v>
      </c>
      <c r="U9" s="1">
        <f t="shared" ca="1" si="0"/>
        <v>91.244144536889308</v>
      </c>
      <c r="V9" s="1">
        <f t="shared" ca="1" si="0"/>
        <v>112.1315831787206</v>
      </c>
      <c r="W9" s="1">
        <f t="shared" ca="1" si="0"/>
        <v>80.708246556244887</v>
      </c>
      <c r="X9" s="1">
        <f t="shared" ca="1" si="0"/>
        <v>118.0049704310136</v>
      </c>
      <c r="Y9" s="1">
        <f t="shared" ca="1" si="0"/>
        <v>104.12677721685543</v>
      </c>
      <c r="Z9" s="1">
        <f t="shared" ca="1" si="0"/>
        <v>121.55177856678844</v>
      </c>
      <c r="AA9" s="1">
        <f t="shared" ca="1" si="0"/>
        <v>100.73152165069641</v>
      </c>
      <c r="AB9" s="1">
        <f t="shared" ca="1" si="0"/>
        <v>117.32804887062237</v>
      </c>
      <c r="AC9" s="1">
        <f t="shared" ca="1" si="0"/>
        <v>80.384132492419099</v>
      </c>
      <c r="AD9" s="1">
        <f t="shared" ca="1" si="0"/>
        <v>86.360857612268219</v>
      </c>
      <c r="AE9" s="1">
        <f t="shared" ca="1" si="0"/>
        <v>104.20094566216133</v>
      </c>
      <c r="AF9" s="1">
        <f t="shared" ca="1" si="0"/>
        <v>102.01511383395146</v>
      </c>
      <c r="AG9" s="1">
        <f t="shared" ca="1" si="0"/>
        <v>96.001353216309496</v>
      </c>
      <c r="AH9" s="1">
        <f t="shared" ca="1" si="0"/>
        <v>110.75479057930004</v>
      </c>
      <c r="AI9" s="1">
        <f t="shared" ca="1" si="0"/>
        <v>89.865907891355548</v>
      </c>
      <c r="AJ9" s="1">
        <f t="shared" ca="1" si="0"/>
        <v>88.171035210797839</v>
      </c>
      <c r="AK9" s="1">
        <f t="shared" ca="1" si="0"/>
        <v>96.745470354551145</v>
      </c>
      <c r="AL9" s="1">
        <f t="shared" ca="1" si="0"/>
        <v>91.051254095599077</v>
      </c>
      <c r="AM9" s="1">
        <f t="shared" ca="1" si="0"/>
        <v>85.599212575532761</v>
      </c>
      <c r="AN9" s="1">
        <f t="shared" ca="1" si="0"/>
        <v>95.182201932562322</v>
      </c>
      <c r="AO9" s="1">
        <f t="shared" ca="1" si="0"/>
        <v>81.931870588056924</v>
      </c>
      <c r="AP9" s="1">
        <f t="shared" ca="1" si="0"/>
        <v>107.19305855647615</v>
      </c>
      <c r="AQ9" s="1">
        <f t="shared" ca="1" si="0"/>
        <v>120.92307604236288</v>
      </c>
    </row>
    <row r="10" spans="1:43" x14ac:dyDescent="0.25">
      <c r="A10" s="1" t="str">
        <f t="shared" ca="1" si="1"/>
        <v>yes</v>
      </c>
      <c r="B10" s="1">
        <f t="shared" ca="1" si="2"/>
        <v>94.582221820701307</v>
      </c>
      <c r="C10" s="1">
        <f t="shared" ca="1" si="3"/>
        <v>104.27622145420999</v>
      </c>
      <c r="D10" s="1">
        <f t="shared" ca="1" si="4"/>
        <v>99.376221454209983</v>
      </c>
      <c r="E10" s="1">
        <f t="shared" ca="1" si="5"/>
        <v>14.675509082169423</v>
      </c>
      <c r="F10" s="1">
        <v>4</v>
      </c>
      <c r="H10" s="1">
        <f t="shared" ca="1" si="6"/>
        <v>101.01166434633903</v>
      </c>
      <c r="I10" s="1">
        <f t="shared" ca="1" si="0"/>
        <v>121.06143139191215</v>
      </c>
      <c r="J10" s="1">
        <f t="shared" ca="1" si="0"/>
        <v>92.81414602015758</v>
      </c>
      <c r="K10" s="1">
        <f t="shared" ca="1" si="0"/>
        <v>110.19479049319111</v>
      </c>
      <c r="L10" s="1">
        <f t="shared" ca="1" si="0"/>
        <v>94.818199453782299</v>
      </c>
      <c r="M10" s="1">
        <f t="shared" ca="1" si="0"/>
        <v>120.14215620500093</v>
      </c>
      <c r="N10" s="1">
        <f t="shared" ca="1" si="0"/>
        <v>81.013935832608979</v>
      </c>
      <c r="O10" s="1">
        <f t="shared" ca="1" si="0"/>
        <v>92.189036551086019</v>
      </c>
      <c r="P10" s="1">
        <f t="shared" ca="1" si="0"/>
        <v>102.67384589709756</v>
      </c>
      <c r="Q10" s="1">
        <f t="shared" ca="1" si="0"/>
        <v>93.780661571419841</v>
      </c>
      <c r="R10" s="1">
        <f t="shared" ca="1" si="0"/>
        <v>83.178443258730212</v>
      </c>
      <c r="S10" s="1">
        <f t="shared" ca="1" si="0"/>
        <v>114.74199548351768</v>
      </c>
      <c r="T10" s="1">
        <f t="shared" ca="1" si="0"/>
        <v>119.87654789080025</v>
      </c>
      <c r="U10" s="1">
        <f t="shared" ca="1" si="0"/>
        <v>108.51715727791191</v>
      </c>
      <c r="V10" s="1">
        <f t="shared" ca="1" si="0"/>
        <v>88.880431213390509</v>
      </c>
      <c r="W10" s="1">
        <f t="shared" ca="1" si="0"/>
        <v>112.86318427863159</v>
      </c>
      <c r="X10" s="1">
        <f t="shared" ca="1" si="0"/>
        <v>77.400426418086582</v>
      </c>
      <c r="Y10" s="1">
        <f t="shared" ca="1" si="0"/>
        <v>113.66887131228336</v>
      </c>
      <c r="Z10" s="1">
        <f t="shared" ca="1" si="0"/>
        <v>115.44776025882986</v>
      </c>
      <c r="AA10" s="1">
        <f t="shared" ca="1" si="0"/>
        <v>98.015132661321957</v>
      </c>
      <c r="AB10" s="1">
        <f t="shared" ca="1" si="0"/>
        <v>100.45113257847781</v>
      </c>
      <c r="AC10" s="1">
        <f t="shared" ca="1" si="0"/>
        <v>105.9280822647888</v>
      </c>
      <c r="AD10" s="1">
        <f t="shared" ca="1" si="0"/>
        <v>97.446125063969788</v>
      </c>
      <c r="AE10" s="1">
        <f t="shared" ca="1" si="0"/>
        <v>83.701811833301335</v>
      </c>
      <c r="AF10" s="1">
        <f t="shared" ca="1" si="0"/>
        <v>84.629466855143534</v>
      </c>
      <c r="AG10" s="1">
        <f t="shared" ca="1" si="0"/>
        <v>88.074226968774951</v>
      </c>
      <c r="AH10" s="1">
        <f t="shared" ca="1" si="0"/>
        <v>64.207540471442144</v>
      </c>
      <c r="AI10" s="1">
        <f t="shared" ca="1" si="0"/>
        <v>100.35211065949834</v>
      </c>
      <c r="AJ10" s="1">
        <f t="shared" ca="1" si="0"/>
        <v>100.44433679821877</v>
      </c>
      <c r="AK10" s="1">
        <f t="shared" ca="1" si="0"/>
        <v>125.73470400945882</v>
      </c>
      <c r="AL10" s="1">
        <f t="shared" ca="1" si="0"/>
        <v>93.99470470755108</v>
      </c>
      <c r="AM10" s="1">
        <f t="shared" ca="1" si="0"/>
        <v>112.3094118875798</v>
      </c>
      <c r="AN10" s="1">
        <f t="shared" ca="1" si="0"/>
        <v>87.349724110696911</v>
      </c>
      <c r="AO10" s="1">
        <f t="shared" ca="1" si="0"/>
        <v>120.07417649144178</v>
      </c>
      <c r="AP10" s="1">
        <f t="shared" ca="1" si="0"/>
        <v>89.808506127128254</v>
      </c>
      <c r="AQ10" s="1">
        <f t="shared" ca="1" si="0"/>
        <v>80.748093707987422</v>
      </c>
    </row>
    <row r="11" spans="1:43" x14ac:dyDescent="0.25">
      <c r="A11" s="1" t="str">
        <f t="shared" ca="1" si="1"/>
        <v>yes</v>
      </c>
      <c r="B11" s="1">
        <f t="shared" ca="1" si="2"/>
        <v>96.568160784998213</v>
      </c>
      <c r="C11" s="1">
        <f t="shared" ca="1" si="3"/>
        <v>105.54742193347099</v>
      </c>
      <c r="D11" s="1">
        <f t="shared" ca="1" si="4"/>
        <v>100.64742193347098</v>
      </c>
      <c r="E11" s="1">
        <f t="shared" ca="1" si="5"/>
        <v>12.487534127977876</v>
      </c>
      <c r="F11" s="1">
        <v>5</v>
      </c>
      <c r="H11" s="1">
        <f t="shared" ca="1" si="6"/>
        <v>105.7091816224389</v>
      </c>
      <c r="I11" s="1">
        <f t="shared" ca="1" si="0"/>
        <v>92.569826830979338</v>
      </c>
      <c r="J11" s="1">
        <f t="shared" ca="1" si="0"/>
        <v>86.910883270306357</v>
      </c>
      <c r="K11" s="1">
        <f t="shared" ca="1" si="0"/>
        <v>95.121476213637976</v>
      </c>
      <c r="L11" s="1">
        <f t="shared" ca="1" si="0"/>
        <v>130.39539058540174</v>
      </c>
      <c r="M11" s="1">
        <f t="shared" ca="1" si="0"/>
        <v>106.47016664143872</v>
      </c>
      <c r="N11" s="1">
        <f t="shared" ca="1" si="0"/>
        <v>104.13454090553769</v>
      </c>
      <c r="O11" s="1">
        <f t="shared" ca="1" si="0"/>
        <v>96.417073128676549</v>
      </c>
      <c r="P11" s="1">
        <f t="shared" ca="1" si="0"/>
        <v>112.3321347268172</v>
      </c>
      <c r="Q11" s="1">
        <f t="shared" ca="1" si="0"/>
        <v>81.865922565912186</v>
      </c>
      <c r="R11" s="1">
        <f t="shared" ca="1" si="0"/>
        <v>89.444809402822742</v>
      </c>
      <c r="S11" s="1">
        <f t="shared" ca="1" si="0"/>
        <v>136.22099686116525</v>
      </c>
      <c r="T11" s="1">
        <f t="shared" ca="1" si="0"/>
        <v>97.945422436514178</v>
      </c>
      <c r="U11" s="1">
        <f t="shared" ca="1" si="0"/>
        <v>106.32596375225803</v>
      </c>
      <c r="V11" s="1">
        <f t="shared" ca="1" si="0"/>
        <v>107.7054267712595</v>
      </c>
      <c r="W11" s="1">
        <f t="shared" ca="1" si="0"/>
        <v>107.90604390787178</v>
      </c>
      <c r="X11" s="1">
        <f t="shared" ca="1" si="0"/>
        <v>92.237060233373157</v>
      </c>
      <c r="Y11" s="1">
        <f t="shared" ca="1" si="0"/>
        <v>99.799016598177161</v>
      </c>
      <c r="Z11" s="1">
        <f t="shared" ca="1" si="0"/>
        <v>104.35539288362619</v>
      </c>
      <c r="AA11" s="1">
        <f t="shared" ca="1" si="0"/>
        <v>86.180198023032204</v>
      </c>
      <c r="AB11" s="1">
        <f t="shared" ca="1" si="0"/>
        <v>88.685745226214408</v>
      </c>
      <c r="AC11" s="1">
        <f t="shared" ca="1" si="0"/>
        <v>110.69020299567461</v>
      </c>
      <c r="AD11" s="1">
        <f t="shared" ca="1" si="0"/>
        <v>106.68165923831815</v>
      </c>
      <c r="AE11" s="1">
        <f t="shared" ca="1" si="0"/>
        <v>99.201752369431773</v>
      </c>
      <c r="AF11" s="1">
        <f t="shared" ca="1" si="0"/>
        <v>122.47648729188886</v>
      </c>
      <c r="AG11" s="1">
        <f t="shared" ca="1" si="0"/>
        <v>101.22805581256796</v>
      </c>
      <c r="AH11" s="1">
        <f t="shared" ca="1" si="0"/>
        <v>99.453147296965739</v>
      </c>
      <c r="AI11" s="1">
        <f t="shared" ca="1" si="0"/>
        <v>105.60948808905853</v>
      </c>
      <c r="AJ11" s="1">
        <f t="shared" ca="1" si="0"/>
        <v>84.737417811159176</v>
      </c>
      <c r="AK11" s="1">
        <f t="shared" ca="1" si="0"/>
        <v>109.60311085848737</v>
      </c>
      <c r="AL11" s="1">
        <f t="shared" ca="1" si="0"/>
        <v>86.549632424273355</v>
      </c>
      <c r="AM11" s="1">
        <f t="shared" ca="1" si="0"/>
        <v>98.323674305552004</v>
      </c>
      <c r="AN11" s="1">
        <f t="shared" ca="1" si="0"/>
        <v>104.64200338109785</v>
      </c>
      <c r="AO11" s="1">
        <f t="shared" ca="1" si="0"/>
        <v>84.951811191403763</v>
      </c>
      <c r="AP11" s="1">
        <f t="shared" ca="1" si="0"/>
        <v>96.504447647837083</v>
      </c>
      <c r="AQ11" s="1">
        <f t="shared" ca="1" si="0"/>
        <v>83.921626303777742</v>
      </c>
    </row>
    <row r="12" spans="1:43" x14ac:dyDescent="0.25">
      <c r="A12" s="1" t="str">
        <f t="shared" ca="1" si="1"/>
        <v>yes</v>
      </c>
      <c r="B12" s="1">
        <f t="shared" ca="1" si="2"/>
        <v>95.377050198474237</v>
      </c>
      <c r="C12" s="1">
        <f t="shared" ca="1" si="3"/>
        <v>105.7193724496961</v>
      </c>
      <c r="D12" s="1">
        <f t="shared" ca="1" si="4"/>
        <v>100.81937244969609</v>
      </c>
      <c r="E12" s="1">
        <f t="shared" ca="1" si="5"/>
        <v>16.660170156801577</v>
      </c>
      <c r="F12" s="1">
        <v>6</v>
      </c>
      <c r="H12" s="1">
        <f t="shared" ca="1" si="6"/>
        <v>79.226591001675956</v>
      </c>
      <c r="I12" s="1">
        <f t="shared" ca="1" si="0"/>
        <v>127.08769312888384</v>
      </c>
      <c r="J12" s="1">
        <f t="shared" ca="1" si="0"/>
        <v>122.37834590325153</v>
      </c>
      <c r="K12" s="1">
        <f t="shared" ca="1" si="0"/>
        <v>110.57197496892584</v>
      </c>
      <c r="L12" s="1">
        <f t="shared" ca="1" si="0"/>
        <v>116.00567812275375</v>
      </c>
      <c r="M12" s="1">
        <f t="shared" ca="1" si="0"/>
        <v>77.659425580254577</v>
      </c>
      <c r="N12" s="1">
        <f t="shared" ca="1" si="0"/>
        <v>73.988435387554333</v>
      </c>
      <c r="O12" s="1">
        <f t="shared" ca="1" si="0"/>
        <v>110.92697300515752</v>
      </c>
      <c r="P12" s="1">
        <f t="shared" ca="1" si="0"/>
        <v>113.01328537865905</v>
      </c>
      <c r="Q12" s="1">
        <f t="shared" ca="1" si="0"/>
        <v>99.445949319309776</v>
      </c>
      <c r="R12" s="1">
        <f t="shared" ca="1" si="0"/>
        <v>113.18510699668656</v>
      </c>
      <c r="S12" s="1">
        <f t="shared" ca="1" si="0"/>
        <v>146.01207587921468</v>
      </c>
      <c r="T12" s="1">
        <f t="shared" ca="1" si="0"/>
        <v>91.934550283467019</v>
      </c>
      <c r="U12" s="1">
        <f t="shared" ca="1" si="0"/>
        <v>86.962616473480239</v>
      </c>
      <c r="V12" s="1">
        <f t="shared" ca="1" si="0"/>
        <v>75.816707339746443</v>
      </c>
      <c r="W12" s="1">
        <f t="shared" ca="1" si="0"/>
        <v>115.37363184098227</v>
      </c>
      <c r="X12" s="1">
        <f t="shared" ca="1" si="0"/>
        <v>102.09073627563944</v>
      </c>
      <c r="Y12" s="1">
        <f t="shared" ca="1" si="0"/>
        <v>94.850884096224092</v>
      </c>
      <c r="Z12" s="1">
        <f t="shared" ca="1" si="0"/>
        <v>104.38548950843007</v>
      </c>
      <c r="AA12" s="1">
        <f t="shared" ca="1" si="0"/>
        <v>96.988405630459624</v>
      </c>
      <c r="AB12" s="1">
        <f t="shared" ca="1" si="0"/>
        <v>114.47260616489108</v>
      </c>
      <c r="AC12" s="1">
        <f t="shared" ca="1" si="0"/>
        <v>94.272055273148595</v>
      </c>
      <c r="AD12" s="1">
        <f t="shared" ca="1" si="0"/>
        <v>84.021507425074418</v>
      </c>
      <c r="AE12" s="1">
        <f t="shared" ca="1" si="0"/>
        <v>98.470818391090887</v>
      </c>
      <c r="AF12" s="1">
        <f t="shared" ca="1" si="0"/>
        <v>104.14126774996637</v>
      </c>
      <c r="AG12" s="1">
        <f t="shared" ca="1" si="0"/>
        <v>81.146708607234331</v>
      </c>
      <c r="AH12" s="1">
        <f t="shared" ca="1" si="0"/>
        <v>76.584584381536416</v>
      </c>
      <c r="AI12" s="1">
        <f t="shared" ca="1" si="0"/>
        <v>109.86019703317315</v>
      </c>
      <c r="AJ12" s="1">
        <f t="shared" ca="1" si="0"/>
        <v>122.23292102130956</v>
      </c>
      <c r="AK12" s="1">
        <f t="shared" ca="1" si="0"/>
        <v>86.814694160916773</v>
      </c>
      <c r="AL12" s="1">
        <f t="shared" ca="1" si="0"/>
        <v>96.724539307386692</v>
      </c>
      <c r="AM12" s="1">
        <f t="shared" ca="1" si="0"/>
        <v>122.15041407204654</v>
      </c>
      <c r="AN12" s="1">
        <f t="shared" ca="1" si="0"/>
        <v>91.513192187458969</v>
      </c>
      <c r="AO12" s="1">
        <f t="shared" ca="1" si="0"/>
        <v>98.282167232656008</v>
      </c>
      <c r="AP12" s="1">
        <f t="shared" ca="1" si="0"/>
        <v>91.59151034378317</v>
      </c>
      <c r="AQ12" s="1">
        <f t="shared" ca="1" si="0"/>
        <v>99.313668716628953</v>
      </c>
    </row>
    <row r="13" spans="1:43" x14ac:dyDescent="0.25">
      <c r="A13" s="1" t="str">
        <f t="shared" ca="1" si="1"/>
        <v>yes</v>
      </c>
      <c r="B13" s="1">
        <f t="shared" ca="1" si="2"/>
        <v>96.267532954490449</v>
      </c>
      <c r="C13" s="1">
        <f t="shared" ca="1" si="3"/>
        <v>105.70512028650657</v>
      </c>
      <c r="D13" s="1">
        <f t="shared" ca="1" si="4"/>
        <v>100.80512028650656</v>
      </c>
      <c r="E13" s="1">
        <f t="shared" ca="1" si="5"/>
        <v>13.890573465355462</v>
      </c>
      <c r="F13" s="1">
        <v>7</v>
      </c>
      <c r="H13" s="1">
        <f t="shared" ca="1" si="6"/>
        <v>114.98509774472038</v>
      </c>
      <c r="I13" s="1">
        <f t="shared" ca="1" si="0"/>
        <v>111.69745562761547</v>
      </c>
      <c r="J13" s="1">
        <f t="shared" ca="1" si="0"/>
        <v>120.74965433323574</v>
      </c>
      <c r="K13" s="1">
        <f t="shared" ca="1" si="0"/>
        <v>122.35358245869037</v>
      </c>
      <c r="L13" s="1">
        <f t="shared" ca="1" si="0"/>
        <v>90.817983970827044</v>
      </c>
      <c r="M13" s="1">
        <f t="shared" ca="1" si="0"/>
        <v>116.33110544876588</v>
      </c>
      <c r="N13" s="1">
        <f t="shared" ca="1" si="0"/>
        <v>82.320064041920148</v>
      </c>
      <c r="O13" s="1">
        <f t="shared" ca="1" si="0"/>
        <v>99.141092868683373</v>
      </c>
      <c r="P13" s="1">
        <f t="shared" ca="1" si="0"/>
        <v>94.983279131494072</v>
      </c>
      <c r="Q13" s="1">
        <f t="shared" ca="1" si="0"/>
        <v>113.46138861311354</v>
      </c>
      <c r="R13" s="1">
        <f t="shared" ca="1" si="0"/>
        <v>99.654165629358204</v>
      </c>
      <c r="S13" s="1">
        <f t="shared" ca="1" si="0"/>
        <v>107.76865183093338</v>
      </c>
      <c r="T13" s="1">
        <f t="shared" ca="1" si="0"/>
        <v>104.29378921522661</v>
      </c>
      <c r="U13" s="1">
        <f t="shared" ca="1" si="0"/>
        <v>116.19148567417204</v>
      </c>
      <c r="V13" s="1">
        <f t="shared" ca="1" si="0"/>
        <v>86.767245615670006</v>
      </c>
      <c r="W13" s="1">
        <f t="shared" ca="1" si="0"/>
        <v>65.729319287232613</v>
      </c>
      <c r="X13" s="1">
        <f t="shared" ca="1" si="0"/>
        <v>118.69631734605753</v>
      </c>
      <c r="Y13" s="1">
        <f t="shared" ca="1" si="0"/>
        <v>93.113542884984113</v>
      </c>
      <c r="Z13" s="1">
        <f t="shared" ca="1" si="0"/>
        <v>95.806781187790833</v>
      </c>
      <c r="AA13" s="1">
        <f t="shared" ca="1" si="0"/>
        <v>88.280529534022492</v>
      </c>
      <c r="AB13" s="1">
        <f t="shared" ca="1" si="0"/>
        <v>111.83458357049678</v>
      </c>
      <c r="AC13" s="1">
        <f t="shared" ca="1" si="0"/>
        <v>101.77904116509269</v>
      </c>
      <c r="AD13" s="1">
        <f t="shared" ca="1" si="0"/>
        <v>92.293834620543748</v>
      </c>
      <c r="AE13" s="1">
        <f t="shared" ca="1" si="0"/>
        <v>98.112431331185007</v>
      </c>
      <c r="AF13" s="1">
        <f t="shared" ca="1" si="0"/>
        <v>71.319007105733121</v>
      </c>
      <c r="AG13" s="1">
        <f t="shared" ca="1" si="0"/>
        <v>83.187943543851731</v>
      </c>
      <c r="AH13" s="1">
        <f t="shared" ca="1" si="0"/>
        <v>122.52613647210097</v>
      </c>
      <c r="AI13" s="1">
        <f t="shared" ca="1" si="0"/>
        <v>95.527578812155781</v>
      </c>
      <c r="AJ13" s="1">
        <f t="shared" ca="1" si="0"/>
        <v>105.17415526122517</v>
      </c>
      <c r="AK13" s="1">
        <f t="shared" ca="1" si="0"/>
        <v>89.932655976195122</v>
      </c>
      <c r="AL13" s="1">
        <f t="shared" ca="1" si="0"/>
        <v>105.9568751418588</v>
      </c>
      <c r="AM13" s="1">
        <f t="shared" ca="1" si="0"/>
        <v>98.159147784169775</v>
      </c>
      <c r="AN13" s="1">
        <f t="shared" ca="1" si="0"/>
        <v>106.7390148433571</v>
      </c>
      <c r="AO13" s="1">
        <f t="shared" ca="1" si="0"/>
        <v>98.287241089941702</v>
      </c>
      <c r="AP13" s="1">
        <f t="shared" ca="1" si="0"/>
        <v>90.159373787937071</v>
      </c>
      <c r="AQ13" s="1">
        <f t="shared" ca="1" si="0"/>
        <v>114.85277736387788</v>
      </c>
    </row>
    <row r="14" spans="1:43" x14ac:dyDescent="0.25">
      <c r="A14" s="1" t="str">
        <f t="shared" ca="1" si="1"/>
        <v>yes</v>
      </c>
      <c r="B14" s="1">
        <f t="shared" ca="1" si="2"/>
        <v>96.546076410484829</v>
      </c>
      <c r="C14" s="1">
        <f t="shared" ca="1" si="3"/>
        <v>105.93786111299399</v>
      </c>
      <c r="D14" s="1">
        <f t="shared" ca="1" si="4"/>
        <v>101.03786111299398</v>
      </c>
      <c r="E14" s="1">
        <f t="shared" ca="1" si="5"/>
        <v>13.750361334211702</v>
      </c>
      <c r="F14" s="1">
        <v>8</v>
      </c>
      <c r="H14" s="1">
        <f t="shared" ca="1" si="6"/>
        <v>134.61778407650903</v>
      </c>
      <c r="I14" s="1">
        <f t="shared" ca="1" si="0"/>
        <v>92.696545156091247</v>
      </c>
      <c r="J14" s="1">
        <f t="shared" ca="1" si="0"/>
        <v>93.435682125123208</v>
      </c>
      <c r="K14" s="1">
        <f t="shared" ca="1" si="0"/>
        <v>113.61351721326305</v>
      </c>
      <c r="L14" s="1">
        <f t="shared" ca="1" si="0"/>
        <v>88.965140919885002</v>
      </c>
      <c r="M14" s="1">
        <f t="shared" ca="1" si="0"/>
        <v>102.31302368171086</v>
      </c>
      <c r="N14" s="1">
        <f t="shared" ca="1" si="0"/>
        <v>101.87985731223011</v>
      </c>
      <c r="O14" s="1">
        <f t="shared" ca="1" si="0"/>
        <v>115.82548992943131</v>
      </c>
      <c r="P14" s="1">
        <f t="shared" ca="1" si="0"/>
        <v>117.71721631719132</v>
      </c>
      <c r="Q14" s="1">
        <f t="shared" ca="1" si="0"/>
        <v>96.735514106654293</v>
      </c>
      <c r="R14" s="1">
        <f t="shared" ca="1" si="0"/>
        <v>125.37935395155621</v>
      </c>
      <c r="S14" s="1">
        <f t="shared" ref="S14:AH45" ca="1" si="7">NORMINV(RAND(),100,15)</f>
        <v>117.77350572120487</v>
      </c>
      <c r="T14" s="1">
        <f t="shared" ca="1" si="7"/>
        <v>112.40546696936336</v>
      </c>
      <c r="U14" s="1">
        <f t="shared" ca="1" si="7"/>
        <v>107.73312821374824</v>
      </c>
      <c r="V14" s="1">
        <f t="shared" ca="1" si="7"/>
        <v>110.35909964651664</v>
      </c>
      <c r="W14" s="1">
        <f t="shared" ca="1" si="7"/>
        <v>88.291095555650429</v>
      </c>
      <c r="X14" s="1">
        <f t="shared" ca="1" si="7"/>
        <v>105.37856289630389</v>
      </c>
      <c r="Y14" s="1">
        <f t="shared" ca="1" si="7"/>
        <v>107.11909147261247</v>
      </c>
      <c r="Z14" s="1">
        <f t="shared" ca="1" si="7"/>
        <v>89.589763993903603</v>
      </c>
      <c r="AA14" s="1">
        <f t="shared" ca="1" si="7"/>
        <v>108.95403018935953</v>
      </c>
      <c r="AB14" s="1">
        <f t="shared" ca="1" si="7"/>
        <v>98.698084793071772</v>
      </c>
      <c r="AC14" s="1">
        <f t="shared" ca="1" si="7"/>
        <v>104.55451285572757</v>
      </c>
      <c r="AD14" s="1">
        <f t="shared" ca="1" si="7"/>
        <v>89.57753411735419</v>
      </c>
      <c r="AE14" s="1">
        <f t="shared" ca="1" si="7"/>
        <v>99.913580898864467</v>
      </c>
      <c r="AF14" s="1">
        <f t="shared" ca="1" si="7"/>
        <v>110.53140672648715</v>
      </c>
      <c r="AG14" s="1">
        <f t="shared" ca="1" si="7"/>
        <v>88.655322183507394</v>
      </c>
      <c r="AH14" s="1">
        <f t="shared" ca="1" si="7"/>
        <v>75.107958657443362</v>
      </c>
      <c r="AI14" s="1">
        <f t="shared" ref="AI14:AQ42" ca="1" si="8">NORMINV(RAND(),100,15)</f>
        <v>84.143745599134405</v>
      </c>
      <c r="AJ14" s="1">
        <f t="shared" ca="1" si="8"/>
        <v>107.01575275959374</v>
      </c>
      <c r="AK14" s="1">
        <f t="shared" ca="1" si="8"/>
        <v>108.20844485968891</v>
      </c>
      <c r="AL14" s="1">
        <f t="shared" ca="1" si="8"/>
        <v>76.680680255058476</v>
      </c>
      <c r="AM14" s="1">
        <f t="shared" ca="1" si="8"/>
        <v>79.408386733007831</v>
      </c>
      <c r="AN14" s="1">
        <f t="shared" ca="1" si="8"/>
        <v>99.082870647534648</v>
      </c>
      <c r="AO14" s="1">
        <f t="shared" ca="1" si="8"/>
        <v>109.47201988033177</v>
      </c>
      <c r="AP14" s="1">
        <f t="shared" ca="1" si="8"/>
        <v>93.602508836849054</v>
      </c>
      <c r="AQ14" s="1">
        <f t="shared" ca="1" si="8"/>
        <v>81.927320815820195</v>
      </c>
    </row>
    <row r="15" spans="1:43" x14ac:dyDescent="0.25">
      <c r="A15" s="1" t="str">
        <f t="shared" ca="1" si="1"/>
        <v>yes</v>
      </c>
      <c r="B15" s="1">
        <f t="shared" ca="1" si="2"/>
        <v>94.603531734364125</v>
      </c>
      <c r="C15" s="1">
        <f t="shared" ca="1" si="3"/>
        <v>103.49793285290208</v>
      </c>
      <c r="D15" s="1">
        <f t="shared" ca="1" si="4"/>
        <v>98.597932852902076</v>
      </c>
      <c r="E15" s="1">
        <f t="shared" ca="1" si="5"/>
        <v>12.227758526136565</v>
      </c>
      <c r="F15" s="1">
        <v>9</v>
      </c>
      <c r="H15" s="1">
        <f t="shared" ca="1" si="6"/>
        <v>84.521018225633753</v>
      </c>
      <c r="I15" s="1">
        <f t="shared" ca="1" si="6"/>
        <v>91.054100968027612</v>
      </c>
      <c r="J15" s="1">
        <f t="shared" ca="1" si="6"/>
        <v>107.94841267967968</v>
      </c>
      <c r="K15" s="1">
        <f t="shared" ca="1" si="6"/>
        <v>105.26355017719399</v>
      </c>
      <c r="L15" s="1">
        <f t="shared" ca="1" si="6"/>
        <v>106.0487542932534</v>
      </c>
      <c r="M15" s="1">
        <f t="shared" ca="1" si="6"/>
        <v>84.045706019304646</v>
      </c>
      <c r="N15" s="1">
        <f t="shared" ca="1" si="6"/>
        <v>112.23219595884144</v>
      </c>
      <c r="O15" s="1">
        <f t="shared" ca="1" si="6"/>
        <v>115.90344659347848</v>
      </c>
      <c r="P15" s="1">
        <f t="shared" ca="1" si="6"/>
        <v>89.891049344550311</v>
      </c>
      <c r="Q15" s="1">
        <f t="shared" ca="1" si="6"/>
        <v>90.373232945252681</v>
      </c>
      <c r="R15" s="1">
        <f t="shared" ca="1" si="6"/>
        <v>110.68417478316938</v>
      </c>
      <c r="S15" s="1">
        <f t="shared" ca="1" si="6"/>
        <v>131.89410593809936</v>
      </c>
      <c r="T15" s="1">
        <f t="shared" ca="1" si="6"/>
        <v>115.5907803765716</v>
      </c>
      <c r="U15" s="1">
        <f t="shared" ca="1" si="6"/>
        <v>107.61457536319872</v>
      </c>
      <c r="V15" s="1">
        <f t="shared" ca="1" si="6"/>
        <v>100.52083822912596</v>
      </c>
      <c r="W15" s="1">
        <f t="shared" ca="1" si="6"/>
        <v>87.864148227485174</v>
      </c>
      <c r="X15" s="1">
        <f t="shared" ca="1" si="7"/>
        <v>88.874891553203824</v>
      </c>
      <c r="Y15" s="1">
        <f t="shared" ca="1" si="7"/>
        <v>101.81974365783522</v>
      </c>
      <c r="Z15" s="1">
        <f t="shared" ca="1" si="7"/>
        <v>102.30034988737256</v>
      </c>
      <c r="AA15" s="1">
        <f t="shared" ca="1" si="7"/>
        <v>96.313035111716786</v>
      </c>
      <c r="AB15" s="1">
        <f t="shared" ca="1" si="7"/>
        <v>99.632331784570155</v>
      </c>
      <c r="AC15" s="1">
        <f t="shared" ca="1" si="7"/>
        <v>89.27594080677224</v>
      </c>
      <c r="AD15" s="1">
        <f t="shared" ca="1" si="7"/>
        <v>89.041549992687891</v>
      </c>
      <c r="AE15" s="1">
        <f t="shared" ca="1" si="7"/>
        <v>85.764816634444529</v>
      </c>
      <c r="AF15" s="1">
        <f t="shared" ca="1" si="7"/>
        <v>82.036699282732044</v>
      </c>
      <c r="AG15" s="1">
        <f t="shared" ca="1" si="7"/>
        <v>116.25759232197223</v>
      </c>
      <c r="AH15" s="1">
        <f t="shared" ca="1" si="7"/>
        <v>105.4990579889791</v>
      </c>
      <c r="AI15" s="1">
        <f t="shared" ca="1" si="8"/>
        <v>97.284656930890819</v>
      </c>
      <c r="AJ15" s="1">
        <f t="shared" ca="1" si="8"/>
        <v>113.44591724664068</v>
      </c>
      <c r="AK15" s="1">
        <f t="shared" ca="1" si="8"/>
        <v>92.025472402480915</v>
      </c>
      <c r="AL15" s="1">
        <f t="shared" ca="1" si="8"/>
        <v>104.52831662370555</v>
      </c>
      <c r="AM15" s="1">
        <f t="shared" ca="1" si="8"/>
        <v>73.032973481931435</v>
      </c>
      <c r="AN15" s="1">
        <f t="shared" ca="1" si="8"/>
        <v>90.562884104520109</v>
      </c>
      <c r="AO15" s="1">
        <f t="shared" ca="1" si="8"/>
        <v>91.403984618758997</v>
      </c>
      <c r="AP15" s="1">
        <f t="shared" ca="1" si="8"/>
        <v>95.031637154833263</v>
      </c>
      <c r="AQ15" s="1">
        <f t="shared" ca="1" si="8"/>
        <v>93.943640995560273</v>
      </c>
    </row>
    <row r="16" spans="1:43" x14ac:dyDescent="0.25">
      <c r="A16" s="1" t="str">
        <f t="shared" ca="1" si="1"/>
        <v>yes</v>
      </c>
      <c r="B16" s="1">
        <f t="shared" ca="1" si="2"/>
        <v>96.659026592889205</v>
      </c>
      <c r="C16" s="1">
        <f t="shared" ca="1" si="3"/>
        <v>106.1836082505897</v>
      </c>
      <c r="D16" s="1">
        <f t="shared" ca="1" si="4"/>
        <v>101.28360825058969</v>
      </c>
      <c r="E16" s="1">
        <f t="shared" ca="1" si="5"/>
        <v>14.156882625613747</v>
      </c>
      <c r="F16" s="1">
        <v>10</v>
      </c>
      <c r="H16" s="1">
        <f t="shared" ca="1" si="6"/>
        <v>79.468647709063404</v>
      </c>
      <c r="I16" s="1">
        <f t="shared" ca="1" si="6"/>
        <v>87.607949741987738</v>
      </c>
      <c r="J16" s="1">
        <f t="shared" ca="1" si="6"/>
        <v>120.83134639416556</v>
      </c>
      <c r="K16" s="1">
        <f t="shared" ca="1" si="6"/>
        <v>105.25087611479154</v>
      </c>
      <c r="L16" s="1">
        <f t="shared" ca="1" si="6"/>
        <v>107.67205283187288</v>
      </c>
      <c r="M16" s="1">
        <f t="shared" ca="1" si="6"/>
        <v>99.240452442084333</v>
      </c>
      <c r="N16" s="1">
        <f t="shared" ca="1" si="6"/>
        <v>127.71015107114789</v>
      </c>
      <c r="O16" s="1">
        <f t="shared" ca="1" si="6"/>
        <v>101.76764356719805</v>
      </c>
      <c r="P16" s="1">
        <f t="shared" ca="1" si="6"/>
        <v>86.977286709722051</v>
      </c>
      <c r="Q16" s="1">
        <f t="shared" ca="1" si="6"/>
        <v>105.47981497832065</v>
      </c>
      <c r="R16" s="1">
        <f t="shared" ca="1" si="6"/>
        <v>91.444852715801517</v>
      </c>
      <c r="S16" s="1">
        <f t="shared" ca="1" si="6"/>
        <v>90.587932270020346</v>
      </c>
      <c r="T16" s="1">
        <f t="shared" ca="1" si="6"/>
        <v>65.511919280955226</v>
      </c>
      <c r="U16" s="1">
        <f t="shared" ca="1" si="6"/>
        <v>107.30743619898701</v>
      </c>
      <c r="V16" s="1">
        <f t="shared" ca="1" si="6"/>
        <v>98.161012232070206</v>
      </c>
      <c r="W16" s="1">
        <f t="shared" ca="1" si="6"/>
        <v>110.12490252310508</v>
      </c>
      <c r="X16" s="1">
        <f t="shared" ca="1" si="7"/>
        <v>104.01353998386105</v>
      </c>
      <c r="Y16" s="1">
        <f t="shared" ca="1" si="7"/>
        <v>97.967258136566343</v>
      </c>
      <c r="Z16" s="1">
        <f t="shared" ca="1" si="7"/>
        <v>106.34354704005534</v>
      </c>
      <c r="AA16" s="1">
        <f t="shared" ca="1" si="7"/>
        <v>109.05413876835107</v>
      </c>
      <c r="AB16" s="1">
        <f t="shared" ca="1" si="7"/>
        <v>97.884997470757426</v>
      </c>
      <c r="AC16" s="1">
        <f t="shared" ca="1" si="7"/>
        <v>78.285149085530733</v>
      </c>
      <c r="AD16" s="1">
        <f t="shared" ca="1" si="7"/>
        <v>118.92543889359314</v>
      </c>
      <c r="AE16" s="1">
        <f t="shared" ca="1" si="7"/>
        <v>111.85546600169002</v>
      </c>
      <c r="AF16" s="1">
        <f t="shared" ca="1" si="7"/>
        <v>116.49165865085371</v>
      </c>
      <c r="AG16" s="1">
        <f t="shared" ca="1" si="7"/>
        <v>96.13881952166615</v>
      </c>
      <c r="AH16" s="1">
        <f t="shared" ca="1" si="7"/>
        <v>96.236407129273488</v>
      </c>
      <c r="AI16" s="1">
        <f t="shared" ca="1" si="8"/>
        <v>102.02476994701853</v>
      </c>
      <c r="AJ16" s="1">
        <f t="shared" ca="1" si="8"/>
        <v>87.19464502131656</v>
      </c>
      <c r="AK16" s="1">
        <f t="shared" ca="1" si="8"/>
        <v>103.92898279704724</v>
      </c>
      <c r="AL16" s="1">
        <f t="shared" ca="1" si="8"/>
        <v>121.63645778154273</v>
      </c>
      <c r="AM16" s="1">
        <f t="shared" ca="1" si="8"/>
        <v>130.13274630768336</v>
      </c>
      <c r="AN16" s="1">
        <f t="shared" ca="1" si="8"/>
        <v>109.05173255087082</v>
      </c>
      <c r="AO16" s="1">
        <f t="shared" ca="1" si="8"/>
        <v>101.29675769081609</v>
      </c>
      <c r="AP16" s="1">
        <f t="shared" ca="1" si="8"/>
        <v>80.824746340036072</v>
      </c>
      <c r="AQ16" s="1">
        <f t="shared" ca="1" si="8"/>
        <v>91.778361121405752</v>
      </c>
    </row>
    <row r="17" spans="1:43" x14ac:dyDescent="0.25">
      <c r="A17" s="1" t="str">
        <f t="shared" ca="1" si="1"/>
        <v>yes</v>
      </c>
      <c r="B17" s="1">
        <f t="shared" ca="1" si="2"/>
        <v>94.478605135221429</v>
      </c>
      <c r="C17" s="1">
        <f t="shared" ca="1" si="3"/>
        <v>104.503893782505</v>
      </c>
      <c r="D17" s="1">
        <f t="shared" ca="1" si="4"/>
        <v>99.603893782504997</v>
      </c>
      <c r="E17" s="1">
        <f t="shared" ca="1" si="5"/>
        <v>15.689659124337453</v>
      </c>
      <c r="F17" s="1">
        <v>11</v>
      </c>
      <c r="H17" s="1">
        <f t="shared" ca="1" si="6"/>
        <v>104.49547049360028</v>
      </c>
      <c r="I17" s="1">
        <f t="shared" ca="1" si="6"/>
        <v>110.22401139389913</v>
      </c>
      <c r="J17" s="1">
        <f t="shared" ca="1" si="6"/>
        <v>100.958707313121</v>
      </c>
      <c r="K17" s="1">
        <f t="shared" ca="1" si="6"/>
        <v>93.160143407291585</v>
      </c>
      <c r="L17" s="1">
        <f t="shared" ca="1" si="6"/>
        <v>115.28022667536023</v>
      </c>
      <c r="M17" s="1">
        <f t="shared" ca="1" si="6"/>
        <v>111.46352280907541</v>
      </c>
      <c r="N17" s="1">
        <f t="shared" ca="1" si="6"/>
        <v>107.78621647423925</v>
      </c>
      <c r="O17" s="1">
        <f t="shared" ca="1" si="6"/>
        <v>92.361345603692399</v>
      </c>
      <c r="P17" s="1">
        <f t="shared" ca="1" si="6"/>
        <v>128.29279413756896</v>
      </c>
      <c r="Q17" s="1">
        <f t="shared" ca="1" si="6"/>
        <v>95.882820641871604</v>
      </c>
      <c r="R17" s="1">
        <f t="shared" ca="1" si="6"/>
        <v>103.57575768658431</v>
      </c>
      <c r="S17" s="1">
        <f t="shared" ca="1" si="6"/>
        <v>111.51206446343245</v>
      </c>
      <c r="T17" s="1">
        <f t="shared" ca="1" si="6"/>
        <v>73.408397582480021</v>
      </c>
      <c r="U17" s="1">
        <f t="shared" ca="1" si="6"/>
        <v>81.228617297705156</v>
      </c>
      <c r="V17" s="1">
        <f t="shared" ca="1" si="6"/>
        <v>112.85678645082437</v>
      </c>
      <c r="W17" s="1">
        <f t="shared" ca="1" si="6"/>
        <v>122.53919653568749</v>
      </c>
      <c r="X17" s="1">
        <f t="shared" ca="1" si="7"/>
        <v>95.689831940357706</v>
      </c>
      <c r="Y17" s="1">
        <f t="shared" ca="1" si="7"/>
        <v>66.805301296324387</v>
      </c>
      <c r="Z17" s="1">
        <f t="shared" ca="1" si="7"/>
        <v>119.47641359351464</v>
      </c>
      <c r="AA17" s="1">
        <f t="shared" ca="1" si="7"/>
        <v>74.34298175300826</v>
      </c>
      <c r="AB17" s="1">
        <f t="shared" ca="1" si="7"/>
        <v>114.64214989667808</v>
      </c>
      <c r="AC17" s="1">
        <f t="shared" ca="1" si="7"/>
        <v>106.19719011212618</v>
      </c>
      <c r="AD17" s="1">
        <f t="shared" ca="1" si="7"/>
        <v>114.14514790253092</v>
      </c>
      <c r="AE17" s="1">
        <f t="shared" ca="1" si="7"/>
        <v>81.821589831076409</v>
      </c>
      <c r="AF17" s="1">
        <f t="shared" ca="1" si="7"/>
        <v>83.97472259179186</v>
      </c>
      <c r="AG17" s="1">
        <f t="shared" ca="1" si="7"/>
        <v>101.54911977140179</v>
      </c>
      <c r="AH17" s="1">
        <f t="shared" ca="1" si="7"/>
        <v>80.875021456519931</v>
      </c>
      <c r="AI17" s="1">
        <f t="shared" ca="1" si="8"/>
        <v>72.323946150258735</v>
      </c>
      <c r="AJ17" s="1">
        <f t="shared" ca="1" si="8"/>
        <v>92.789754737619631</v>
      </c>
      <c r="AK17" s="1">
        <f t="shared" ca="1" si="8"/>
        <v>88.683112058634151</v>
      </c>
      <c r="AL17" s="1">
        <f t="shared" ca="1" si="8"/>
        <v>99.91036975754983</v>
      </c>
      <c r="AM17" s="1">
        <f t="shared" ca="1" si="8"/>
        <v>83.611961764588045</v>
      </c>
      <c r="AN17" s="1">
        <f t="shared" ca="1" si="8"/>
        <v>109.38499482541353</v>
      </c>
      <c r="AO17" s="1">
        <f t="shared" ca="1" si="8"/>
        <v>110.69226804313335</v>
      </c>
      <c r="AP17" s="1">
        <f t="shared" ca="1" si="8"/>
        <v>110.6712013032644</v>
      </c>
      <c r="AQ17" s="1">
        <f t="shared" ca="1" si="8"/>
        <v>113.12701841795538</v>
      </c>
    </row>
    <row r="18" spans="1:43" x14ac:dyDescent="0.25">
      <c r="A18" s="1" t="str">
        <f t="shared" ca="1" si="1"/>
        <v>yes</v>
      </c>
      <c r="B18" s="1">
        <f t="shared" ca="1" si="2"/>
        <v>97.56610098666367</v>
      </c>
      <c r="C18" s="1">
        <f t="shared" ca="1" si="3"/>
        <v>106.88900228194376</v>
      </c>
      <c r="D18" s="1">
        <f t="shared" ca="1" si="4"/>
        <v>101.98900228194375</v>
      </c>
      <c r="E18" s="1">
        <f t="shared" ca="1" si="5"/>
        <v>13.539493761061493</v>
      </c>
      <c r="F18" s="1">
        <v>12</v>
      </c>
      <c r="H18" s="1">
        <f t="shared" ca="1" si="6"/>
        <v>112.74453534529732</v>
      </c>
      <c r="I18" s="1">
        <f t="shared" ca="1" si="6"/>
        <v>94.780252486202485</v>
      </c>
      <c r="J18" s="1">
        <f t="shared" ca="1" si="6"/>
        <v>98.817725088691816</v>
      </c>
      <c r="K18" s="1">
        <f t="shared" ca="1" si="6"/>
        <v>102.62772670235013</v>
      </c>
      <c r="L18" s="1">
        <f t="shared" ca="1" si="6"/>
        <v>76.83573194653134</v>
      </c>
      <c r="M18" s="1">
        <f t="shared" ca="1" si="6"/>
        <v>109.93193460561258</v>
      </c>
      <c r="N18" s="1">
        <f t="shared" ca="1" si="6"/>
        <v>112.61270740165948</v>
      </c>
      <c r="O18" s="1">
        <f t="shared" ca="1" si="6"/>
        <v>111.1630214450029</v>
      </c>
      <c r="P18" s="1">
        <f t="shared" ca="1" si="6"/>
        <v>123.40249970440161</v>
      </c>
      <c r="Q18" s="1">
        <f t="shared" ca="1" si="6"/>
        <v>97.663756128149814</v>
      </c>
      <c r="R18" s="1">
        <f t="shared" ca="1" si="6"/>
        <v>123.17505602907531</v>
      </c>
      <c r="S18" s="1">
        <f t="shared" ca="1" si="6"/>
        <v>113.25383312158127</v>
      </c>
      <c r="T18" s="1">
        <f t="shared" ca="1" si="6"/>
        <v>90.756433949441359</v>
      </c>
      <c r="U18" s="1">
        <f t="shared" ca="1" si="6"/>
        <v>129.72086423468289</v>
      </c>
      <c r="V18" s="1">
        <f t="shared" ca="1" si="6"/>
        <v>96.953942934848286</v>
      </c>
      <c r="W18" s="1">
        <f t="shared" ca="1" si="6"/>
        <v>109.66547693685408</v>
      </c>
      <c r="X18" s="1">
        <f t="shared" ca="1" si="7"/>
        <v>111.98946729303277</v>
      </c>
      <c r="Y18" s="1">
        <f t="shared" ca="1" si="7"/>
        <v>103.09100331961268</v>
      </c>
      <c r="Z18" s="1">
        <f t="shared" ca="1" si="7"/>
        <v>114.9354896756239</v>
      </c>
      <c r="AA18" s="1">
        <f t="shared" ca="1" si="7"/>
        <v>101.52777665176062</v>
      </c>
      <c r="AB18" s="1">
        <f t="shared" ca="1" si="7"/>
        <v>100.81718148653421</v>
      </c>
      <c r="AC18" s="1">
        <f t="shared" ca="1" si="7"/>
        <v>97.16532755524176</v>
      </c>
      <c r="AD18" s="1">
        <f t="shared" ca="1" si="7"/>
        <v>82.822277123958401</v>
      </c>
      <c r="AE18" s="1">
        <f t="shared" ca="1" si="7"/>
        <v>108.00978064172628</v>
      </c>
      <c r="AF18" s="1">
        <f t="shared" ca="1" si="7"/>
        <v>83.476750736022439</v>
      </c>
      <c r="AG18" s="1">
        <f t="shared" ca="1" si="7"/>
        <v>120.35478609780219</v>
      </c>
      <c r="AH18" s="1">
        <f t="shared" ca="1" si="7"/>
        <v>93.373757240642817</v>
      </c>
      <c r="AI18" s="1">
        <f t="shared" ca="1" si="8"/>
        <v>105.02925015365491</v>
      </c>
      <c r="AJ18" s="1">
        <f t="shared" ca="1" si="8"/>
        <v>115.4994257278731</v>
      </c>
      <c r="AK18" s="1">
        <f t="shared" ca="1" si="8"/>
        <v>72.439869417301139</v>
      </c>
      <c r="AL18" s="1">
        <f t="shared" ca="1" si="8"/>
        <v>103.47930431567393</v>
      </c>
      <c r="AM18" s="1">
        <f t="shared" ca="1" si="8"/>
        <v>89.373997288957668</v>
      </c>
      <c r="AN18" s="1">
        <f t="shared" ca="1" si="8"/>
        <v>95.008837899623757</v>
      </c>
      <c r="AO18" s="1">
        <f t="shared" ca="1" si="8"/>
        <v>98.006390583587773</v>
      </c>
      <c r="AP18" s="1">
        <f t="shared" ca="1" si="8"/>
        <v>89.406645284058669</v>
      </c>
      <c r="AQ18" s="1">
        <f t="shared" ca="1" si="8"/>
        <v>81.691265596904159</v>
      </c>
    </row>
    <row r="19" spans="1:43" x14ac:dyDescent="0.25">
      <c r="A19" s="1" t="str">
        <f t="shared" ca="1" si="1"/>
        <v>yes</v>
      </c>
      <c r="B19" s="1">
        <f t="shared" ca="1" si="2"/>
        <v>96.684944690152747</v>
      </c>
      <c r="C19" s="1">
        <f t="shared" ca="1" si="3"/>
        <v>106.17557844946904</v>
      </c>
      <c r="D19" s="1">
        <f t="shared" ca="1" si="4"/>
        <v>101.27557844946904</v>
      </c>
      <c r="E19" s="1">
        <f t="shared" ca="1" si="5"/>
        <v>14.052960487702936</v>
      </c>
      <c r="F19" s="1">
        <v>13</v>
      </c>
      <c r="H19" s="1">
        <f t="shared" ca="1" si="6"/>
        <v>82.413030289834666</v>
      </c>
      <c r="I19" s="1">
        <f t="shared" ca="1" si="6"/>
        <v>98.88918621844681</v>
      </c>
      <c r="J19" s="1">
        <f t="shared" ca="1" si="6"/>
        <v>76.33890359677531</v>
      </c>
      <c r="K19" s="1">
        <f t="shared" ca="1" si="6"/>
        <v>100.06822558889276</v>
      </c>
      <c r="L19" s="1">
        <f t="shared" ca="1" si="6"/>
        <v>106.85476015620877</v>
      </c>
      <c r="M19" s="1">
        <f t="shared" ca="1" si="6"/>
        <v>85.863542770521988</v>
      </c>
      <c r="N19" s="1">
        <f t="shared" ca="1" si="6"/>
        <v>93.48226184786958</v>
      </c>
      <c r="O19" s="1">
        <f t="shared" ca="1" si="6"/>
        <v>79.770133086977765</v>
      </c>
      <c r="P19" s="1">
        <f t="shared" ca="1" si="6"/>
        <v>101.37447091188069</v>
      </c>
      <c r="Q19" s="1">
        <f t="shared" ca="1" si="6"/>
        <v>112.62933119167097</v>
      </c>
      <c r="R19" s="1">
        <f t="shared" ca="1" si="6"/>
        <v>104.37851756453146</v>
      </c>
      <c r="S19" s="1">
        <f t="shared" ca="1" si="6"/>
        <v>113.15134051493534</v>
      </c>
      <c r="T19" s="1">
        <f t="shared" ca="1" si="6"/>
        <v>107.13624210155966</v>
      </c>
      <c r="U19" s="1">
        <f t="shared" ca="1" si="6"/>
        <v>84.721136754548411</v>
      </c>
      <c r="V19" s="1">
        <f t="shared" ca="1" si="6"/>
        <v>111.28021725711417</v>
      </c>
      <c r="W19" s="1">
        <f t="shared" ca="1" si="6"/>
        <v>112.24611349007577</v>
      </c>
      <c r="X19" s="1">
        <f t="shared" ca="1" si="7"/>
        <v>110.79678903426404</v>
      </c>
      <c r="Y19" s="1">
        <f t="shared" ca="1" si="7"/>
        <v>103.09914331375269</v>
      </c>
      <c r="Z19" s="1">
        <f t="shared" ca="1" si="7"/>
        <v>121.1157881409251</v>
      </c>
      <c r="AA19" s="1">
        <f t="shared" ca="1" si="7"/>
        <v>119.77996288991385</v>
      </c>
      <c r="AB19" s="1">
        <f t="shared" ca="1" si="7"/>
        <v>100.70256362477731</v>
      </c>
      <c r="AC19" s="1">
        <f t="shared" ca="1" si="7"/>
        <v>98.160647013152385</v>
      </c>
      <c r="AD19" s="1">
        <f t="shared" ca="1" si="7"/>
        <v>85.989911639782463</v>
      </c>
      <c r="AE19" s="1">
        <f t="shared" ca="1" si="7"/>
        <v>84.962328759265731</v>
      </c>
      <c r="AF19" s="1">
        <f t="shared" ca="1" si="7"/>
        <v>112.71378578383914</v>
      </c>
      <c r="AG19" s="1">
        <f t="shared" ca="1" si="7"/>
        <v>98.971028153685594</v>
      </c>
      <c r="AH19" s="1">
        <f t="shared" ca="1" si="7"/>
        <v>129.90478893592643</v>
      </c>
      <c r="AI19" s="1">
        <f t="shared" ca="1" si="8"/>
        <v>133.20557007281548</v>
      </c>
      <c r="AJ19" s="1">
        <f t="shared" ca="1" si="8"/>
        <v>88.572800776666355</v>
      </c>
      <c r="AK19" s="1">
        <f t="shared" ca="1" si="8"/>
        <v>104.24343719859938</v>
      </c>
      <c r="AL19" s="1">
        <f t="shared" ca="1" si="8"/>
        <v>91.56473287681024</v>
      </c>
      <c r="AM19" s="1">
        <f t="shared" ca="1" si="8"/>
        <v>94.127609252725662</v>
      </c>
      <c r="AN19" s="1">
        <f t="shared" ca="1" si="8"/>
        <v>82.100847397485197</v>
      </c>
      <c r="AO19" s="1">
        <f t="shared" ca="1" si="8"/>
        <v>91.843863734165367</v>
      </c>
      <c r="AP19" s="1">
        <f t="shared" ca="1" si="8"/>
        <v>114.96195067071801</v>
      </c>
      <c r="AQ19" s="1">
        <f t="shared" ca="1" si="8"/>
        <v>108.50586156977106</v>
      </c>
    </row>
    <row r="20" spans="1:43" x14ac:dyDescent="0.25">
      <c r="A20" s="1" t="str">
        <f t="shared" ca="1" si="1"/>
        <v>yes</v>
      </c>
      <c r="B20" s="1">
        <f t="shared" ca="1" si="2"/>
        <v>94.623360704956042</v>
      </c>
      <c r="C20" s="1">
        <f t="shared" ca="1" si="3"/>
        <v>103.94427360910711</v>
      </c>
      <c r="D20" s="1">
        <f t="shared" ca="1" si="4"/>
        <v>99.044273609107108</v>
      </c>
      <c r="E20" s="1">
        <f t="shared" ca="1" si="5"/>
        <v>13.533406849442027</v>
      </c>
      <c r="F20" s="1">
        <v>14</v>
      </c>
      <c r="H20" s="1">
        <f t="shared" ca="1" si="6"/>
        <v>101.04190491547244</v>
      </c>
      <c r="I20" s="1">
        <f t="shared" ca="1" si="6"/>
        <v>98.710967696624564</v>
      </c>
      <c r="J20" s="1">
        <f t="shared" ca="1" si="6"/>
        <v>95.273173432398579</v>
      </c>
      <c r="K20" s="1">
        <f t="shared" ca="1" si="6"/>
        <v>92.653948703240857</v>
      </c>
      <c r="L20" s="1">
        <f t="shared" ca="1" si="6"/>
        <v>91.351350999366957</v>
      </c>
      <c r="M20" s="1">
        <f t="shared" ca="1" si="6"/>
        <v>93.543749110704894</v>
      </c>
      <c r="N20" s="1">
        <f t="shared" ca="1" si="6"/>
        <v>86.944221508542995</v>
      </c>
      <c r="O20" s="1">
        <f t="shared" ca="1" si="6"/>
        <v>90.605703667043088</v>
      </c>
      <c r="P20" s="1">
        <f t="shared" ca="1" si="6"/>
        <v>89.150782642513789</v>
      </c>
      <c r="Q20" s="1">
        <f t="shared" ca="1" si="6"/>
        <v>65.560493307575797</v>
      </c>
      <c r="R20" s="1">
        <f t="shared" ca="1" si="6"/>
        <v>95.035908931669198</v>
      </c>
      <c r="S20" s="1">
        <f t="shared" ca="1" si="6"/>
        <v>113.08676924852553</v>
      </c>
      <c r="T20" s="1">
        <f t="shared" ca="1" si="6"/>
        <v>94.233079497384807</v>
      </c>
      <c r="U20" s="1">
        <f t="shared" ca="1" si="6"/>
        <v>99.282235690427001</v>
      </c>
      <c r="V20" s="1">
        <f t="shared" ca="1" si="6"/>
        <v>105.01500241055852</v>
      </c>
      <c r="W20" s="1">
        <f t="shared" ca="1" si="6"/>
        <v>105.43667549172218</v>
      </c>
      <c r="X20" s="1">
        <f t="shared" ca="1" si="7"/>
        <v>101.70789402306123</v>
      </c>
      <c r="Y20" s="1">
        <f t="shared" ca="1" si="7"/>
        <v>103.38403102837498</v>
      </c>
      <c r="Z20" s="1">
        <f t="shared" ca="1" si="7"/>
        <v>104.14116567008438</v>
      </c>
      <c r="AA20" s="1">
        <f t="shared" ca="1" si="7"/>
        <v>122.40403129888355</v>
      </c>
      <c r="AB20" s="1">
        <f t="shared" ca="1" si="7"/>
        <v>72.053602058952706</v>
      </c>
      <c r="AC20" s="1">
        <f t="shared" ca="1" si="7"/>
        <v>96.847696250819823</v>
      </c>
      <c r="AD20" s="1">
        <f t="shared" ca="1" si="7"/>
        <v>115.79343321505328</v>
      </c>
      <c r="AE20" s="1">
        <f t="shared" ca="1" si="7"/>
        <v>112.14880855291165</v>
      </c>
      <c r="AF20" s="1">
        <f t="shared" ca="1" si="7"/>
        <v>94.576118690291906</v>
      </c>
      <c r="AG20" s="1">
        <f t="shared" ca="1" si="7"/>
        <v>129.5046946475608</v>
      </c>
      <c r="AH20" s="1">
        <f t="shared" ca="1" si="7"/>
        <v>101.9808954755246</v>
      </c>
      <c r="AI20" s="1">
        <f t="shared" ca="1" si="8"/>
        <v>115.57773641567998</v>
      </c>
      <c r="AJ20" s="1">
        <f t="shared" ca="1" si="8"/>
        <v>89.650561647125258</v>
      </c>
      <c r="AK20" s="1">
        <f t="shared" ca="1" si="8"/>
        <v>106.99649046757534</v>
      </c>
      <c r="AL20" s="1">
        <f t="shared" ca="1" si="8"/>
        <v>123.60610163291447</v>
      </c>
      <c r="AM20" s="1">
        <f t="shared" ca="1" si="8"/>
        <v>84.511820394045998</v>
      </c>
      <c r="AN20" s="1">
        <f t="shared" ca="1" si="8"/>
        <v>102.90667430629703</v>
      </c>
      <c r="AO20" s="1">
        <f t="shared" ca="1" si="8"/>
        <v>102.24797799090641</v>
      </c>
      <c r="AP20" s="1">
        <f t="shared" ca="1" si="8"/>
        <v>90.400005202678273</v>
      </c>
      <c r="AQ20" s="1">
        <f t="shared" ca="1" si="8"/>
        <v>78.228143705342262</v>
      </c>
    </row>
    <row r="21" spans="1:43" x14ac:dyDescent="0.25">
      <c r="A21" s="1" t="str">
        <f t="shared" ca="1" si="1"/>
        <v>yes</v>
      </c>
      <c r="B21" s="1">
        <f t="shared" ca="1" si="2"/>
        <v>92.389107951681808</v>
      </c>
      <c r="C21" s="1">
        <f t="shared" ca="1" si="3"/>
        <v>102.71833890442385</v>
      </c>
      <c r="D21" s="1">
        <f t="shared" ca="1" si="4"/>
        <v>97.81833890442384</v>
      </c>
      <c r="E21" s="1">
        <f t="shared" ca="1" si="5"/>
        <v>16.620094753291951</v>
      </c>
      <c r="F21" s="1">
        <v>15</v>
      </c>
      <c r="H21" s="1">
        <f t="shared" ca="1" si="6"/>
        <v>116.276782475242</v>
      </c>
      <c r="I21" s="1">
        <f t="shared" ca="1" si="6"/>
        <v>102.02564826801658</v>
      </c>
      <c r="J21" s="1">
        <f t="shared" ca="1" si="6"/>
        <v>94.584247073008214</v>
      </c>
      <c r="K21" s="1">
        <f t="shared" ca="1" si="6"/>
        <v>84.91368850185448</v>
      </c>
      <c r="L21" s="1">
        <f t="shared" ca="1" si="6"/>
        <v>107.90248756864681</v>
      </c>
      <c r="M21" s="1">
        <f t="shared" ca="1" si="6"/>
        <v>110.80525069089605</v>
      </c>
      <c r="N21" s="1">
        <f t="shared" ca="1" si="6"/>
        <v>83.493707294679865</v>
      </c>
      <c r="O21" s="1">
        <f t="shared" ca="1" si="6"/>
        <v>83.202251776161773</v>
      </c>
      <c r="P21" s="1">
        <f t="shared" ca="1" si="6"/>
        <v>97.832284933342919</v>
      </c>
      <c r="Q21" s="1">
        <f t="shared" ca="1" si="6"/>
        <v>105.56646961127989</v>
      </c>
      <c r="R21" s="1">
        <f t="shared" ca="1" si="6"/>
        <v>103.67557537424118</v>
      </c>
      <c r="S21" s="1">
        <f t="shared" ca="1" si="6"/>
        <v>91.197492489543336</v>
      </c>
      <c r="T21" s="1">
        <f t="shared" ca="1" si="6"/>
        <v>102.39427722488627</v>
      </c>
      <c r="U21" s="1">
        <f t="shared" ca="1" si="6"/>
        <v>84.982474688030038</v>
      </c>
      <c r="V21" s="1">
        <f t="shared" ca="1" si="6"/>
        <v>150.70558258630345</v>
      </c>
      <c r="W21" s="1">
        <f t="shared" ca="1" si="6"/>
        <v>87.676960409678017</v>
      </c>
      <c r="X21" s="1">
        <f t="shared" ca="1" si="7"/>
        <v>107.73604987542863</v>
      </c>
      <c r="Y21" s="1">
        <f t="shared" ca="1" si="7"/>
        <v>89.071534157938601</v>
      </c>
      <c r="Z21" s="1">
        <f t="shared" ca="1" si="7"/>
        <v>107.34614850262749</v>
      </c>
      <c r="AA21" s="1">
        <f t="shared" ca="1" si="7"/>
        <v>106.77698573105766</v>
      </c>
      <c r="AB21" s="1">
        <f t="shared" ca="1" si="7"/>
        <v>103.53903798956583</v>
      </c>
      <c r="AC21" s="1">
        <f t="shared" ca="1" si="7"/>
        <v>94.543438457538556</v>
      </c>
      <c r="AD21" s="1">
        <f t="shared" ca="1" si="7"/>
        <v>70.445318179284783</v>
      </c>
      <c r="AE21" s="1">
        <f t="shared" ca="1" si="7"/>
        <v>95.145684977858096</v>
      </c>
      <c r="AF21" s="1">
        <f t="shared" ca="1" si="7"/>
        <v>102.61753996920751</v>
      </c>
      <c r="AG21" s="1">
        <f t="shared" ca="1" si="7"/>
        <v>105.12930783990589</v>
      </c>
      <c r="AH21" s="1">
        <f t="shared" ca="1" si="7"/>
        <v>111.05745787619614</v>
      </c>
      <c r="AI21" s="1">
        <f t="shared" ca="1" si="8"/>
        <v>80.428649301424116</v>
      </c>
      <c r="AJ21" s="1">
        <f t="shared" ca="1" si="8"/>
        <v>68.251962993196457</v>
      </c>
      <c r="AK21" s="1">
        <f t="shared" ca="1" si="8"/>
        <v>130.0073377316422</v>
      </c>
      <c r="AL21" s="1">
        <f t="shared" ca="1" si="8"/>
        <v>105.0011546541942</v>
      </c>
      <c r="AM21" s="1">
        <f t="shared" ca="1" si="8"/>
        <v>62.284664101945467</v>
      </c>
      <c r="AN21" s="1">
        <f t="shared" ca="1" si="8"/>
        <v>84.757667107486682</v>
      </c>
      <c r="AO21" s="1">
        <f t="shared" ca="1" si="8"/>
        <v>89.532946392427775</v>
      </c>
      <c r="AP21" s="1">
        <f t="shared" ca="1" si="8"/>
        <v>95.59551209286991</v>
      </c>
      <c r="AQ21" s="1">
        <f t="shared" ca="1" si="8"/>
        <v>104.95662166165162</v>
      </c>
    </row>
    <row r="22" spans="1:43" x14ac:dyDescent="0.25">
      <c r="A22" s="1" t="str">
        <f t="shared" ca="1" si="1"/>
        <v>yes</v>
      </c>
      <c r="B22" s="1">
        <f t="shared" ca="1" si="2"/>
        <v>94.35631490401704</v>
      </c>
      <c r="C22" s="1">
        <f t="shared" ca="1" si="3"/>
        <v>104.51062733206568</v>
      </c>
      <c r="D22" s="1">
        <f t="shared" ca="1" si="4"/>
        <v>99.610627332065675</v>
      </c>
      <c r="E22" s="1">
        <f t="shared" ca="1" si="5"/>
        <v>16.084629881781517</v>
      </c>
      <c r="F22" s="1">
        <v>16</v>
      </c>
      <c r="H22" s="1">
        <f t="shared" ca="1" si="6"/>
        <v>108.99785324303798</v>
      </c>
      <c r="I22" s="1">
        <f t="shared" ca="1" si="6"/>
        <v>113.68330055992035</v>
      </c>
      <c r="J22" s="1">
        <f t="shared" ca="1" si="6"/>
        <v>97.319471187564304</v>
      </c>
      <c r="K22" s="1">
        <f t="shared" ca="1" si="6"/>
        <v>104.66064738450793</v>
      </c>
      <c r="L22" s="1">
        <f t="shared" ca="1" si="6"/>
        <v>111.92130413561316</v>
      </c>
      <c r="M22" s="1">
        <f t="shared" ca="1" si="6"/>
        <v>74.7544766350874</v>
      </c>
      <c r="N22" s="1">
        <f t="shared" ca="1" si="6"/>
        <v>71.645935429205238</v>
      </c>
      <c r="O22" s="1">
        <f t="shared" ca="1" si="6"/>
        <v>110.33651462412797</v>
      </c>
      <c r="P22" s="1">
        <f t="shared" ca="1" si="6"/>
        <v>85.512970465532064</v>
      </c>
      <c r="Q22" s="1">
        <f t="shared" ca="1" si="6"/>
        <v>88.118226257311889</v>
      </c>
      <c r="R22" s="1">
        <f t="shared" ca="1" si="6"/>
        <v>103.38256427381673</v>
      </c>
      <c r="S22" s="1">
        <f t="shared" ca="1" si="6"/>
        <v>130.59995211775421</v>
      </c>
      <c r="T22" s="1">
        <f t="shared" ca="1" si="6"/>
        <v>70.509151914731603</v>
      </c>
      <c r="U22" s="1">
        <f t="shared" ca="1" si="6"/>
        <v>111.6251266458053</v>
      </c>
      <c r="V22" s="1">
        <f t="shared" ca="1" si="6"/>
        <v>90.34126150759225</v>
      </c>
      <c r="W22" s="1">
        <f t="shared" ca="1" si="6"/>
        <v>116.47883455872757</v>
      </c>
      <c r="X22" s="1">
        <f t="shared" ca="1" si="7"/>
        <v>106.2944476558289</v>
      </c>
      <c r="Y22" s="1">
        <f t="shared" ca="1" si="7"/>
        <v>97.752808709152617</v>
      </c>
      <c r="Z22" s="1">
        <f t="shared" ca="1" si="7"/>
        <v>108.11229298927448</v>
      </c>
      <c r="AA22" s="1">
        <f t="shared" ca="1" si="7"/>
        <v>93.973454044961727</v>
      </c>
      <c r="AB22" s="1">
        <f t="shared" ca="1" si="7"/>
        <v>97.075438483056274</v>
      </c>
      <c r="AC22" s="1">
        <f t="shared" ca="1" si="7"/>
        <v>82.197509752771509</v>
      </c>
      <c r="AD22" s="1">
        <f t="shared" ca="1" si="7"/>
        <v>76.902843344213295</v>
      </c>
      <c r="AE22" s="1">
        <f t="shared" ca="1" si="7"/>
        <v>108.19644340300016</v>
      </c>
      <c r="AF22" s="1">
        <f t="shared" ca="1" si="7"/>
        <v>92.0983318498687</v>
      </c>
      <c r="AG22" s="1">
        <f t="shared" ca="1" si="7"/>
        <v>104.70325679786474</v>
      </c>
      <c r="AH22" s="1">
        <f t="shared" ca="1" si="7"/>
        <v>106.71542880362679</v>
      </c>
      <c r="AI22" s="1">
        <f t="shared" ca="1" si="8"/>
        <v>130.41785835328278</v>
      </c>
      <c r="AJ22" s="1">
        <f t="shared" ca="1" si="8"/>
        <v>88.070394340666923</v>
      </c>
      <c r="AK22" s="1">
        <f t="shared" ca="1" si="8"/>
        <v>104.78936140051967</v>
      </c>
      <c r="AL22" s="1">
        <f t="shared" ca="1" si="8"/>
        <v>110.75137970658071</v>
      </c>
      <c r="AM22" s="1">
        <f t="shared" ca="1" si="8"/>
        <v>79.688029976706105</v>
      </c>
      <c r="AN22" s="1">
        <f t="shared" ca="1" si="8"/>
        <v>106.43422003398985</v>
      </c>
      <c r="AO22" s="1">
        <f t="shared" ca="1" si="8"/>
        <v>101.01738349645247</v>
      </c>
      <c r="AP22" s="1">
        <f t="shared" ca="1" si="8"/>
        <v>72.698756884726791</v>
      </c>
      <c r="AQ22" s="1">
        <f t="shared" ca="1" si="8"/>
        <v>128.20535298748317</v>
      </c>
    </row>
    <row r="23" spans="1:43" x14ac:dyDescent="0.25">
      <c r="A23" s="1" t="str">
        <f t="shared" ca="1" si="1"/>
        <v>yes</v>
      </c>
      <c r="B23" s="1">
        <f t="shared" ca="1" si="2"/>
        <v>93.387178353186201</v>
      </c>
      <c r="C23" s="1">
        <f t="shared" ca="1" si="3"/>
        <v>103.66755777957921</v>
      </c>
      <c r="D23" s="1">
        <f t="shared" ca="1" si="4"/>
        <v>98.767557779579207</v>
      </c>
      <c r="E23" s="1">
        <f t="shared" ca="1" si="5"/>
        <v>16.470549264468396</v>
      </c>
      <c r="F23" s="1">
        <v>17</v>
      </c>
      <c r="H23" s="1">
        <f t="shared" ca="1" si="6"/>
        <v>66.186530687265062</v>
      </c>
      <c r="I23" s="1">
        <f t="shared" ca="1" si="6"/>
        <v>120.7247160157752</v>
      </c>
      <c r="J23" s="1">
        <f t="shared" ca="1" si="6"/>
        <v>93.940280361279505</v>
      </c>
      <c r="K23" s="1">
        <f t="shared" ca="1" si="6"/>
        <v>86.396103386370498</v>
      </c>
      <c r="L23" s="1">
        <f t="shared" ca="1" si="6"/>
        <v>98.305811266237171</v>
      </c>
      <c r="M23" s="1">
        <f t="shared" ca="1" si="6"/>
        <v>96.041735394134506</v>
      </c>
      <c r="N23" s="1">
        <f t="shared" ca="1" si="6"/>
        <v>115.76891954939386</v>
      </c>
      <c r="O23" s="1">
        <f t="shared" ca="1" si="6"/>
        <v>100.71401202401309</v>
      </c>
      <c r="P23" s="1">
        <f t="shared" ca="1" si="6"/>
        <v>94.154113675706739</v>
      </c>
      <c r="Q23" s="1">
        <f t="shared" ca="1" si="6"/>
        <v>100.1225775024551</v>
      </c>
      <c r="R23" s="1">
        <f t="shared" ca="1" si="6"/>
        <v>79.051063702165223</v>
      </c>
      <c r="S23" s="1">
        <f t="shared" ca="1" si="6"/>
        <v>96.506740564468345</v>
      </c>
      <c r="T23" s="1">
        <f t="shared" ca="1" si="6"/>
        <v>95.165199356037206</v>
      </c>
      <c r="U23" s="1">
        <f t="shared" ca="1" si="6"/>
        <v>90.733671646695797</v>
      </c>
      <c r="V23" s="1">
        <f t="shared" ca="1" si="6"/>
        <v>69.672432525086606</v>
      </c>
      <c r="W23" s="1">
        <f t="shared" ca="1" si="6"/>
        <v>117.34954347421601</v>
      </c>
      <c r="X23" s="1">
        <f t="shared" ca="1" si="7"/>
        <v>106.66811966638925</v>
      </c>
      <c r="Y23" s="1">
        <f t="shared" ca="1" si="7"/>
        <v>128.28166464101366</v>
      </c>
      <c r="Z23" s="1">
        <f t="shared" ca="1" si="7"/>
        <v>117.6255718907972</v>
      </c>
      <c r="AA23" s="1">
        <f t="shared" ca="1" si="7"/>
        <v>103.90774858791613</v>
      </c>
      <c r="AB23" s="1">
        <f t="shared" ca="1" si="7"/>
        <v>96.00837555530444</v>
      </c>
      <c r="AC23" s="1">
        <f t="shared" ca="1" si="7"/>
        <v>111.84814803807262</v>
      </c>
      <c r="AD23" s="1">
        <f t="shared" ca="1" si="7"/>
        <v>87.28777388196842</v>
      </c>
      <c r="AE23" s="1">
        <f t="shared" ca="1" si="7"/>
        <v>95.967672503072578</v>
      </c>
      <c r="AF23" s="1">
        <f t="shared" ca="1" si="7"/>
        <v>80.273609740262913</v>
      </c>
      <c r="AG23" s="1">
        <f t="shared" ca="1" si="7"/>
        <v>117.76329795441055</v>
      </c>
      <c r="AH23" s="1">
        <f t="shared" ca="1" si="7"/>
        <v>81.881926581981489</v>
      </c>
      <c r="AI23" s="1">
        <f t="shared" ca="1" si="8"/>
        <v>92.526891060159144</v>
      </c>
      <c r="AJ23" s="1">
        <f t="shared" ca="1" si="8"/>
        <v>90.588799728319216</v>
      </c>
      <c r="AK23" s="1">
        <f t="shared" ca="1" si="8"/>
        <v>91.008497142664552</v>
      </c>
      <c r="AL23" s="1">
        <f t="shared" ca="1" si="8"/>
        <v>148.42178874923076</v>
      </c>
      <c r="AM23" s="1">
        <f t="shared" ca="1" si="8"/>
        <v>80.110646943003516</v>
      </c>
      <c r="AN23" s="1">
        <f t="shared" ca="1" si="8"/>
        <v>91.406644890267515</v>
      </c>
      <c r="AO23" s="1">
        <f t="shared" ca="1" si="8"/>
        <v>107.32113388657878</v>
      </c>
      <c r="AP23" s="1">
        <f t="shared" ca="1" si="8"/>
        <v>99.478309634877604</v>
      </c>
      <c r="AQ23" s="1">
        <f t="shared" ca="1" si="8"/>
        <v>106.42200785726072</v>
      </c>
    </row>
    <row r="24" spans="1:43" x14ac:dyDescent="0.25">
      <c r="A24" s="1" t="str">
        <f t="shared" ca="1" si="1"/>
        <v>yes</v>
      </c>
      <c r="B24" s="1">
        <f t="shared" ca="1" si="2"/>
        <v>95.875573392506467</v>
      </c>
      <c r="C24" s="1">
        <f t="shared" ca="1" si="3"/>
        <v>105.53562306351085</v>
      </c>
      <c r="D24" s="1">
        <f t="shared" ca="1" si="4"/>
        <v>100.63562306351085</v>
      </c>
      <c r="E24" s="1">
        <f t="shared" ca="1" si="5"/>
        <v>14.571580625523612</v>
      </c>
      <c r="F24" s="1">
        <v>18</v>
      </c>
      <c r="H24" s="1">
        <f t="shared" ca="1" si="6"/>
        <v>68.386389668663682</v>
      </c>
      <c r="I24" s="1">
        <f t="shared" ca="1" si="6"/>
        <v>101.00364318808002</v>
      </c>
      <c r="J24" s="1">
        <f t="shared" ca="1" si="6"/>
        <v>123.6981569464608</v>
      </c>
      <c r="K24" s="1">
        <f t="shared" ca="1" si="6"/>
        <v>115.67888074235925</v>
      </c>
      <c r="L24" s="1">
        <f t="shared" ca="1" si="6"/>
        <v>99.690662539194847</v>
      </c>
      <c r="M24" s="1">
        <f t="shared" ca="1" si="6"/>
        <v>90.811013624435674</v>
      </c>
      <c r="N24" s="1">
        <f t="shared" ca="1" si="6"/>
        <v>108.04577640878769</v>
      </c>
      <c r="O24" s="1">
        <f t="shared" ca="1" si="6"/>
        <v>96.295847122198126</v>
      </c>
      <c r="P24" s="1">
        <f t="shared" ca="1" si="6"/>
        <v>78.07396177093672</v>
      </c>
      <c r="Q24" s="1">
        <f t="shared" ca="1" si="6"/>
        <v>81.020006026423346</v>
      </c>
      <c r="R24" s="1">
        <f t="shared" ca="1" si="6"/>
        <v>106.52291493261141</v>
      </c>
      <c r="S24" s="1">
        <f t="shared" ca="1" si="6"/>
        <v>114.45437177234004</v>
      </c>
      <c r="T24" s="1">
        <f t="shared" ca="1" si="6"/>
        <v>117.83967345324356</v>
      </c>
      <c r="U24" s="1">
        <f t="shared" ca="1" si="6"/>
        <v>89.335547133089847</v>
      </c>
      <c r="V24" s="1">
        <f t="shared" ca="1" si="6"/>
        <v>126.18639003778821</v>
      </c>
      <c r="W24" s="1">
        <f t="shared" ca="1" si="6"/>
        <v>98.475885292403674</v>
      </c>
      <c r="X24" s="1">
        <f t="shared" ca="1" si="7"/>
        <v>82.272131022223675</v>
      </c>
      <c r="Y24" s="1">
        <f t="shared" ca="1" si="7"/>
        <v>95.266517405696476</v>
      </c>
      <c r="Z24" s="1">
        <f t="shared" ca="1" si="7"/>
        <v>94.444651703156438</v>
      </c>
      <c r="AA24" s="1">
        <f t="shared" ca="1" si="7"/>
        <v>107.88639958288117</v>
      </c>
      <c r="AB24" s="1">
        <f t="shared" ca="1" si="7"/>
        <v>106.93910691566369</v>
      </c>
      <c r="AC24" s="1">
        <f t="shared" ca="1" si="7"/>
        <v>116.09468645286856</v>
      </c>
      <c r="AD24" s="1">
        <f t="shared" ca="1" si="7"/>
        <v>103.13934166668764</v>
      </c>
      <c r="AE24" s="1">
        <f t="shared" ca="1" si="7"/>
        <v>119.27183329200508</v>
      </c>
      <c r="AF24" s="1">
        <f t="shared" ca="1" si="7"/>
        <v>114.15356848750613</v>
      </c>
      <c r="AG24" s="1">
        <f t="shared" ca="1" si="7"/>
        <v>107.94024000967613</v>
      </c>
      <c r="AH24" s="1">
        <f t="shared" ca="1" si="7"/>
        <v>88.345334284743416</v>
      </c>
      <c r="AI24" s="1">
        <f t="shared" ca="1" si="8"/>
        <v>76.297667272077845</v>
      </c>
      <c r="AJ24" s="1">
        <f t="shared" ca="1" si="8"/>
        <v>102.86316827241558</v>
      </c>
      <c r="AK24" s="1">
        <f t="shared" ca="1" si="8"/>
        <v>96.953054516327299</v>
      </c>
      <c r="AL24" s="1">
        <f t="shared" ca="1" si="8"/>
        <v>83.999432493383139</v>
      </c>
      <c r="AM24" s="1">
        <f t="shared" ca="1" si="8"/>
        <v>106.47689440531165</v>
      </c>
      <c r="AN24" s="1">
        <f t="shared" ca="1" si="8"/>
        <v>93.387654330921563</v>
      </c>
      <c r="AO24" s="1">
        <f t="shared" ca="1" si="8"/>
        <v>121.97100062590413</v>
      </c>
      <c r="AP24" s="1">
        <f t="shared" ca="1" si="8"/>
        <v>82.825362904205377</v>
      </c>
      <c r="AQ24" s="1">
        <f t="shared" ca="1" si="8"/>
        <v>106.83526398371806</v>
      </c>
    </row>
    <row r="25" spans="1:43" x14ac:dyDescent="0.25">
      <c r="A25" s="1" t="str">
        <f t="shared" ca="1" si="1"/>
        <v>yes</v>
      </c>
      <c r="B25" s="1">
        <f t="shared" ca="1" si="2"/>
        <v>93.84649182879788</v>
      </c>
      <c r="C25" s="1">
        <f t="shared" ca="1" si="3"/>
        <v>104.20257182821818</v>
      </c>
      <c r="D25" s="1">
        <f t="shared" ca="1" si="4"/>
        <v>99.302571828218177</v>
      </c>
      <c r="E25" s="1">
        <f t="shared" ca="1" si="5"/>
        <v>16.702285712511095</v>
      </c>
      <c r="F25" s="1">
        <v>19</v>
      </c>
      <c r="H25" s="1">
        <f t="shared" ca="1" si="6"/>
        <v>117.42008376470142</v>
      </c>
      <c r="I25" s="1">
        <f t="shared" ca="1" si="6"/>
        <v>116.97654188481189</v>
      </c>
      <c r="J25" s="1">
        <f t="shared" ca="1" si="6"/>
        <v>94.085455120089179</v>
      </c>
      <c r="K25" s="1">
        <f t="shared" ca="1" si="6"/>
        <v>99.8668739733709</v>
      </c>
      <c r="L25" s="1">
        <f t="shared" ca="1" si="6"/>
        <v>121.49642475249905</v>
      </c>
      <c r="M25" s="1">
        <f t="shared" ca="1" si="6"/>
        <v>117.73434278732348</v>
      </c>
      <c r="N25" s="1">
        <f t="shared" ca="1" si="6"/>
        <v>101.68161152073023</v>
      </c>
      <c r="O25" s="1">
        <f t="shared" ca="1" si="6"/>
        <v>99.564072440835389</v>
      </c>
      <c r="P25" s="1">
        <f t="shared" ca="1" si="6"/>
        <v>84.554427048912345</v>
      </c>
      <c r="Q25" s="1">
        <f t="shared" ca="1" si="6"/>
        <v>89.327611370757296</v>
      </c>
      <c r="R25" s="1">
        <f t="shared" ca="1" si="6"/>
        <v>120.42913463914556</v>
      </c>
      <c r="S25" s="1">
        <f t="shared" ca="1" si="6"/>
        <v>80.139550613533487</v>
      </c>
      <c r="T25" s="1">
        <f t="shared" ca="1" si="6"/>
        <v>107.16645750748417</v>
      </c>
      <c r="U25" s="1">
        <f t="shared" ca="1" si="6"/>
        <v>78.661860607688311</v>
      </c>
      <c r="V25" s="1">
        <f t="shared" ca="1" si="6"/>
        <v>122.5293618381872</v>
      </c>
      <c r="W25" s="1">
        <f t="shared" ca="1" si="6"/>
        <v>78.689069371781343</v>
      </c>
      <c r="X25" s="1">
        <f t="shared" ca="1" si="7"/>
        <v>70.950898971125341</v>
      </c>
      <c r="Y25" s="1">
        <f t="shared" ca="1" si="7"/>
        <v>113.28457297806079</v>
      </c>
      <c r="Z25" s="1">
        <f t="shared" ca="1" si="7"/>
        <v>95.841042077174478</v>
      </c>
      <c r="AA25" s="1">
        <f t="shared" ca="1" si="7"/>
        <v>98.430862011403875</v>
      </c>
      <c r="AB25" s="1">
        <f t="shared" ca="1" si="7"/>
        <v>101.55527981321788</v>
      </c>
      <c r="AC25" s="1">
        <f t="shared" ca="1" si="7"/>
        <v>105.62077702320215</v>
      </c>
      <c r="AD25" s="1">
        <f t="shared" ca="1" si="7"/>
        <v>113.98111324827141</v>
      </c>
      <c r="AE25" s="1">
        <f t="shared" ca="1" si="7"/>
        <v>128.47894978333153</v>
      </c>
      <c r="AF25" s="1">
        <f t="shared" ca="1" si="7"/>
        <v>96.738411951852441</v>
      </c>
      <c r="AG25" s="1">
        <f t="shared" ca="1" si="7"/>
        <v>120.0803353706672</v>
      </c>
      <c r="AH25" s="1">
        <f t="shared" ca="1" si="7"/>
        <v>78.64037635060879</v>
      </c>
      <c r="AI25" s="1">
        <f t="shared" ca="1" si="8"/>
        <v>97.020162546668786</v>
      </c>
      <c r="AJ25" s="1">
        <f t="shared" ca="1" si="8"/>
        <v>79.414987546942129</v>
      </c>
      <c r="AK25" s="1">
        <f t="shared" ca="1" si="8"/>
        <v>104.15272375936948</v>
      </c>
      <c r="AL25" s="1">
        <f t="shared" ca="1" si="8"/>
        <v>100.37732289460871</v>
      </c>
      <c r="AM25" s="1">
        <f t="shared" ca="1" si="8"/>
        <v>116.66915389656293</v>
      </c>
      <c r="AN25" s="1">
        <f t="shared" ca="1" si="8"/>
        <v>66.249488722993391</v>
      </c>
      <c r="AO25" s="1">
        <f t="shared" ca="1" si="8"/>
        <v>78.421430733551858</v>
      </c>
      <c r="AP25" s="1">
        <f t="shared" ca="1" si="8"/>
        <v>78.574066654187888</v>
      </c>
      <c r="AQ25" s="1">
        <f t="shared" ca="1" si="8"/>
        <v>100.08775024020196</v>
      </c>
    </row>
    <row r="26" spans="1:43" x14ac:dyDescent="0.25">
      <c r="A26" s="1" t="str">
        <f t="shared" ca="1" si="1"/>
        <v>yes</v>
      </c>
      <c r="B26" s="1">
        <f t="shared" ca="1" si="2"/>
        <v>99.558555673135416</v>
      </c>
      <c r="C26" s="1">
        <f t="shared" ca="1" si="3"/>
        <v>109.4431297355253</v>
      </c>
      <c r="D26" s="1">
        <f t="shared" ca="1" si="4"/>
        <v>104.5431297355253</v>
      </c>
      <c r="E26" s="1">
        <f t="shared" ca="1" si="5"/>
        <v>15.258900190989428</v>
      </c>
      <c r="F26" s="1">
        <v>20</v>
      </c>
      <c r="H26" s="1">
        <f t="shared" ca="1" si="6"/>
        <v>141.48914618595825</v>
      </c>
      <c r="I26" s="1">
        <f t="shared" ca="1" si="6"/>
        <v>101.38606839327907</v>
      </c>
      <c r="J26" s="1">
        <f t="shared" ca="1" si="6"/>
        <v>103.58679668748677</v>
      </c>
      <c r="K26" s="1">
        <f t="shared" ca="1" si="6"/>
        <v>127.43628760234853</v>
      </c>
      <c r="L26" s="1">
        <f t="shared" ca="1" si="6"/>
        <v>90.587501249540082</v>
      </c>
      <c r="M26" s="1">
        <f t="shared" ca="1" si="6"/>
        <v>95.794439652279578</v>
      </c>
      <c r="N26" s="1">
        <f t="shared" ca="1" si="6"/>
        <v>120.41619202256291</v>
      </c>
      <c r="O26" s="1">
        <f t="shared" ca="1" si="6"/>
        <v>110.9645569187357</v>
      </c>
      <c r="P26" s="1">
        <f t="shared" ca="1" si="6"/>
        <v>92.894432327576169</v>
      </c>
      <c r="Q26" s="1">
        <f t="shared" ca="1" si="6"/>
        <v>101.94102020349304</v>
      </c>
      <c r="R26" s="1">
        <f t="shared" ca="1" si="6"/>
        <v>105.55511500049242</v>
      </c>
      <c r="S26" s="1">
        <f t="shared" ca="1" si="6"/>
        <v>98.617464135904427</v>
      </c>
      <c r="T26" s="1">
        <f t="shared" ca="1" si="6"/>
        <v>97.543273368154061</v>
      </c>
      <c r="U26" s="1">
        <f t="shared" ca="1" si="6"/>
        <v>104.47484205044871</v>
      </c>
      <c r="V26" s="1">
        <f t="shared" ca="1" si="6"/>
        <v>86.643730824780619</v>
      </c>
      <c r="W26" s="1">
        <f t="shared" ca="1" si="6"/>
        <v>95.000125365532227</v>
      </c>
      <c r="X26" s="1">
        <f t="shared" ca="1" si="7"/>
        <v>140.2925288024756</v>
      </c>
      <c r="Y26" s="1">
        <f t="shared" ca="1" si="7"/>
        <v>117.9762949979887</v>
      </c>
      <c r="Z26" s="1">
        <f t="shared" ca="1" si="7"/>
        <v>104.70531793192522</v>
      </c>
      <c r="AA26" s="1">
        <f t="shared" ca="1" si="7"/>
        <v>99.94371069839184</v>
      </c>
      <c r="AB26" s="1">
        <f t="shared" ca="1" si="7"/>
        <v>85.911959516983273</v>
      </c>
      <c r="AC26" s="1">
        <f t="shared" ca="1" si="7"/>
        <v>101.91145137746756</v>
      </c>
      <c r="AD26" s="1">
        <f t="shared" ca="1" si="7"/>
        <v>134.70854558836339</v>
      </c>
      <c r="AE26" s="1">
        <f t="shared" ca="1" si="7"/>
        <v>89.96650321655774</v>
      </c>
      <c r="AF26" s="1">
        <f t="shared" ca="1" si="7"/>
        <v>114.73553175804675</v>
      </c>
      <c r="AG26" s="1">
        <f t="shared" ca="1" si="7"/>
        <v>102.6220569249071</v>
      </c>
      <c r="AH26" s="1">
        <f t="shared" ca="1" si="7"/>
        <v>107.43761797895149</v>
      </c>
      <c r="AI26" s="1">
        <f t="shared" ca="1" si="8"/>
        <v>83.565349821157724</v>
      </c>
      <c r="AJ26" s="1">
        <f t="shared" ca="1" si="8"/>
        <v>99.989570148529552</v>
      </c>
      <c r="AK26" s="1">
        <f t="shared" ca="1" si="8"/>
        <v>81.062351072358368</v>
      </c>
      <c r="AL26" s="1">
        <f t="shared" ca="1" si="8"/>
        <v>114.47367881877797</v>
      </c>
      <c r="AM26" s="1">
        <f t="shared" ca="1" si="8"/>
        <v>114.85299700921199</v>
      </c>
      <c r="AN26" s="1">
        <f t="shared" ca="1" si="8"/>
        <v>104.46007265524588</v>
      </c>
      <c r="AO26" s="1">
        <f t="shared" ca="1" si="8"/>
        <v>106.48141626391272</v>
      </c>
      <c r="AP26" s="1">
        <f t="shared" ca="1" si="8"/>
        <v>106.91520824879655</v>
      </c>
      <c r="AQ26" s="1">
        <f t="shared" ca="1" si="8"/>
        <v>77.209515660288901</v>
      </c>
    </row>
    <row r="27" spans="1:43" x14ac:dyDescent="0.25">
      <c r="A27" s="1" t="str">
        <f t="shared" ca="1" si="1"/>
        <v>yes</v>
      </c>
      <c r="B27" s="1">
        <f t="shared" ca="1" si="2"/>
        <v>91.972504086653828</v>
      </c>
      <c r="C27" s="1">
        <f t="shared" ca="1" si="3"/>
        <v>102.30313214942035</v>
      </c>
      <c r="D27" s="1">
        <f t="shared" ca="1" si="4"/>
        <v>97.403132149420344</v>
      </c>
      <c r="E27" s="1">
        <f t="shared" ca="1" si="5"/>
        <v>16.624371620713841</v>
      </c>
      <c r="F27" s="1">
        <v>21</v>
      </c>
      <c r="H27" s="1">
        <f t="shared" ca="1" si="6"/>
        <v>90.933122661459578</v>
      </c>
      <c r="I27" s="1">
        <f t="shared" ca="1" si="6"/>
        <v>90.238801915248615</v>
      </c>
      <c r="J27" s="1">
        <f t="shared" ca="1" si="6"/>
        <v>76.362654880857775</v>
      </c>
      <c r="K27" s="1">
        <f t="shared" ca="1" si="6"/>
        <v>112.30849988388125</v>
      </c>
      <c r="L27" s="1">
        <f t="shared" ca="1" si="6"/>
        <v>99.825824584673924</v>
      </c>
      <c r="M27" s="1">
        <f t="shared" ca="1" si="6"/>
        <v>113.59433021646339</v>
      </c>
      <c r="N27" s="1">
        <f t="shared" ca="1" si="6"/>
        <v>114.98914509405382</v>
      </c>
      <c r="O27" s="1">
        <f t="shared" ca="1" si="6"/>
        <v>102.76182790364415</v>
      </c>
      <c r="P27" s="1">
        <f t="shared" ca="1" si="6"/>
        <v>94.578623096787823</v>
      </c>
      <c r="Q27" s="1">
        <f t="shared" ca="1" si="6"/>
        <v>98.125692691935683</v>
      </c>
      <c r="R27" s="1">
        <f t="shared" ca="1" si="6"/>
        <v>102.31697037688801</v>
      </c>
      <c r="S27" s="1">
        <f t="shared" ca="1" si="6"/>
        <v>100.81645563810706</v>
      </c>
      <c r="T27" s="1">
        <f t="shared" ca="1" si="6"/>
        <v>84.330340110983371</v>
      </c>
      <c r="U27" s="1">
        <f t="shared" ca="1" si="6"/>
        <v>118.94800109387836</v>
      </c>
      <c r="V27" s="1">
        <f t="shared" ca="1" si="6"/>
        <v>95.506083411446212</v>
      </c>
      <c r="W27" s="1">
        <f t="shared" ca="1" si="6"/>
        <v>100.97397196786642</v>
      </c>
      <c r="X27" s="1">
        <f t="shared" ca="1" si="7"/>
        <v>53.390026014998369</v>
      </c>
      <c r="Y27" s="1">
        <f t="shared" ca="1" si="7"/>
        <v>109.18531469448799</v>
      </c>
      <c r="Z27" s="1">
        <f t="shared" ca="1" si="7"/>
        <v>105.09600047495846</v>
      </c>
      <c r="AA27" s="1">
        <f t="shared" ca="1" si="7"/>
        <v>90.658804497929367</v>
      </c>
      <c r="AB27" s="1">
        <f t="shared" ca="1" si="7"/>
        <v>124.1023157133953</v>
      </c>
      <c r="AC27" s="1">
        <f t="shared" ca="1" si="7"/>
        <v>93.133485216866674</v>
      </c>
      <c r="AD27" s="1">
        <f t="shared" ca="1" si="7"/>
        <v>110.80659805940306</v>
      </c>
      <c r="AE27" s="1">
        <f t="shared" ca="1" si="7"/>
        <v>71.561223210381016</v>
      </c>
      <c r="AF27" s="1">
        <f t="shared" ca="1" si="7"/>
        <v>104.68991784076636</v>
      </c>
      <c r="AG27" s="1">
        <f t="shared" ca="1" si="7"/>
        <v>121.68482922200633</v>
      </c>
      <c r="AH27" s="1">
        <f t="shared" ca="1" si="7"/>
        <v>100.12049093126819</v>
      </c>
      <c r="AI27" s="1">
        <f t="shared" ca="1" si="8"/>
        <v>115.7174823025868</v>
      </c>
      <c r="AJ27" s="1">
        <f t="shared" ca="1" si="8"/>
        <v>62.451592404206465</v>
      </c>
      <c r="AK27" s="1">
        <f t="shared" ca="1" si="8"/>
        <v>97.537563493767692</v>
      </c>
      <c r="AL27" s="1">
        <f t="shared" ca="1" si="8"/>
        <v>62.947817515054332</v>
      </c>
      <c r="AM27" s="1">
        <f t="shared" ca="1" si="8"/>
        <v>105.00475481545479</v>
      </c>
      <c r="AN27" s="1">
        <f t="shared" ca="1" si="8"/>
        <v>108.57993708423751</v>
      </c>
      <c r="AO27" s="1">
        <f t="shared" ca="1" si="8"/>
        <v>87.118705246792175</v>
      </c>
      <c r="AP27" s="1">
        <f t="shared" ca="1" si="8"/>
        <v>101.2260170942041</v>
      </c>
      <c r="AQ27" s="1">
        <f t="shared" ca="1" si="8"/>
        <v>84.889536018192203</v>
      </c>
    </row>
    <row r="28" spans="1:43" x14ac:dyDescent="0.25">
      <c r="A28" s="1" t="str">
        <f t="shared" ca="1" si="1"/>
        <v>yes</v>
      </c>
      <c r="B28" s="1">
        <f t="shared" ca="1" si="2"/>
        <v>98.716911267246516</v>
      </c>
      <c r="C28" s="1">
        <f t="shared" ca="1" si="3"/>
        <v>107.88573821467548</v>
      </c>
      <c r="D28" s="1">
        <f t="shared" ca="1" si="4"/>
        <v>102.98573821467548</v>
      </c>
      <c r="E28" s="1">
        <f t="shared" ca="1" si="5"/>
        <v>13.067837594170292</v>
      </c>
      <c r="F28" s="1">
        <v>22</v>
      </c>
      <c r="H28" s="1">
        <f t="shared" ca="1" si="6"/>
        <v>103.07125803076059</v>
      </c>
      <c r="I28" s="1">
        <f t="shared" ca="1" si="6"/>
        <v>92.961973620657403</v>
      </c>
      <c r="J28" s="1">
        <f t="shared" ca="1" si="6"/>
        <v>127.52909921920309</v>
      </c>
      <c r="K28" s="1">
        <f t="shared" ca="1" si="6"/>
        <v>78.857554042180766</v>
      </c>
      <c r="L28" s="1">
        <f t="shared" ca="1" si="6"/>
        <v>99.808122643391798</v>
      </c>
      <c r="M28" s="1">
        <f t="shared" ca="1" si="6"/>
        <v>111.44473108119642</v>
      </c>
      <c r="N28" s="1">
        <f t="shared" ca="1" si="6"/>
        <v>101.66871375270043</v>
      </c>
      <c r="O28" s="1">
        <f t="shared" ca="1" si="6"/>
        <v>101.44521358549507</v>
      </c>
      <c r="P28" s="1">
        <f t="shared" ca="1" si="6"/>
        <v>124.01092219285682</v>
      </c>
      <c r="Q28" s="1">
        <f t="shared" ca="1" si="6"/>
        <v>101.79106325904696</v>
      </c>
      <c r="R28" s="1">
        <f t="shared" ca="1" si="6"/>
        <v>114.56012775393944</v>
      </c>
      <c r="S28" s="1">
        <f t="shared" ca="1" si="6"/>
        <v>94.482347514219754</v>
      </c>
      <c r="T28" s="1">
        <f t="shared" ca="1" si="6"/>
        <v>117.19450763148603</v>
      </c>
      <c r="U28" s="1">
        <f t="shared" ca="1" si="6"/>
        <v>76.576606072305935</v>
      </c>
      <c r="V28" s="1">
        <f t="shared" ca="1" si="6"/>
        <v>90.896140461332294</v>
      </c>
      <c r="W28" s="1">
        <f t="shared" ca="1" si="6"/>
        <v>106.9142441565929</v>
      </c>
      <c r="X28" s="1">
        <f t="shared" ca="1" si="7"/>
        <v>106.0163863444313</v>
      </c>
      <c r="Y28" s="1">
        <f t="shared" ca="1" si="7"/>
        <v>103.85784067289623</v>
      </c>
      <c r="Z28" s="1">
        <f t="shared" ca="1" si="7"/>
        <v>97.438747096499199</v>
      </c>
      <c r="AA28" s="1">
        <f t="shared" ca="1" si="7"/>
        <v>86.969404330471789</v>
      </c>
      <c r="AB28" s="1">
        <f t="shared" ca="1" si="7"/>
        <v>105.90887951153957</v>
      </c>
      <c r="AC28" s="1">
        <f t="shared" ca="1" si="7"/>
        <v>93.868414555449803</v>
      </c>
      <c r="AD28" s="1">
        <f t="shared" ca="1" si="7"/>
        <v>108.52480780150825</v>
      </c>
      <c r="AE28" s="1">
        <f t="shared" ca="1" si="7"/>
        <v>94.676804412748112</v>
      </c>
      <c r="AF28" s="1">
        <f t="shared" ca="1" si="7"/>
        <v>119.26881879788618</v>
      </c>
      <c r="AG28" s="1">
        <f t="shared" ca="1" si="7"/>
        <v>116.28781860718962</v>
      </c>
      <c r="AH28" s="1">
        <f t="shared" ca="1" si="7"/>
        <v>105.69632484460952</v>
      </c>
      <c r="AI28" s="1">
        <f t="shared" ca="1" si="8"/>
        <v>104.02884926627519</v>
      </c>
      <c r="AJ28" s="1">
        <f t="shared" ca="1" si="8"/>
        <v>117.03268543052657</v>
      </c>
      <c r="AK28" s="1">
        <f t="shared" ca="1" si="8"/>
        <v>74.469462121912855</v>
      </c>
      <c r="AL28" s="1">
        <f t="shared" ca="1" si="8"/>
        <v>81.854532054331401</v>
      </c>
      <c r="AM28" s="1">
        <f t="shared" ca="1" si="8"/>
        <v>97.102710269484348</v>
      </c>
      <c r="AN28" s="1">
        <f t="shared" ca="1" si="8"/>
        <v>108.92826814130972</v>
      </c>
      <c r="AO28" s="1">
        <f t="shared" ca="1" si="8"/>
        <v>112.23287722281076</v>
      </c>
      <c r="AP28" s="1">
        <f t="shared" ca="1" si="8"/>
        <v>109.93278692042971</v>
      </c>
      <c r="AQ28" s="1">
        <f t="shared" ca="1" si="8"/>
        <v>120.17753230864128</v>
      </c>
    </row>
    <row r="29" spans="1:43" x14ac:dyDescent="0.25">
      <c r="A29" s="1" t="str">
        <f t="shared" ca="1" si="1"/>
        <v>yes</v>
      </c>
      <c r="B29" s="1">
        <f t="shared" ca="1" si="2"/>
        <v>92.750698096302116</v>
      </c>
      <c r="C29" s="1">
        <f t="shared" ca="1" si="3"/>
        <v>102.03910123605804</v>
      </c>
      <c r="D29" s="1">
        <f t="shared" ca="1" si="4"/>
        <v>97.139101236058039</v>
      </c>
      <c r="E29" s="1">
        <f t="shared" ca="1" si="5"/>
        <v>13.433887162518127</v>
      </c>
      <c r="F29" s="1">
        <v>23</v>
      </c>
      <c r="H29" s="1">
        <f t="shared" ca="1" si="6"/>
        <v>92.107824237785024</v>
      </c>
      <c r="I29" s="1">
        <f t="shared" ca="1" si="6"/>
        <v>99.283932280568692</v>
      </c>
      <c r="J29" s="1">
        <f t="shared" ca="1" si="6"/>
        <v>95.675196839654589</v>
      </c>
      <c r="K29" s="1">
        <f t="shared" ca="1" si="6"/>
        <v>90.555110397393349</v>
      </c>
      <c r="L29" s="1">
        <f t="shared" ca="1" si="6"/>
        <v>99.226327582780044</v>
      </c>
      <c r="M29" s="1">
        <f t="shared" ca="1" si="6"/>
        <v>92.217627840660484</v>
      </c>
      <c r="N29" s="1">
        <f t="shared" ca="1" si="6"/>
        <v>103.26254913100448</v>
      </c>
      <c r="O29" s="1">
        <f t="shared" ca="1" si="6"/>
        <v>92.03688106262743</v>
      </c>
      <c r="P29" s="1">
        <f t="shared" ca="1" si="6"/>
        <v>124.39005283762891</v>
      </c>
      <c r="Q29" s="1">
        <f t="shared" ca="1" si="6"/>
        <v>51.887225600857022</v>
      </c>
      <c r="R29" s="1">
        <f t="shared" ca="1" si="6"/>
        <v>92.542641171121659</v>
      </c>
      <c r="S29" s="1">
        <f t="shared" ca="1" si="6"/>
        <v>108.35396445814325</v>
      </c>
      <c r="T29" s="1">
        <f t="shared" ca="1" si="6"/>
        <v>110.23400293722385</v>
      </c>
      <c r="U29" s="1">
        <f t="shared" ca="1" si="6"/>
        <v>104.09466360936479</v>
      </c>
      <c r="V29" s="1">
        <f t="shared" ca="1" si="6"/>
        <v>115.68335478080338</v>
      </c>
      <c r="W29" s="1">
        <f t="shared" ca="1" si="6"/>
        <v>94.552346169151576</v>
      </c>
      <c r="X29" s="1">
        <f t="shared" ca="1" si="7"/>
        <v>95.636293697079807</v>
      </c>
      <c r="Y29" s="1">
        <f t="shared" ca="1" si="7"/>
        <v>89.457883323442502</v>
      </c>
      <c r="Z29" s="1">
        <f t="shared" ca="1" si="7"/>
        <v>95.723321713838303</v>
      </c>
      <c r="AA29" s="1">
        <f t="shared" ca="1" si="7"/>
        <v>84.960549339721013</v>
      </c>
      <c r="AB29" s="1">
        <f t="shared" ca="1" si="7"/>
        <v>84.599987824438671</v>
      </c>
      <c r="AC29" s="1">
        <f t="shared" ca="1" si="7"/>
        <v>100.93305823719349</v>
      </c>
      <c r="AD29" s="1">
        <f t="shared" ca="1" si="7"/>
        <v>74.330265808377916</v>
      </c>
      <c r="AE29" s="1">
        <f t="shared" ca="1" si="7"/>
        <v>102.36851040287709</v>
      </c>
      <c r="AF29" s="1">
        <f t="shared" ca="1" si="7"/>
        <v>123.20636205085323</v>
      </c>
      <c r="AG29" s="1">
        <f t="shared" ca="1" si="7"/>
        <v>92.058414840994786</v>
      </c>
      <c r="AH29" s="1">
        <f t="shared" ca="1" si="7"/>
        <v>83.759031096863396</v>
      </c>
      <c r="AI29" s="1">
        <f t="shared" ca="1" si="8"/>
        <v>103.36793115592124</v>
      </c>
      <c r="AJ29" s="1">
        <f t="shared" ca="1" si="8"/>
        <v>88.273677065371444</v>
      </c>
      <c r="AK29" s="1">
        <f t="shared" ca="1" si="8"/>
        <v>90.468495324043374</v>
      </c>
      <c r="AL29" s="1">
        <f t="shared" ca="1" si="8"/>
        <v>100.50023461393694</v>
      </c>
      <c r="AM29" s="1">
        <f t="shared" ca="1" si="8"/>
        <v>112.685649374316</v>
      </c>
      <c r="AN29" s="1">
        <f t="shared" ca="1" si="8"/>
        <v>107.0400936746201</v>
      </c>
      <c r="AO29" s="1">
        <f t="shared" ca="1" si="8"/>
        <v>93.860072458695711</v>
      </c>
      <c r="AP29" s="1">
        <f t="shared" ca="1" si="8"/>
        <v>114.1497473667654</v>
      </c>
      <c r="AQ29" s="1">
        <f t="shared" ca="1" si="8"/>
        <v>93.524364191969553</v>
      </c>
    </row>
    <row r="30" spans="1:43" x14ac:dyDescent="0.25">
      <c r="A30" s="1" t="str">
        <f t="shared" ca="1" si="1"/>
        <v>yes</v>
      </c>
      <c r="B30" s="1">
        <f t="shared" ca="1" si="2"/>
        <v>93.37584888886596</v>
      </c>
      <c r="C30" s="1">
        <f t="shared" ca="1" si="3"/>
        <v>103.4612174576407</v>
      </c>
      <c r="D30" s="1">
        <f t="shared" ca="1" si="4"/>
        <v>98.561217457640694</v>
      </c>
      <c r="E30" s="1">
        <f t="shared" ca="1" si="5"/>
        <v>15.873577251351238</v>
      </c>
      <c r="F30" s="1">
        <v>24</v>
      </c>
      <c r="H30" s="1">
        <f t="shared" ca="1" si="6"/>
        <v>97.446509011510983</v>
      </c>
      <c r="I30" s="1">
        <f t="shared" ca="1" si="6"/>
        <v>84.632755495781154</v>
      </c>
      <c r="J30" s="1">
        <f t="shared" ca="1" si="6"/>
        <v>101.39036294025355</v>
      </c>
      <c r="K30" s="1">
        <f t="shared" ca="1" si="6"/>
        <v>146.68523553024056</v>
      </c>
      <c r="L30" s="1">
        <f t="shared" ca="1" si="6"/>
        <v>110.04721236454388</v>
      </c>
      <c r="M30" s="1">
        <f t="shared" ca="1" si="6"/>
        <v>104.2209601181645</v>
      </c>
      <c r="N30" s="1">
        <f t="shared" ca="1" si="6"/>
        <v>99.478939268602545</v>
      </c>
      <c r="O30" s="1">
        <f t="shared" ca="1" si="6"/>
        <v>113.4763425101533</v>
      </c>
      <c r="P30" s="1">
        <f t="shared" ref="P30:AE45" ca="1" si="9">NORMINV(RAND(),100,15)</f>
        <v>97.392209172936504</v>
      </c>
      <c r="Q30" s="1">
        <f t="shared" ca="1" si="9"/>
        <v>102.7240099503955</v>
      </c>
      <c r="R30" s="1">
        <f t="shared" ca="1" si="9"/>
        <v>68.466862963035965</v>
      </c>
      <c r="S30" s="1">
        <f t="shared" ca="1" si="9"/>
        <v>68.18168798976906</v>
      </c>
      <c r="T30" s="1">
        <f t="shared" ca="1" si="9"/>
        <v>98.084752257695399</v>
      </c>
      <c r="U30" s="1">
        <f t="shared" ca="1" si="9"/>
        <v>96.999092664120241</v>
      </c>
      <c r="V30" s="1">
        <f t="shared" ca="1" si="9"/>
        <v>102.46462838849234</v>
      </c>
      <c r="W30" s="1">
        <f t="shared" ca="1" si="9"/>
        <v>96.19529905321798</v>
      </c>
      <c r="X30" s="1">
        <f t="shared" ca="1" si="9"/>
        <v>97.192643673030489</v>
      </c>
      <c r="Y30" s="1">
        <f t="shared" ca="1" si="9"/>
        <v>117.99092810314835</v>
      </c>
      <c r="Z30" s="1">
        <f t="shared" ca="1" si="9"/>
        <v>69.246303740766336</v>
      </c>
      <c r="AA30" s="1">
        <f t="shared" ca="1" si="9"/>
        <v>79.922787880305435</v>
      </c>
      <c r="AB30" s="1">
        <f t="shared" ca="1" si="9"/>
        <v>75.739907856111429</v>
      </c>
      <c r="AC30" s="1">
        <f t="shared" ca="1" si="9"/>
        <v>84.122499319153206</v>
      </c>
      <c r="AD30" s="1">
        <f t="shared" ca="1" si="9"/>
        <v>110.30846128158365</v>
      </c>
      <c r="AE30" s="1">
        <f t="shared" ca="1" si="9"/>
        <v>108.55855031229814</v>
      </c>
      <c r="AF30" s="1">
        <f t="shared" ca="1" si="7"/>
        <v>107.38096962612804</v>
      </c>
      <c r="AG30" s="1">
        <f t="shared" ca="1" si="7"/>
        <v>85.114135544296801</v>
      </c>
      <c r="AH30" s="1">
        <f t="shared" ca="1" si="7"/>
        <v>90.219546681123887</v>
      </c>
      <c r="AI30" s="1">
        <f t="shared" ca="1" si="8"/>
        <v>113.62405560431864</v>
      </c>
      <c r="AJ30" s="1">
        <f t="shared" ca="1" si="8"/>
        <v>108.28229479335921</v>
      </c>
      <c r="AK30" s="1">
        <f t="shared" ca="1" si="8"/>
        <v>110.96375826139555</v>
      </c>
      <c r="AL30" s="1">
        <f t="shared" ca="1" si="8"/>
        <v>111.31388811731715</v>
      </c>
      <c r="AM30" s="1">
        <f t="shared" ca="1" si="8"/>
        <v>107.80666819823531</v>
      </c>
      <c r="AN30" s="1">
        <f t="shared" ca="1" si="8"/>
        <v>94.108578799049482</v>
      </c>
      <c r="AO30" s="1">
        <f t="shared" ca="1" si="8"/>
        <v>112.43899031279658</v>
      </c>
      <c r="AP30" s="1">
        <f t="shared" ca="1" si="8"/>
        <v>88.691291582486798</v>
      </c>
      <c r="AQ30" s="1">
        <f t="shared" ca="1" si="8"/>
        <v>87.290709109247302</v>
      </c>
    </row>
    <row r="31" spans="1:43" x14ac:dyDescent="0.25">
      <c r="A31" s="1" t="str">
        <f t="shared" ca="1" si="1"/>
        <v>yes</v>
      </c>
      <c r="B31" s="1">
        <f t="shared" ca="1" si="2"/>
        <v>99.67666356237423</v>
      </c>
      <c r="C31" s="1">
        <f t="shared" ca="1" si="3"/>
        <v>107.98944301276605</v>
      </c>
      <c r="D31" s="1">
        <f t="shared" ca="1" si="4"/>
        <v>103.08944301276604</v>
      </c>
      <c r="E31" s="1">
        <f t="shared" ca="1" si="5"/>
        <v>10.44728403181165</v>
      </c>
      <c r="F31" s="1">
        <v>25</v>
      </c>
      <c r="H31" s="1">
        <f t="shared" ref="H31:W46" ca="1" si="10">NORMINV(RAND(),100,15)</f>
        <v>121.93913779387279</v>
      </c>
      <c r="I31" s="1">
        <f t="shared" ca="1" si="10"/>
        <v>118.01140294766631</v>
      </c>
      <c r="J31" s="1">
        <f t="shared" ca="1" si="10"/>
        <v>104.99957571893619</v>
      </c>
      <c r="K31" s="1">
        <f t="shared" ca="1" si="10"/>
        <v>90.699471423071245</v>
      </c>
      <c r="L31" s="1">
        <f t="shared" ca="1" si="10"/>
        <v>98.162336197325473</v>
      </c>
      <c r="M31" s="1">
        <f t="shared" ca="1" si="10"/>
        <v>96.034655700514406</v>
      </c>
      <c r="N31" s="1">
        <f t="shared" ca="1" si="10"/>
        <v>122.46610069605694</v>
      </c>
      <c r="O31" s="1">
        <f t="shared" ca="1" si="10"/>
        <v>111.69746541889549</v>
      </c>
      <c r="P31" s="1">
        <f t="shared" ca="1" si="10"/>
        <v>91.885460137030918</v>
      </c>
      <c r="Q31" s="1">
        <f t="shared" ca="1" si="10"/>
        <v>105.41426014302847</v>
      </c>
      <c r="R31" s="1">
        <f t="shared" ca="1" si="10"/>
        <v>104.06562655145702</v>
      </c>
      <c r="S31" s="1">
        <f t="shared" ca="1" si="10"/>
        <v>111.611757611789</v>
      </c>
      <c r="T31" s="1">
        <f t="shared" ca="1" si="10"/>
        <v>98.114378162216582</v>
      </c>
      <c r="U31" s="1">
        <f t="shared" ca="1" si="10"/>
        <v>95.765790242963405</v>
      </c>
      <c r="V31" s="1">
        <f t="shared" ca="1" si="10"/>
        <v>105.85799979211488</v>
      </c>
      <c r="W31" s="1">
        <f t="shared" ca="1" si="10"/>
        <v>110.57542734361633</v>
      </c>
      <c r="X31" s="1">
        <f t="shared" ca="1" si="9"/>
        <v>103.83185087051265</v>
      </c>
      <c r="Y31" s="1">
        <f t="shared" ca="1" si="9"/>
        <v>92.902381531130118</v>
      </c>
      <c r="Z31" s="1">
        <f t="shared" ca="1" si="9"/>
        <v>85.255879296253653</v>
      </c>
      <c r="AA31" s="1">
        <f t="shared" ca="1" si="9"/>
        <v>112.53084761495965</v>
      </c>
      <c r="AB31" s="1">
        <f t="shared" ca="1" si="9"/>
        <v>114.9014607111726</v>
      </c>
      <c r="AC31" s="1">
        <f t="shared" ca="1" si="9"/>
        <v>91.143285512712211</v>
      </c>
      <c r="AD31" s="1">
        <f t="shared" ca="1" si="9"/>
        <v>90.250205781995618</v>
      </c>
      <c r="AE31" s="1">
        <f t="shared" ca="1" si="9"/>
        <v>99.241840184163891</v>
      </c>
      <c r="AF31" s="1">
        <f t="shared" ca="1" si="7"/>
        <v>103.34811263962807</v>
      </c>
      <c r="AG31" s="1">
        <f t="shared" ca="1" si="7"/>
        <v>96.091563209468305</v>
      </c>
      <c r="AH31" s="1">
        <f t="shared" ca="1" si="7"/>
        <v>117.29287439081267</v>
      </c>
      <c r="AI31" s="1">
        <f t="shared" ca="1" si="8"/>
        <v>116.30580890593268</v>
      </c>
      <c r="AJ31" s="1">
        <f t="shared" ca="1" si="8"/>
        <v>95.83319701500929</v>
      </c>
      <c r="AK31" s="1">
        <f t="shared" ca="1" si="8"/>
        <v>82.097397760309775</v>
      </c>
      <c r="AL31" s="1">
        <f t="shared" ca="1" si="8"/>
        <v>113.28823966135123</v>
      </c>
      <c r="AM31" s="1">
        <f t="shared" ca="1" si="8"/>
        <v>99.683498856444771</v>
      </c>
      <c r="AN31" s="1">
        <f t="shared" ca="1" si="8"/>
        <v>108.7242525098911</v>
      </c>
      <c r="AO31" s="1">
        <f t="shared" ca="1" si="8"/>
        <v>91.101524198745892</v>
      </c>
      <c r="AP31" s="1">
        <f t="shared" ca="1" si="8"/>
        <v>101.5935871183523</v>
      </c>
      <c r="AQ31" s="1">
        <f t="shared" ca="1" si="8"/>
        <v>108.50129481017527</v>
      </c>
    </row>
    <row r="32" spans="1:43" x14ac:dyDescent="0.25">
      <c r="A32" s="1" t="str">
        <f t="shared" ca="1" si="1"/>
        <v>yes</v>
      </c>
      <c r="B32" s="1">
        <f t="shared" ca="1" si="2"/>
        <v>91.830438717339945</v>
      </c>
      <c r="C32" s="1">
        <f t="shared" ca="1" si="3"/>
        <v>101.78558829594478</v>
      </c>
      <c r="D32" s="1">
        <f t="shared" ca="1" si="4"/>
        <v>96.885588295944771</v>
      </c>
      <c r="E32" s="1">
        <f t="shared" ca="1" si="5"/>
        <v>15.474947689606633</v>
      </c>
      <c r="F32" s="1">
        <v>26</v>
      </c>
      <c r="H32" s="1">
        <f t="shared" ca="1" si="10"/>
        <v>97.360626333509089</v>
      </c>
      <c r="I32" s="1">
        <f t="shared" ca="1" si="10"/>
        <v>110.56050162326119</v>
      </c>
      <c r="J32" s="1">
        <f t="shared" ca="1" si="10"/>
        <v>77.095009598427168</v>
      </c>
      <c r="K32" s="1">
        <f t="shared" ca="1" si="10"/>
        <v>97.874924734333604</v>
      </c>
      <c r="L32" s="1">
        <f t="shared" ca="1" si="10"/>
        <v>95.752344226775207</v>
      </c>
      <c r="M32" s="1">
        <f t="shared" ca="1" si="10"/>
        <v>110.26726155195641</v>
      </c>
      <c r="N32" s="1">
        <f t="shared" ca="1" si="10"/>
        <v>100.6028134446962</v>
      </c>
      <c r="O32" s="1">
        <f t="shared" ca="1" si="10"/>
        <v>89.290886495717956</v>
      </c>
      <c r="P32" s="1">
        <f t="shared" ca="1" si="10"/>
        <v>127.63757924424087</v>
      </c>
      <c r="Q32" s="1">
        <f t="shared" ca="1" si="10"/>
        <v>90.61900862930996</v>
      </c>
      <c r="R32" s="1">
        <f t="shared" ca="1" si="10"/>
        <v>139.62368783531656</v>
      </c>
      <c r="S32" s="1">
        <f t="shared" ca="1" si="10"/>
        <v>98.124343398268906</v>
      </c>
      <c r="T32" s="1">
        <f t="shared" ca="1" si="10"/>
        <v>72.253269237923234</v>
      </c>
      <c r="U32" s="1">
        <f t="shared" ca="1" si="10"/>
        <v>81.54404177223222</v>
      </c>
      <c r="V32" s="1">
        <f t="shared" ca="1" si="10"/>
        <v>99.658466367105476</v>
      </c>
      <c r="W32" s="1">
        <f t="shared" ca="1" si="10"/>
        <v>101.49143259204709</v>
      </c>
      <c r="X32" s="1">
        <f t="shared" ca="1" si="9"/>
        <v>117.34953158196171</v>
      </c>
      <c r="Y32" s="1">
        <f t="shared" ca="1" si="9"/>
        <v>91.423325872301248</v>
      </c>
      <c r="Z32" s="1">
        <f t="shared" ca="1" si="9"/>
        <v>75.841394288508155</v>
      </c>
      <c r="AA32" s="1">
        <f t="shared" ca="1" si="9"/>
        <v>118.42020974917213</v>
      </c>
      <c r="AB32" s="1">
        <f t="shared" ca="1" si="9"/>
        <v>110.28238031703432</v>
      </c>
      <c r="AC32" s="1">
        <f t="shared" ca="1" si="9"/>
        <v>80.447141125828665</v>
      </c>
      <c r="AD32" s="1">
        <f t="shared" ca="1" si="9"/>
        <v>80.033195490666188</v>
      </c>
      <c r="AE32" s="1">
        <f t="shared" ca="1" si="9"/>
        <v>104.61625365637178</v>
      </c>
      <c r="AF32" s="1">
        <f t="shared" ca="1" si="7"/>
        <v>105.49416677101701</v>
      </c>
      <c r="AG32" s="1">
        <f t="shared" ca="1" si="7"/>
        <v>103.56092561717554</v>
      </c>
      <c r="AH32" s="1">
        <f t="shared" ca="1" si="7"/>
        <v>93.407077240358191</v>
      </c>
      <c r="AI32" s="1">
        <f t="shared" ca="1" si="8"/>
        <v>66.615255851006737</v>
      </c>
      <c r="AJ32" s="1">
        <f t="shared" ca="1" si="8"/>
        <v>80.562554354995171</v>
      </c>
      <c r="AK32" s="1">
        <f t="shared" ca="1" si="8"/>
        <v>103.45024889513546</v>
      </c>
      <c r="AL32" s="1">
        <f t="shared" ca="1" si="8"/>
        <v>102.43174089819767</v>
      </c>
      <c r="AM32" s="1">
        <f t="shared" ca="1" si="8"/>
        <v>93.050247833338446</v>
      </c>
      <c r="AN32" s="1">
        <f t="shared" ca="1" si="8"/>
        <v>79.894014885498564</v>
      </c>
      <c r="AO32" s="1">
        <f t="shared" ca="1" si="8"/>
        <v>98.940511633630564</v>
      </c>
      <c r="AP32" s="1">
        <f t="shared" ca="1" si="8"/>
        <v>99.397788309815013</v>
      </c>
      <c r="AQ32" s="1">
        <f t="shared" ca="1" si="8"/>
        <v>92.907017196878741</v>
      </c>
    </row>
    <row r="33" spans="1:43" x14ac:dyDescent="0.25">
      <c r="A33" s="1" t="str">
        <f t="shared" ca="1" si="1"/>
        <v>yes</v>
      </c>
      <c r="B33" s="1">
        <f t="shared" ca="1" si="2"/>
        <v>90.413974795979371</v>
      </c>
      <c r="C33" s="1">
        <f t="shared" ca="1" si="3"/>
        <v>100.21972911041102</v>
      </c>
      <c r="D33" s="1">
        <f t="shared" ca="1" si="4"/>
        <v>95.319729110411018</v>
      </c>
      <c r="E33" s="1">
        <f t="shared" ca="1" si="5"/>
        <v>15.01761524826016</v>
      </c>
      <c r="F33" s="1">
        <v>27</v>
      </c>
      <c r="H33" s="1">
        <f t="shared" ca="1" si="10"/>
        <v>88.45366859304869</v>
      </c>
      <c r="I33" s="1">
        <f t="shared" ca="1" si="10"/>
        <v>102.18250705844953</v>
      </c>
      <c r="J33" s="1">
        <f t="shared" ca="1" si="10"/>
        <v>113.01344161581727</v>
      </c>
      <c r="K33" s="1">
        <f t="shared" ca="1" si="10"/>
        <v>91.545738421547455</v>
      </c>
      <c r="L33" s="1">
        <f t="shared" ca="1" si="10"/>
        <v>100.68843673845639</v>
      </c>
      <c r="M33" s="1">
        <f t="shared" ca="1" si="10"/>
        <v>102.04871748570523</v>
      </c>
      <c r="N33" s="1">
        <f t="shared" ca="1" si="10"/>
        <v>64.516226689081847</v>
      </c>
      <c r="O33" s="1">
        <f t="shared" ca="1" si="10"/>
        <v>108.50522383870302</v>
      </c>
      <c r="P33" s="1">
        <f t="shared" ca="1" si="10"/>
        <v>79.426452513356566</v>
      </c>
      <c r="Q33" s="1">
        <f t="shared" ca="1" si="10"/>
        <v>80.57046547070064</v>
      </c>
      <c r="R33" s="1">
        <f t="shared" ca="1" si="10"/>
        <v>74.030345246198152</v>
      </c>
      <c r="S33" s="1">
        <f t="shared" ca="1" si="10"/>
        <v>71.565189952563131</v>
      </c>
      <c r="T33" s="1">
        <f t="shared" ca="1" si="10"/>
        <v>118.47707479350305</v>
      </c>
      <c r="U33" s="1">
        <f t="shared" ca="1" si="10"/>
        <v>90.280549228098934</v>
      </c>
      <c r="V33" s="1">
        <f t="shared" ca="1" si="10"/>
        <v>92.348501854026708</v>
      </c>
      <c r="W33" s="1">
        <f t="shared" ca="1" si="10"/>
        <v>104.98942319667258</v>
      </c>
      <c r="X33" s="1">
        <f t="shared" ca="1" si="9"/>
        <v>79.791488046014706</v>
      </c>
      <c r="Y33" s="1">
        <f t="shared" ca="1" si="9"/>
        <v>84.779019940873809</v>
      </c>
      <c r="Z33" s="1">
        <f t="shared" ca="1" si="9"/>
        <v>88.489302786912646</v>
      </c>
      <c r="AA33" s="1">
        <f t="shared" ca="1" si="9"/>
        <v>107.88840843602807</v>
      </c>
      <c r="AB33" s="1">
        <f t="shared" ca="1" si="9"/>
        <v>101.85522162790161</v>
      </c>
      <c r="AC33" s="1">
        <f t="shared" ca="1" si="9"/>
        <v>76.764733899506552</v>
      </c>
      <c r="AD33" s="1">
        <f t="shared" ca="1" si="9"/>
        <v>106.02656286025896</v>
      </c>
      <c r="AE33" s="1">
        <f t="shared" ca="1" si="9"/>
        <v>114.19663241617513</v>
      </c>
      <c r="AF33" s="1">
        <f t="shared" ca="1" si="7"/>
        <v>75.943096680688654</v>
      </c>
      <c r="AG33" s="1">
        <f t="shared" ca="1" si="7"/>
        <v>113.17032299484885</v>
      </c>
      <c r="AH33" s="1">
        <f t="shared" ca="1" si="7"/>
        <v>106.07861092736169</v>
      </c>
      <c r="AI33" s="1">
        <f t="shared" ca="1" si="8"/>
        <v>102.24464684733022</v>
      </c>
      <c r="AJ33" s="1">
        <f t="shared" ca="1" si="8"/>
        <v>83.281632475975684</v>
      </c>
      <c r="AK33" s="1">
        <f t="shared" ca="1" si="8"/>
        <v>99.487752221174361</v>
      </c>
      <c r="AL33" s="1">
        <f t="shared" ca="1" si="8"/>
        <v>126.34206344484127</v>
      </c>
      <c r="AM33" s="1">
        <f t="shared" ca="1" si="8"/>
        <v>115.01641971851228</v>
      </c>
      <c r="AN33" s="1">
        <f t="shared" ca="1" si="8"/>
        <v>81.048965027371509</v>
      </c>
      <c r="AO33" s="1">
        <f t="shared" ca="1" si="8"/>
        <v>94.338492507156261</v>
      </c>
      <c r="AP33" s="1">
        <f t="shared" ca="1" si="8"/>
        <v>104.20209337892409</v>
      </c>
      <c r="AQ33" s="1">
        <f t="shared" ca="1" si="8"/>
        <v>87.922819041010143</v>
      </c>
    </row>
    <row r="34" spans="1:43" x14ac:dyDescent="0.25">
      <c r="A34" s="1" t="str">
        <f t="shared" ca="1" si="1"/>
        <v>yes</v>
      </c>
      <c r="B34" s="1">
        <f t="shared" ca="1" si="2"/>
        <v>99.575918894446474</v>
      </c>
      <c r="C34" s="1">
        <f t="shared" ca="1" si="3"/>
        <v>108.53131257373281</v>
      </c>
      <c r="D34" s="1">
        <f t="shared" ca="1" si="4"/>
        <v>103.6313125737328</v>
      </c>
      <c r="E34" s="1">
        <f t="shared" ca="1" si="5"/>
        <v>12.414470446794883</v>
      </c>
      <c r="F34" s="1">
        <v>28</v>
      </c>
      <c r="H34" s="1">
        <f t="shared" ca="1" si="10"/>
        <v>107.05599282927555</v>
      </c>
      <c r="I34" s="1">
        <f t="shared" ca="1" si="10"/>
        <v>82.529998713381588</v>
      </c>
      <c r="J34" s="1">
        <f t="shared" ca="1" si="10"/>
        <v>130.2768532773963</v>
      </c>
      <c r="K34" s="1">
        <f t="shared" ca="1" si="10"/>
        <v>101.61337167088686</v>
      </c>
      <c r="L34" s="1">
        <f t="shared" ca="1" si="10"/>
        <v>83.004242740583265</v>
      </c>
      <c r="M34" s="1">
        <f t="shared" ca="1" si="10"/>
        <v>98.323959185965379</v>
      </c>
      <c r="N34" s="1">
        <f t="shared" ca="1" si="10"/>
        <v>112.17918186531023</v>
      </c>
      <c r="O34" s="1">
        <f t="shared" ca="1" si="10"/>
        <v>114.18467812491049</v>
      </c>
      <c r="P34" s="1">
        <f t="shared" ca="1" si="10"/>
        <v>97.611553102938174</v>
      </c>
      <c r="Q34" s="1">
        <f t="shared" ca="1" si="10"/>
        <v>107.16149024929283</v>
      </c>
      <c r="R34" s="1">
        <f t="shared" ca="1" si="10"/>
        <v>97.24921738334811</v>
      </c>
      <c r="S34" s="1">
        <f t="shared" ca="1" si="10"/>
        <v>105.23852457270942</v>
      </c>
      <c r="T34" s="1">
        <f t="shared" ca="1" si="10"/>
        <v>101.8623044640545</v>
      </c>
      <c r="U34" s="1">
        <f t="shared" ca="1" si="10"/>
        <v>100.66454185713772</v>
      </c>
      <c r="V34" s="1">
        <f t="shared" ca="1" si="10"/>
        <v>84.606074839393955</v>
      </c>
      <c r="W34" s="1">
        <f t="shared" ca="1" si="10"/>
        <v>114.45476827394964</v>
      </c>
      <c r="X34" s="1">
        <f t="shared" ca="1" si="9"/>
        <v>109.26047604550186</v>
      </c>
      <c r="Y34" s="1">
        <f t="shared" ca="1" si="9"/>
        <v>94.871606301278305</v>
      </c>
      <c r="Z34" s="1">
        <f t="shared" ca="1" si="9"/>
        <v>93.424240994569729</v>
      </c>
      <c r="AA34" s="1">
        <f t="shared" ca="1" si="9"/>
        <v>92.516676586892075</v>
      </c>
      <c r="AB34" s="1">
        <f t="shared" ca="1" si="9"/>
        <v>101.26598888220698</v>
      </c>
      <c r="AC34" s="1">
        <f t="shared" ca="1" si="9"/>
        <v>99.085694309521998</v>
      </c>
      <c r="AD34" s="1">
        <f t="shared" ca="1" si="9"/>
        <v>95.579877198870207</v>
      </c>
      <c r="AE34" s="1">
        <f t="shared" ca="1" si="9"/>
        <v>108.84741269804837</v>
      </c>
      <c r="AF34" s="1">
        <f t="shared" ca="1" si="7"/>
        <v>95.468769014445357</v>
      </c>
      <c r="AG34" s="1">
        <f t="shared" ca="1" si="7"/>
        <v>124.34010324334922</v>
      </c>
      <c r="AH34" s="1">
        <f t="shared" ca="1" si="7"/>
        <v>109.63012204595205</v>
      </c>
      <c r="AI34" s="1">
        <f t="shared" ca="1" si="8"/>
        <v>104.61180460271238</v>
      </c>
      <c r="AJ34" s="1">
        <f t="shared" ca="1" si="8"/>
        <v>119.65367069464988</v>
      </c>
      <c r="AK34" s="1">
        <f t="shared" ca="1" si="8"/>
        <v>97.384022483039487</v>
      </c>
      <c r="AL34" s="1">
        <f t="shared" ca="1" si="8"/>
        <v>99.525125596875796</v>
      </c>
      <c r="AM34" s="1">
        <f t="shared" ca="1" si="8"/>
        <v>111.60296330241414</v>
      </c>
      <c r="AN34" s="1">
        <f t="shared" ca="1" si="8"/>
        <v>85.746517731275844</v>
      </c>
      <c r="AO34" s="1">
        <f t="shared" ca="1" si="8"/>
        <v>96.848953268972437</v>
      </c>
      <c r="AP34" s="1">
        <f t="shared" ca="1" si="8"/>
        <v>115.91607550832445</v>
      </c>
      <c r="AQ34" s="1">
        <f t="shared" ca="1" si="8"/>
        <v>137.13039899494601</v>
      </c>
    </row>
    <row r="35" spans="1:43" x14ac:dyDescent="0.25">
      <c r="A35" s="1" t="str">
        <f t="shared" ca="1" si="1"/>
        <v>yes</v>
      </c>
      <c r="B35" s="1">
        <f t="shared" ca="1" si="2"/>
        <v>96.026011068278763</v>
      </c>
      <c r="C35" s="1">
        <f t="shared" ca="1" si="3"/>
        <v>104.73235517915347</v>
      </c>
      <c r="D35" s="1">
        <f t="shared" ca="1" si="4"/>
        <v>99.832355179153467</v>
      </c>
      <c r="E35" s="1">
        <f t="shared" ca="1" si="5"/>
        <v>11.652073808800138</v>
      </c>
      <c r="F35" s="1">
        <v>29</v>
      </c>
      <c r="H35" s="1">
        <f t="shared" ca="1" si="10"/>
        <v>97.228050612900063</v>
      </c>
      <c r="I35" s="1">
        <f t="shared" ca="1" si="10"/>
        <v>71.186023634149777</v>
      </c>
      <c r="J35" s="1">
        <f t="shared" ca="1" si="10"/>
        <v>108.9330341635637</v>
      </c>
      <c r="K35" s="1">
        <f t="shared" ca="1" si="10"/>
        <v>106.4504551767195</v>
      </c>
      <c r="L35" s="1">
        <f t="shared" ca="1" si="10"/>
        <v>95.225536309868403</v>
      </c>
      <c r="M35" s="1">
        <f t="shared" ca="1" si="10"/>
        <v>104.34454387984518</v>
      </c>
      <c r="N35" s="1">
        <f t="shared" ca="1" si="10"/>
        <v>88.288975374343394</v>
      </c>
      <c r="O35" s="1">
        <f t="shared" ca="1" si="10"/>
        <v>103.61698396091874</v>
      </c>
      <c r="P35" s="1">
        <f t="shared" ca="1" si="10"/>
        <v>102.94741550602427</v>
      </c>
      <c r="Q35" s="1">
        <f t="shared" ca="1" si="10"/>
        <v>93.910950432462471</v>
      </c>
      <c r="R35" s="1">
        <f t="shared" ca="1" si="10"/>
        <v>99.383333631364565</v>
      </c>
      <c r="S35" s="1">
        <f t="shared" ca="1" si="10"/>
        <v>116.63498691906338</v>
      </c>
      <c r="T35" s="1">
        <f t="shared" ca="1" si="10"/>
        <v>102.34721242289594</v>
      </c>
      <c r="U35" s="1">
        <f t="shared" ca="1" si="10"/>
        <v>109.5030375728679</v>
      </c>
      <c r="V35" s="1">
        <f t="shared" ca="1" si="10"/>
        <v>101.32147183041917</v>
      </c>
      <c r="W35" s="1">
        <f t="shared" ca="1" si="10"/>
        <v>106.25033170730809</v>
      </c>
      <c r="X35" s="1">
        <f t="shared" ca="1" si="9"/>
        <v>124.35807660954703</v>
      </c>
      <c r="Y35" s="1">
        <f t="shared" ca="1" si="9"/>
        <v>88.884396273589104</v>
      </c>
      <c r="Z35" s="1">
        <f t="shared" ca="1" si="9"/>
        <v>82.539544212328792</v>
      </c>
      <c r="AA35" s="1">
        <f t="shared" ca="1" si="9"/>
        <v>101.3989134185089</v>
      </c>
      <c r="AB35" s="1">
        <f t="shared" ca="1" si="9"/>
        <v>116.14920095126902</v>
      </c>
      <c r="AC35" s="1">
        <f t="shared" ca="1" si="9"/>
        <v>95.301020728669556</v>
      </c>
      <c r="AD35" s="1">
        <f t="shared" ca="1" si="9"/>
        <v>98.356845738064536</v>
      </c>
      <c r="AE35" s="1">
        <f t="shared" ca="1" si="9"/>
        <v>99.690963230463979</v>
      </c>
      <c r="AF35" s="1">
        <f t="shared" ca="1" si="7"/>
        <v>108.55908760016048</v>
      </c>
      <c r="AG35" s="1">
        <f t="shared" ca="1" si="7"/>
        <v>97.358201637964882</v>
      </c>
      <c r="AH35" s="1">
        <f t="shared" ca="1" si="7"/>
        <v>97.731380203337451</v>
      </c>
      <c r="AI35" s="1">
        <f t="shared" ca="1" si="8"/>
        <v>84.060765908114618</v>
      </c>
      <c r="AJ35" s="1">
        <f t="shared" ca="1" si="8"/>
        <v>106.00665046699316</v>
      </c>
      <c r="AK35" s="1">
        <f t="shared" ca="1" si="8"/>
        <v>109.97865946496874</v>
      </c>
      <c r="AL35" s="1">
        <f t="shared" ca="1" si="8"/>
        <v>72.131623570778117</v>
      </c>
      <c r="AM35" s="1">
        <f t="shared" ca="1" si="8"/>
        <v>101.43324894351072</v>
      </c>
      <c r="AN35" s="1">
        <f t="shared" ca="1" si="8"/>
        <v>94.703751153752378</v>
      </c>
      <c r="AO35" s="1">
        <f t="shared" ca="1" si="8"/>
        <v>113.55913878209162</v>
      </c>
      <c r="AP35" s="1">
        <f t="shared" ca="1" si="8"/>
        <v>83.86074891462701</v>
      </c>
      <c r="AQ35" s="1">
        <f t="shared" ca="1" si="8"/>
        <v>110.33022550607011</v>
      </c>
    </row>
    <row r="36" spans="1:43" x14ac:dyDescent="0.25">
      <c r="A36" s="1" t="str">
        <f t="shared" ca="1" si="1"/>
        <v>yes</v>
      </c>
      <c r="B36" s="1">
        <f t="shared" ca="1" si="2"/>
        <v>93.255713872037248</v>
      </c>
      <c r="C36" s="1">
        <f t="shared" ca="1" si="3"/>
        <v>102.54337901303016</v>
      </c>
      <c r="D36" s="1">
        <f t="shared" ca="1" si="4"/>
        <v>97.643379013030156</v>
      </c>
      <c r="E36" s="1">
        <f t="shared" ca="1" si="5"/>
        <v>13.431627982631346</v>
      </c>
      <c r="F36" s="1">
        <v>30</v>
      </c>
      <c r="H36" s="1">
        <f t="shared" ca="1" si="10"/>
        <v>123.22103238715057</v>
      </c>
      <c r="I36" s="1">
        <f t="shared" ca="1" si="10"/>
        <v>87.071984516662468</v>
      </c>
      <c r="J36" s="1">
        <f t="shared" ca="1" si="10"/>
        <v>131.63720618588749</v>
      </c>
      <c r="K36" s="1">
        <f t="shared" ca="1" si="10"/>
        <v>84.437613504390441</v>
      </c>
      <c r="L36" s="1">
        <f t="shared" ca="1" si="10"/>
        <v>88.156238761548451</v>
      </c>
      <c r="M36" s="1">
        <f t="shared" ca="1" si="10"/>
        <v>84.809743793488835</v>
      </c>
      <c r="N36" s="1">
        <f t="shared" ca="1" si="10"/>
        <v>97.679652537331606</v>
      </c>
      <c r="O36" s="1">
        <f t="shared" ca="1" si="10"/>
        <v>109.81326756848982</v>
      </c>
      <c r="P36" s="1">
        <f t="shared" ca="1" si="10"/>
        <v>89.361743636749353</v>
      </c>
      <c r="Q36" s="1">
        <f t="shared" ca="1" si="10"/>
        <v>107.09076722016799</v>
      </c>
      <c r="R36" s="1">
        <f t="shared" ca="1" si="10"/>
        <v>75.857483101691088</v>
      </c>
      <c r="S36" s="1">
        <f t="shared" ca="1" si="10"/>
        <v>98.128490390838877</v>
      </c>
      <c r="T36" s="1">
        <f t="shared" ca="1" si="10"/>
        <v>116.12746728686928</v>
      </c>
      <c r="U36" s="1">
        <f t="shared" ca="1" si="10"/>
        <v>95.529539680870613</v>
      </c>
      <c r="V36" s="1">
        <f t="shared" ca="1" si="10"/>
        <v>93.369054442857347</v>
      </c>
      <c r="W36" s="1">
        <f t="shared" ca="1" si="10"/>
        <v>92.127642340245103</v>
      </c>
      <c r="X36" s="1">
        <f t="shared" ca="1" si="9"/>
        <v>87.499771010167336</v>
      </c>
      <c r="Y36" s="1">
        <f t="shared" ca="1" si="9"/>
        <v>105.68960280599553</v>
      </c>
      <c r="Z36" s="1">
        <f t="shared" ca="1" si="9"/>
        <v>91.950699750805001</v>
      </c>
      <c r="AA36" s="1">
        <f t="shared" ca="1" si="9"/>
        <v>85.070851037406086</v>
      </c>
      <c r="AB36" s="1">
        <f t="shared" ca="1" si="9"/>
        <v>97.42357220787143</v>
      </c>
      <c r="AC36" s="1">
        <f t="shared" ca="1" si="9"/>
        <v>98.048000392457794</v>
      </c>
      <c r="AD36" s="1">
        <f t="shared" ca="1" si="9"/>
        <v>86.924853105203312</v>
      </c>
      <c r="AE36" s="1">
        <f t="shared" ca="1" si="9"/>
        <v>104.49052717665694</v>
      </c>
      <c r="AF36" s="1">
        <f t="shared" ca="1" si="7"/>
        <v>100.87527539245544</v>
      </c>
      <c r="AG36" s="1">
        <f t="shared" ca="1" si="7"/>
        <v>78.477201706985994</v>
      </c>
      <c r="AH36" s="1">
        <f t="shared" ca="1" si="7"/>
        <v>111.13272610050032</v>
      </c>
      <c r="AI36" s="1">
        <f t="shared" ca="1" si="8"/>
        <v>93.249858275787687</v>
      </c>
      <c r="AJ36" s="1">
        <f t="shared" ca="1" si="8"/>
        <v>89.449614594320138</v>
      </c>
      <c r="AK36" s="1">
        <f t="shared" ca="1" si="8"/>
        <v>78.654664537386751</v>
      </c>
      <c r="AL36" s="1">
        <f t="shared" ca="1" si="8"/>
        <v>79.642864818060403</v>
      </c>
      <c r="AM36" s="1">
        <f t="shared" ca="1" si="8"/>
        <v>117.2630818591023</v>
      </c>
      <c r="AN36" s="1">
        <f t="shared" ca="1" si="8"/>
        <v>104.11649373697929</v>
      </c>
      <c r="AO36" s="1">
        <f t="shared" ca="1" si="8"/>
        <v>107.10542335469552</v>
      </c>
      <c r="AP36" s="1">
        <f t="shared" ca="1" si="8"/>
        <v>108.8585984866628</v>
      </c>
      <c r="AQ36" s="1">
        <f t="shared" ca="1" si="8"/>
        <v>114.81903676434594</v>
      </c>
    </row>
    <row r="37" spans="1:43" x14ac:dyDescent="0.25">
      <c r="A37" s="1" t="str">
        <f t="shared" ca="1" si="1"/>
        <v>yes</v>
      </c>
      <c r="B37" s="1">
        <f t="shared" ca="1" si="2"/>
        <v>95.393293603651287</v>
      </c>
      <c r="C37" s="1">
        <f t="shared" ca="1" si="3"/>
        <v>105.18112109040707</v>
      </c>
      <c r="D37" s="1">
        <f t="shared" ca="1" si="4"/>
        <v>100.28112109040707</v>
      </c>
      <c r="E37" s="1">
        <f t="shared" ca="1" si="5"/>
        <v>14.962737204354438</v>
      </c>
      <c r="F37" s="1">
        <v>31</v>
      </c>
      <c r="H37" s="1">
        <f t="shared" ca="1" si="10"/>
        <v>98.161331680090413</v>
      </c>
      <c r="I37" s="1">
        <f t="shared" ca="1" si="10"/>
        <v>94.187074796342984</v>
      </c>
      <c r="J37" s="1">
        <f t="shared" ca="1" si="10"/>
        <v>61.215719784599521</v>
      </c>
      <c r="K37" s="1">
        <f t="shared" ca="1" si="10"/>
        <v>95.445889314065511</v>
      </c>
      <c r="L37" s="1">
        <f t="shared" ca="1" si="10"/>
        <v>98.220254421026169</v>
      </c>
      <c r="M37" s="1">
        <f t="shared" ca="1" si="10"/>
        <v>122.51489071787981</v>
      </c>
      <c r="N37" s="1">
        <f t="shared" ca="1" si="10"/>
        <v>72.821121922582577</v>
      </c>
      <c r="O37" s="1">
        <f t="shared" ca="1" si="10"/>
        <v>91.822184971432762</v>
      </c>
      <c r="P37" s="1">
        <f t="shared" ca="1" si="10"/>
        <v>116.63133853051391</v>
      </c>
      <c r="Q37" s="1">
        <f t="shared" ca="1" si="10"/>
        <v>118.61039239331043</v>
      </c>
      <c r="R37" s="1">
        <f t="shared" ca="1" si="10"/>
        <v>113.07580155349912</v>
      </c>
      <c r="S37" s="1">
        <f t="shared" ca="1" si="10"/>
        <v>97.916287285518308</v>
      </c>
      <c r="T37" s="1">
        <f t="shared" ca="1" si="10"/>
        <v>108.29230930651272</v>
      </c>
      <c r="U37" s="1">
        <f t="shared" ca="1" si="10"/>
        <v>93.193564398505416</v>
      </c>
      <c r="V37" s="1">
        <f t="shared" ca="1" si="10"/>
        <v>100.63008608526172</v>
      </c>
      <c r="W37" s="1">
        <f t="shared" ca="1" si="10"/>
        <v>82.743901418862521</v>
      </c>
      <c r="X37" s="1">
        <f t="shared" ca="1" si="9"/>
        <v>101.74846659532484</v>
      </c>
      <c r="Y37" s="1">
        <f t="shared" ca="1" si="9"/>
        <v>97.781041108786553</v>
      </c>
      <c r="Z37" s="1">
        <f t="shared" ca="1" si="9"/>
        <v>99.426461899431899</v>
      </c>
      <c r="AA37" s="1">
        <f t="shared" ca="1" si="9"/>
        <v>115.14153741850402</v>
      </c>
      <c r="AB37" s="1">
        <f t="shared" ca="1" si="9"/>
        <v>98.243605642199554</v>
      </c>
      <c r="AC37" s="1">
        <f t="shared" ca="1" si="9"/>
        <v>123.88579578601735</v>
      </c>
      <c r="AD37" s="1">
        <f t="shared" ca="1" si="9"/>
        <v>62.334518709900451</v>
      </c>
      <c r="AE37" s="1">
        <f t="shared" ca="1" si="9"/>
        <v>115.00884049962902</v>
      </c>
      <c r="AF37" s="1">
        <f t="shared" ca="1" si="7"/>
        <v>104.55598331810262</v>
      </c>
      <c r="AG37" s="1">
        <f t="shared" ca="1" si="7"/>
        <v>110.60126560522011</v>
      </c>
      <c r="AH37" s="1">
        <f t="shared" ca="1" si="7"/>
        <v>109.25661912939816</v>
      </c>
      <c r="AI37" s="1">
        <f t="shared" ca="1" si="8"/>
        <v>85.949142756226351</v>
      </c>
      <c r="AJ37" s="1">
        <f t="shared" ca="1" si="8"/>
        <v>88.497044281953166</v>
      </c>
      <c r="AK37" s="1">
        <f t="shared" ca="1" si="8"/>
        <v>118.56257985181566</v>
      </c>
      <c r="AL37" s="1">
        <f t="shared" ca="1" si="8"/>
        <v>96.536058062614842</v>
      </c>
      <c r="AM37" s="1">
        <f t="shared" ca="1" si="8"/>
        <v>92.56129099236999</v>
      </c>
      <c r="AN37" s="1">
        <f t="shared" ca="1" si="8"/>
        <v>116.67154675186973</v>
      </c>
      <c r="AO37" s="1">
        <f t="shared" ca="1" si="8"/>
        <v>98.203915672688282</v>
      </c>
      <c r="AP37" s="1">
        <f t="shared" ca="1" si="8"/>
        <v>106.55194915336936</v>
      </c>
      <c r="AQ37" s="1">
        <f t="shared" ca="1" si="8"/>
        <v>103.1205474392285</v>
      </c>
    </row>
    <row r="38" spans="1:43" x14ac:dyDescent="0.25">
      <c r="A38" s="1" t="str">
        <f t="shared" ca="1" si="1"/>
        <v>yes</v>
      </c>
      <c r="B38" s="1">
        <f t="shared" ca="1" si="2"/>
        <v>96.864005763695886</v>
      </c>
      <c r="C38" s="1">
        <f t="shared" ca="1" si="3"/>
        <v>105.6611011483151</v>
      </c>
      <c r="D38" s="1">
        <f t="shared" ca="1" si="4"/>
        <v>100.76110114831509</v>
      </c>
      <c r="E38" s="1">
        <f t="shared" ca="1" si="5"/>
        <v>11.92988383046697</v>
      </c>
      <c r="F38" s="1">
        <v>32</v>
      </c>
      <c r="H38" s="1">
        <f t="shared" ca="1" si="10"/>
        <v>100.29452671128463</v>
      </c>
      <c r="I38" s="1">
        <f t="shared" ca="1" si="10"/>
        <v>103.96339991459978</v>
      </c>
      <c r="J38" s="1">
        <f t="shared" ca="1" si="10"/>
        <v>105.56258011606997</v>
      </c>
      <c r="K38" s="1">
        <f t="shared" ca="1" si="10"/>
        <v>108.34405866415415</v>
      </c>
      <c r="L38" s="1">
        <f t="shared" ca="1" si="10"/>
        <v>94.170727281354417</v>
      </c>
      <c r="M38" s="1">
        <f t="shared" ca="1" si="10"/>
        <v>92.035050582750927</v>
      </c>
      <c r="N38" s="1">
        <f t="shared" ca="1" si="10"/>
        <v>84.491113146800544</v>
      </c>
      <c r="O38" s="1">
        <f t="shared" ca="1" si="10"/>
        <v>118.86982472006119</v>
      </c>
      <c r="P38" s="1">
        <f t="shared" ca="1" si="10"/>
        <v>102.98232036175688</v>
      </c>
      <c r="Q38" s="1">
        <f t="shared" ca="1" si="10"/>
        <v>124.61001132542204</v>
      </c>
      <c r="R38" s="1">
        <f t="shared" ca="1" si="10"/>
        <v>86.10979936352615</v>
      </c>
      <c r="S38" s="1">
        <f t="shared" ca="1" si="10"/>
        <v>87.01866835112105</v>
      </c>
      <c r="T38" s="1">
        <f t="shared" ca="1" si="10"/>
        <v>98.113262778846959</v>
      </c>
      <c r="U38" s="1">
        <f t="shared" ca="1" si="10"/>
        <v>106.00075708189824</v>
      </c>
      <c r="V38" s="1">
        <f t="shared" ca="1" si="10"/>
        <v>101.23101981567903</v>
      </c>
      <c r="W38" s="1">
        <f t="shared" ca="1" si="10"/>
        <v>101.3473144812672</v>
      </c>
      <c r="X38" s="1">
        <f t="shared" ca="1" si="9"/>
        <v>102.36564068565131</v>
      </c>
      <c r="Y38" s="1">
        <f t="shared" ca="1" si="9"/>
        <v>101.13959906587264</v>
      </c>
      <c r="Z38" s="1">
        <f t="shared" ca="1" si="9"/>
        <v>100.61427497989098</v>
      </c>
      <c r="AA38" s="1">
        <f t="shared" ca="1" si="9"/>
        <v>116.80343838550418</v>
      </c>
      <c r="AB38" s="1">
        <f t="shared" ca="1" si="9"/>
        <v>103.9209645797585</v>
      </c>
      <c r="AC38" s="1">
        <f t="shared" ca="1" si="9"/>
        <v>85.511710246661409</v>
      </c>
      <c r="AD38" s="1">
        <f t="shared" ca="1" si="9"/>
        <v>130.91432409514749</v>
      </c>
      <c r="AE38" s="1">
        <f t="shared" ca="1" si="9"/>
        <v>91.948545604454253</v>
      </c>
      <c r="AF38" s="1">
        <f t="shared" ca="1" si="7"/>
        <v>101.19295841278826</v>
      </c>
      <c r="AG38" s="1">
        <f t="shared" ca="1" si="7"/>
        <v>84.971387138319315</v>
      </c>
      <c r="AH38" s="1">
        <f t="shared" ca="1" si="7"/>
        <v>84.329606609695546</v>
      </c>
      <c r="AI38" s="1">
        <f t="shared" ca="1" si="8"/>
        <v>101.06211355200951</v>
      </c>
      <c r="AJ38" s="1">
        <f t="shared" ca="1" si="8"/>
        <v>82.185094158955636</v>
      </c>
      <c r="AK38" s="1">
        <f t="shared" ca="1" si="8"/>
        <v>118.22809080685587</v>
      </c>
      <c r="AL38" s="1">
        <f t="shared" ca="1" si="8"/>
        <v>89.124942418543981</v>
      </c>
      <c r="AM38" s="1">
        <f t="shared" ca="1" si="8"/>
        <v>92.221034474685993</v>
      </c>
      <c r="AN38" s="1">
        <f t="shared" ca="1" si="8"/>
        <v>100.70854676538605</v>
      </c>
      <c r="AO38" s="1">
        <f t="shared" ca="1" si="8"/>
        <v>102.74916201080775</v>
      </c>
      <c r="AP38" s="1">
        <f t="shared" ca="1" si="8"/>
        <v>117.42216937658606</v>
      </c>
      <c r="AQ38" s="1">
        <f t="shared" ca="1" si="8"/>
        <v>104.84160327517532</v>
      </c>
    </row>
    <row r="39" spans="1:43" x14ac:dyDescent="0.25">
      <c r="A39" s="1" t="str">
        <f t="shared" ca="1" si="1"/>
        <v>yes</v>
      </c>
      <c r="B39" s="1">
        <f t="shared" ca="1" si="2"/>
        <v>89.933740086145136</v>
      </c>
      <c r="C39" s="1">
        <f t="shared" ca="1" si="3"/>
        <v>100.49281867282068</v>
      </c>
      <c r="D39" s="1">
        <f t="shared" ca="1" si="4"/>
        <v>95.59281867282067</v>
      </c>
      <c r="E39" s="1">
        <f t="shared" ca="1" si="5"/>
        <v>17.323709959210799</v>
      </c>
      <c r="F39" s="1">
        <v>33</v>
      </c>
      <c r="H39" s="1">
        <f t="shared" ca="1" si="10"/>
        <v>104.92562206401819</v>
      </c>
      <c r="I39" s="1">
        <f t="shared" ca="1" si="10"/>
        <v>82.082075163746737</v>
      </c>
      <c r="J39" s="1">
        <f t="shared" ca="1" si="10"/>
        <v>105.83515990013582</v>
      </c>
      <c r="K39" s="1">
        <f t="shared" ca="1" si="10"/>
        <v>100.47339752739796</v>
      </c>
      <c r="L39" s="1">
        <f t="shared" ca="1" si="10"/>
        <v>103.18641789579605</v>
      </c>
      <c r="M39" s="1">
        <f t="shared" ca="1" si="10"/>
        <v>85.389916376290358</v>
      </c>
      <c r="N39" s="1">
        <f t="shared" ca="1" si="10"/>
        <v>79.918768316662366</v>
      </c>
      <c r="O39" s="1">
        <f t="shared" ca="1" si="10"/>
        <v>106.13679408268305</v>
      </c>
      <c r="P39" s="1">
        <f t="shared" ca="1" si="10"/>
        <v>97.838811107953902</v>
      </c>
      <c r="Q39" s="1">
        <f t="shared" ca="1" si="10"/>
        <v>87.486925826439261</v>
      </c>
      <c r="R39" s="1">
        <f t="shared" ca="1" si="10"/>
        <v>52.318625027015315</v>
      </c>
      <c r="S39" s="1">
        <f t="shared" ca="1" si="10"/>
        <v>107.19942631789243</v>
      </c>
      <c r="T39" s="1">
        <f t="shared" ca="1" si="10"/>
        <v>85.093224030031081</v>
      </c>
      <c r="U39" s="1">
        <f t="shared" ca="1" si="10"/>
        <v>129.70024764221677</v>
      </c>
      <c r="V39" s="1">
        <f t="shared" ca="1" si="10"/>
        <v>94.489908928065233</v>
      </c>
      <c r="W39" s="1">
        <f t="shared" ca="1" si="10"/>
        <v>98.897102139772812</v>
      </c>
      <c r="X39" s="1">
        <f t="shared" ca="1" si="9"/>
        <v>106.57860232265313</v>
      </c>
      <c r="Y39" s="1">
        <f t="shared" ca="1" si="9"/>
        <v>98.467858663033283</v>
      </c>
      <c r="Z39" s="1">
        <f t="shared" ca="1" si="9"/>
        <v>104.11012703219133</v>
      </c>
      <c r="AA39" s="1">
        <f t="shared" ca="1" si="9"/>
        <v>92.331328946316859</v>
      </c>
      <c r="AB39" s="1">
        <f t="shared" ca="1" si="9"/>
        <v>104.19820856691597</v>
      </c>
      <c r="AC39" s="1">
        <f t="shared" ca="1" si="9"/>
        <v>103.24635357252416</v>
      </c>
      <c r="AD39" s="1">
        <f t="shared" ca="1" si="9"/>
        <v>113.09167591193565</v>
      </c>
      <c r="AE39" s="1">
        <f t="shared" ca="1" si="9"/>
        <v>77.498612612971783</v>
      </c>
      <c r="AF39" s="1">
        <f t="shared" ca="1" si="7"/>
        <v>86.800526597142905</v>
      </c>
      <c r="AG39" s="1">
        <f t="shared" ca="1" si="7"/>
        <v>113.20572573824815</v>
      </c>
      <c r="AH39" s="1">
        <f t="shared" ca="1" si="7"/>
        <v>97.272886216384563</v>
      </c>
      <c r="AI39" s="1">
        <f t="shared" ca="1" si="8"/>
        <v>95.270796455763417</v>
      </c>
      <c r="AJ39" s="1">
        <f t="shared" ca="1" si="8"/>
        <v>86.41574787333532</v>
      </c>
      <c r="AK39" s="1">
        <f t="shared" ca="1" si="8"/>
        <v>108.56172409097687</v>
      </c>
      <c r="AL39" s="1">
        <f t="shared" ca="1" si="8"/>
        <v>96.5423566174955</v>
      </c>
      <c r="AM39" s="1">
        <f t="shared" ca="1" si="8"/>
        <v>51.140104521537012</v>
      </c>
      <c r="AN39" s="1">
        <f t="shared" ca="1" si="8"/>
        <v>105.70748380685868</v>
      </c>
      <c r="AO39" s="1">
        <f t="shared" ca="1" si="8"/>
        <v>52.779619414433959</v>
      </c>
      <c r="AP39" s="1">
        <f t="shared" ca="1" si="8"/>
        <v>108.94085660122549</v>
      </c>
      <c r="AQ39" s="1">
        <f t="shared" ca="1" si="8"/>
        <v>118.20845431348329</v>
      </c>
    </row>
    <row r="40" spans="1:43" x14ac:dyDescent="0.25">
      <c r="A40" s="1" t="str">
        <f t="shared" ca="1" si="1"/>
        <v>yes</v>
      </c>
      <c r="B40" s="1">
        <f t="shared" ca="1" si="2"/>
        <v>94.829852132566927</v>
      </c>
      <c r="C40" s="1">
        <f t="shared" ca="1" si="3"/>
        <v>104.78234759989267</v>
      </c>
      <c r="D40" s="1">
        <f t="shared" ca="1" si="4"/>
        <v>99.882347599892668</v>
      </c>
      <c r="E40" s="1">
        <f t="shared" ca="1" si="5"/>
        <v>15.466822859160434</v>
      </c>
      <c r="F40" s="1">
        <v>34</v>
      </c>
      <c r="H40" s="1">
        <f t="shared" ca="1" si="10"/>
        <v>93.806686787972879</v>
      </c>
      <c r="I40" s="1">
        <f t="shared" ca="1" si="10"/>
        <v>87.398689439161473</v>
      </c>
      <c r="J40" s="1">
        <f t="shared" ca="1" si="10"/>
        <v>117.54423566067223</v>
      </c>
      <c r="K40" s="1">
        <f t="shared" ca="1" si="10"/>
        <v>93.749189229521818</v>
      </c>
      <c r="L40" s="1">
        <f t="shared" ca="1" si="10"/>
        <v>92.10946230382649</v>
      </c>
      <c r="M40" s="1">
        <f t="shared" ca="1" si="10"/>
        <v>130.71403415698481</v>
      </c>
      <c r="N40" s="1">
        <f t="shared" ca="1" si="10"/>
        <v>76.845349728993298</v>
      </c>
      <c r="O40" s="1">
        <f t="shared" ca="1" si="10"/>
        <v>123.62884628300343</v>
      </c>
      <c r="P40" s="1">
        <f t="shared" ca="1" si="10"/>
        <v>86.283376674149238</v>
      </c>
      <c r="Q40" s="1">
        <f t="shared" ca="1" si="10"/>
        <v>101.89815058605569</v>
      </c>
      <c r="R40" s="1">
        <f t="shared" ca="1" si="10"/>
        <v>91.680151464000332</v>
      </c>
      <c r="S40" s="1">
        <f t="shared" ca="1" si="10"/>
        <v>125.93948824108448</v>
      </c>
      <c r="T40" s="1">
        <f t="shared" ca="1" si="10"/>
        <v>104.95185343775131</v>
      </c>
      <c r="U40" s="1">
        <f t="shared" ca="1" si="10"/>
        <v>111.33055055338396</v>
      </c>
      <c r="V40" s="1">
        <f t="shared" ca="1" si="10"/>
        <v>77.744793709811631</v>
      </c>
      <c r="W40" s="1">
        <f t="shared" ca="1" si="10"/>
        <v>108.05336193125382</v>
      </c>
      <c r="X40" s="1">
        <f t="shared" ca="1" si="9"/>
        <v>109.15678346499337</v>
      </c>
      <c r="Y40" s="1">
        <f t="shared" ca="1" si="9"/>
        <v>93.884346562271219</v>
      </c>
      <c r="Z40" s="1">
        <f t="shared" ca="1" si="9"/>
        <v>96.896084747313139</v>
      </c>
      <c r="AA40" s="1">
        <f t="shared" ca="1" si="9"/>
        <v>103.63092207097534</v>
      </c>
      <c r="AB40" s="1">
        <f t="shared" ca="1" si="9"/>
        <v>86.770862459332989</v>
      </c>
      <c r="AC40" s="1">
        <f t="shared" ca="1" si="9"/>
        <v>102.91654429500421</v>
      </c>
      <c r="AD40" s="1">
        <f t="shared" ca="1" si="9"/>
        <v>105.47204594854853</v>
      </c>
      <c r="AE40" s="1">
        <f t="shared" ca="1" si="9"/>
        <v>118.56087013373269</v>
      </c>
      <c r="AF40" s="1">
        <f t="shared" ca="1" si="7"/>
        <v>95.973030656910069</v>
      </c>
      <c r="AG40" s="1">
        <f t="shared" ca="1" si="7"/>
        <v>125.91203266609895</v>
      </c>
      <c r="AH40" s="1">
        <f t="shared" ca="1" si="7"/>
        <v>99.611369355054549</v>
      </c>
      <c r="AI40" s="1">
        <f t="shared" ca="1" si="8"/>
        <v>76.663853018136066</v>
      </c>
      <c r="AJ40" s="1">
        <f t="shared" ca="1" si="8"/>
        <v>84.302101652771356</v>
      </c>
      <c r="AK40" s="1">
        <f t="shared" ca="1" si="8"/>
        <v>101.30711581315741</v>
      </c>
      <c r="AL40" s="1">
        <f t="shared" ca="1" si="8"/>
        <v>83.113508475299639</v>
      </c>
      <c r="AM40" s="1">
        <f t="shared" ca="1" si="8"/>
        <v>115.73436887785731</v>
      </c>
      <c r="AN40" s="1">
        <f t="shared" ca="1" si="8"/>
        <v>89.489547937322101</v>
      </c>
      <c r="AO40" s="1">
        <f t="shared" ca="1" si="8"/>
        <v>73.977177272508769</v>
      </c>
      <c r="AP40" s="1">
        <f t="shared" ca="1" si="8"/>
        <v>87.903455888601584</v>
      </c>
      <c r="AQ40" s="1">
        <f t="shared" ca="1" si="8"/>
        <v>120.81027211261869</v>
      </c>
    </row>
    <row r="41" spans="1:43" x14ac:dyDescent="0.25">
      <c r="A41" s="1" t="str">
        <f t="shared" ca="1" si="1"/>
        <v>yes</v>
      </c>
      <c r="B41" s="1">
        <f t="shared" ca="1" si="2"/>
        <v>95.141186668904254</v>
      </c>
      <c r="C41" s="1">
        <f t="shared" ca="1" si="3"/>
        <v>104.85824629902088</v>
      </c>
      <c r="D41" s="1">
        <f t="shared" ca="1" si="4"/>
        <v>99.958246299020871</v>
      </c>
      <c r="E41" s="1">
        <f t="shared" ca="1" si="5"/>
        <v>14.746100908520273</v>
      </c>
      <c r="F41" s="1">
        <v>35</v>
      </c>
      <c r="H41" s="1">
        <f t="shared" ca="1" si="10"/>
        <v>100.51917258723121</v>
      </c>
      <c r="I41" s="1">
        <f t="shared" ca="1" si="10"/>
        <v>86.125990632270401</v>
      </c>
      <c r="J41" s="1">
        <f t="shared" ca="1" si="10"/>
        <v>83.799192810750711</v>
      </c>
      <c r="K41" s="1">
        <f t="shared" ca="1" si="10"/>
        <v>95.536716441126543</v>
      </c>
      <c r="L41" s="1">
        <f t="shared" ca="1" si="10"/>
        <v>98.704284454486881</v>
      </c>
      <c r="M41" s="1">
        <f t="shared" ca="1" si="10"/>
        <v>110.8920033114141</v>
      </c>
      <c r="N41" s="1">
        <f t="shared" ca="1" si="10"/>
        <v>120.87692114252245</v>
      </c>
      <c r="O41" s="1">
        <f t="shared" ca="1" si="10"/>
        <v>80.482516798593039</v>
      </c>
      <c r="P41" s="1">
        <f t="shared" ca="1" si="10"/>
        <v>87.708677314263952</v>
      </c>
      <c r="Q41" s="1">
        <f t="shared" ca="1" si="10"/>
        <v>90.73541515594404</v>
      </c>
      <c r="R41" s="1">
        <f t="shared" ca="1" si="10"/>
        <v>113.98411008704134</v>
      </c>
      <c r="S41" s="1">
        <f t="shared" ca="1" si="10"/>
        <v>133.69700236475643</v>
      </c>
      <c r="T41" s="1">
        <f t="shared" ca="1" si="10"/>
        <v>90.074808463005098</v>
      </c>
      <c r="U41" s="1">
        <f t="shared" ca="1" si="10"/>
        <v>95.230713230774555</v>
      </c>
      <c r="V41" s="1">
        <f t="shared" ca="1" si="10"/>
        <v>104.04778628140609</v>
      </c>
      <c r="W41" s="1">
        <f t="shared" ca="1" si="10"/>
        <v>99.454217457414003</v>
      </c>
      <c r="X41" s="1">
        <f t="shared" ca="1" si="9"/>
        <v>107.40169532549149</v>
      </c>
      <c r="Y41" s="1">
        <f t="shared" ca="1" si="9"/>
        <v>109.54764556808951</v>
      </c>
      <c r="Z41" s="1">
        <f t="shared" ca="1" si="9"/>
        <v>95.259967723342498</v>
      </c>
      <c r="AA41" s="1">
        <f t="shared" ca="1" si="9"/>
        <v>104.86583415811519</v>
      </c>
      <c r="AB41" s="1">
        <f t="shared" ca="1" si="9"/>
        <v>127.63426820419147</v>
      </c>
      <c r="AC41" s="1">
        <f t="shared" ca="1" si="9"/>
        <v>107.9128021213</v>
      </c>
      <c r="AD41" s="1">
        <f t="shared" ca="1" si="9"/>
        <v>117.30335477775309</v>
      </c>
      <c r="AE41" s="1">
        <f t="shared" ca="1" si="9"/>
        <v>84.960240742173156</v>
      </c>
      <c r="AF41" s="1">
        <f t="shared" ca="1" si="7"/>
        <v>75.094779951492342</v>
      </c>
      <c r="AG41" s="1">
        <f t="shared" ca="1" si="7"/>
        <v>119.40641283204872</v>
      </c>
      <c r="AH41" s="1">
        <f t="shared" ca="1" si="7"/>
        <v>84.970880367966188</v>
      </c>
      <c r="AI41" s="1">
        <f t="shared" ca="1" si="8"/>
        <v>106.04493539430187</v>
      </c>
      <c r="AJ41" s="1">
        <f t="shared" ca="1" si="8"/>
        <v>101.16419688418281</v>
      </c>
      <c r="AK41" s="1">
        <f t="shared" ca="1" si="8"/>
        <v>87.226569922514301</v>
      </c>
      <c r="AL41" s="1">
        <f t="shared" ca="1" si="8"/>
        <v>107.46678846083938</v>
      </c>
      <c r="AM41" s="1">
        <f t="shared" ca="1" si="8"/>
        <v>106.39921731788647</v>
      </c>
      <c r="AN41" s="1">
        <f t="shared" ca="1" si="8"/>
        <v>103.17977991257261</v>
      </c>
      <c r="AO41" s="1">
        <f t="shared" ca="1" si="8"/>
        <v>83.548729777559714</v>
      </c>
      <c r="AP41" s="1">
        <f t="shared" ca="1" si="8"/>
        <v>109.69507858553489</v>
      </c>
      <c r="AQ41" s="1">
        <f t="shared" ca="1" si="8"/>
        <v>67.544160204394899</v>
      </c>
    </row>
    <row r="42" spans="1:43" x14ac:dyDescent="0.25">
      <c r="A42" s="1" t="str">
        <f t="shared" ca="1" si="1"/>
        <v>yes</v>
      </c>
      <c r="B42" s="1">
        <f t="shared" ca="1" si="2"/>
        <v>96.361078413909695</v>
      </c>
      <c r="C42" s="1">
        <f t="shared" ca="1" si="3"/>
        <v>106.42633855981384</v>
      </c>
      <c r="D42" s="1">
        <f t="shared" ca="1" si="4"/>
        <v>101.52633855981384</v>
      </c>
      <c r="E42" s="1">
        <f t="shared" ca="1" si="5"/>
        <v>15.812020854808614</v>
      </c>
      <c r="F42" s="1">
        <v>36</v>
      </c>
      <c r="H42" s="1">
        <f t="shared" ca="1" si="10"/>
        <v>102.77927411430612</v>
      </c>
      <c r="I42" s="1">
        <f t="shared" ca="1" si="10"/>
        <v>101.78862228272295</v>
      </c>
      <c r="J42" s="1">
        <f t="shared" ca="1" si="10"/>
        <v>105.75518468364861</v>
      </c>
      <c r="K42" s="1">
        <f t="shared" ca="1" si="10"/>
        <v>81.98719494067916</v>
      </c>
      <c r="L42" s="1">
        <f t="shared" ca="1" si="10"/>
        <v>120.33682864503533</v>
      </c>
      <c r="M42" s="1">
        <f t="shared" ca="1" si="10"/>
        <v>115.0409039212916</v>
      </c>
      <c r="N42" s="1">
        <f t="shared" ca="1" si="10"/>
        <v>98.624213496020076</v>
      </c>
      <c r="O42" s="1">
        <f t="shared" ca="1" si="10"/>
        <v>95.99480249577465</v>
      </c>
      <c r="P42" s="1">
        <f t="shared" ca="1" si="10"/>
        <v>121.59496294381799</v>
      </c>
      <c r="Q42" s="1">
        <f t="shared" ca="1" si="10"/>
        <v>73.78288284254549</v>
      </c>
      <c r="R42" s="1">
        <f t="shared" ca="1" si="10"/>
        <v>128.95536947499281</v>
      </c>
      <c r="S42" s="1">
        <f t="shared" ca="1" si="10"/>
        <v>118.07633124987009</v>
      </c>
      <c r="T42" s="1">
        <f t="shared" ca="1" si="10"/>
        <v>99.38038095412503</v>
      </c>
      <c r="U42" s="1">
        <f t="shared" ca="1" si="10"/>
        <v>115.34142193885431</v>
      </c>
      <c r="V42" s="1">
        <f t="shared" ca="1" si="10"/>
        <v>97.994335650575977</v>
      </c>
      <c r="W42" s="1">
        <f t="shared" ca="1" si="10"/>
        <v>105.34582485743555</v>
      </c>
      <c r="X42" s="1">
        <f t="shared" ca="1" si="9"/>
        <v>93.930379770062828</v>
      </c>
      <c r="Y42" s="1">
        <f t="shared" ca="1" si="9"/>
        <v>87.573311644396384</v>
      </c>
      <c r="Z42" s="1">
        <f t="shared" ca="1" si="9"/>
        <v>89.211015700239599</v>
      </c>
      <c r="AA42" s="1">
        <f t="shared" ca="1" si="9"/>
        <v>123.24538606172332</v>
      </c>
      <c r="AB42" s="1">
        <f t="shared" ca="1" si="9"/>
        <v>96.076676308761691</v>
      </c>
      <c r="AC42" s="1">
        <f t="shared" ca="1" si="9"/>
        <v>99.707516370031769</v>
      </c>
      <c r="AD42" s="1">
        <f t="shared" ca="1" si="9"/>
        <v>106.6520844093792</v>
      </c>
      <c r="AE42" s="1">
        <f t="shared" ca="1" si="9"/>
        <v>123.5514318670441</v>
      </c>
      <c r="AF42" s="1">
        <f t="shared" ca="1" si="7"/>
        <v>94.960390357175257</v>
      </c>
      <c r="AG42" s="1">
        <f t="shared" ca="1" si="7"/>
        <v>123.36668549009198</v>
      </c>
      <c r="AH42" s="1">
        <f t="shared" ca="1" si="7"/>
        <v>109.31649417739357</v>
      </c>
      <c r="AI42" s="1">
        <f t="shared" ca="1" si="8"/>
        <v>76.549046956575268</v>
      </c>
      <c r="AJ42" s="1">
        <f t="shared" ca="1" si="8"/>
        <v>100.33228562608795</v>
      </c>
      <c r="AK42" s="1">
        <f t="shared" ca="1" si="8"/>
        <v>76.87878900812683</v>
      </c>
      <c r="AL42" s="1">
        <f t="shared" ref="AL42:AQ42" ca="1" si="11">NORMINV(RAND(),100,15)</f>
        <v>118.49259165872753</v>
      </c>
      <c r="AM42" s="1">
        <f t="shared" ca="1" si="11"/>
        <v>102.36578247869807</v>
      </c>
      <c r="AN42" s="1">
        <f t="shared" ca="1" si="11"/>
        <v>68.160645393899429</v>
      </c>
      <c r="AO42" s="1">
        <f t="shared" ca="1" si="11"/>
        <v>107.56783755239483</v>
      </c>
      <c r="AP42" s="1">
        <f t="shared" ca="1" si="11"/>
        <v>98.632251747191134</v>
      </c>
      <c r="AQ42" s="1">
        <f t="shared" ca="1" si="11"/>
        <v>75.599051083601921</v>
      </c>
    </row>
    <row r="43" spans="1:43" x14ac:dyDescent="0.25">
      <c r="A43" s="1" t="str">
        <f t="shared" ca="1" si="1"/>
        <v>yes</v>
      </c>
      <c r="B43" s="1">
        <f t="shared" ca="1" si="2"/>
        <v>94.065496448587865</v>
      </c>
      <c r="C43" s="1">
        <f t="shared" ca="1" si="3"/>
        <v>103.87628408057247</v>
      </c>
      <c r="D43" s="1">
        <f t="shared" ca="1" si="4"/>
        <v>98.976284080572469</v>
      </c>
      <c r="E43" s="1">
        <f t="shared" ca="1" si="5"/>
        <v>15.03302336321816</v>
      </c>
      <c r="F43" s="1">
        <v>37</v>
      </c>
      <c r="H43" s="1">
        <f t="shared" ca="1" si="10"/>
        <v>110.1301318581139</v>
      </c>
      <c r="I43" s="1">
        <f t="shared" ca="1" si="10"/>
        <v>106.37348089601021</v>
      </c>
      <c r="J43" s="1">
        <f t="shared" ca="1" si="10"/>
        <v>100.2525500062554</v>
      </c>
      <c r="K43" s="1">
        <f t="shared" ca="1" si="10"/>
        <v>91.443521047773373</v>
      </c>
      <c r="L43" s="1">
        <f t="shared" ca="1" si="10"/>
        <v>110.58666702144119</v>
      </c>
      <c r="M43" s="1">
        <f t="shared" ca="1" si="10"/>
        <v>95.094947134180529</v>
      </c>
      <c r="N43" s="1">
        <f t="shared" ca="1" si="10"/>
        <v>88.657257897209021</v>
      </c>
      <c r="O43" s="1">
        <f t="shared" ca="1" si="10"/>
        <v>94.803167381697591</v>
      </c>
      <c r="P43" s="1">
        <f t="shared" ca="1" si="10"/>
        <v>125.30266431651634</v>
      </c>
      <c r="Q43" s="1">
        <f t="shared" ca="1" si="10"/>
        <v>122.46948181076417</v>
      </c>
      <c r="R43" s="1">
        <f t="shared" ca="1" si="10"/>
        <v>87.64480895376559</v>
      </c>
      <c r="S43" s="1">
        <f t="shared" ca="1" si="10"/>
        <v>86.57753970918165</v>
      </c>
      <c r="T43" s="1">
        <f t="shared" ca="1" si="10"/>
        <v>75.352684635482376</v>
      </c>
      <c r="U43" s="1">
        <f t="shared" ca="1" si="10"/>
        <v>104.57990641410711</v>
      </c>
      <c r="V43" s="1">
        <f t="shared" ca="1" si="10"/>
        <v>111.11067895090028</v>
      </c>
      <c r="W43" s="1">
        <f t="shared" ca="1" si="10"/>
        <v>118.49472867265044</v>
      </c>
      <c r="X43" s="1">
        <f t="shared" ca="1" si="9"/>
        <v>127.49510225177416</v>
      </c>
      <c r="Y43" s="1">
        <f t="shared" ca="1" si="9"/>
        <v>77.138397472360438</v>
      </c>
      <c r="Z43" s="1">
        <f t="shared" ca="1" si="9"/>
        <v>101.22842681787927</v>
      </c>
      <c r="AA43" s="1">
        <f t="shared" ca="1" si="9"/>
        <v>106.08739662669545</v>
      </c>
      <c r="AB43" s="1">
        <f t="shared" ca="1" si="9"/>
        <v>78.550042919997964</v>
      </c>
      <c r="AC43" s="1">
        <f t="shared" ca="1" si="9"/>
        <v>89.953248427689516</v>
      </c>
      <c r="AD43" s="1">
        <f t="shared" ca="1" si="9"/>
        <v>104.36303377039761</v>
      </c>
      <c r="AE43" s="1">
        <f t="shared" ca="1" si="9"/>
        <v>106.36748239633785</v>
      </c>
      <c r="AF43" s="1">
        <f t="shared" ca="1" si="7"/>
        <v>117.53761638176633</v>
      </c>
      <c r="AG43" s="1">
        <f t="shared" ca="1" si="7"/>
        <v>104.92550013420127</v>
      </c>
      <c r="AH43" s="1">
        <f t="shared" ca="1" si="7"/>
        <v>96.368359442618598</v>
      </c>
      <c r="AI43" s="1">
        <f t="shared" ref="AI43:AQ91" ca="1" si="12">NORMINV(RAND(),100,15)</f>
        <v>83.233169425516778</v>
      </c>
      <c r="AJ43" s="1">
        <f t="shared" ca="1" si="12"/>
        <v>112.86254287110108</v>
      </c>
      <c r="AK43" s="1">
        <f t="shared" ca="1" si="12"/>
        <v>105.05827769008987</v>
      </c>
      <c r="AL43" s="1">
        <f t="shared" ca="1" si="12"/>
        <v>79.397300866929996</v>
      </c>
      <c r="AM43" s="1">
        <f t="shared" ca="1" si="12"/>
        <v>98.428233763739257</v>
      </c>
      <c r="AN43" s="1">
        <f t="shared" ca="1" si="12"/>
        <v>74.494453820595936</v>
      </c>
      <c r="AO43" s="1">
        <f t="shared" ca="1" si="12"/>
        <v>68.006106099600899</v>
      </c>
      <c r="AP43" s="1">
        <f t="shared" ca="1" si="12"/>
        <v>103.29964368717911</v>
      </c>
      <c r="AQ43" s="1">
        <f t="shared" ca="1" si="12"/>
        <v>99.477675328088708</v>
      </c>
    </row>
    <row r="44" spans="1:43" x14ac:dyDescent="0.25">
      <c r="A44" s="1" t="str">
        <f t="shared" ca="1" si="1"/>
        <v>yes</v>
      </c>
      <c r="B44" s="1">
        <f t="shared" ca="1" si="2"/>
        <v>98.05887986393877</v>
      </c>
      <c r="C44" s="1">
        <f t="shared" ca="1" si="3"/>
        <v>107.3218643559249</v>
      </c>
      <c r="D44" s="1">
        <f t="shared" ca="1" si="4"/>
        <v>102.4218643559249</v>
      </c>
      <c r="E44" s="1">
        <f t="shared" ca="1" si="5"/>
        <v>13.35607497546772</v>
      </c>
      <c r="F44" s="1">
        <v>38</v>
      </c>
      <c r="H44" s="1">
        <f t="shared" ca="1" si="10"/>
        <v>112.67276953577066</v>
      </c>
      <c r="I44" s="1">
        <f t="shared" ca="1" si="10"/>
        <v>85.266564036737179</v>
      </c>
      <c r="J44" s="1">
        <f t="shared" ca="1" si="10"/>
        <v>91.314312031787793</v>
      </c>
      <c r="K44" s="1">
        <f t="shared" ca="1" si="10"/>
        <v>90.292453395943042</v>
      </c>
      <c r="L44" s="1">
        <f t="shared" ca="1" si="10"/>
        <v>94.428625931541376</v>
      </c>
      <c r="M44" s="1">
        <f t="shared" ca="1" si="10"/>
        <v>87.425906774122438</v>
      </c>
      <c r="N44" s="1">
        <f t="shared" ca="1" si="10"/>
        <v>102.32698387033255</v>
      </c>
      <c r="O44" s="1">
        <f t="shared" ca="1" si="10"/>
        <v>137.75921000381408</v>
      </c>
      <c r="P44" s="1">
        <f t="shared" ca="1" si="10"/>
        <v>94.539923637086119</v>
      </c>
      <c r="Q44" s="1">
        <f t="shared" ca="1" si="10"/>
        <v>95.960467909896693</v>
      </c>
      <c r="R44" s="1">
        <f t="shared" ca="1" si="10"/>
        <v>92.974113809433163</v>
      </c>
      <c r="S44" s="1">
        <f t="shared" ca="1" si="10"/>
        <v>101.52960910115169</v>
      </c>
      <c r="T44" s="1">
        <f t="shared" ca="1" si="10"/>
        <v>97.768805974120994</v>
      </c>
      <c r="U44" s="1">
        <f t="shared" ca="1" si="10"/>
        <v>93.607824630442423</v>
      </c>
      <c r="V44" s="1">
        <f t="shared" ca="1" si="10"/>
        <v>97.673108222457074</v>
      </c>
      <c r="W44" s="1">
        <f t="shared" ca="1" si="10"/>
        <v>77.583102680096744</v>
      </c>
      <c r="X44" s="1">
        <f t="shared" ca="1" si="9"/>
        <v>109.45746866498507</v>
      </c>
      <c r="Y44" s="1">
        <f t="shared" ca="1" si="9"/>
        <v>113.64842383473957</v>
      </c>
      <c r="Z44" s="1">
        <f t="shared" ca="1" si="9"/>
        <v>117.55829431520347</v>
      </c>
      <c r="AA44" s="1">
        <f t="shared" ca="1" si="9"/>
        <v>103.18921462372892</v>
      </c>
      <c r="AB44" s="1">
        <f t="shared" ca="1" si="9"/>
        <v>92.359641174073815</v>
      </c>
      <c r="AC44" s="1">
        <f t="shared" ca="1" si="9"/>
        <v>98.968910542422876</v>
      </c>
      <c r="AD44" s="1">
        <f t="shared" ca="1" si="9"/>
        <v>117.23057427380041</v>
      </c>
      <c r="AE44" s="1">
        <f t="shared" ca="1" si="9"/>
        <v>110.27974119119941</v>
      </c>
      <c r="AF44" s="1">
        <f t="shared" ca="1" si="7"/>
        <v>78.920499373709447</v>
      </c>
      <c r="AG44" s="1">
        <f t="shared" ca="1" si="7"/>
        <v>118.22657748036876</v>
      </c>
      <c r="AH44" s="1">
        <f t="shared" ca="1" si="7"/>
        <v>120.91316640162238</v>
      </c>
      <c r="AI44" s="1">
        <f t="shared" ca="1" si="12"/>
        <v>85.711580878759534</v>
      </c>
      <c r="AJ44" s="1">
        <f t="shared" ca="1" si="12"/>
        <v>114.01428261187969</v>
      </c>
      <c r="AK44" s="1">
        <f t="shared" ca="1" si="12"/>
        <v>104.9673395383785</v>
      </c>
      <c r="AL44" s="1">
        <f t="shared" ca="1" si="12"/>
        <v>117.80224828610535</v>
      </c>
      <c r="AM44" s="1">
        <f t="shared" ca="1" si="12"/>
        <v>121.9048908060166</v>
      </c>
      <c r="AN44" s="1">
        <f t="shared" ca="1" si="12"/>
        <v>106.98939545165719</v>
      </c>
      <c r="AO44" s="1">
        <f t="shared" ca="1" si="12"/>
        <v>93.346869534356316</v>
      </c>
      <c r="AP44" s="1">
        <f t="shared" ca="1" si="12"/>
        <v>106.87443484906835</v>
      </c>
      <c r="AQ44" s="1">
        <f t="shared" ca="1" si="12"/>
        <v>101.69978143648788</v>
      </c>
    </row>
    <row r="45" spans="1:43" x14ac:dyDescent="0.25">
      <c r="A45" s="1" t="str">
        <f t="shared" ca="1" si="1"/>
        <v>yes</v>
      </c>
      <c r="B45" s="1">
        <f t="shared" ca="1" si="2"/>
        <v>95.413086497967399</v>
      </c>
      <c r="C45" s="1">
        <f t="shared" ca="1" si="3"/>
        <v>104.57810748805774</v>
      </c>
      <c r="D45" s="1">
        <f t="shared" ca="1" si="4"/>
        <v>99.678107488057734</v>
      </c>
      <c r="E45" s="1">
        <f t="shared" ca="1" si="5"/>
        <v>13.056186704358181</v>
      </c>
      <c r="F45" s="1">
        <v>39</v>
      </c>
      <c r="H45" s="1">
        <f t="shared" ca="1" si="10"/>
        <v>85.626627491929739</v>
      </c>
      <c r="I45" s="1">
        <f t="shared" ca="1" si="10"/>
        <v>95.104162311227668</v>
      </c>
      <c r="J45" s="1">
        <f t="shared" ca="1" si="10"/>
        <v>98.440267683160698</v>
      </c>
      <c r="K45" s="1">
        <f t="shared" ca="1" si="10"/>
        <v>109.88629417213814</v>
      </c>
      <c r="L45" s="1">
        <f t="shared" ca="1" si="10"/>
        <v>120.55545833869112</v>
      </c>
      <c r="M45" s="1">
        <f t="shared" ca="1" si="10"/>
        <v>87.266752253640959</v>
      </c>
      <c r="N45" s="1">
        <f t="shared" ca="1" si="10"/>
        <v>79.081518110154903</v>
      </c>
      <c r="O45" s="1">
        <f t="shared" ca="1" si="10"/>
        <v>111.81712032535751</v>
      </c>
      <c r="P45" s="1">
        <f t="shared" ca="1" si="10"/>
        <v>86.382367001067323</v>
      </c>
      <c r="Q45" s="1">
        <f t="shared" ca="1" si="10"/>
        <v>100.66337490659254</v>
      </c>
      <c r="R45" s="1">
        <f t="shared" ca="1" si="10"/>
        <v>102.23783979831082</v>
      </c>
      <c r="S45" s="1">
        <f t="shared" ca="1" si="10"/>
        <v>101.16940725414753</v>
      </c>
      <c r="T45" s="1">
        <f t="shared" ca="1" si="10"/>
        <v>113.54665591529466</v>
      </c>
      <c r="U45" s="1">
        <f t="shared" ca="1" si="10"/>
        <v>113.16506685518549</v>
      </c>
      <c r="V45" s="1">
        <f t="shared" ca="1" si="10"/>
        <v>105.89384820088593</v>
      </c>
      <c r="W45" s="1">
        <f t="shared" ca="1" si="10"/>
        <v>138.72462285772775</v>
      </c>
      <c r="X45" s="1">
        <f t="shared" ca="1" si="9"/>
        <v>98.158401005973474</v>
      </c>
      <c r="Y45" s="1">
        <f t="shared" ca="1" si="9"/>
        <v>97.856608027301789</v>
      </c>
      <c r="Z45" s="1">
        <f t="shared" ca="1" si="9"/>
        <v>98.486886155977601</v>
      </c>
      <c r="AA45" s="1">
        <f t="shared" ca="1" si="9"/>
        <v>112.57165900569503</v>
      </c>
      <c r="AB45" s="1">
        <f t="shared" ca="1" si="9"/>
        <v>90.871392614513596</v>
      </c>
      <c r="AC45" s="1">
        <f t="shared" ca="1" si="9"/>
        <v>94.283395950714151</v>
      </c>
      <c r="AD45" s="1">
        <f t="shared" ca="1" si="9"/>
        <v>90.593733214891927</v>
      </c>
      <c r="AE45" s="1">
        <f t="shared" ca="1" si="9"/>
        <v>104.49720145798774</v>
      </c>
      <c r="AF45" s="1">
        <f t="shared" ca="1" si="7"/>
        <v>108.33104801951137</v>
      </c>
      <c r="AG45" s="1">
        <f t="shared" ca="1" si="7"/>
        <v>107.96824134262206</v>
      </c>
      <c r="AH45" s="1">
        <f t="shared" ca="1" si="7"/>
        <v>81.633946378291469</v>
      </c>
      <c r="AI45" s="1">
        <f t="shared" ca="1" si="12"/>
        <v>99.773075813271703</v>
      </c>
      <c r="AJ45" s="1">
        <f t="shared" ca="1" si="12"/>
        <v>107.70300313965831</v>
      </c>
      <c r="AK45" s="1">
        <f t="shared" ca="1" si="12"/>
        <v>97.963513736899088</v>
      </c>
      <c r="AL45" s="1">
        <f t="shared" ca="1" si="12"/>
        <v>106.96863360820944</v>
      </c>
      <c r="AM45" s="1">
        <f t="shared" ca="1" si="12"/>
        <v>73.650404804920043</v>
      </c>
      <c r="AN45" s="1">
        <f t="shared" ca="1" si="12"/>
        <v>96.391465988643958</v>
      </c>
      <c r="AO45" s="1">
        <f t="shared" ca="1" si="12"/>
        <v>83.945266430312429</v>
      </c>
      <c r="AP45" s="1">
        <f t="shared" ca="1" si="12"/>
        <v>107.23249661220206</v>
      </c>
      <c r="AQ45" s="1">
        <f t="shared" ca="1" si="12"/>
        <v>79.970112786968016</v>
      </c>
    </row>
    <row r="46" spans="1:43" x14ac:dyDescent="0.25">
      <c r="A46" s="1" t="str">
        <f t="shared" ca="1" si="1"/>
        <v>yes</v>
      </c>
      <c r="B46" s="1">
        <f t="shared" ca="1" si="2"/>
        <v>95.858838481873391</v>
      </c>
      <c r="C46" s="1">
        <f t="shared" ca="1" si="3"/>
        <v>105.9881170930307</v>
      </c>
      <c r="D46" s="1">
        <f t="shared" ca="1" si="4"/>
        <v>101.08811709303069</v>
      </c>
      <c r="E46" s="1">
        <f t="shared" ca="1" si="5"/>
        <v>16.007995748440706</v>
      </c>
      <c r="F46" s="1">
        <v>40</v>
      </c>
      <c r="H46" s="1">
        <f t="shared" ca="1" si="10"/>
        <v>116.84531281714888</v>
      </c>
      <c r="I46" s="1">
        <f t="shared" ca="1" si="10"/>
        <v>90.877780920213652</v>
      </c>
      <c r="J46" s="1">
        <f t="shared" ca="1" si="10"/>
        <v>112.52852454885569</v>
      </c>
      <c r="K46" s="1">
        <f t="shared" ca="1" si="10"/>
        <v>115.6219960526151</v>
      </c>
      <c r="L46" s="1">
        <f t="shared" ca="1" si="10"/>
        <v>87.276226696503883</v>
      </c>
      <c r="M46" s="1">
        <f t="shared" ca="1" si="10"/>
        <v>106.62640291451184</v>
      </c>
      <c r="N46" s="1">
        <f t="shared" ca="1" si="10"/>
        <v>122.99422248220762</v>
      </c>
      <c r="O46" s="1">
        <f t="shared" ca="1" si="10"/>
        <v>140.69250595334495</v>
      </c>
      <c r="P46" s="1">
        <f t="shared" ca="1" si="10"/>
        <v>88.051459222600997</v>
      </c>
      <c r="Q46" s="1">
        <f t="shared" ca="1" si="10"/>
        <v>105.71224196283382</v>
      </c>
      <c r="R46" s="1">
        <f t="shared" ca="1" si="10"/>
        <v>106.08456290386884</v>
      </c>
      <c r="S46" s="1">
        <f t="shared" ca="1" si="10"/>
        <v>111.29809632771918</v>
      </c>
      <c r="T46" s="1">
        <f t="shared" ca="1" si="10"/>
        <v>97.860191113061632</v>
      </c>
      <c r="U46" s="1">
        <f t="shared" ca="1" si="10"/>
        <v>110.52500895962717</v>
      </c>
      <c r="V46" s="1">
        <f t="shared" ca="1" si="10"/>
        <v>96.987075782263304</v>
      </c>
      <c r="W46" s="1">
        <f t="shared" ref="W46:AL61" ca="1" si="13">NORMINV(RAND(),100,15)</f>
        <v>108.01931288102344</v>
      </c>
      <c r="X46" s="1">
        <f t="shared" ca="1" si="13"/>
        <v>104.4146287925317</v>
      </c>
      <c r="Y46" s="1">
        <f t="shared" ca="1" si="13"/>
        <v>87.921290873791293</v>
      </c>
      <c r="Z46" s="1">
        <f t="shared" ca="1" si="13"/>
        <v>119.91757009183904</v>
      </c>
      <c r="AA46" s="1">
        <f t="shared" ca="1" si="13"/>
        <v>104.82258443355612</v>
      </c>
      <c r="AB46" s="1">
        <f t="shared" ca="1" si="13"/>
        <v>70.318804899310081</v>
      </c>
      <c r="AC46" s="1">
        <f t="shared" ca="1" si="13"/>
        <v>77.321892543217956</v>
      </c>
      <c r="AD46" s="1">
        <f t="shared" ca="1" si="13"/>
        <v>90.690566371390048</v>
      </c>
      <c r="AE46" s="1">
        <f t="shared" ca="1" si="13"/>
        <v>92.678347027472213</v>
      </c>
      <c r="AF46" s="1">
        <f t="shared" ca="1" si="13"/>
        <v>112.25997764354078</v>
      </c>
      <c r="AG46" s="1">
        <f t="shared" ca="1" si="13"/>
        <v>104.15529214327626</v>
      </c>
      <c r="AH46" s="1">
        <f t="shared" ca="1" si="13"/>
        <v>95.733899310882052</v>
      </c>
      <c r="AI46" s="1">
        <f t="shared" ca="1" si="13"/>
        <v>107.41895491203361</v>
      </c>
      <c r="AJ46" s="1">
        <f t="shared" ca="1" si="13"/>
        <v>108.65517118585279</v>
      </c>
      <c r="AK46" s="1">
        <f t="shared" ca="1" si="13"/>
        <v>119.64921090452316</v>
      </c>
      <c r="AL46" s="1">
        <f t="shared" ca="1" si="13"/>
        <v>107.281270096756</v>
      </c>
      <c r="AM46" s="1">
        <f t="shared" ca="1" si="12"/>
        <v>96.981151110571261</v>
      </c>
      <c r="AN46" s="1">
        <f t="shared" ca="1" si="12"/>
        <v>104.54325046402141</v>
      </c>
      <c r="AO46" s="1">
        <f t="shared" ca="1" si="12"/>
        <v>64.416258604316226</v>
      </c>
      <c r="AP46" s="1">
        <f t="shared" ca="1" si="12"/>
        <v>76.354020906957317</v>
      </c>
      <c r="AQ46" s="1">
        <f t="shared" ca="1" si="12"/>
        <v>75.637151494865492</v>
      </c>
    </row>
    <row r="47" spans="1:43" x14ac:dyDescent="0.25">
      <c r="A47" s="1" t="str">
        <f t="shared" ca="1" si="1"/>
        <v>yes</v>
      </c>
      <c r="B47" s="1">
        <f t="shared" ca="1" si="2"/>
        <v>94.605271898829415</v>
      </c>
      <c r="C47" s="1">
        <f t="shared" ca="1" si="3"/>
        <v>104.21047670194142</v>
      </c>
      <c r="D47" s="1">
        <f t="shared" ca="1" si="4"/>
        <v>99.310476701941411</v>
      </c>
      <c r="E47" s="1">
        <f t="shared" ca="1" si="5"/>
        <v>14.40368817279183</v>
      </c>
      <c r="F47" s="1">
        <v>41</v>
      </c>
      <c r="H47" s="1">
        <f t="shared" ref="H47:W62" ca="1" si="14">NORMINV(RAND(),100,15)</f>
        <v>91.23904995890797</v>
      </c>
      <c r="I47" s="1">
        <f t="shared" ca="1" si="14"/>
        <v>131.57850545387771</v>
      </c>
      <c r="J47" s="1">
        <f t="shared" ca="1" si="14"/>
        <v>96.319022947099143</v>
      </c>
      <c r="K47" s="1">
        <f t="shared" ca="1" si="14"/>
        <v>103.73778804773129</v>
      </c>
      <c r="L47" s="1">
        <f t="shared" ca="1" si="14"/>
        <v>90.903202004529817</v>
      </c>
      <c r="M47" s="1">
        <f t="shared" ca="1" si="14"/>
        <v>93.157571812174226</v>
      </c>
      <c r="N47" s="1">
        <f t="shared" ca="1" si="14"/>
        <v>93.084998295125473</v>
      </c>
      <c r="O47" s="1">
        <f t="shared" ca="1" si="14"/>
        <v>128.69219078189107</v>
      </c>
      <c r="P47" s="1">
        <f t="shared" ca="1" si="14"/>
        <v>102.89653318695676</v>
      </c>
      <c r="Q47" s="1">
        <f t="shared" ca="1" si="14"/>
        <v>109.78344501039166</v>
      </c>
      <c r="R47" s="1">
        <f t="shared" ca="1" si="14"/>
        <v>103.79619530214813</v>
      </c>
      <c r="S47" s="1">
        <f t="shared" ca="1" si="14"/>
        <v>84.642791809705102</v>
      </c>
      <c r="T47" s="1">
        <f t="shared" ca="1" si="14"/>
        <v>116.72450503155541</v>
      </c>
      <c r="U47" s="1">
        <f t="shared" ca="1" si="14"/>
        <v>104.07242390000746</v>
      </c>
      <c r="V47" s="1">
        <f t="shared" ca="1" si="14"/>
        <v>94.142432139335824</v>
      </c>
      <c r="W47" s="1">
        <f t="shared" ca="1" si="14"/>
        <v>89.640386187366289</v>
      </c>
      <c r="X47" s="1">
        <f t="shared" ca="1" si="13"/>
        <v>93.405552152566528</v>
      </c>
      <c r="Y47" s="1">
        <f t="shared" ca="1" si="13"/>
        <v>104.66533821974295</v>
      </c>
      <c r="Z47" s="1">
        <f t="shared" ca="1" si="13"/>
        <v>90.231227946788138</v>
      </c>
      <c r="AA47" s="1">
        <f t="shared" ca="1" si="13"/>
        <v>115.15045122613344</v>
      </c>
      <c r="AB47" s="1">
        <f t="shared" ca="1" si="13"/>
        <v>86.512577392300926</v>
      </c>
      <c r="AC47" s="1">
        <f t="shared" ca="1" si="13"/>
        <v>90.029920430839042</v>
      </c>
      <c r="AD47" s="1">
        <f t="shared" ca="1" si="13"/>
        <v>83.04526169397532</v>
      </c>
      <c r="AE47" s="1">
        <f t="shared" ca="1" si="13"/>
        <v>109.49650548238984</v>
      </c>
      <c r="AF47" s="1">
        <f t="shared" ca="1" si="13"/>
        <v>104.58388277021409</v>
      </c>
      <c r="AG47" s="1">
        <f t="shared" ca="1" si="13"/>
        <v>113.23361344502459</v>
      </c>
      <c r="AH47" s="1">
        <f t="shared" ca="1" si="13"/>
        <v>54.212071205333871</v>
      </c>
      <c r="AI47" s="1">
        <f t="shared" ca="1" si="13"/>
        <v>85.085787650462052</v>
      </c>
      <c r="AJ47" s="1">
        <f t="shared" ca="1" si="13"/>
        <v>119.09755517547467</v>
      </c>
      <c r="AK47" s="1">
        <f t="shared" ca="1" si="13"/>
        <v>87.220347642625867</v>
      </c>
      <c r="AL47" s="1">
        <f t="shared" ca="1" si="13"/>
        <v>106.12189232780766</v>
      </c>
      <c r="AM47" s="1">
        <f t="shared" ca="1" si="12"/>
        <v>100.98052080002807</v>
      </c>
      <c r="AN47" s="1">
        <f t="shared" ca="1" si="12"/>
        <v>86.883560492745644</v>
      </c>
      <c r="AO47" s="1">
        <f t="shared" ca="1" si="12"/>
        <v>108.90932890793012</v>
      </c>
      <c r="AP47" s="1">
        <f t="shared" ca="1" si="12"/>
        <v>101.1180039451724</v>
      </c>
      <c r="AQ47" s="1">
        <f t="shared" ca="1" si="12"/>
        <v>100.78272049353311</v>
      </c>
    </row>
    <row r="48" spans="1:43" x14ac:dyDescent="0.25">
      <c r="A48" s="1" t="str">
        <f t="shared" ca="1" si="1"/>
        <v>yes</v>
      </c>
      <c r="B48" s="1">
        <f t="shared" ca="1" si="2"/>
        <v>94.902953455798396</v>
      </c>
      <c r="C48" s="1">
        <f t="shared" ca="1" si="3"/>
        <v>105.47454396377618</v>
      </c>
      <c r="D48" s="1">
        <f t="shared" ca="1" si="4"/>
        <v>100.57454396377618</v>
      </c>
      <c r="E48" s="1">
        <f t="shared" ca="1" si="5"/>
        <v>17.362011759115649</v>
      </c>
      <c r="F48" s="1">
        <v>42</v>
      </c>
      <c r="H48" s="1">
        <f t="shared" ca="1" si="14"/>
        <v>123.74489956319141</v>
      </c>
      <c r="I48" s="1">
        <f t="shared" ca="1" si="14"/>
        <v>96.734999074963554</v>
      </c>
      <c r="J48" s="1">
        <f t="shared" ca="1" si="14"/>
        <v>101.97780024745424</v>
      </c>
      <c r="K48" s="1">
        <f t="shared" ca="1" si="14"/>
        <v>110.88505497992895</v>
      </c>
      <c r="L48" s="1">
        <f t="shared" ca="1" si="14"/>
        <v>111.09488511898827</v>
      </c>
      <c r="M48" s="1">
        <f t="shared" ca="1" si="14"/>
        <v>136.27871207826831</v>
      </c>
      <c r="N48" s="1">
        <f t="shared" ca="1" si="14"/>
        <v>74.302655223022853</v>
      </c>
      <c r="O48" s="1">
        <f t="shared" ca="1" si="14"/>
        <v>121.70509568390949</v>
      </c>
      <c r="P48" s="1">
        <f t="shared" ca="1" si="14"/>
        <v>104.07122503694011</v>
      </c>
      <c r="Q48" s="1">
        <f t="shared" ca="1" si="14"/>
        <v>109.20104840718878</v>
      </c>
      <c r="R48" s="1">
        <f t="shared" ca="1" si="14"/>
        <v>86.117145689008652</v>
      </c>
      <c r="S48" s="1">
        <f t="shared" ca="1" si="14"/>
        <v>97.838753540712162</v>
      </c>
      <c r="T48" s="1">
        <f t="shared" ca="1" si="14"/>
        <v>105.41438150029896</v>
      </c>
      <c r="U48" s="1">
        <f t="shared" ca="1" si="14"/>
        <v>132.64411399630626</v>
      </c>
      <c r="V48" s="1">
        <f t="shared" ca="1" si="14"/>
        <v>118.27114361048096</v>
      </c>
      <c r="W48" s="1">
        <f t="shared" ca="1" si="14"/>
        <v>125.14558745477893</v>
      </c>
      <c r="X48" s="1">
        <f t="shared" ca="1" si="13"/>
        <v>115.75459401926877</v>
      </c>
      <c r="Y48" s="1">
        <f t="shared" ca="1" si="13"/>
        <v>110.75425686982108</v>
      </c>
      <c r="Z48" s="1">
        <f t="shared" ca="1" si="13"/>
        <v>71.681163725573157</v>
      </c>
      <c r="AA48" s="1">
        <f t="shared" ca="1" si="13"/>
        <v>93.823336965664609</v>
      </c>
      <c r="AB48" s="1">
        <f t="shared" ca="1" si="13"/>
        <v>84.179897991213437</v>
      </c>
      <c r="AC48" s="1">
        <f t="shared" ca="1" si="13"/>
        <v>95.508348569211208</v>
      </c>
      <c r="AD48" s="1">
        <f t="shared" ca="1" si="13"/>
        <v>94.192389362764303</v>
      </c>
      <c r="AE48" s="1">
        <f t="shared" ca="1" si="13"/>
        <v>97.675804139461619</v>
      </c>
      <c r="AF48" s="1">
        <f t="shared" ca="1" si="13"/>
        <v>105.2938275095499</v>
      </c>
      <c r="AG48" s="1">
        <f t="shared" ca="1" si="13"/>
        <v>100.48178644292618</v>
      </c>
      <c r="AH48" s="1">
        <f t="shared" ca="1" si="13"/>
        <v>87.231845308023409</v>
      </c>
      <c r="AI48" s="1">
        <f t="shared" ca="1" si="13"/>
        <v>66.815118848683355</v>
      </c>
      <c r="AJ48" s="1">
        <f t="shared" ca="1" si="13"/>
        <v>113.01105747695892</v>
      </c>
      <c r="AK48" s="1">
        <f t="shared" ca="1" si="13"/>
        <v>67.434859220544823</v>
      </c>
      <c r="AL48" s="1">
        <f t="shared" ca="1" si="13"/>
        <v>84.122035467036142</v>
      </c>
      <c r="AM48" s="1">
        <f t="shared" ca="1" si="12"/>
        <v>107.47997014261607</v>
      </c>
      <c r="AN48" s="1">
        <f t="shared" ca="1" si="12"/>
        <v>99.711413720751565</v>
      </c>
      <c r="AO48" s="1">
        <f t="shared" ca="1" si="12"/>
        <v>94.010743723089533</v>
      </c>
      <c r="AP48" s="1">
        <f t="shared" ca="1" si="12"/>
        <v>76.44211865351464</v>
      </c>
      <c r="AQ48" s="1">
        <f t="shared" ca="1" si="12"/>
        <v>99.651513333828902</v>
      </c>
    </row>
    <row r="49" spans="1:43" x14ac:dyDescent="0.25">
      <c r="A49" s="1" t="str">
        <f t="shared" ca="1" si="1"/>
        <v>no</v>
      </c>
      <c r="B49" s="1">
        <f t="shared" ca="1" si="2"/>
        <v>101.22542392015761</v>
      </c>
      <c r="C49" s="1">
        <f t="shared" ca="1" si="3"/>
        <v>110.21694109031009</v>
      </c>
      <c r="D49" s="1">
        <f t="shared" ca="1" si="4"/>
        <v>105.31694109031008</v>
      </c>
      <c r="E49" s="1">
        <f t="shared" ca="1" si="5"/>
        <v>12.525052561691242</v>
      </c>
      <c r="F49" s="1">
        <v>43</v>
      </c>
      <c r="H49" s="1">
        <f t="shared" ca="1" si="14"/>
        <v>122.05757511813458</v>
      </c>
      <c r="I49" s="1">
        <f t="shared" ca="1" si="14"/>
        <v>91.157206548190246</v>
      </c>
      <c r="J49" s="1">
        <f t="shared" ca="1" si="14"/>
        <v>103.83127309006149</v>
      </c>
      <c r="K49" s="1">
        <f t="shared" ca="1" si="14"/>
        <v>113.12397204092838</v>
      </c>
      <c r="L49" s="1">
        <f t="shared" ca="1" si="14"/>
        <v>101.19690802788161</v>
      </c>
      <c r="M49" s="1">
        <f t="shared" ca="1" si="14"/>
        <v>118.28374246182759</v>
      </c>
      <c r="N49" s="1">
        <f t="shared" ca="1" si="14"/>
        <v>113.54712647521875</v>
      </c>
      <c r="O49" s="1">
        <f t="shared" ca="1" si="14"/>
        <v>86.301277973551578</v>
      </c>
      <c r="P49" s="1">
        <f t="shared" ca="1" si="14"/>
        <v>94.407763400542962</v>
      </c>
      <c r="Q49" s="1">
        <f t="shared" ca="1" si="14"/>
        <v>117.71045615786217</v>
      </c>
      <c r="R49" s="1">
        <f t="shared" ca="1" si="14"/>
        <v>116.26770839397932</v>
      </c>
      <c r="S49" s="1">
        <f t="shared" ca="1" si="14"/>
        <v>92.300945106719695</v>
      </c>
      <c r="T49" s="1">
        <f t="shared" ca="1" si="14"/>
        <v>100.83553527878573</v>
      </c>
      <c r="U49" s="1">
        <f t="shared" ca="1" si="14"/>
        <v>94.031220498461479</v>
      </c>
      <c r="V49" s="1">
        <f t="shared" ca="1" si="14"/>
        <v>121.47988789816165</v>
      </c>
      <c r="W49" s="1">
        <f t="shared" ca="1" si="14"/>
        <v>128.5943837170436</v>
      </c>
      <c r="X49" s="1">
        <f t="shared" ca="1" si="13"/>
        <v>117.2651507533192</v>
      </c>
      <c r="Y49" s="1">
        <f t="shared" ca="1" si="13"/>
        <v>95.361763474459821</v>
      </c>
      <c r="Z49" s="1">
        <f t="shared" ca="1" si="13"/>
        <v>110.97454174743204</v>
      </c>
      <c r="AA49" s="1">
        <f t="shared" ca="1" si="13"/>
        <v>112.09775215190444</v>
      </c>
      <c r="AB49" s="1">
        <f t="shared" ca="1" si="13"/>
        <v>85.110734129316398</v>
      </c>
      <c r="AC49" s="1">
        <f t="shared" ca="1" si="13"/>
        <v>92.679908097443843</v>
      </c>
      <c r="AD49" s="1">
        <f t="shared" ca="1" si="13"/>
        <v>99.368751950257476</v>
      </c>
      <c r="AE49" s="1">
        <f t="shared" ca="1" si="13"/>
        <v>82.356352886789523</v>
      </c>
      <c r="AF49" s="1">
        <f t="shared" ca="1" si="13"/>
        <v>112.29213897690367</v>
      </c>
      <c r="AG49" s="1">
        <f t="shared" ca="1" si="13"/>
        <v>103.53714748514216</v>
      </c>
      <c r="AH49" s="1">
        <f t="shared" ca="1" si="13"/>
        <v>110.8553765634372</v>
      </c>
      <c r="AI49" s="1">
        <f t="shared" ca="1" si="13"/>
        <v>108.31669927189864</v>
      </c>
      <c r="AJ49" s="1">
        <f t="shared" ca="1" si="13"/>
        <v>108.07479539862712</v>
      </c>
      <c r="AK49" s="1">
        <f t="shared" ca="1" si="13"/>
        <v>102.72525802985396</v>
      </c>
      <c r="AL49" s="1">
        <f t="shared" ca="1" si="13"/>
        <v>122.43081804211921</v>
      </c>
      <c r="AM49" s="1">
        <f t="shared" ca="1" si="12"/>
        <v>125.12101145934236</v>
      </c>
      <c r="AN49" s="1">
        <f t="shared" ca="1" si="12"/>
        <v>106.14851813728613</v>
      </c>
      <c r="AO49" s="1">
        <f t="shared" ca="1" si="12"/>
        <v>82.832180676439719</v>
      </c>
      <c r="AP49" s="1">
        <f t="shared" ca="1" si="12"/>
        <v>98.501123158082819</v>
      </c>
      <c r="AQ49" s="1">
        <f t="shared" ca="1" si="12"/>
        <v>100.23287467375596</v>
      </c>
    </row>
    <row r="50" spans="1:43" x14ac:dyDescent="0.25">
      <c r="A50" s="1" t="str">
        <f t="shared" ca="1" si="1"/>
        <v>yes</v>
      </c>
      <c r="B50" s="1">
        <f t="shared" ca="1" si="2"/>
        <v>92.883025344154774</v>
      </c>
      <c r="C50" s="1">
        <f t="shared" ca="1" si="3"/>
        <v>102.78802073483952</v>
      </c>
      <c r="D50" s="1">
        <f t="shared" ca="1" si="4"/>
        <v>97.888020734839515</v>
      </c>
      <c r="E50" s="1">
        <f t="shared" ca="1" si="5"/>
        <v>15.321414461279826</v>
      </c>
      <c r="F50" s="1">
        <v>44</v>
      </c>
      <c r="H50" s="1">
        <f t="shared" ca="1" si="14"/>
        <v>98.38719032666971</v>
      </c>
      <c r="I50" s="1">
        <f t="shared" ca="1" si="14"/>
        <v>93.443969086830634</v>
      </c>
      <c r="J50" s="1">
        <f t="shared" ca="1" si="14"/>
        <v>130.89438394630346</v>
      </c>
      <c r="K50" s="1">
        <f t="shared" ca="1" si="14"/>
        <v>92.358351488988404</v>
      </c>
      <c r="L50" s="1">
        <f t="shared" ca="1" si="14"/>
        <v>81.25133228118375</v>
      </c>
      <c r="M50" s="1">
        <f t="shared" ca="1" si="14"/>
        <v>86.322266933068633</v>
      </c>
      <c r="N50" s="1">
        <f t="shared" ca="1" si="14"/>
        <v>105.15770306839184</v>
      </c>
      <c r="O50" s="1">
        <f t="shared" ca="1" si="14"/>
        <v>103.72549907922931</v>
      </c>
      <c r="P50" s="1">
        <f t="shared" ca="1" si="14"/>
        <v>112.79738807368527</v>
      </c>
      <c r="Q50" s="1">
        <f t="shared" ca="1" si="14"/>
        <v>83.042769194515699</v>
      </c>
      <c r="R50" s="1">
        <f t="shared" ca="1" si="14"/>
        <v>103.04114134544911</v>
      </c>
      <c r="S50" s="1">
        <f t="shared" ca="1" si="14"/>
        <v>81.016506413418455</v>
      </c>
      <c r="T50" s="1">
        <f t="shared" ca="1" si="14"/>
        <v>90.590464110028549</v>
      </c>
      <c r="U50" s="1">
        <f t="shared" ca="1" si="14"/>
        <v>80.375433825676794</v>
      </c>
      <c r="V50" s="1">
        <f t="shared" ca="1" si="14"/>
        <v>116.93016283539744</v>
      </c>
      <c r="W50" s="1">
        <f t="shared" ca="1" si="14"/>
        <v>106.88985968603917</v>
      </c>
      <c r="X50" s="1">
        <f t="shared" ca="1" si="13"/>
        <v>73.259158738532165</v>
      </c>
      <c r="Y50" s="1">
        <f t="shared" ca="1" si="13"/>
        <v>110.79708549971731</v>
      </c>
      <c r="Z50" s="1">
        <f t="shared" ca="1" si="13"/>
        <v>100.38633495063128</v>
      </c>
      <c r="AA50" s="1">
        <f t="shared" ca="1" si="13"/>
        <v>99.603206915540085</v>
      </c>
      <c r="AB50" s="1">
        <f t="shared" ca="1" si="13"/>
        <v>80.170782494756992</v>
      </c>
      <c r="AC50" s="1">
        <f t="shared" ca="1" si="13"/>
        <v>100.91346215544306</v>
      </c>
      <c r="AD50" s="1">
        <f t="shared" ca="1" si="13"/>
        <v>100.18967591902937</v>
      </c>
      <c r="AE50" s="1">
        <f t="shared" ca="1" si="13"/>
        <v>107.12331599738457</v>
      </c>
      <c r="AF50" s="1">
        <f t="shared" ca="1" si="13"/>
        <v>115.90241630898723</v>
      </c>
      <c r="AG50" s="1">
        <f t="shared" ca="1" si="13"/>
        <v>80.420230912093899</v>
      </c>
      <c r="AH50" s="1">
        <f t="shared" ca="1" si="13"/>
        <v>89.097241979555548</v>
      </c>
      <c r="AI50" s="1">
        <f t="shared" ca="1" si="13"/>
        <v>96.069658459072855</v>
      </c>
      <c r="AJ50" s="1">
        <f t="shared" ca="1" si="13"/>
        <v>114.31653945496255</v>
      </c>
      <c r="AK50" s="1">
        <f t="shared" ca="1" si="13"/>
        <v>133.48848417546083</v>
      </c>
      <c r="AL50" s="1">
        <f t="shared" ca="1" si="13"/>
        <v>77.61254549941826</v>
      </c>
      <c r="AM50" s="1">
        <f t="shared" ca="1" si="12"/>
        <v>114.60615908969373</v>
      </c>
      <c r="AN50" s="1">
        <f t="shared" ca="1" si="12"/>
        <v>76.234033408278492</v>
      </c>
      <c r="AO50" s="1">
        <f t="shared" ca="1" si="12"/>
        <v>108.21965444064617</v>
      </c>
      <c r="AP50" s="1">
        <f t="shared" ca="1" si="12"/>
        <v>80.280473249918003</v>
      </c>
      <c r="AQ50" s="1">
        <f t="shared" ca="1" si="12"/>
        <v>99.053865110224564</v>
      </c>
    </row>
    <row r="51" spans="1:43" x14ac:dyDescent="0.25">
      <c r="A51" s="1" t="str">
        <f t="shared" ca="1" si="1"/>
        <v>yes</v>
      </c>
      <c r="B51" s="1">
        <f t="shared" ca="1" si="2"/>
        <v>95.671639748451597</v>
      </c>
      <c r="C51" s="1">
        <f t="shared" ca="1" si="3"/>
        <v>105.40990480425447</v>
      </c>
      <c r="D51" s="1">
        <f t="shared" ca="1" si="4"/>
        <v>100.50990480425446</v>
      </c>
      <c r="E51" s="1">
        <f t="shared" ca="1" si="5"/>
        <v>14.811015476947539</v>
      </c>
      <c r="F51" s="1">
        <v>45</v>
      </c>
      <c r="H51" s="1">
        <f t="shared" ca="1" si="14"/>
        <v>109.29616963027121</v>
      </c>
      <c r="I51" s="1">
        <f t="shared" ca="1" si="14"/>
        <v>85.799386551122709</v>
      </c>
      <c r="J51" s="1">
        <f t="shared" ca="1" si="14"/>
        <v>123.99434873907741</v>
      </c>
      <c r="K51" s="1">
        <f t="shared" ca="1" si="14"/>
        <v>109.65741644503775</v>
      </c>
      <c r="L51" s="1">
        <f t="shared" ca="1" si="14"/>
        <v>89.312619470630679</v>
      </c>
      <c r="M51" s="1">
        <f t="shared" ca="1" si="14"/>
        <v>96.027693069151084</v>
      </c>
      <c r="N51" s="1">
        <f t="shared" ca="1" si="14"/>
        <v>117.60869299523003</v>
      </c>
      <c r="O51" s="1">
        <f t="shared" ca="1" si="14"/>
        <v>106.09125736216362</v>
      </c>
      <c r="P51" s="1">
        <f t="shared" ca="1" si="14"/>
        <v>83.587367685018108</v>
      </c>
      <c r="Q51" s="1">
        <f t="shared" ca="1" si="14"/>
        <v>93.220440808510915</v>
      </c>
      <c r="R51" s="1">
        <f t="shared" ca="1" si="14"/>
        <v>102.504872093785</v>
      </c>
      <c r="S51" s="1">
        <f t="shared" ca="1" si="14"/>
        <v>70.152994907082061</v>
      </c>
      <c r="T51" s="1">
        <f t="shared" ca="1" si="14"/>
        <v>109.32724164325849</v>
      </c>
      <c r="U51" s="1">
        <f t="shared" ca="1" si="14"/>
        <v>93.095875975949383</v>
      </c>
      <c r="V51" s="1">
        <f t="shared" ca="1" si="14"/>
        <v>93.036339217334245</v>
      </c>
      <c r="W51" s="1">
        <f t="shared" ca="1" si="14"/>
        <v>92.152916581694399</v>
      </c>
      <c r="X51" s="1">
        <f t="shared" ca="1" si="13"/>
        <v>76.838013840832161</v>
      </c>
      <c r="Y51" s="1">
        <f t="shared" ca="1" si="13"/>
        <v>107.38460114861677</v>
      </c>
      <c r="Z51" s="1">
        <f t="shared" ca="1" si="13"/>
        <v>116.35497192407779</v>
      </c>
      <c r="AA51" s="1">
        <f t="shared" ca="1" si="13"/>
        <v>69.876815985643972</v>
      </c>
      <c r="AB51" s="1">
        <f t="shared" ca="1" si="13"/>
        <v>95.514137300016813</v>
      </c>
      <c r="AC51" s="1">
        <f t="shared" ca="1" si="13"/>
        <v>101.97088552635107</v>
      </c>
      <c r="AD51" s="1">
        <f t="shared" ca="1" si="13"/>
        <v>102.72851315331566</v>
      </c>
      <c r="AE51" s="1">
        <f t="shared" ca="1" si="13"/>
        <v>75.022708713480455</v>
      </c>
      <c r="AF51" s="1">
        <f t="shared" ca="1" si="13"/>
        <v>98.700381141745254</v>
      </c>
      <c r="AG51" s="1">
        <f t="shared" ca="1" si="13"/>
        <v>119.77278476678555</v>
      </c>
      <c r="AH51" s="1">
        <f t="shared" ca="1" si="13"/>
        <v>104.97246723818854</v>
      </c>
      <c r="AI51" s="1">
        <f t="shared" ca="1" si="13"/>
        <v>109.59452601027346</v>
      </c>
      <c r="AJ51" s="1">
        <f t="shared" ca="1" si="13"/>
        <v>132.68631049792037</v>
      </c>
      <c r="AK51" s="1">
        <f t="shared" ca="1" si="13"/>
        <v>113.11524632604369</v>
      </c>
      <c r="AL51" s="1">
        <f t="shared" ca="1" si="13"/>
        <v>85.554411617368615</v>
      </c>
      <c r="AM51" s="1">
        <f t="shared" ca="1" si="12"/>
        <v>106.95379745184516</v>
      </c>
      <c r="AN51" s="1">
        <f t="shared" ca="1" si="12"/>
        <v>103.42118974132978</v>
      </c>
      <c r="AO51" s="1">
        <f t="shared" ca="1" si="12"/>
        <v>96.989558463854152</v>
      </c>
      <c r="AP51" s="1">
        <f t="shared" ca="1" si="12"/>
        <v>115.00277501167123</v>
      </c>
      <c r="AQ51" s="1">
        <f t="shared" ca="1" si="12"/>
        <v>111.03684391848256</v>
      </c>
    </row>
    <row r="52" spans="1:43" x14ac:dyDescent="0.25">
      <c r="A52" s="1" t="str">
        <f t="shared" ca="1" si="1"/>
        <v>yes</v>
      </c>
      <c r="B52" s="1">
        <f t="shared" ca="1" si="2"/>
        <v>98.148072323855715</v>
      </c>
      <c r="C52" s="1">
        <f t="shared" ca="1" si="3"/>
        <v>108.77923526144981</v>
      </c>
      <c r="D52" s="1">
        <f t="shared" ca="1" si="4"/>
        <v>103.87923526144981</v>
      </c>
      <c r="E52" s="1">
        <f t="shared" ca="1" si="5"/>
        <v>17.544376339573748</v>
      </c>
      <c r="F52" s="1">
        <v>46</v>
      </c>
      <c r="H52" s="1">
        <f t="shared" ca="1" si="14"/>
        <v>107.92898411236962</v>
      </c>
      <c r="I52" s="1">
        <f t="shared" ca="1" si="14"/>
        <v>73.560884470151635</v>
      </c>
      <c r="J52" s="1">
        <f t="shared" ca="1" si="14"/>
        <v>143.97309295532335</v>
      </c>
      <c r="K52" s="1">
        <f t="shared" ca="1" si="14"/>
        <v>105.18702185071831</v>
      </c>
      <c r="L52" s="1">
        <f t="shared" ca="1" si="14"/>
        <v>96.581978263759268</v>
      </c>
      <c r="M52" s="1">
        <f t="shared" ca="1" si="14"/>
        <v>107.32120431600418</v>
      </c>
      <c r="N52" s="1">
        <f t="shared" ca="1" si="14"/>
        <v>76.183472794532094</v>
      </c>
      <c r="O52" s="1">
        <f t="shared" ca="1" si="14"/>
        <v>108.36289766382221</v>
      </c>
      <c r="P52" s="1">
        <f t="shared" ca="1" si="14"/>
        <v>113.60542185673617</v>
      </c>
      <c r="Q52" s="1">
        <f t="shared" ca="1" si="14"/>
        <v>101.31746197070449</v>
      </c>
      <c r="R52" s="1">
        <f t="shared" ca="1" si="14"/>
        <v>115.07666825463741</v>
      </c>
      <c r="S52" s="1">
        <f t="shared" ca="1" si="14"/>
        <v>98.593018384453259</v>
      </c>
      <c r="T52" s="1">
        <f t="shared" ca="1" si="14"/>
        <v>100.60945033035901</v>
      </c>
      <c r="U52" s="1">
        <f t="shared" ca="1" si="14"/>
        <v>104.7333879917792</v>
      </c>
      <c r="V52" s="1">
        <f t="shared" ca="1" si="14"/>
        <v>77.323125439192467</v>
      </c>
      <c r="W52" s="1">
        <f t="shared" ca="1" si="14"/>
        <v>123.58432871701906</v>
      </c>
      <c r="X52" s="1">
        <f t="shared" ca="1" si="13"/>
        <v>93.452141603748174</v>
      </c>
      <c r="Y52" s="1">
        <f t="shared" ca="1" si="13"/>
        <v>83.197987085020372</v>
      </c>
      <c r="Z52" s="1">
        <f t="shared" ca="1" si="13"/>
        <v>132.4309324491401</v>
      </c>
      <c r="AA52" s="1">
        <f t="shared" ca="1" si="13"/>
        <v>86.272134420084939</v>
      </c>
      <c r="AB52" s="1">
        <f t="shared" ca="1" si="13"/>
        <v>108.83211834171945</v>
      </c>
      <c r="AC52" s="1">
        <f t="shared" ca="1" si="13"/>
        <v>95.404693539062805</v>
      </c>
      <c r="AD52" s="1">
        <f t="shared" ca="1" si="13"/>
        <v>100.42932335991709</v>
      </c>
      <c r="AE52" s="1">
        <f t="shared" ca="1" si="13"/>
        <v>128.04017375968371</v>
      </c>
      <c r="AF52" s="1">
        <f t="shared" ca="1" si="13"/>
        <v>106.85341881205932</v>
      </c>
      <c r="AG52" s="1">
        <f t="shared" ca="1" si="13"/>
        <v>109.20624523011411</v>
      </c>
      <c r="AH52" s="1">
        <f t="shared" ca="1" si="13"/>
        <v>130.39713893392994</v>
      </c>
      <c r="AI52" s="1">
        <f t="shared" ca="1" si="13"/>
        <v>102.65681232432931</v>
      </c>
      <c r="AJ52" s="1">
        <f t="shared" ca="1" si="13"/>
        <v>90.974310583101143</v>
      </c>
      <c r="AK52" s="1">
        <f t="shared" ca="1" si="13"/>
        <v>131.12828564528348</v>
      </c>
      <c r="AL52" s="1">
        <f t="shared" ca="1" si="13"/>
        <v>90.325107315711477</v>
      </c>
      <c r="AM52" s="1">
        <f t="shared" ca="1" si="12"/>
        <v>82.830681801942845</v>
      </c>
      <c r="AN52" s="1">
        <f t="shared" ca="1" si="12"/>
        <v>135.4275743680675</v>
      </c>
      <c r="AO52" s="1">
        <f t="shared" ca="1" si="12"/>
        <v>94.805061488740321</v>
      </c>
      <c r="AP52" s="1">
        <f t="shared" ca="1" si="12"/>
        <v>92.596327309232748</v>
      </c>
      <c r="AQ52" s="1">
        <f t="shared" ca="1" si="12"/>
        <v>90.449601669743132</v>
      </c>
    </row>
    <row r="53" spans="1:43" x14ac:dyDescent="0.25">
      <c r="A53" s="1" t="str">
        <f t="shared" ca="1" si="1"/>
        <v>yes</v>
      </c>
      <c r="B53" s="1">
        <f t="shared" ca="1" si="2"/>
        <v>92.466589689482305</v>
      </c>
      <c r="C53" s="1">
        <f t="shared" ca="1" si="3"/>
        <v>102.84192955359831</v>
      </c>
      <c r="D53" s="1">
        <f t="shared" ca="1" si="4"/>
        <v>97.9419295535983</v>
      </c>
      <c r="E53" s="1">
        <f t="shared" ca="1" si="5"/>
        <v>16.761244481987752</v>
      </c>
      <c r="F53" s="1">
        <v>47</v>
      </c>
      <c r="H53" s="1">
        <f t="shared" ca="1" si="14"/>
        <v>84.944313483430349</v>
      </c>
      <c r="I53" s="1">
        <f t="shared" ca="1" si="14"/>
        <v>131.23924715343458</v>
      </c>
      <c r="J53" s="1">
        <f t="shared" ca="1" si="14"/>
        <v>84.831687661968175</v>
      </c>
      <c r="K53" s="1">
        <f t="shared" ca="1" si="14"/>
        <v>83.855114845819486</v>
      </c>
      <c r="L53" s="1">
        <f t="shared" ca="1" si="14"/>
        <v>90.648302157799009</v>
      </c>
      <c r="M53" s="1">
        <f t="shared" ca="1" si="14"/>
        <v>95.407860553081576</v>
      </c>
      <c r="N53" s="1">
        <f t="shared" ca="1" si="14"/>
        <v>87.186428381880546</v>
      </c>
      <c r="O53" s="1">
        <f t="shared" ca="1" si="14"/>
        <v>73.905226182793939</v>
      </c>
      <c r="P53" s="1">
        <f t="shared" ca="1" si="14"/>
        <v>99.157912224310977</v>
      </c>
      <c r="Q53" s="1">
        <f t="shared" ca="1" si="14"/>
        <v>98.642663475008021</v>
      </c>
      <c r="R53" s="1">
        <f t="shared" ca="1" si="14"/>
        <v>119.82480068093199</v>
      </c>
      <c r="S53" s="1">
        <f t="shared" ca="1" si="14"/>
        <v>96.786719875288227</v>
      </c>
      <c r="T53" s="1">
        <f t="shared" ca="1" si="14"/>
        <v>59.98839099758171</v>
      </c>
      <c r="U53" s="1">
        <f t="shared" ca="1" si="14"/>
        <v>88.944038676925004</v>
      </c>
      <c r="V53" s="1">
        <f t="shared" ca="1" si="14"/>
        <v>121.66507671497088</v>
      </c>
      <c r="W53" s="1">
        <f t="shared" ca="1" si="14"/>
        <v>106.49185038415159</v>
      </c>
      <c r="X53" s="1">
        <f t="shared" ca="1" si="13"/>
        <v>128.80427649787563</v>
      </c>
      <c r="Y53" s="1">
        <f t="shared" ca="1" si="13"/>
        <v>88.143308134258234</v>
      </c>
      <c r="Z53" s="1">
        <f t="shared" ca="1" si="13"/>
        <v>98.922491372642426</v>
      </c>
      <c r="AA53" s="1">
        <f t="shared" ca="1" si="13"/>
        <v>130.08142433701013</v>
      </c>
      <c r="AB53" s="1">
        <f t="shared" ca="1" si="13"/>
        <v>101.32741000403934</v>
      </c>
      <c r="AC53" s="1">
        <f t="shared" ca="1" si="13"/>
        <v>109.78609710094663</v>
      </c>
      <c r="AD53" s="1">
        <f t="shared" ca="1" si="13"/>
        <v>101.29392048293899</v>
      </c>
      <c r="AE53" s="1">
        <f t="shared" ca="1" si="13"/>
        <v>96.088922528434168</v>
      </c>
      <c r="AF53" s="1">
        <f t="shared" ca="1" si="13"/>
        <v>82.451473522385385</v>
      </c>
      <c r="AG53" s="1">
        <f t="shared" ca="1" si="13"/>
        <v>95.422716402276549</v>
      </c>
      <c r="AH53" s="1">
        <f t="shared" ca="1" si="13"/>
        <v>84.907611028092845</v>
      </c>
      <c r="AI53" s="1">
        <f t="shared" ca="1" si="13"/>
        <v>85.041300140136329</v>
      </c>
      <c r="AJ53" s="1">
        <f t="shared" ca="1" si="13"/>
        <v>99.562680239570739</v>
      </c>
      <c r="AK53" s="1">
        <f t="shared" ca="1" si="13"/>
        <v>94.747358496588333</v>
      </c>
      <c r="AL53" s="1">
        <f t="shared" ca="1" si="13"/>
        <v>101.25277541757062</v>
      </c>
      <c r="AM53" s="1">
        <f t="shared" ca="1" si="12"/>
        <v>78.350456332187406</v>
      </c>
      <c r="AN53" s="1">
        <f t="shared" ca="1" si="12"/>
        <v>84.21708419205288</v>
      </c>
      <c r="AO53" s="1">
        <f t="shared" ca="1" si="12"/>
        <v>133.5212573357957</v>
      </c>
      <c r="AP53" s="1">
        <f t="shared" ca="1" si="12"/>
        <v>107.38553348162182</v>
      </c>
      <c r="AQ53" s="1">
        <f t="shared" ca="1" si="12"/>
        <v>101.08173343373865</v>
      </c>
    </row>
    <row r="54" spans="1:43" x14ac:dyDescent="0.25">
      <c r="A54" s="1" t="str">
        <f t="shared" ca="1" si="1"/>
        <v>yes</v>
      </c>
      <c r="B54" s="1">
        <f t="shared" ca="1" si="2"/>
        <v>93.548191306786094</v>
      </c>
      <c r="C54" s="1">
        <f t="shared" ca="1" si="3"/>
        <v>103.59937126235891</v>
      </c>
      <c r="D54" s="1">
        <f t="shared" ca="1" si="4"/>
        <v>98.699371262358909</v>
      </c>
      <c r="E54" s="1">
        <f t="shared" ca="1" si="5"/>
        <v>15.768918231345371</v>
      </c>
      <c r="F54" s="1">
        <v>48</v>
      </c>
      <c r="H54" s="1">
        <f t="shared" ca="1" si="14"/>
        <v>99.290127085727789</v>
      </c>
      <c r="I54" s="1">
        <f t="shared" ca="1" si="14"/>
        <v>91.07343299078579</v>
      </c>
      <c r="J54" s="1">
        <f t="shared" ca="1" si="14"/>
        <v>125.05071670500419</v>
      </c>
      <c r="K54" s="1">
        <f t="shared" ca="1" si="14"/>
        <v>89.324541771174651</v>
      </c>
      <c r="L54" s="1">
        <f t="shared" ca="1" si="14"/>
        <v>101.97221460712706</v>
      </c>
      <c r="M54" s="1">
        <f t="shared" ca="1" si="14"/>
        <v>86.826451218814896</v>
      </c>
      <c r="N54" s="1">
        <f t="shared" ca="1" si="14"/>
        <v>117.03648115212373</v>
      </c>
      <c r="O54" s="1">
        <f t="shared" ca="1" si="14"/>
        <v>102.72712202139584</v>
      </c>
      <c r="P54" s="1">
        <f t="shared" ca="1" si="14"/>
        <v>98.450955656998829</v>
      </c>
      <c r="Q54" s="1">
        <f t="shared" ca="1" si="14"/>
        <v>110.0313799189985</v>
      </c>
      <c r="R54" s="1">
        <f t="shared" ca="1" si="14"/>
        <v>119.44373805061763</v>
      </c>
      <c r="S54" s="1">
        <f t="shared" ca="1" si="14"/>
        <v>107.95472141836312</v>
      </c>
      <c r="T54" s="1">
        <f t="shared" ca="1" si="14"/>
        <v>88.051699040281932</v>
      </c>
      <c r="U54" s="1">
        <f t="shared" ca="1" si="14"/>
        <v>91.141171976171194</v>
      </c>
      <c r="V54" s="1">
        <f t="shared" ca="1" si="14"/>
        <v>54.109676783704892</v>
      </c>
      <c r="W54" s="1">
        <f t="shared" ca="1" si="14"/>
        <v>101.89469471330264</v>
      </c>
      <c r="X54" s="1">
        <f t="shared" ca="1" si="13"/>
        <v>78.251438071086298</v>
      </c>
      <c r="Y54" s="1">
        <f t="shared" ca="1" si="13"/>
        <v>94.426363769393674</v>
      </c>
      <c r="Z54" s="1">
        <f t="shared" ca="1" si="13"/>
        <v>99.609322491359279</v>
      </c>
      <c r="AA54" s="1">
        <f t="shared" ca="1" si="13"/>
        <v>105.83018631639614</v>
      </c>
      <c r="AB54" s="1">
        <f t="shared" ca="1" si="13"/>
        <v>65.386510986535029</v>
      </c>
      <c r="AC54" s="1">
        <f t="shared" ca="1" si="13"/>
        <v>103.18277940103282</v>
      </c>
      <c r="AD54" s="1">
        <f t="shared" ca="1" si="13"/>
        <v>110.03464253659439</v>
      </c>
      <c r="AE54" s="1">
        <f t="shared" ca="1" si="13"/>
        <v>87.344019723128184</v>
      </c>
      <c r="AF54" s="1">
        <f t="shared" ca="1" si="13"/>
        <v>100.35663695158</v>
      </c>
      <c r="AG54" s="1">
        <f t="shared" ca="1" si="13"/>
        <v>86.378524998777493</v>
      </c>
      <c r="AH54" s="1">
        <f t="shared" ca="1" si="13"/>
        <v>109.52316611627705</v>
      </c>
      <c r="AI54" s="1">
        <f t="shared" ca="1" si="13"/>
        <v>126.98989703588629</v>
      </c>
      <c r="AJ54" s="1">
        <f t="shared" ca="1" si="13"/>
        <v>113.06641399546818</v>
      </c>
      <c r="AK54" s="1">
        <f t="shared" ca="1" si="13"/>
        <v>92.622452945059905</v>
      </c>
      <c r="AL54" s="1">
        <f t="shared" ca="1" si="13"/>
        <v>71.96824236602599</v>
      </c>
      <c r="AM54" s="1">
        <f t="shared" ca="1" si="12"/>
        <v>109.13471926995371</v>
      </c>
      <c r="AN54" s="1">
        <f t="shared" ca="1" si="12"/>
        <v>88.272387294920762</v>
      </c>
      <c r="AO54" s="1">
        <f t="shared" ca="1" si="12"/>
        <v>117.30466270351329</v>
      </c>
      <c r="AP54" s="1">
        <f t="shared" ca="1" si="12"/>
        <v>106.42870890870624</v>
      </c>
      <c r="AQ54" s="1">
        <f t="shared" ca="1" si="12"/>
        <v>102.68716445263345</v>
      </c>
    </row>
    <row r="55" spans="1:43" x14ac:dyDescent="0.25">
      <c r="A55" s="1" t="str">
        <f t="shared" ca="1" si="1"/>
        <v>yes</v>
      </c>
      <c r="B55" s="1">
        <f t="shared" ca="1" si="2"/>
        <v>93.943865538385182</v>
      </c>
      <c r="C55" s="1">
        <f t="shared" ca="1" si="3"/>
        <v>103.65998503427014</v>
      </c>
      <c r="D55" s="1">
        <f t="shared" ca="1" si="4"/>
        <v>98.75998503427013</v>
      </c>
      <c r="E55" s="1">
        <f t="shared" ca="1" si="5"/>
        <v>14.743222946586561</v>
      </c>
      <c r="F55" s="1">
        <v>49</v>
      </c>
      <c r="H55" s="1">
        <f t="shared" ca="1" si="14"/>
        <v>100.99182595746528</v>
      </c>
      <c r="I55" s="1">
        <f t="shared" ca="1" si="14"/>
        <v>103.94079704825707</v>
      </c>
      <c r="J55" s="1">
        <f t="shared" ca="1" si="14"/>
        <v>115.88638572334334</v>
      </c>
      <c r="K55" s="1">
        <f t="shared" ca="1" si="14"/>
        <v>103.83086955087649</v>
      </c>
      <c r="L55" s="1">
        <f t="shared" ca="1" si="14"/>
        <v>96.890552117983532</v>
      </c>
      <c r="M55" s="1">
        <f t="shared" ca="1" si="14"/>
        <v>96.968865400713995</v>
      </c>
      <c r="N55" s="1">
        <f t="shared" ca="1" si="14"/>
        <v>110.24973679099998</v>
      </c>
      <c r="O55" s="1">
        <f t="shared" ca="1" si="14"/>
        <v>105.19772215568047</v>
      </c>
      <c r="P55" s="1">
        <f t="shared" ca="1" si="14"/>
        <v>115.13612946709246</v>
      </c>
      <c r="Q55" s="1">
        <f t="shared" ca="1" si="14"/>
        <v>65.472876586656142</v>
      </c>
      <c r="R55" s="1">
        <f t="shared" ca="1" si="14"/>
        <v>104.47083167173857</v>
      </c>
      <c r="S55" s="1">
        <f t="shared" ca="1" si="14"/>
        <v>79.260103367478507</v>
      </c>
      <c r="T55" s="1">
        <f t="shared" ca="1" si="14"/>
        <v>76.689356333845438</v>
      </c>
      <c r="U55" s="1">
        <f t="shared" ca="1" si="14"/>
        <v>123.28411554193796</v>
      </c>
      <c r="V55" s="1">
        <f t="shared" ca="1" si="14"/>
        <v>100.21705346654733</v>
      </c>
      <c r="W55" s="1">
        <f t="shared" ca="1" si="14"/>
        <v>107.14953071955941</v>
      </c>
      <c r="X55" s="1">
        <f t="shared" ca="1" si="13"/>
        <v>83.441932496792191</v>
      </c>
      <c r="Y55" s="1">
        <f t="shared" ca="1" si="13"/>
        <v>110.20935288172426</v>
      </c>
      <c r="Z55" s="1">
        <f t="shared" ca="1" si="13"/>
        <v>88.250514038853794</v>
      </c>
      <c r="AA55" s="1">
        <f t="shared" ca="1" si="13"/>
        <v>119.87581102814637</v>
      </c>
      <c r="AB55" s="1">
        <f t="shared" ca="1" si="13"/>
        <v>84.766089412939763</v>
      </c>
      <c r="AC55" s="1">
        <f t="shared" ca="1" si="13"/>
        <v>74.85281634116609</v>
      </c>
      <c r="AD55" s="1">
        <f t="shared" ca="1" si="13"/>
        <v>98.309125759686182</v>
      </c>
      <c r="AE55" s="1">
        <f t="shared" ca="1" si="13"/>
        <v>126.51302806079143</v>
      </c>
      <c r="AF55" s="1">
        <f t="shared" ca="1" si="13"/>
        <v>79.947660829119457</v>
      </c>
      <c r="AG55" s="1">
        <f t="shared" ca="1" si="13"/>
        <v>100.13030227669866</v>
      </c>
      <c r="AH55" s="1">
        <f t="shared" ca="1" si="13"/>
        <v>116.83227735215519</v>
      </c>
      <c r="AI55" s="1">
        <f t="shared" ca="1" si="13"/>
        <v>91.751875813529026</v>
      </c>
      <c r="AJ55" s="1">
        <f t="shared" ca="1" si="13"/>
        <v>101.37628501877886</v>
      </c>
      <c r="AK55" s="1">
        <f t="shared" ca="1" si="13"/>
        <v>87.021741740195921</v>
      </c>
      <c r="AL55" s="1">
        <f t="shared" ca="1" si="13"/>
        <v>108.89923016287429</v>
      </c>
      <c r="AM55" s="1">
        <f t="shared" ca="1" si="12"/>
        <v>77.537257846236201</v>
      </c>
      <c r="AN55" s="1">
        <f t="shared" ca="1" si="12"/>
        <v>112.67063442816998</v>
      </c>
      <c r="AO55" s="1">
        <f t="shared" ca="1" si="12"/>
        <v>94.828480657733351</v>
      </c>
      <c r="AP55" s="1">
        <f t="shared" ca="1" si="12"/>
        <v>99.066661936646994</v>
      </c>
      <c r="AQ55" s="1">
        <f t="shared" ca="1" si="12"/>
        <v>93.441631251310227</v>
      </c>
    </row>
    <row r="56" spans="1:43" x14ac:dyDescent="0.25">
      <c r="A56" s="1" t="str">
        <f t="shared" ca="1" si="1"/>
        <v>yes</v>
      </c>
      <c r="B56" s="1">
        <f t="shared" ca="1" si="2"/>
        <v>94.675095336310633</v>
      </c>
      <c r="C56" s="1">
        <f t="shared" ca="1" si="3"/>
        <v>104.69715434035254</v>
      </c>
      <c r="D56" s="1">
        <f t="shared" ca="1" si="4"/>
        <v>99.797154340352535</v>
      </c>
      <c r="E56" s="1">
        <f t="shared" ca="1" si="5"/>
        <v>15.67977246135276</v>
      </c>
      <c r="F56" s="1">
        <v>50</v>
      </c>
      <c r="H56" s="1">
        <f t="shared" ca="1" si="14"/>
        <v>77.432685135589523</v>
      </c>
      <c r="I56" s="1">
        <f t="shared" ca="1" si="14"/>
        <v>108.76649106026365</v>
      </c>
      <c r="J56" s="1">
        <f t="shared" ca="1" si="14"/>
        <v>104.10370299678523</v>
      </c>
      <c r="K56" s="1">
        <f t="shared" ca="1" si="14"/>
        <v>96.589384324240399</v>
      </c>
      <c r="L56" s="1">
        <f t="shared" ca="1" si="14"/>
        <v>103.15680804698523</v>
      </c>
      <c r="M56" s="1">
        <f t="shared" ca="1" si="14"/>
        <v>136.99096936255353</v>
      </c>
      <c r="N56" s="1">
        <f t="shared" ca="1" si="14"/>
        <v>97.821851287655903</v>
      </c>
      <c r="O56" s="1">
        <f t="shared" ca="1" si="14"/>
        <v>95.114492964596877</v>
      </c>
      <c r="P56" s="1">
        <f t="shared" ca="1" si="14"/>
        <v>126.82241962372323</v>
      </c>
      <c r="Q56" s="1">
        <f t="shared" ca="1" si="14"/>
        <v>115.6276851311373</v>
      </c>
      <c r="R56" s="1">
        <f t="shared" ca="1" si="14"/>
        <v>92.593815009372605</v>
      </c>
      <c r="S56" s="1">
        <f t="shared" ca="1" si="14"/>
        <v>113.85377217742673</v>
      </c>
      <c r="T56" s="1">
        <f t="shared" ca="1" si="14"/>
        <v>92.258241332776862</v>
      </c>
      <c r="U56" s="1">
        <f t="shared" ca="1" si="14"/>
        <v>95.303501876746282</v>
      </c>
      <c r="V56" s="1">
        <f t="shared" ca="1" si="14"/>
        <v>114.00499000790921</v>
      </c>
      <c r="W56" s="1">
        <f t="shared" ca="1" si="14"/>
        <v>116.80318551273064</v>
      </c>
      <c r="X56" s="1">
        <f t="shared" ca="1" si="13"/>
        <v>109.24888454588465</v>
      </c>
      <c r="Y56" s="1">
        <f t="shared" ca="1" si="13"/>
        <v>112.06355062478042</v>
      </c>
      <c r="Z56" s="1">
        <f t="shared" ca="1" si="13"/>
        <v>92.457612413649457</v>
      </c>
      <c r="AA56" s="1">
        <f t="shared" ca="1" si="13"/>
        <v>76.271353331262915</v>
      </c>
      <c r="AB56" s="1">
        <f t="shared" ca="1" si="13"/>
        <v>103.16940967527337</v>
      </c>
      <c r="AC56" s="1">
        <f t="shared" ca="1" si="13"/>
        <v>99.253239979003197</v>
      </c>
      <c r="AD56" s="1">
        <f t="shared" ca="1" si="13"/>
        <v>91.484724902541259</v>
      </c>
      <c r="AE56" s="1">
        <f t="shared" ca="1" si="13"/>
        <v>116.32835138941675</v>
      </c>
      <c r="AF56" s="1">
        <f t="shared" ca="1" si="13"/>
        <v>86.384314636258182</v>
      </c>
      <c r="AG56" s="1">
        <f t="shared" ca="1" si="13"/>
        <v>113.83782098113069</v>
      </c>
      <c r="AH56" s="1">
        <f t="shared" ca="1" si="13"/>
        <v>71.888360107367063</v>
      </c>
      <c r="AI56" s="1">
        <f t="shared" ca="1" si="13"/>
        <v>89.837012987637181</v>
      </c>
      <c r="AJ56" s="1">
        <f t="shared" ca="1" si="13"/>
        <v>98.934693957516345</v>
      </c>
      <c r="AK56" s="1">
        <f t="shared" ca="1" si="13"/>
        <v>89.533124103351568</v>
      </c>
      <c r="AL56" s="1">
        <f t="shared" ca="1" si="13"/>
        <v>77.457047518614047</v>
      </c>
      <c r="AM56" s="1">
        <f t="shared" ca="1" si="12"/>
        <v>78.074127833413471</v>
      </c>
      <c r="AN56" s="1">
        <f t="shared" ca="1" si="12"/>
        <v>116.80642564670745</v>
      </c>
      <c r="AO56" s="1">
        <f t="shared" ca="1" si="12"/>
        <v>75.496543858439622</v>
      </c>
      <c r="AP56" s="1">
        <f t="shared" ca="1" si="12"/>
        <v>116.43133314788076</v>
      </c>
      <c r="AQ56" s="1">
        <f t="shared" ca="1" si="12"/>
        <v>90.495628762069714</v>
      </c>
    </row>
    <row r="57" spans="1:43" x14ac:dyDescent="0.25">
      <c r="A57" s="1" t="str">
        <f t="shared" ca="1" si="1"/>
        <v>yes</v>
      </c>
      <c r="B57" s="1">
        <f t="shared" ca="1" si="2"/>
        <v>94.01695796867206</v>
      </c>
      <c r="C57" s="1">
        <f t="shared" ca="1" si="3"/>
        <v>104.36103554488868</v>
      </c>
      <c r="D57" s="1">
        <f t="shared" ca="1" si="4"/>
        <v>99.461035544888674</v>
      </c>
      <c r="E57" s="1">
        <f t="shared" ca="1" si="5"/>
        <v>16.66554360066311</v>
      </c>
      <c r="F57" s="1">
        <v>51</v>
      </c>
      <c r="H57" s="1">
        <f t="shared" ca="1" si="14"/>
        <v>119.09000735954643</v>
      </c>
      <c r="I57" s="1">
        <f t="shared" ca="1" si="14"/>
        <v>78.085597299444828</v>
      </c>
      <c r="J57" s="1">
        <f t="shared" ca="1" si="14"/>
        <v>106.49859546010545</v>
      </c>
      <c r="K57" s="1">
        <f t="shared" ca="1" si="14"/>
        <v>98.553837001274673</v>
      </c>
      <c r="L57" s="1">
        <f t="shared" ca="1" si="14"/>
        <v>112.74378226389777</v>
      </c>
      <c r="M57" s="1">
        <f t="shared" ca="1" si="14"/>
        <v>102.87929629423766</v>
      </c>
      <c r="N57" s="1">
        <f t="shared" ca="1" si="14"/>
        <v>94.444915652057077</v>
      </c>
      <c r="O57" s="1">
        <f t="shared" ca="1" si="14"/>
        <v>83.371063741009806</v>
      </c>
      <c r="P57" s="1">
        <f t="shared" ca="1" si="14"/>
        <v>87.496120090641753</v>
      </c>
      <c r="Q57" s="1">
        <f t="shared" ca="1" si="14"/>
        <v>59.031035530953993</v>
      </c>
      <c r="R57" s="1">
        <f t="shared" ca="1" si="14"/>
        <v>104.64437911749499</v>
      </c>
      <c r="S57" s="1">
        <f t="shared" ca="1" si="14"/>
        <v>77.538561318689915</v>
      </c>
      <c r="T57" s="1">
        <f t="shared" ca="1" si="14"/>
        <v>114.53180938333048</v>
      </c>
      <c r="U57" s="1">
        <f t="shared" ca="1" si="14"/>
        <v>94.113927678065622</v>
      </c>
      <c r="V57" s="1">
        <f t="shared" ca="1" si="14"/>
        <v>101.3543041907739</v>
      </c>
      <c r="W57" s="1">
        <f t="shared" ca="1" si="14"/>
        <v>126.11754624503439</v>
      </c>
      <c r="X57" s="1">
        <f t="shared" ca="1" si="13"/>
        <v>109.53886826066282</v>
      </c>
      <c r="Y57" s="1">
        <f t="shared" ca="1" si="13"/>
        <v>98.032454108760263</v>
      </c>
      <c r="Z57" s="1">
        <f t="shared" ca="1" si="13"/>
        <v>83.16934489738469</v>
      </c>
      <c r="AA57" s="1">
        <f t="shared" ca="1" si="13"/>
        <v>117.00403965427594</v>
      </c>
      <c r="AB57" s="1">
        <f t="shared" ca="1" si="13"/>
        <v>106.19433477090719</v>
      </c>
      <c r="AC57" s="1">
        <f t="shared" ca="1" si="13"/>
        <v>85.026514879295576</v>
      </c>
      <c r="AD57" s="1">
        <f t="shared" ca="1" si="13"/>
        <v>74.430608471487687</v>
      </c>
      <c r="AE57" s="1">
        <f t="shared" ca="1" si="13"/>
        <v>103.05513010194933</v>
      </c>
      <c r="AF57" s="1">
        <f t="shared" ca="1" si="13"/>
        <v>123.11056483697605</v>
      </c>
      <c r="AG57" s="1">
        <f t="shared" ca="1" si="13"/>
        <v>84.014704513810202</v>
      </c>
      <c r="AH57" s="1">
        <f t="shared" ca="1" si="13"/>
        <v>109.32877382595268</v>
      </c>
      <c r="AI57" s="1">
        <f t="shared" ca="1" si="13"/>
        <v>92.211616160256625</v>
      </c>
      <c r="AJ57" s="1">
        <f t="shared" ca="1" si="13"/>
        <v>75.115743682426213</v>
      </c>
      <c r="AK57" s="1">
        <f t="shared" ca="1" si="13"/>
        <v>108.99749378264059</v>
      </c>
      <c r="AL57" s="1">
        <f t="shared" ca="1" si="13"/>
        <v>77.995274314938115</v>
      </c>
      <c r="AM57" s="1">
        <f t="shared" ca="1" si="12"/>
        <v>120.07333070071141</v>
      </c>
      <c r="AN57" s="1">
        <f t="shared" ca="1" si="12"/>
        <v>116.32886225733043</v>
      </c>
      <c r="AO57" s="1">
        <f t="shared" ca="1" si="12"/>
        <v>102.39024603976071</v>
      </c>
      <c r="AP57" s="1">
        <f t="shared" ca="1" si="12"/>
        <v>124.21151129369835</v>
      </c>
      <c r="AQ57" s="1">
        <f t="shared" ca="1" si="12"/>
        <v>109.87308443620847</v>
      </c>
    </row>
    <row r="58" spans="1:43" x14ac:dyDescent="0.25">
      <c r="A58" s="1" t="str">
        <f t="shared" ca="1" si="1"/>
        <v>yes</v>
      </c>
      <c r="B58" s="1">
        <f t="shared" ca="1" si="2"/>
        <v>97.959898540212791</v>
      </c>
      <c r="C58" s="1">
        <f t="shared" ca="1" si="3"/>
        <v>106.22297459947838</v>
      </c>
      <c r="D58" s="1">
        <f t="shared" ca="1" si="4"/>
        <v>101.32297459947837</v>
      </c>
      <c r="E58" s="1">
        <f t="shared" ca="1" si="5"/>
        <v>10.295130793670154</v>
      </c>
      <c r="F58" s="1">
        <v>52</v>
      </c>
      <c r="H58" s="1">
        <f t="shared" ca="1" si="14"/>
        <v>98.801709204204883</v>
      </c>
      <c r="I58" s="1">
        <f t="shared" ca="1" si="14"/>
        <v>123.46879008832828</v>
      </c>
      <c r="J58" s="1">
        <f t="shared" ca="1" si="14"/>
        <v>90.476117289264465</v>
      </c>
      <c r="K58" s="1">
        <f t="shared" ca="1" si="14"/>
        <v>102.21177320886829</v>
      </c>
      <c r="L58" s="1">
        <f t="shared" ca="1" si="14"/>
        <v>90.032660541629454</v>
      </c>
      <c r="M58" s="1">
        <f t="shared" ca="1" si="14"/>
        <v>100.18796828390532</v>
      </c>
      <c r="N58" s="1">
        <f t="shared" ca="1" si="14"/>
        <v>91.971344057770068</v>
      </c>
      <c r="O58" s="1">
        <f t="shared" ca="1" si="14"/>
        <v>107.9249608153756</v>
      </c>
      <c r="P58" s="1">
        <f t="shared" ca="1" si="14"/>
        <v>100.72420996592791</v>
      </c>
      <c r="Q58" s="1">
        <f t="shared" ca="1" si="14"/>
        <v>118.44368942150686</v>
      </c>
      <c r="R58" s="1">
        <f t="shared" ca="1" si="14"/>
        <v>103.18825813450586</v>
      </c>
      <c r="S58" s="1">
        <f t="shared" ca="1" si="14"/>
        <v>96.976767392221035</v>
      </c>
      <c r="T58" s="1">
        <f t="shared" ca="1" si="14"/>
        <v>89.676065885220567</v>
      </c>
      <c r="U58" s="1">
        <f t="shared" ca="1" si="14"/>
        <v>95.733817319774204</v>
      </c>
      <c r="V58" s="1">
        <f t="shared" ca="1" si="14"/>
        <v>124.53362441809763</v>
      </c>
      <c r="W58" s="1">
        <f t="shared" ca="1" si="14"/>
        <v>98.195091594135235</v>
      </c>
      <c r="X58" s="1">
        <f t="shared" ca="1" si="13"/>
        <v>93.31430688889688</v>
      </c>
      <c r="Y58" s="1">
        <f t="shared" ca="1" si="13"/>
        <v>107.35378634125303</v>
      </c>
      <c r="Z58" s="1">
        <f t="shared" ca="1" si="13"/>
        <v>103.79607928162295</v>
      </c>
      <c r="AA58" s="1">
        <f t="shared" ca="1" si="13"/>
        <v>89.47982245315329</v>
      </c>
      <c r="AB58" s="1">
        <f t="shared" ca="1" si="13"/>
        <v>97.60114164261789</v>
      </c>
      <c r="AC58" s="1">
        <f t="shared" ca="1" si="13"/>
        <v>117.65751822006422</v>
      </c>
      <c r="AD58" s="1">
        <f t="shared" ca="1" si="13"/>
        <v>107.4358901573882</v>
      </c>
      <c r="AE58" s="1">
        <f t="shared" ca="1" si="13"/>
        <v>98.84599911934535</v>
      </c>
      <c r="AF58" s="1">
        <f t="shared" ca="1" si="13"/>
        <v>93.938592140499537</v>
      </c>
      <c r="AG58" s="1">
        <f t="shared" ca="1" si="13"/>
        <v>111.89005289034932</v>
      </c>
      <c r="AH58" s="1">
        <f t="shared" ca="1" si="13"/>
        <v>101.5082118214734</v>
      </c>
      <c r="AI58" s="1">
        <f t="shared" ca="1" si="13"/>
        <v>78.259298032453927</v>
      </c>
      <c r="AJ58" s="1">
        <f t="shared" ca="1" si="13"/>
        <v>108.71756439296975</v>
      </c>
      <c r="AK58" s="1">
        <f t="shared" ca="1" si="13"/>
        <v>105.82836939231404</v>
      </c>
      <c r="AL58" s="1">
        <f t="shared" ca="1" si="13"/>
        <v>100.13405953699883</v>
      </c>
      <c r="AM58" s="1">
        <f t="shared" ca="1" si="12"/>
        <v>100.03050321193859</v>
      </c>
      <c r="AN58" s="1">
        <f t="shared" ca="1" si="12"/>
        <v>112.6536908725997</v>
      </c>
      <c r="AO58" s="1">
        <f t="shared" ca="1" si="12"/>
        <v>87.412291653333583</v>
      </c>
      <c r="AP58" s="1">
        <f t="shared" ca="1" si="12"/>
        <v>91.60156840714113</v>
      </c>
      <c r="AQ58" s="1">
        <f t="shared" ca="1" si="12"/>
        <v>107.6214915040717</v>
      </c>
    </row>
    <row r="59" spans="1:43" x14ac:dyDescent="0.25">
      <c r="A59" s="1" t="str">
        <f t="shared" ca="1" si="1"/>
        <v>yes</v>
      </c>
      <c r="B59" s="1">
        <f t="shared" ca="1" si="2"/>
        <v>94.248193724103302</v>
      </c>
      <c r="C59" s="1">
        <f t="shared" ca="1" si="3"/>
        <v>103.93345384686185</v>
      </c>
      <c r="D59" s="1">
        <f t="shared" ca="1" si="4"/>
        <v>99.033453846861846</v>
      </c>
      <c r="E59" s="1">
        <f t="shared" ca="1" si="5"/>
        <v>14.648755477832276</v>
      </c>
      <c r="F59" s="1">
        <v>53</v>
      </c>
      <c r="H59" s="1">
        <f t="shared" ca="1" si="14"/>
        <v>80.919048992827911</v>
      </c>
      <c r="I59" s="1">
        <f t="shared" ca="1" si="14"/>
        <v>98.398053359682905</v>
      </c>
      <c r="J59" s="1">
        <f t="shared" ca="1" si="14"/>
        <v>84.002917328790986</v>
      </c>
      <c r="K59" s="1">
        <f t="shared" ca="1" si="14"/>
        <v>87.795947056099862</v>
      </c>
      <c r="L59" s="1">
        <f t="shared" ca="1" si="14"/>
        <v>98.43278858292291</v>
      </c>
      <c r="M59" s="1">
        <f t="shared" ca="1" si="14"/>
        <v>100.0193170156037</v>
      </c>
      <c r="N59" s="1">
        <f t="shared" ca="1" si="14"/>
        <v>117.22645011340245</v>
      </c>
      <c r="O59" s="1">
        <f t="shared" ca="1" si="14"/>
        <v>105.08546048023881</v>
      </c>
      <c r="P59" s="1">
        <f t="shared" ca="1" si="14"/>
        <v>124.11553160367454</v>
      </c>
      <c r="Q59" s="1">
        <f t="shared" ca="1" si="14"/>
        <v>91.087750296408728</v>
      </c>
      <c r="R59" s="1">
        <f t="shared" ca="1" si="14"/>
        <v>106.37977112696252</v>
      </c>
      <c r="S59" s="1">
        <f t="shared" ca="1" si="14"/>
        <v>112.85670225668257</v>
      </c>
      <c r="T59" s="1">
        <f t="shared" ca="1" si="14"/>
        <v>94.971158660252186</v>
      </c>
      <c r="U59" s="1">
        <f t="shared" ca="1" si="14"/>
        <v>122.65161184505213</v>
      </c>
      <c r="V59" s="1">
        <f t="shared" ca="1" si="14"/>
        <v>89.633729297104026</v>
      </c>
      <c r="W59" s="1">
        <f t="shared" ca="1" si="14"/>
        <v>96.871905897618689</v>
      </c>
      <c r="X59" s="1">
        <f t="shared" ca="1" si="13"/>
        <v>141.38942392519073</v>
      </c>
      <c r="Y59" s="1">
        <f t="shared" ca="1" si="13"/>
        <v>95.156055432552918</v>
      </c>
      <c r="Z59" s="1">
        <f t="shared" ca="1" si="13"/>
        <v>93.394314786672723</v>
      </c>
      <c r="AA59" s="1">
        <f t="shared" ca="1" si="13"/>
        <v>108.75141466329802</v>
      </c>
      <c r="AB59" s="1">
        <f t="shared" ca="1" si="13"/>
        <v>89.009957143286627</v>
      </c>
      <c r="AC59" s="1">
        <f t="shared" ca="1" si="13"/>
        <v>98.852416166610823</v>
      </c>
      <c r="AD59" s="1">
        <f t="shared" ca="1" si="13"/>
        <v>103.34231785317354</v>
      </c>
      <c r="AE59" s="1">
        <f t="shared" ca="1" si="13"/>
        <v>107.90194273111861</v>
      </c>
      <c r="AF59" s="1">
        <f t="shared" ca="1" si="13"/>
        <v>98.519698071515478</v>
      </c>
      <c r="AG59" s="1">
        <f t="shared" ca="1" si="13"/>
        <v>100.07933572873198</v>
      </c>
      <c r="AH59" s="1">
        <f t="shared" ca="1" si="13"/>
        <v>103.71829196740643</v>
      </c>
      <c r="AI59" s="1">
        <f t="shared" ca="1" si="13"/>
        <v>74.540893352615115</v>
      </c>
      <c r="AJ59" s="1">
        <f t="shared" ca="1" si="13"/>
        <v>99.224215935804153</v>
      </c>
      <c r="AK59" s="1">
        <f t="shared" ca="1" si="13"/>
        <v>92.076663452728113</v>
      </c>
      <c r="AL59" s="1">
        <f t="shared" ca="1" si="13"/>
        <v>79.655004240872742</v>
      </c>
      <c r="AM59" s="1">
        <f t="shared" ca="1" si="12"/>
        <v>116.85095382881067</v>
      </c>
      <c r="AN59" s="1">
        <f t="shared" ca="1" si="12"/>
        <v>102.63911028392407</v>
      </c>
      <c r="AO59" s="1">
        <f t="shared" ca="1" si="12"/>
        <v>101.58345929237574</v>
      </c>
      <c r="AP59" s="1">
        <f t="shared" ca="1" si="12"/>
        <v>67.355338968674886</v>
      </c>
      <c r="AQ59" s="1">
        <f t="shared" ca="1" si="12"/>
        <v>80.715386748337465</v>
      </c>
    </row>
    <row r="60" spans="1:43" x14ac:dyDescent="0.25">
      <c r="A60" s="1" t="str">
        <f t="shared" ca="1" si="1"/>
        <v>yes</v>
      </c>
      <c r="B60" s="1">
        <f t="shared" ca="1" si="2"/>
        <v>97.192353236419336</v>
      </c>
      <c r="C60" s="1">
        <f t="shared" ca="1" si="3"/>
        <v>106.44970136912397</v>
      </c>
      <c r="D60" s="1">
        <f t="shared" ca="1" si="4"/>
        <v>101.54970136912397</v>
      </c>
      <c r="E60" s="1">
        <f t="shared" ca="1" si="5"/>
        <v>13.338820814401936</v>
      </c>
      <c r="F60" s="1">
        <v>54</v>
      </c>
      <c r="H60" s="1">
        <f t="shared" ca="1" si="14"/>
        <v>122.0807618333445</v>
      </c>
      <c r="I60" s="1">
        <f t="shared" ca="1" si="14"/>
        <v>108.56268821113656</v>
      </c>
      <c r="J60" s="1">
        <f t="shared" ca="1" si="14"/>
        <v>113.80780551594917</v>
      </c>
      <c r="K60" s="1">
        <f t="shared" ca="1" si="14"/>
        <v>132.45690174944608</v>
      </c>
      <c r="L60" s="1">
        <f t="shared" ca="1" si="14"/>
        <v>95.680041652547018</v>
      </c>
      <c r="M60" s="1">
        <f t="shared" ca="1" si="14"/>
        <v>77.316404942067564</v>
      </c>
      <c r="N60" s="1">
        <f t="shared" ca="1" si="14"/>
        <v>89.710381402675239</v>
      </c>
      <c r="O60" s="1">
        <f t="shared" ca="1" si="14"/>
        <v>103.51889586690048</v>
      </c>
      <c r="P60" s="1">
        <f t="shared" ca="1" si="14"/>
        <v>91.08056859555505</v>
      </c>
      <c r="Q60" s="1">
        <f t="shared" ca="1" si="14"/>
        <v>90.397737446358619</v>
      </c>
      <c r="R60" s="1">
        <f t="shared" ca="1" si="14"/>
        <v>130.77657144316655</v>
      </c>
      <c r="S60" s="1">
        <f t="shared" ca="1" si="14"/>
        <v>110.38039343779376</v>
      </c>
      <c r="T60" s="1">
        <f t="shared" ca="1" si="14"/>
        <v>95.124245612821269</v>
      </c>
      <c r="U60" s="1">
        <f t="shared" ca="1" si="14"/>
        <v>93.560284958565944</v>
      </c>
      <c r="V60" s="1">
        <f t="shared" ca="1" si="14"/>
        <v>99.493174402281738</v>
      </c>
      <c r="W60" s="1">
        <f t="shared" ca="1" si="14"/>
        <v>99.457254548154125</v>
      </c>
      <c r="X60" s="1">
        <f t="shared" ca="1" si="13"/>
        <v>91.929331281825952</v>
      </c>
      <c r="Y60" s="1">
        <f t="shared" ca="1" si="13"/>
        <v>96.320751105033551</v>
      </c>
      <c r="Z60" s="1">
        <f t="shared" ca="1" si="13"/>
        <v>97.255492887487691</v>
      </c>
      <c r="AA60" s="1">
        <f t="shared" ca="1" si="13"/>
        <v>88.518727000525814</v>
      </c>
      <c r="AB60" s="1">
        <f t="shared" ca="1" si="13"/>
        <v>108.51067197051889</v>
      </c>
      <c r="AC60" s="1">
        <f t="shared" ca="1" si="13"/>
        <v>112.92353145082174</v>
      </c>
      <c r="AD60" s="1">
        <f t="shared" ca="1" si="13"/>
        <v>98.079256889114859</v>
      </c>
      <c r="AE60" s="1">
        <f t="shared" ca="1" si="13"/>
        <v>104.12773970071595</v>
      </c>
      <c r="AF60" s="1">
        <f t="shared" ca="1" si="13"/>
        <v>120.12243383358549</v>
      </c>
      <c r="AG60" s="1">
        <f t="shared" ca="1" si="13"/>
        <v>81.515883675310207</v>
      </c>
      <c r="AH60" s="1">
        <f t="shared" ca="1" si="13"/>
        <v>87.262639065113305</v>
      </c>
      <c r="AI60" s="1">
        <f t="shared" ca="1" si="13"/>
        <v>87.399467075722853</v>
      </c>
      <c r="AJ60" s="1">
        <f t="shared" ca="1" si="13"/>
        <v>102.85998566759406</v>
      </c>
      <c r="AK60" s="1">
        <f t="shared" ca="1" si="13"/>
        <v>91.329302131005548</v>
      </c>
      <c r="AL60" s="1">
        <f t="shared" ca="1" si="13"/>
        <v>82.668716640650899</v>
      </c>
      <c r="AM60" s="1">
        <f t="shared" ca="1" si="12"/>
        <v>110.84351939686616</v>
      </c>
      <c r="AN60" s="1">
        <f t="shared" ca="1" si="12"/>
        <v>115.50505004327398</v>
      </c>
      <c r="AO60" s="1">
        <f t="shared" ca="1" si="12"/>
        <v>112.14956100536496</v>
      </c>
      <c r="AP60" s="1">
        <f t="shared" ca="1" si="12"/>
        <v>111.24319797188846</v>
      </c>
      <c r="AQ60" s="1">
        <f t="shared" ca="1" si="12"/>
        <v>101.81987887727773</v>
      </c>
    </row>
    <row r="61" spans="1:43" x14ac:dyDescent="0.25">
      <c r="A61" s="1" t="str">
        <f t="shared" ca="1" si="1"/>
        <v>yes</v>
      </c>
      <c r="B61" s="1">
        <f t="shared" ca="1" si="2"/>
        <v>94.11442784505212</v>
      </c>
      <c r="C61" s="1">
        <f t="shared" ca="1" si="3"/>
        <v>104.06109367868272</v>
      </c>
      <c r="D61" s="1">
        <f t="shared" ca="1" si="4"/>
        <v>99.161093678682718</v>
      </c>
      <c r="E61" s="1">
        <f t="shared" ca="1" si="5"/>
        <v>15.448977041726316</v>
      </c>
      <c r="F61" s="1">
        <v>55</v>
      </c>
      <c r="H61" s="1">
        <f t="shared" ca="1" si="14"/>
        <v>66.454898040459369</v>
      </c>
      <c r="I61" s="1">
        <f t="shared" ca="1" si="14"/>
        <v>98.903084582985827</v>
      </c>
      <c r="J61" s="1">
        <f t="shared" ca="1" si="14"/>
        <v>124.25483676502176</v>
      </c>
      <c r="K61" s="1">
        <f t="shared" ca="1" si="14"/>
        <v>91.15989312989862</v>
      </c>
      <c r="L61" s="1">
        <f t="shared" ca="1" si="14"/>
        <v>122.57039750433223</v>
      </c>
      <c r="M61" s="1">
        <f t="shared" ca="1" si="14"/>
        <v>119.29048476490581</v>
      </c>
      <c r="N61" s="1">
        <f t="shared" ca="1" si="14"/>
        <v>81.198781584819955</v>
      </c>
      <c r="O61" s="1">
        <f t="shared" ca="1" si="14"/>
        <v>77.313597091193941</v>
      </c>
      <c r="P61" s="1">
        <f t="shared" ca="1" si="14"/>
        <v>118.28740376391542</v>
      </c>
      <c r="Q61" s="1">
        <f t="shared" ca="1" si="14"/>
        <v>96.754032422220604</v>
      </c>
      <c r="R61" s="1">
        <f t="shared" ca="1" si="14"/>
        <v>73.296374573834342</v>
      </c>
      <c r="S61" s="1">
        <f t="shared" ca="1" si="14"/>
        <v>95.0764795951183</v>
      </c>
      <c r="T61" s="1">
        <f t="shared" ca="1" si="14"/>
        <v>74.26981219812572</v>
      </c>
      <c r="U61" s="1">
        <f t="shared" ca="1" si="14"/>
        <v>116.54525919568486</v>
      </c>
      <c r="V61" s="1">
        <f t="shared" ca="1" si="14"/>
        <v>111.94925233078948</v>
      </c>
      <c r="W61" s="1">
        <f t="shared" ca="1" si="14"/>
        <v>102.52474017001585</v>
      </c>
      <c r="X61" s="1">
        <f t="shared" ca="1" si="13"/>
        <v>111.99708721140745</v>
      </c>
      <c r="Y61" s="1">
        <f t="shared" ca="1" si="13"/>
        <v>104.37437356815418</v>
      </c>
      <c r="Z61" s="1">
        <f t="shared" ca="1" si="13"/>
        <v>104.24235213424326</v>
      </c>
      <c r="AA61" s="1">
        <f t="shared" ca="1" si="13"/>
        <v>112.51063774328939</v>
      </c>
      <c r="AB61" s="1">
        <f t="shared" ca="1" si="13"/>
        <v>99.877516444230295</v>
      </c>
      <c r="AC61" s="1">
        <f t="shared" ca="1" si="13"/>
        <v>112.04816444091193</v>
      </c>
      <c r="AD61" s="1">
        <f t="shared" ca="1" si="13"/>
        <v>97.151004711396325</v>
      </c>
      <c r="AE61" s="1">
        <f t="shared" ca="1" si="13"/>
        <v>96.921518017427999</v>
      </c>
      <c r="AF61" s="1">
        <f t="shared" ca="1" si="13"/>
        <v>103.83769800191872</v>
      </c>
      <c r="AG61" s="1">
        <f t="shared" ca="1" si="13"/>
        <v>97.849084252053373</v>
      </c>
      <c r="AH61" s="1">
        <f t="shared" ca="1" si="13"/>
        <v>103.53315553045586</v>
      </c>
      <c r="AI61" s="1">
        <f t="shared" ca="1" si="13"/>
        <v>97.087247044580536</v>
      </c>
      <c r="AJ61" s="1">
        <f t="shared" ca="1" si="13"/>
        <v>94.945668224851033</v>
      </c>
      <c r="AK61" s="1">
        <f t="shared" ca="1" si="13"/>
        <v>98.072446528292446</v>
      </c>
      <c r="AL61" s="1">
        <f t="shared" ca="1" si="13"/>
        <v>86.399786918588816</v>
      </c>
      <c r="AM61" s="1">
        <f t="shared" ca="1" si="12"/>
        <v>97.158002933948936</v>
      </c>
      <c r="AN61" s="1">
        <f t="shared" ca="1" si="12"/>
        <v>91.239279957630401</v>
      </c>
      <c r="AO61" s="1">
        <f t="shared" ca="1" si="12"/>
        <v>68.379096536999626</v>
      </c>
      <c r="AP61" s="1">
        <f t="shared" ca="1" si="12"/>
        <v>94.131723951802968</v>
      </c>
      <c r="AQ61" s="1">
        <f t="shared" ca="1" si="12"/>
        <v>128.1942005670727</v>
      </c>
    </row>
    <row r="62" spans="1:43" x14ac:dyDescent="0.25">
      <c r="A62" s="1" t="str">
        <f t="shared" ca="1" si="1"/>
        <v>yes</v>
      </c>
      <c r="B62" s="1">
        <f t="shared" ca="1" si="2"/>
        <v>93.307824466317072</v>
      </c>
      <c r="C62" s="1">
        <f t="shared" ca="1" si="3"/>
        <v>104.00803312779271</v>
      </c>
      <c r="D62" s="1">
        <f t="shared" ca="1" si="4"/>
        <v>99.108033127792709</v>
      </c>
      <c r="E62" s="1">
        <f t="shared" ca="1" si="5"/>
        <v>17.755740800435607</v>
      </c>
      <c r="F62" s="1">
        <v>56</v>
      </c>
      <c r="H62" s="1">
        <f t="shared" ca="1" si="14"/>
        <v>93.161829895062738</v>
      </c>
      <c r="I62" s="1">
        <f t="shared" ca="1" si="14"/>
        <v>103.706545603853</v>
      </c>
      <c r="J62" s="1">
        <f t="shared" ca="1" si="14"/>
        <v>93.870407326609993</v>
      </c>
      <c r="K62" s="1">
        <f t="shared" ca="1" si="14"/>
        <v>102.74021717740359</v>
      </c>
      <c r="L62" s="1">
        <f t="shared" ca="1" si="14"/>
        <v>102.88362525523874</v>
      </c>
      <c r="M62" s="1">
        <f t="shared" ca="1" si="14"/>
        <v>63.228688338680058</v>
      </c>
      <c r="N62" s="1">
        <f t="shared" ca="1" si="14"/>
        <v>141.83268681365274</v>
      </c>
      <c r="O62" s="1">
        <f t="shared" ca="1" si="14"/>
        <v>93.833507182914261</v>
      </c>
      <c r="P62" s="1">
        <f t="shared" ca="1" si="14"/>
        <v>110.42250144152239</v>
      </c>
      <c r="Q62" s="1">
        <f t="shared" ca="1" si="14"/>
        <v>101.12912273346184</v>
      </c>
      <c r="R62" s="1">
        <f t="shared" ca="1" si="14"/>
        <v>95.790229250163037</v>
      </c>
      <c r="S62" s="1">
        <f t="shared" ca="1" si="14"/>
        <v>129.23043158050947</v>
      </c>
      <c r="T62" s="1">
        <f t="shared" ca="1" si="14"/>
        <v>85.089950483482255</v>
      </c>
      <c r="U62" s="1">
        <f t="shared" ca="1" si="14"/>
        <v>99.430368845501363</v>
      </c>
      <c r="V62" s="1">
        <f t="shared" ca="1" si="14"/>
        <v>129.49377909880181</v>
      </c>
      <c r="W62" s="1">
        <f t="shared" ref="W62:AL77" ca="1" si="15">NORMINV(RAND(),100,15)</f>
        <v>98.227929034578921</v>
      </c>
      <c r="X62" s="1">
        <f t="shared" ca="1" si="15"/>
        <v>71.186749492655579</v>
      </c>
      <c r="Y62" s="1">
        <f t="shared" ca="1" si="15"/>
        <v>70.333917267671524</v>
      </c>
      <c r="Z62" s="1">
        <f t="shared" ca="1" si="15"/>
        <v>103.98237464398686</v>
      </c>
      <c r="AA62" s="1">
        <f t="shared" ca="1" si="15"/>
        <v>116.72570104216706</v>
      </c>
      <c r="AB62" s="1">
        <f t="shared" ca="1" si="15"/>
        <v>93.111821168140324</v>
      </c>
      <c r="AC62" s="1">
        <f t="shared" ca="1" si="15"/>
        <v>91.211764369192622</v>
      </c>
      <c r="AD62" s="1">
        <f t="shared" ca="1" si="15"/>
        <v>102.77945289987358</v>
      </c>
      <c r="AE62" s="1">
        <f t="shared" ca="1" si="15"/>
        <v>116.76391907206707</v>
      </c>
      <c r="AF62" s="1">
        <f t="shared" ca="1" si="15"/>
        <v>96.795575377893684</v>
      </c>
      <c r="AG62" s="1">
        <f t="shared" ca="1" si="15"/>
        <v>79.526254055554276</v>
      </c>
      <c r="AH62" s="1">
        <f t="shared" ca="1" si="15"/>
        <v>87.391796324665606</v>
      </c>
      <c r="AI62" s="1">
        <f t="shared" ca="1" si="15"/>
        <v>88.253520836269459</v>
      </c>
      <c r="AJ62" s="1">
        <f t="shared" ca="1" si="15"/>
        <v>138.37946914185687</v>
      </c>
      <c r="AK62" s="1">
        <f t="shared" ca="1" si="15"/>
        <v>103.70087675497622</v>
      </c>
      <c r="AL62" s="1">
        <f t="shared" ca="1" si="15"/>
        <v>109.67565237299243</v>
      </c>
      <c r="AM62" s="1">
        <f t="shared" ca="1" si="12"/>
        <v>88.480267807433307</v>
      </c>
      <c r="AN62" s="1">
        <f t="shared" ca="1" si="12"/>
        <v>96.762324451013882</v>
      </c>
      <c r="AO62" s="1">
        <f t="shared" ca="1" si="12"/>
        <v>101.74250669670054</v>
      </c>
      <c r="AP62" s="1">
        <f t="shared" ca="1" si="12"/>
        <v>70.957843962560261</v>
      </c>
      <c r="AQ62" s="1">
        <f t="shared" ca="1" si="12"/>
        <v>96.055584801430754</v>
      </c>
    </row>
    <row r="63" spans="1:43" x14ac:dyDescent="0.25">
      <c r="A63" s="1" t="str">
        <f t="shared" ca="1" si="1"/>
        <v>yes</v>
      </c>
      <c r="B63" s="1">
        <f t="shared" ca="1" si="2"/>
        <v>94.926275727738997</v>
      </c>
      <c r="C63" s="1">
        <f t="shared" ca="1" si="3"/>
        <v>104.30268586650678</v>
      </c>
      <c r="D63" s="1">
        <f t="shared" ca="1" si="4"/>
        <v>99.402685866506772</v>
      </c>
      <c r="E63" s="1">
        <f t="shared" ca="1" si="5"/>
        <v>13.703296343166642</v>
      </c>
      <c r="F63" s="1">
        <v>57</v>
      </c>
      <c r="H63" s="1">
        <f t="shared" ref="H63:W78" ca="1" si="16">NORMINV(RAND(),100,15)</f>
        <v>98.673791873773595</v>
      </c>
      <c r="I63" s="1">
        <f t="shared" ca="1" si="16"/>
        <v>111.64237193970192</v>
      </c>
      <c r="J63" s="1">
        <f t="shared" ca="1" si="16"/>
        <v>95.291248867957975</v>
      </c>
      <c r="K63" s="1">
        <f t="shared" ca="1" si="16"/>
        <v>86.867825409645164</v>
      </c>
      <c r="L63" s="1">
        <f t="shared" ca="1" si="16"/>
        <v>102.89722997595769</v>
      </c>
      <c r="M63" s="1">
        <f t="shared" ca="1" si="16"/>
        <v>78.135915130585758</v>
      </c>
      <c r="N63" s="1">
        <f t="shared" ca="1" si="16"/>
        <v>91.225757900705304</v>
      </c>
      <c r="O63" s="1">
        <f t="shared" ca="1" si="16"/>
        <v>94.115182249364096</v>
      </c>
      <c r="P63" s="1">
        <f t="shared" ca="1" si="16"/>
        <v>105.12011688351924</v>
      </c>
      <c r="Q63" s="1">
        <f t="shared" ca="1" si="16"/>
        <v>115.89228312755182</v>
      </c>
      <c r="R63" s="1">
        <f t="shared" ca="1" si="16"/>
        <v>98.492139503061566</v>
      </c>
      <c r="S63" s="1">
        <f t="shared" ca="1" si="16"/>
        <v>111.50563452108429</v>
      </c>
      <c r="T63" s="1">
        <f t="shared" ca="1" si="16"/>
        <v>118.06449342549307</v>
      </c>
      <c r="U63" s="1">
        <f t="shared" ca="1" si="16"/>
        <v>78.992807475077299</v>
      </c>
      <c r="V63" s="1">
        <f t="shared" ca="1" si="16"/>
        <v>83.902834015531994</v>
      </c>
      <c r="W63" s="1">
        <f t="shared" ca="1" si="16"/>
        <v>81.771482492598011</v>
      </c>
      <c r="X63" s="1">
        <f t="shared" ca="1" si="15"/>
        <v>98.307500507918746</v>
      </c>
      <c r="Y63" s="1">
        <f t="shared" ca="1" si="15"/>
        <v>96.980700735815489</v>
      </c>
      <c r="Z63" s="1">
        <f t="shared" ca="1" si="15"/>
        <v>80.090759043066555</v>
      </c>
      <c r="AA63" s="1">
        <f t="shared" ca="1" si="15"/>
        <v>111.15027182858972</v>
      </c>
      <c r="AB63" s="1">
        <f t="shared" ca="1" si="15"/>
        <v>125.3662919126777</v>
      </c>
      <c r="AC63" s="1">
        <f t="shared" ca="1" si="15"/>
        <v>120.63542985266677</v>
      </c>
      <c r="AD63" s="1">
        <f t="shared" ca="1" si="15"/>
        <v>113.93339981542265</v>
      </c>
      <c r="AE63" s="1">
        <f t="shared" ca="1" si="15"/>
        <v>118.49703989212415</v>
      </c>
      <c r="AF63" s="1">
        <f t="shared" ca="1" si="15"/>
        <v>93.154772560522829</v>
      </c>
      <c r="AG63" s="1">
        <f t="shared" ca="1" si="15"/>
        <v>92.702244959011196</v>
      </c>
      <c r="AH63" s="1">
        <f t="shared" ca="1" si="15"/>
        <v>107.07893568136103</v>
      </c>
      <c r="AI63" s="1">
        <f t="shared" ca="1" si="15"/>
        <v>86.423248338078722</v>
      </c>
      <c r="AJ63" s="1">
        <f t="shared" ca="1" si="15"/>
        <v>85.716340352601748</v>
      </c>
      <c r="AK63" s="1">
        <f t="shared" ca="1" si="15"/>
        <v>117.09810893729247</v>
      </c>
      <c r="AL63" s="1">
        <f t="shared" ca="1" si="15"/>
        <v>82.970922505832391</v>
      </c>
      <c r="AM63" s="1">
        <f t="shared" ca="1" si="12"/>
        <v>110.10148739032586</v>
      </c>
      <c r="AN63" s="1">
        <f t="shared" ca="1" si="12"/>
        <v>83.347853846837538</v>
      </c>
      <c r="AO63" s="1">
        <f t="shared" ca="1" si="12"/>
        <v>90.108171942217609</v>
      </c>
      <c r="AP63" s="1">
        <f t="shared" ca="1" si="12"/>
        <v>112.09811620399404</v>
      </c>
      <c r="AQ63" s="1">
        <f t="shared" ca="1" si="12"/>
        <v>100.14398009627817</v>
      </c>
    </row>
    <row r="64" spans="1:43" x14ac:dyDescent="0.25">
      <c r="A64" s="1" t="str">
        <f t="shared" ca="1" si="1"/>
        <v>yes</v>
      </c>
      <c r="B64" s="1">
        <f t="shared" ca="1" si="2"/>
        <v>98.324843631191044</v>
      </c>
      <c r="C64" s="1">
        <f t="shared" ca="1" si="3"/>
        <v>106.45932585410783</v>
      </c>
      <c r="D64" s="1">
        <f t="shared" ca="1" si="4"/>
        <v>101.55932585410783</v>
      </c>
      <c r="E64" s="1">
        <f t="shared" ca="1" si="5"/>
        <v>9.9014761926023809</v>
      </c>
      <c r="F64" s="1">
        <v>58</v>
      </c>
      <c r="H64" s="1">
        <f t="shared" ca="1" si="16"/>
        <v>96.272090860884376</v>
      </c>
      <c r="I64" s="1">
        <f t="shared" ca="1" si="16"/>
        <v>81.353319765074019</v>
      </c>
      <c r="J64" s="1">
        <f t="shared" ca="1" si="16"/>
        <v>104.76661671259139</v>
      </c>
      <c r="K64" s="1">
        <f t="shared" ca="1" si="16"/>
        <v>88.149479032646639</v>
      </c>
      <c r="L64" s="1">
        <f t="shared" ca="1" si="16"/>
        <v>109.01566462190746</v>
      </c>
      <c r="M64" s="1">
        <f t="shared" ca="1" si="16"/>
        <v>85.47595865688794</v>
      </c>
      <c r="N64" s="1">
        <f t="shared" ca="1" si="16"/>
        <v>102.54029753300713</v>
      </c>
      <c r="O64" s="1">
        <f t="shared" ca="1" si="16"/>
        <v>113.31855266417216</v>
      </c>
      <c r="P64" s="1">
        <f t="shared" ca="1" si="16"/>
        <v>96.575958200219816</v>
      </c>
      <c r="Q64" s="1">
        <f t="shared" ca="1" si="16"/>
        <v>99.669813979056499</v>
      </c>
      <c r="R64" s="1">
        <f t="shared" ca="1" si="16"/>
        <v>109.32425944019677</v>
      </c>
      <c r="S64" s="1">
        <f t="shared" ca="1" si="16"/>
        <v>98.619605668968177</v>
      </c>
      <c r="T64" s="1">
        <f t="shared" ca="1" si="16"/>
        <v>91.474328130182442</v>
      </c>
      <c r="U64" s="1">
        <f t="shared" ca="1" si="16"/>
        <v>94.884306894906658</v>
      </c>
      <c r="V64" s="1">
        <f t="shared" ca="1" si="16"/>
        <v>107.7960961853006</v>
      </c>
      <c r="W64" s="1">
        <f t="shared" ca="1" si="16"/>
        <v>92.442184485460402</v>
      </c>
      <c r="X64" s="1">
        <f t="shared" ca="1" si="15"/>
        <v>89.711472552027033</v>
      </c>
      <c r="Y64" s="1">
        <f t="shared" ca="1" si="15"/>
        <v>89.856031323457785</v>
      </c>
      <c r="Z64" s="1">
        <f t="shared" ca="1" si="15"/>
        <v>107.81236666853103</v>
      </c>
      <c r="AA64" s="1">
        <f t="shared" ca="1" si="15"/>
        <v>117.82083962018982</v>
      </c>
      <c r="AB64" s="1">
        <f t="shared" ca="1" si="15"/>
        <v>98.244096509058892</v>
      </c>
      <c r="AC64" s="1">
        <f t="shared" ca="1" si="15"/>
        <v>88.775764201719497</v>
      </c>
      <c r="AD64" s="1">
        <f t="shared" ca="1" si="15"/>
        <v>102.39757865128789</v>
      </c>
      <c r="AE64" s="1">
        <f t="shared" ca="1" si="15"/>
        <v>89.802556624546639</v>
      </c>
      <c r="AF64" s="1">
        <f t="shared" ca="1" si="15"/>
        <v>105.00025308737399</v>
      </c>
      <c r="AG64" s="1">
        <f t="shared" ca="1" si="15"/>
        <v>100.72587095777354</v>
      </c>
      <c r="AH64" s="1">
        <f t="shared" ca="1" si="15"/>
        <v>118.28177189404286</v>
      </c>
      <c r="AI64" s="1">
        <f t="shared" ca="1" si="15"/>
        <v>115.35340133852121</v>
      </c>
      <c r="AJ64" s="1">
        <f t="shared" ca="1" si="15"/>
        <v>110.08113875092505</v>
      </c>
      <c r="AK64" s="1">
        <f t="shared" ca="1" si="15"/>
        <v>105.72467838471883</v>
      </c>
      <c r="AL64" s="1">
        <f t="shared" ca="1" si="15"/>
        <v>121.57081942473617</v>
      </c>
      <c r="AM64" s="1">
        <f t="shared" ca="1" si="12"/>
        <v>98.140054232348263</v>
      </c>
      <c r="AN64" s="1">
        <f t="shared" ca="1" si="12"/>
        <v>109.3252100826772</v>
      </c>
      <c r="AO64" s="1">
        <f t="shared" ca="1" si="12"/>
        <v>104.44895448759635</v>
      </c>
      <c r="AP64" s="1">
        <f t="shared" ca="1" si="12"/>
        <v>104.22859962713117</v>
      </c>
      <c r="AQ64" s="1">
        <f t="shared" ca="1" si="12"/>
        <v>107.15573949775604</v>
      </c>
    </row>
    <row r="65" spans="1:43" x14ac:dyDescent="0.25">
      <c r="A65" s="1" t="str">
        <f t="shared" ca="1" si="1"/>
        <v>yes</v>
      </c>
      <c r="B65" s="1">
        <f t="shared" ca="1" si="2"/>
        <v>95.991412156340573</v>
      </c>
      <c r="C65" s="1">
        <f t="shared" ca="1" si="3"/>
        <v>105.75157229114566</v>
      </c>
      <c r="D65" s="1">
        <f t="shared" ca="1" si="4"/>
        <v>100.85157229114566</v>
      </c>
      <c r="E65" s="1">
        <f t="shared" ca="1" si="5"/>
        <v>14.878041228995141</v>
      </c>
      <c r="F65" s="1">
        <v>59</v>
      </c>
      <c r="H65" s="1">
        <f t="shared" ca="1" si="16"/>
        <v>107.18491912438617</v>
      </c>
      <c r="I65" s="1">
        <f t="shared" ca="1" si="16"/>
        <v>107.90196296303748</v>
      </c>
      <c r="J65" s="1">
        <f t="shared" ca="1" si="16"/>
        <v>122.8753205906164</v>
      </c>
      <c r="K65" s="1">
        <f t="shared" ca="1" si="16"/>
        <v>113.3227569550002</v>
      </c>
      <c r="L65" s="1">
        <f t="shared" ca="1" si="16"/>
        <v>99.042733753570602</v>
      </c>
      <c r="M65" s="1">
        <f t="shared" ca="1" si="16"/>
        <v>82.887611910745989</v>
      </c>
      <c r="N65" s="1">
        <f t="shared" ca="1" si="16"/>
        <v>79.193609518729062</v>
      </c>
      <c r="O65" s="1">
        <f t="shared" ca="1" si="16"/>
        <v>110.30349043149839</v>
      </c>
      <c r="P65" s="1">
        <f t="shared" ca="1" si="16"/>
        <v>120.76310236505985</v>
      </c>
      <c r="Q65" s="1">
        <f t="shared" ca="1" si="16"/>
        <v>89.64733415917884</v>
      </c>
      <c r="R65" s="1">
        <f t="shared" ca="1" si="16"/>
        <v>108.22176872373925</v>
      </c>
      <c r="S65" s="1">
        <f t="shared" ca="1" si="16"/>
        <v>101.5498687557315</v>
      </c>
      <c r="T65" s="1">
        <f t="shared" ca="1" si="16"/>
        <v>114.80453051500808</v>
      </c>
      <c r="U65" s="1">
        <f t="shared" ca="1" si="16"/>
        <v>101.31971692020009</v>
      </c>
      <c r="V65" s="1">
        <f t="shared" ca="1" si="16"/>
        <v>106.89018169495886</v>
      </c>
      <c r="W65" s="1">
        <f t="shared" ca="1" si="16"/>
        <v>99.975656228491758</v>
      </c>
      <c r="X65" s="1">
        <f t="shared" ca="1" si="15"/>
        <v>114.26823909516294</v>
      </c>
      <c r="Y65" s="1">
        <f t="shared" ca="1" si="15"/>
        <v>79.791632058142994</v>
      </c>
      <c r="Z65" s="1">
        <f t="shared" ca="1" si="15"/>
        <v>125.41272411903049</v>
      </c>
      <c r="AA65" s="1">
        <f t="shared" ca="1" si="15"/>
        <v>105.41850744599672</v>
      </c>
      <c r="AB65" s="1">
        <f t="shared" ca="1" si="15"/>
        <v>96.31972906953736</v>
      </c>
      <c r="AC65" s="1">
        <f t="shared" ca="1" si="15"/>
        <v>80.166505563945208</v>
      </c>
      <c r="AD65" s="1">
        <f t="shared" ca="1" si="15"/>
        <v>96.692061297996744</v>
      </c>
      <c r="AE65" s="1">
        <f t="shared" ca="1" si="15"/>
        <v>103.3025760871533</v>
      </c>
      <c r="AF65" s="1">
        <f t="shared" ca="1" si="15"/>
        <v>82.22392862277276</v>
      </c>
      <c r="AG65" s="1">
        <f t="shared" ca="1" si="15"/>
        <v>107.24496650880255</v>
      </c>
      <c r="AH65" s="1">
        <f t="shared" ca="1" si="15"/>
        <v>104.08627262434146</v>
      </c>
      <c r="AI65" s="1">
        <f t="shared" ca="1" si="15"/>
        <v>102.37829585063047</v>
      </c>
      <c r="AJ65" s="1">
        <f t="shared" ca="1" si="15"/>
        <v>96.974764018890966</v>
      </c>
      <c r="AK65" s="1">
        <f t="shared" ca="1" si="15"/>
        <v>55.178546772042452</v>
      </c>
      <c r="AL65" s="1">
        <f t="shared" ca="1" si="15"/>
        <v>113.14794873972127</v>
      </c>
      <c r="AM65" s="1">
        <f t="shared" ca="1" si="12"/>
        <v>97.901861071006437</v>
      </c>
      <c r="AN65" s="1">
        <f t="shared" ca="1" si="12"/>
        <v>95.341351781089855</v>
      </c>
      <c r="AO65" s="1">
        <f t="shared" ca="1" si="12"/>
        <v>104.40088159827035</v>
      </c>
      <c r="AP65" s="1">
        <f t="shared" ca="1" si="12"/>
        <v>123.42473369702115</v>
      </c>
      <c r="AQ65" s="1">
        <f t="shared" ca="1" si="12"/>
        <v>81.096511849736714</v>
      </c>
    </row>
    <row r="66" spans="1:43" x14ac:dyDescent="0.25">
      <c r="A66" s="1" t="str">
        <f t="shared" ca="1" si="1"/>
        <v>yes</v>
      </c>
      <c r="B66" s="1">
        <f t="shared" ca="1" si="2"/>
        <v>97.677089106644672</v>
      </c>
      <c r="C66" s="1">
        <f t="shared" ca="1" si="3"/>
        <v>107.56698490332253</v>
      </c>
      <c r="D66" s="1">
        <f t="shared" ca="1" si="4"/>
        <v>102.66698490332253</v>
      </c>
      <c r="E66" s="1">
        <f t="shared" ca="1" si="5"/>
        <v>15.27519121431996</v>
      </c>
      <c r="F66" s="1">
        <v>60</v>
      </c>
      <c r="H66" s="1">
        <f t="shared" ca="1" si="16"/>
        <v>85.619629394598888</v>
      </c>
      <c r="I66" s="1">
        <f t="shared" ca="1" si="16"/>
        <v>83.72686641084519</v>
      </c>
      <c r="J66" s="1">
        <f t="shared" ca="1" si="16"/>
        <v>90.742422001545521</v>
      </c>
      <c r="K66" s="1">
        <f t="shared" ca="1" si="16"/>
        <v>101.08619370922905</v>
      </c>
      <c r="L66" s="1">
        <f t="shared" ca="1" si="16"/>
        <v>124.40621995067772</v>
      </c>
      <c r="M66" s="1">
        <f t="shared" ca="1" si="16"/>
        <v>118.98320135375697</v>
      </c>
      <c r="N66" s="1">
        <f t="shared" ca="1" si="16"/>
        <v>135.13710500227751</v>
      </c>
      <c r="O66" s="1">
        <f t="shared" ca="1" si="16"/>
        <v>100.38841374986146</v>
      </c>
      <c r="P66" s="1">
        <f t="shared" ca="1" si="16"/>
        <v>94.14382202850112</v>
      </c>
      <c r="Q66" s="1">
        <f t="shared" ca="1" si="16"/>
        <v>99.758629297121885</v>
      </c>
      <c r="R66" s="1">
        <f t="shared" ca="1" si="16"/>
        <v>106.84669709730755</v>
      </c>
      <c r="S66" s="1">
        <f t="shared" ca="1" si="16"/>
        <v>105.34594271272125</v>
      </c>
      <c r="T66" s="1">
        <f t="shared" ca="1" si="16"/>
        <v>122.85744580312814</v>
      </c>
      <c r="U66" s="1">
        <f t="shared" ca="1" si="16"/>
        <v>131.16973603440161</v>
      </c>
      <c r="V66" s="1">
        <f t="shared" ca="1" si="16"/>
        <v>106.29740140329933</v>
      </c>
      <c r="W66" s="1">
        <f t="shared" ca="1" si="16"/>
        <v>113.00686037673981</v>
      </c>
      <c r="X66" s="1">
        <f t="shared" ca="1" si="15"/>
        <v>104.35237238398936</v>
      </c>
      <c r="Y66" s="1">
        <f t="shared" ca="1" si="15"/>
        <v>81.537720535658138</v>
      </c>
      <c r="Z66" s="1">
        <f t="shared" ca="1" si="15"/>
        <v>94.259616466970556</v>
      </c>
      <c r="AA66" s="1">
        <f t="shared" ca="1" si="15"/>
        <v>112.10986487025708</v>
      </c>
      <c r="AB66" s="1">
        <f t="shared" ca="1" si="15"/>
        <v>99.203307320106305</v>
      </c>
      <c r="AC66" s="1">
        <f t="shared" ca="1" si="15"/>
        <v>124.80342466916841</v>
      </c>
      <c r="AD66" s="1">
        <f t="shared" ca="1" si="15"/>
        <v>70.237007959996504</v>
      </c>
      <c r="AE66" s="1">
        <f t="shared" ca="1" si="15"/>
        <v>88.258963091279924</v>
      </c>
      <c r="AF66" s="1">
        <f t="shared" ca="1" si="15"/>
        <v>90.018750975968857</v>
      </c>
      <c r="AG66" s="1">
        <f t="shared" ca="1" si="15"/>
        <v>101.06727795841687</v>
      </c>
      <c r="AH66" s="1">
        <f t="shared" ca="1" si="15"/>
        <v>107.54253560837269</v>
      </c>
      <c r="AI66" s="1">
        <f t="shared" ca="1" si="15"/>
        <v>118.73496099317312</v>
      </c>
      <c r="AJ66" s="1">
        <f t="shared" ca="1" si="15"/>
        <v>105.01580368845244</v>
      </c>
      <c r="AK66" s="1">
        <f t="shared" ca="1" si="15"/>
        <v>110.3759587159491</v>
      </c>
      <c r="AL66" s="1">
        <f t="shared" ca="1" si="15"/>
        <v>106.99138445918987</v>
      </c>
      <c r="AM66" s="1">
        <f t="shared" ca="1" si="12"/>
        <v>102.42309580522185</v>
      </c>
      <c r="AN66" s="1">
        <f t="shared" ca="1" si="12"/>
        <v>75.190346051428705</v>
      </c>
      <c r="AO66" s="1">
        <f t="shared" ca="1" si="12"/>
        <v>90.096214131519673</v>
      </c>
      <c r="AP66" s="1">
        <f t="shared" ca="1" si="12"/>
        <v>85.833755103475298</v>
      </c>
      <c r="AQ66" s="1">
        <f t="shared" ca="1" si="12"/>
        <v>108.44250940500325</v>
      </c>
    </row>
    <row r="67" spans="1:43" x14ac:dyDescent="0.25">
      <c r="A67" s="1" t="str">
        <f t="shared" ca="1" si="1"/>
        <v>yes</v>
      </c>
      <c r="B67" s="1">
        <f t="shared" ca="1" si="2"/>
        <v>95.359150158057659</v>
      </c>
      <c r="C67" s="1">
        <f t="shared" ca="1" si="3"/>
        <v>104.80860214095988</v>
      </c>
      <c r="D67" s="1">
        <f t="shared" ca="1" si="4"/>
        <v>99.908602140959871</v>
      </c>
      <c r="E67" s="1">
        <f t="shared" ca="1" si="5"/>
        <v>13.926893825210849</v>
      </c>
      <c r="F67" s="1">
        <v>61</v>
      </c>
      <c r="H67" s="1">
        <f t="shared" ca="1" si="16"/>
        <v>117.2741457033716</v>
      </c>
      <c r="I67" s="1">
        <f t="shared" ca="1" si="16"/>
        <v>122.30412207776068</v>
      </c>
      <c r="J67" s="1">
        <f t="shared" ca="1" si="16"/>
        <v>120.25570519843315</v>
      </c>
      <c r="K67" s="1">
        <f t="shared" ca="1" si="16"/>
        <v>110.76913486355934</v>
      </c>
      <c r="L67" s="1">
        <f t="shared" ca="1" si="16"/>
        <v>93.992885196610246</v>
      </c>
      <c r="M67" s="1">
        <f t="shared" ca="1" si="16"/>
        <v>95.722167316984368</v>
      </c>
      <c r="N67" s="1">
        <f t="shared" ca="1" si="16"/>
        <v>101.98893332493961</v>
      </c>
      <c r="O67" s="1">
        <f t="shared" ca="1" si="16"/>
        <v>92.697657960963127</v>
      </c>
      <c r="P67" s="1">
        <f t="shared" ca="1" si="16"/>
        <v>93.885019092181111</v>
      </c>
      <c r="Q67" s="1">
        <f t="shared" ca="1" si="16"/>
        <v>87.514329814792362</v>
      </c>
      <c r="R67" s="1">
        <f t="shared" ca="1" si="16"/>
        <v>94.760385215354091</v>
      </c>
      <c r="S67" s="1">
        <f t="shared" ca="1" si="16"/>
        <v>85.952092777828739</v>
      </c>
      <c r="T67" s="1">
        <f t="shared" ca="1" si="16"/>
        <v>102.30689903183064</v>
      </c>
      <c r="U67" s="1">
        <f t="shared" ca="1" si="16"/>
        <v>94.281205340475353</v>
      </c>
      <c r="V67" s="1">
        <f t="shared" ca="1" si="16"/>
        <v>67.97203788444213</v>
      </c>
      <c r="W67" s="1">
        <f t="shared" ca="1" si="16"/>
        <v>121.56944101581777</v>
      </c>
      <c r="X67" s="1">
        <f t="shared" ca="1" si="15"/>
        <v>101.77002567180287</v>
      </c>
      <c r="Y67" s="1">
        <f t="shared" ca="1" si="15"/>
        <v>85.773579182705234</v>
      </c>
      <c r="Z67" s="1">
        <f t="shared" ca="1" si="15"/>
        <v>98.166086289275114</v>
      </c>
      <c r="AA67" s="1">
        <f t="shared" ca="1" si="15"/>
        <v>99.682480932156579</v>
      </c>
      <c r="AB67" s="1">
        <f t="shared" ca="1" si="15"/>
        <v>110.72587317791513</v>
      </c>
      <c r="AC67" s="1">
        <f t="shared" ca="1" si="15"/>
        <v>112.37115673335892</v>
      </c>
      <c r="AD67" s="1">
        <f t="shared" ca="1" si="15"/>
        <v>101.41060940672502</v>
      </c>
      <c r="AE67" s="1">
        <f t="shared" ca="1" si="15"/>
        <v>92.44533994590013</v>
      </c>
      <c r="AF67" s="1">
        <f t="shared" ca="1" si="15"/>
        <v>97.508812337582285</v>
      </c>
      <c r="AG67" s="1">
        <f t="shared" ca="1" si="15"/>
        <v>103.77272824862412</v>
      </c>
      <c r="AH67" s="1">
        <f t="shared" ca="1" si="15"/>
        <v>98.659872438248755</v>
      </c>
      <c r="AI67" s="1">
        <f t="shared" ca="1" si="15"/>
        <v>105.99970947782832</v>
      </c>
      <c r="AJ67" s="1">
        <f t="shared" ca="1" si="15"/>
        <v>82.189629256752056</v>
      </c>
      <c r="AK67" s="1">
        <f t="shared" ca="1" si="15"/>
        <v>94.765008122745499</v>
      </c>
      <c r="AL67" s="1">
        <f t="shared" ca="1" si="15"/>
        <v>111.88079815813293</v>
      </c>
      <c r="AM67" s="1">
        <f t="shared" ca="1" si="12"/>
        <v>128.44515917712093</v>
      </c>
      <c r="AN67" s="1">
        <f t="shared" ca="1" si="12"/>
        <v>95.281220012934952</v>
      </c>
      <c r="AO67" s="1">
        <f t="shared" ca="1" si="12"/>
        <v>109.0372584646103</v>
      </c>
      <c r="AP67" s="1">
        <f t="shared" ca="1" si="12"/>
        <v>101.17231729644038</v>
      </c>
      <c r="AQ67" s="1">
        <f t="shared" ca="1" si="12"/>
        <v>62.405850928351576</v>
      </c>
    </row>
    <row r="68" spans="1:43" x14ac:dyDescent="0.25">
      <c r="A68" s="1" t="str">
        <f t="shared" ca="1" si="1"/>
        <v>yes</v>
      </c>
      <c r="B68" s="1">
        <f t="shared" ca="1" si="2"/>
        <v>93.850412210922102</v>
      </c>
      <c r="C68" s="1">
        <f t="shared" ca="1" si="3"/>
        <v>102.89494915558777</v>
      </c>
      <c r="D68" s="1">
        <f t="shared" ca="1" si="4"/>
        <v>97.994949155587761</v>
      </c>
      <c r="E68" s="1">
        <f t="shared" ca="1" si="5"/>
        <v>12.687357993874489</v>
      </c>
      <c r="F68" s="1">
        <v>62</v>
      </c>
      <c r="H68" s="1">
        <f t="shared" ca="1" si="16"/>
        <v>97.805467481161742</v>
      </c>
      <c r="I68" s="1">
        <f t="shared" ca="1" si="16"/>
        <v>92.067803647877327</v>
      </c>
      <c r="J68" s="1">
        <f t="shared" ca="1" si="16"/>
        <v>84.1685853049797</v>
      </c>
      <c r="K68" s="1">
        <f t="shared" ca="1" si="16"/>
        <v>92.151340985792601</v>
      </c>
      <c r="L68" s="1">
        <f t="shared" ca="1" si="16"/>
        <v>89.113545107492939</v>
      </c>
      <c r="M68" s="1">
        <f t="shared" ca="1" si="16"/>
        <v>83.546049988209234</v>
      </c>
      <c r="N68" s="1">
        <f t="shared" ca="1" si="16"/>
        <v>100.59586804234932</v>
      </c>
      <c r="O68" s="1">
        <f t="shared" ca="1" si="16"/>
        <v>108.36816990263408</v>
      </c>
      <c r="P68" s="1">
        <f t="shared" ca="1" si="16"/>
        <v>97.631646950758196</v>
      </c>
      <c r="Q68" s="1">
        <f t="shared" ca="1" si="16"/>
        <v>97.082305860704281</v>
      </c>
      <c r="R68" s="1">
        <f t="shared" ca="1" si="16"/>
        <v>74.807231737068633</v>
      </c>
      <c r="S68" s="1">
        <f t="shared" ca="1" si="16"/>
        <v>91.543953277074948</v>
      </c>
      <c r="T68" s="1">
        <f t="shared" ca="1" si="16"/>
        <v>135.53389253948365</v>
      </c>
      <c r="U68" s="1">
        <f t="shared" ca="1" si="16"/>
        <v>106.06580936393421</v>
      </c>
      <c r="V68" s="1">
        <f t="shared" ca="1" si="16"/>
        <v>96.751107034772531</v>
      </c>
      <c r="W68" s="1">
        <f t="shared" ca="1" si="16"/>
        <v>85.059885533865923</v>
      </c>
      <c r="X68" s="1">
        <f t="shared" ca="1" si="15"/>
        <v>91.435383026493582</v>
      </c>
      <c r="Y68" s="1">
        <f t="shared" ca="1" si="15"/>
        <v>117.44559316935126</v>
      </c>
      <c r="Z68" s="1">
        <f t="shared" ca="1" si="15"/>
        <v>112.78252458460969</v>
      </c>
      <c r="AA68" s="1">
        <f t="shared" ca="1" si="15"/>
        <v>96.690077919391271</v>
      </c>
      <c r="AB68" s="1">
        <f t="shared" ca="1" si="15"/>
        <v>77.622779976998871</v>
      </c>
      <c r="AC68" s="1">
        <f t="shared" ca="1" si="15"/>
        <v>105.27510401555708</v>
      </c>
      <c r="AD68" s="1">
        <f t="shared" ca="1" si="15"/>
        <v>102.31164630802593</v>
      </c>
      <c r="AE68" s="1">
        <f t="shared" ca="1" si="15"/>
        <v>104.26956074796769</v>
      </c>
      <c r="AF68" s="1">
        <f t="shared" ca="1" si="15"/>
        <v>100.00584188868153</v>
      </c>
      <c r="AG68" s="1">
        <f t="shared" ca="1" si="15"/>
        <v>84.735940484066816</v>
      </c>
      <c r="AH68" s="1">
        <f t="shared" ca="1" si="15"/>
        <v>110.78104029736282</v>
      </c>
      <c r="AI68" s="1">
        <f t="shared" ca="1" si="15"/>
        <v>94.912808298512743</v>
      </c>
      <c r="AJ68" s="1">
        <f t="shared" ca="1" si="15"/>
        <v>109.76108197554102</v>
      </c>
      <c r="AK68" s="1">
        <f t="shared" ca="1" si="15"/>
        <v>101.47492974978421</v>
      </c>
      <c r="AL68" s="1">
        <f t="shared" ca="1" si="15"/>
        <v>102.29495288652041</v>
      </c>
      <c r="AM68" s="1">
        <f t="shared" ca="1" si="12"/>
        <v>93.000895976975883</v>
      </c>
      <c r="AN68" s="1">
        <f t="shared" ca="1" si="12"/>
        <v>118.39243943921903</v>
      </c>
      <c r="AO68" s="1">
        <f t="shared" ca="1" si="12"/>
        <v>91.757289687068138</v>
      </c>
      <c r="AP68" s="1">
        <f t="shared" ca="1" si="12"/>
        <v>105.4478233325262</v>
      </c>
      <c r="AQ68" s="1">
        <f t="shared" ca="1" si="12"/>
        <v>75.127793078345874</v>
      </c>
    </row>
    <row r="69" spans="1:43" x14ac:dyDescent="0.25">
      <c r="A69" s="1" t="str">
        <f t="shared" ca="1" si="1"/>
        <v>yes</v>
      </c>
      <c r="B69" s="1">
        <f t="shared" ca="1" si="2"/>
        <v>97.053044831642893</v>
      </c>
      <c r="C69" s="1">
        <f t="shared" ca="1" si="3"/>
        <v>107.576702985222</v>
      </c>
      <c r="D69" s="1">
        <f t="shared" ca="1" si="4"/>
        <v>102.67670298522199</v>
      </c>
      <c r="E69" s="1">
        <f t="shared" ca="1" si="5"/>
        <v>17.215280061976859</v>
      </c>
      <c r="F69" s="1">
        <v>63</v>
      </c>
      <c r="H69" s="1">
        <f t="shared" ca="1" si="16"/>
        <v>70.841881433667496</v>
      </c>
      <c r="I69" s="1">
        <f t="shared" ca="1" si="16"/>
        <v>102.74744319095386</v>
      </c>
      <c r="J69" s="1">
        <f t="shared" ca="1" si="16"/>
        <v>125.4942674780095</v>
      </c>
      <c r="K69" s="1">
        <f t="shared" ca="1" si="16"/>
        <v>104.63473211683097</v>
      </c>
      <c r="L69" s="1">
        <f t="shared" ca="1" si="16"/>
        <v>101.05362688808225</v>
      </c>
      <c r="M69" s="1">
        <f t="shared" ca="1" si="16"/>
        <v>96.45806718643648</v>
      </c>
      <c r="N69" s="1">
        <f t="shared" ca="1" si="16"/>
        <v>89.055111373566248</v>
      </c>
      <c r="O69" s="1">
        <f t="shared" ca="1" si="16"/>
        <v>120.87309256066739</v>
      </c>
      <c r="P69" s="1">
        <f t="shared" ca="1" si="16"/>
        <v>66.16351030932276</v>
      </c>
      <c r="Q69" s="1">
        <f t="shared" ca="1" si="16"/>
        <v>67.071421520260543</v>
      </c>
      <c r="R69" s="1">
        <f t="shared" ca="1" si="16"/>
        <v>115.03857728757073</v>
      </c>
      <c r="S69" s="1">
        <f t="shared" ca="1" si="16"/>
        <v>94.931571755900507</v>
      </c>
      <c r="T69" s="1">
        <f t="shared" ca="1" si="16"/>
        <v>115.7625364413546</v>
      </c>
      <c r="U69" s="1">
        <f t="shared" ca="1" si="16"/>
        <v>102.35547807423713</v>
      </c>
      <c r="V69" s="1">
        <f t="shared" ca="1" si="16"/>
        <v>114.50547406816685</v>
      </c>
      <c r="W69" s="1">
        <f t="shared" ca="1" si="16"/>
        <v>104.55752787461914</v>
      </c>
      <c r="X69" s="1">
        <f t="shared" ca="1" si="15"/>
        <v>117.44308988020701</v>
      </c>
      <c r="Y69" s="1">
        <f t="shared" ca="1" si="15"/>
        <v>123.12491002469251</v>
      </c>
      <c r="Z69" s="1">
        <f t="shared" ca="1" si="15"/>
        <v>99.998243966731607</v>
      </c>
      <c r="AA69" s="1">
        <f t="shared" ca="1" si="15"/>
        <v>75.678594669697432</v>
      </c>
      <c r="AB69" s="1">
        <f t="shared" ca="1" si="15"/>
        <v>96.385330085703146</v>
      </c>
      <c r="AC69" s="1">
        <f t="shared" ca="1" si="15"/>
        <v>108.81509737125964</v>
      </c>
      <c r="AD69" s="1">
        <f t="shared" ca="1" si="15"/>
        <v>110.13674995849605</v>
      </c>
      <c r="AE69" s="1">
        <f t="shared" ca="1" si="15"/>
        <v>72.781366687878446</v>
      </c>
      <c r="AF69" s="1">
        <f t="shared" ca="1" si="15"/>
        <v>95.888405621559187</v>
      </c>
      <c r="AG69" s="1">
        <f t="shared" ca="1" si="15"/>
        <v>108.10906594161824</v>
      </c>
      <c r="AH69" s="1">
        <f t="shared" ca="1" si="15"/>
        <v>96.534851139847902</v>
      </c>
      <c r="AI69" s="1">
        <f t="shared" ca="1" si="15"/>
        <v>129.97166147422732</v>
      </c>
      <c r="AJ69" s="1">
        <f t="shared" ca="1" si="15"/>
        <v>93.331820974209137</v>
      </c>
      <c r="AK69" s="1">
        <f t="shared" ca="1" si="15"/>
        <v>95.139490904949284</v>
      </c>
      <c r="AL69" s="1">
        <f t="shared" ca="1" si="15"/>
        <v>119.87222332077688</v>
      </c>
      <c r="AM69" s="1">
        <f t="shared" ca="1" si="12"/>
        <v>91.186761122373284</v>
      </c>
      <c r="AN69" s="1">
        <f t="shared" ca="1" si="12"/>
        <v>122.91143768153017</v>
      </c>
      <c r="AO69" s="1">
        <f t="shared" ca="1" si="12"/>
        <v>101.61650007666505</v>
      </c>
      <c r="AP69" s="1">
        <f t="shared" ca="1" si="12"/>
        <v>129.54346313617751</v>
      </c>
      <c r="AQ69" s="1">
        <f t="shared" ca="1" si="12"/>
        <v>116.34792386974542</v>
      </c>
    </row>
    <row r="70" spans="1:43" x14ac:dyDescent="0.25">
      <c r="A70" s="1" t="str">
        <f t="shared" ca="1" si="1"/>
        <v>yes</v>
      </c>
      <c r="B70" s="1">
        <f t="shared" ca="1" si="2"/>
        <v>94.633960491617316</v>
      </c>
      <c r="C70" s="1">
        <f t="shared" ca="1" si="3"/>
        <v>104.1266972091712</v>
      </c>
      <c r="D70" s="1">
        <f t="shared" ca="1" si="4"/>
        <v>99.226697209171192</v>
      </c>
      <c r="E70" s="1">
        <f t="shared" ca="1" si="5"/>
        <v>14.059398114960841</v>
      </c>
      <c r="F70" s="1">
        <v>64</v>
      </c>
      <c r="H70" s="1">
        <f t="shared" ca="1" si="16"/>
        <v>78.893019619962928</v>
      </c>
      <c r="I70" s="1">
        <f t="shared" ca="1" si="16"/>
        <v>105.48777031600113</v>
      </c>
      <c r="J70" s="1">
        <f t="shared" ca="1" si="16"/>
        <v>98.175615462602835</v>
      </c>
      <c r="K70" s="1">
        <f t="shared" ca="1" si="16"/>
        <v>106.46421554543036</v>
      </c>
      <c r="L70" s="1">
        <f t="shared" ca="1" si="16"/>
        <v>119.05285952297653</v>
      </c>
      <c r="M70" s="1">
        <f t="shared" ca="1" si="16"/>
        <v>98.064319392471319</v>
      </c>
      <c r="N70" s="1">
        <f t="shared" ca="1" si="16"/>
        <v>81.398666126053584</v>
      </c>
      <c r="O70" s="1">
        <f t="shared" ca="1" si="16"/>
        <v>105.05973376714411</v>
      </c>
      <c r="P70" s="1">
        <f t="shared" ca="1" si="16"/>
        <v>91.299560809219358</v>
      </c>
      <c r="Q70" s="1">
        <f t="shared" ca="1" si="16"/>
        <v>89.52636228183836</v>
      </c>
      <c r="R70" s="1">
        <f t="shared" ca="1" si="16"/>
        <v>113.69989557551554</v>
      </c>
      <c r="S70" s="1">
        <f t="shared" ca="1" si="16"/>
        <v>100.42764434609134</v>
      </c>
      <c r="T70" s="1">
        <f t="shared" ca="1" si="16"/>
        <v>77.473245168227578</v>
      </c>
      <c r="U70" s="1">
        <f t="shared" ca="1" si="16"/>
        <v>63.343740361762258</v>
      </c>
      <c r="V70" s="1">
        <f t="shared" ca="1" si="16"/>
        <v>86.913166101421552</v>
      </c>
      <c r="W70" s="1">
        <f t="shared" ca="1" si="16"/>
        <v>113.53683972685631</v>
      </c>
      <c r="X70" s="1">
        <f t="shared" ca="1" si="15"/>
        <v>96.251626059664929</v>
      </c>
      <c r="Y70" s="1">
        <f t="shared" ca="1" si="15"/>
        <v>130.94317451712442</v>
      </c>
      <c r="Z70" s="1">
        <f t="shared" ca="1" si="15"/>
        <v>76.240518667495394</v>
      </c>
      <c r="AA70" s="1">
        <f t="shared" ca="1" si="15"/>
        <v>95.64527947841718</v>
      </c>
      <c r="AB70" s="1">
        <f t="shared" ca="1" si="15"/>
        <v>112.01563950885027</v>
      </c>
      <c r="AC70" s="1">
        <f t="shared" ca="1" si="15"/>
        <v>97.828947464850344</v>
      </c>
      <c r="AD70" s="1">
        <f t="shared" ca="1" si="15"/>
        <v>98.161085231955425</v>
      </c>
      <c r="AE70" s="1">
        <f t="shared" ca="1" si="15"/>
        <v>110.0073789144617</v>
      </c>
      <c r="AF70" s="1">
        <f t="shared" ca="1" si="15"/>
        <v>98.704037530383133</v>
      </c>
      <c r="AG70" s="1">
        <f t="shared" ca="1" si="15"/>
        <v>100.66777674998971</v>
      </c>
      <c r="AH70" s="1">
        <f t="shared" ca="1" si="15"/>
        <v>109.50999648774916</v>
      </c>
      <c r="AI70" s="1">
        <f t="shared" ca="1" si="15"/>
        <v>103.54305974276785</v>
      </c>
      <c r="AJ70" s="1">
        <f t="shared" ca="1" si="15"/>
        <v>92.934798070067515</v>
      </c>
      <c r="AK70" s="1">
        <f t="shared" ca="1" si="15"/>
        <v>80.489854162912309</v>
      </c>
      <c r="AL70" s="1">
        <f t="shared" ca="1" si="15"/>
        <v>107.47719274110221</v>
      </c>
      <c r="AM70" s="1">
        <f t="shared" ca="1" si="12"/>
        <v>111.85460462154411</v>
      </c>
      <c r="AN70" s="1">
        <f t="shared" ca="1" si="12"/>
        <v>98.010039767491264</v>
      </c>
      <c r="AO70" s="1">
        <f t="shared" ca="1" si="12"/>
        <v>123.19526536796104</v>
      </c>
      <c r="AP70" s="1">
        <f t="shared" ca="1" si="12"/>
        <v>103.10301167731571</v>
      </c>
      <c r="AQ70" s="1">
        <f t="shared" ca="1" si="12"/>
        <v>96.761158644484084</v>
      </c>
    </row>
    <row r="71" spans="1:43" x14ac:dyDescent="0.25">
      <c r="A71" s="1" t="str">
        <f t="shared" ca="1" si="1"/>
        <v>yes</v>
      </c>
      <c r="B71" s="1">
        <f t="shared" ca="1" si="2"/>
        <v>95.996543763018821</v>
      </c>
      <c r="C71" s="1">
        <f t="shared" ca="1" si="3"/>
        <v>106.19234281157885</v>
      </c>
      <c r="D71" s="1">
        <f t="shared" ca="1" si="4"/>
        <v>101.29234281157885</v>
      </c>
      <c r="E71" s="1">
        <f t="shared" ca="1" si="5"/>
        <v>16.211629740489897</v>
      </c>
      <c r="F71" s="1">
        <v>65</v>
      </c>
      <c r="H71" s="1">
        <f t="shared" ca="1" si="16"/>
        <v>102.6654872058748</v>
      </c>
      <c r="I71" s="1">
        <f t="shared" ca="1" si="16"/>
        <v>96.497363577888663</v>
      </c>
      <c r="J71" s="1">
        <f t="shared" ca="1" si="16"/>
        <v>105.1044939926643</v>
      </c>
      <c r="K71" s="1">
        <f t="shared" ca="1" si="16"/>
        <v>122.53413604199379</v>
      </c>
      <c r="L71" s="1">
        <f t="shared" ca="1" si="16"/>
        <v>99.420321889249465</v>
      </c>
      <c r="M71" s="1">
        <f t="shared" ca="1" si="16"/>
        <v>124.41165825248106</v>
      </c>
      <c r="N71" s="1">
        <f t="shared" ca="1" si="16"/>
        <v>92.804556221578864</v>
      </c>
      <c r="O71" s="1">
        <f t="shared" ca="1" si="16"/>
        <v>109.13623287947607</v>
      </c>
      <c r="P71" s="1">
        <f t="shared" ca="1" si="16"/>
        <v>107.00078707245737</v>
      </c>
      <c r="Q71" s="1">
        <f t="shared" ca="1" si="16"/>
        <v>95.901867887632065</v>
      </c>
      <c r="R71" s="1">
        <f t="shared" ca="1" si="16"/>
        <v>84.596478083200537</v>
      </c>
      <c r="S71" s="1">
        <f t="shared" ca="1" si="16"/>
        <v>101.116305316796</v>
      </c>
      <c r="T71" s="1">
        <f t="shared" ca="1" si="16"/>
        <v>115.90910607513537</v>
      </c>
      <c r="U71" s="1">
        <f t="shared" ca="1" si="16"/>
        <v>111.06266542490249</v>
      </c>
      <c r="V71" s="1">
        <f t="shared" ca="1" si="16"/>
        <v>79.7993516217185</v>
      </c>
      <c r="W71" s="1">
        <f t="shared" ca="1" si="16"/>
        <v>93.623191691010021</v>
      </c>
      <c r="X71" s="1">
        <f t="shared" ca="1" si="15"/>
        <v>116.05859964555627</v>
      </c>
      <c r="Y71" s="1">
        <f t="shared" ca="1" si="15"/>
        <v>102.96079113672305</v>
      </c>
      <c r="Z71" s="1">
        <f t="shared" ca="1" si="15"/>
        <v>64.060356271333006</v>
      </c>
      <c r="AA71" s="1">
        <f t="shared" ca="1" si="15"/>
        <v>91.584318120782015</v>
      </c>
      <c r="AB71" s="1">
        <f t="shared" ca="1" si="15"/>
        <v>100.51611740294283</v>
      </c>
      <c r="AC71" s="1">
        <f t="shared" ca="1" si="15"/>
        <v>115.66569103557471</v>
      </c>
      <c r="AD71" s="1">
        <f t="shared" ca="1" si="15"/>
        <v>80.579160240983668</v>
      </c>
      <c r="AE71" s="1">
        <f t="shared" ca="1" si="15"/>
        <v>77.764214712307421</v>
      </c>
      <c r="AF71" s="1">
        <f t="shared" ca="1" si="15"/>
        <v>108.43762042359985</v>
      </c>
      <c r="AG71" s="1">
        <f t="shared" ca="1" si="15"/>
        <v>122.60737973433243</v>
      </c>
      <c r="AH71" s="1">
        <f t="shared" ca="1" si="15"/>
        <v>101.80267486836284</v>
      </c>
      <c r="AI71" s="1">
        <f t="shared" ca="1" si="15"/>
        <v>112.53798877121288</v>
      </c>
      <c r="AJ71" s="1">
        <f t="shared" ca="1" si="15"/>
        <v>98.120747326503732</v>
      </c>
      <c r="AK71" s="1">
        <f t="shared" ca="1" si="15"/>
        <v>122.68171557543451</v>
      </c>
      <c r="AL71" s="1">
        <f t="shared" ca="1" si="15"/>
        <v>76.444798494339153</v>
      </c>
      <c r="AM71" s="1">
        <f t="shared" ca="1" si="12"/>
        <v>105.73101906780826</v>
      </c>
      <c r="AN71" s="1">
        <f t="shared" ca="1" si="12"/>
        <v>72.571808468301526</v>
      </c>
      <c r="AO71" s="1">
        <f t="shared" ca="1" si="12"/>
        <v>136.54164447788204</v>
      </c>
      <c r="AP71" s="1">
        <f t="shared" ca="1" si="12"/>
        <v>108.12416559677678</v>
      </c>
      <c r="AQ71" s="1">
        <f t="shared" ca="1" si="12"/>
        <v>90.149526612022441</v>
      </c>
    </row>
    <row r="72" spans="1:43" x14ac:dyDescent="0.25">
      <c r="A72" s="1" t="str">
        <f t="shared" ref="A72:A106" ca="1" si="17">IF(AND(B72&lt;100,C72&gt;100),"yes","no")</f>
        <v>yes</v>
      </c>
      <c r="B72" s="1">
        <f t="shared" ref="B72:B106" ca="1" si="18">D72-(1.96*E72/SQRT(36))</f>
        <v>94.40106479755876</v>
      </c>
      <c r="C72" s="1">
        <f t="shared" ref="C72:C106" ca="1" si="19">D72+(1.96*15/SQRT(36))</f>
        <v>104.60506325897235</v>
      </c>
      <c r="D72" s="1">
        <f t="shared" ref="D72:D106" ca="1" si="20">AVERAGE(H72:AQ72)</f>
        <v>99.705063258972345</v>
      </c>
      <c r="E72" s="1">
        <f t="shared" ref="E72:E106" ca="1" si="21">STDEV(H72:AQ72)</f>
        <v>16.236729983919151</v>
      </c>
      <c r="F72" s="1">
        <v>66</v>
      </c>
      <c r="H72" s="1">
        <f t="shared" ca="1" si="16"/>
        <v>106.97449603181461</v>
      </c>
      <c r="I72" s="1">
        <f t="shared" ca="1" si="16"/>
        <v>91.610139110180754</v>
      </c>
      <c r="J72" s="1">
        <f t="shared" ca="1" si="16"/>
        <v>82.144668103457803</v>
      </c>
      <c r="K72" s="1">
        <f t="shared" ca="1" si="16"/>
        <v>139.0298233673052</v>
      </c>
      <c r="L72" s="1">
        <f t="shared" ca="1" si="16"/>
        <v>96.745906956660576</v>
      </c>
      <c r="M72" s="1">
        <f t="shared" ca="1" si="16"/>
        <v>84.357793458387832</v>
      </c>
      <c r="N72" s="1">
        <f t="shared" ca="1" si="16"/>
        <v>95.726072241215377</v>
      </c>
      <c r="O72" s="1">
        <f t="shared" ca="1" si="16"/>
        <v>67.73506830452763</v>
      </c>
      <c r="P72" s="1">
        <f t="shared" ca="1" si="16"/>
        <v>105.75915863416967</v>
      </c>
      <c r="Q72" s="1">
        <f t="shared" ca="1" si="16"/>
        <v>93.582990748015277</v>
      </c>
      <c r="R72" s="1">
        <f t="shared" ca="1" si="16"/>
        <v>114.95084742894819</v>
      </c>
      <c r="S72" s="1">
        <f t="shared" ca="1" si="16"/>
        <v>101.33396588927859</v>
      </c>
      <c r="T72" s="1">
        <f t="shared" ca="1" si="16"/>
        <v>65.759644833866972</v>
      </c>
      <c r="U72" s="1">
        <f t="shared" ca="1" si="16"/>
        <v>96.931122289095669</v>
      </c>
      <c r="V72" s="1">
        <f t="shared" ca="1" si="16"/>
        <v>115.99336664157576</v>
      </c>
      <c r="W72" s="1">
        <f t="shared" ca="1" si="16"/>
        <v>97.158295248530862</v>
      </c>
      <c r="X72" s="1">
        <f t="shared" ca="1" si="15"/>
        <v>101.73172488118183</v>
      </c>
      <c r="Y72" s="1">
        <f t="shared" ca="1" si="15"/>
        <v>94.249587850560502</v>
      </c>
      <c r="Z72" s="1">
        <f t="shared" ca="1" si="15"/>
        <v>105.22226744275589</v>
      </c>
      <c r="AA72" s="1">
        <f t="shared" ca="1" si="15"/>
        <v>90.905752852685495</v>
      </c>
      <c r="AB72" s="1">
        <f t="shared" ca="1" si="15"/>
        <v>82.499806510076581</v>
      </c>
      <c r="AC72" s="1">
        <f t="shared" ca="1" si="15"/>
        <v>76.148655510760619</v>
      </c>
      <c r="AD72" s="1">
        <f t="shared" ca="1" si="15"/>
        <v>104.7984614716532</v>
      </c>
      <c r="AE72" s="1">
        <f t="shared" ca="1" si="15"/>
        <v>109.50442777776466</v>
      </c>
      <c r="AF72" s="1">
        <f t="shared" ca="1" si="15"/>
        <v>116.25809846734487</v>
      </c>
      <c r="AG72" s="1">
        <f t="shared" ca="1" si="15"/>
        <v>134.55164106869591</v>
      </c>
      <c r="AH72" s="1">
        <f t="shared" ca="1" si="15"/>
        <v>123.2576217348452</v>
      </c>
      <c r="AI72" s="1">
        <f t="shared" ca="1" si="15"/>
        <v>87.746473358365634</v>
      </c>
      <c r="AJ72" s="1">
        <f t="shared" ca="1" si="15"/>
        <v>89.617272861860286</v>
      </c>
      <c r="AK72" s="1">
        <f t="shared" ca="1" si="15"/>
        <v>94.088646346150753</v>
      </c>
      <c r="AL72" s="1">
        <f t="shared" ca="1" si="15"/>
        <v>100.86526286579002</v>
      </c>
      <c r="AM72" s="1">
        <f t="shared" ca="1" si="12"/>
        <v>123.16010381649377</v>
      </c>
      <c r="AN72" s="1">
        <f t="shared" ca="1" si="12"/>
        <v>94.24831879345075</v>
      </c>
      <c r="AO72" s="1">
        <f t="shared" ca="1" si="12"/>
        <v>98.313141766638793</v>
      </c>
      <c r="AP72" s="1">
        <f t="shared" ca="1" si="12"/>
        <v>93.490312417936181</v>
      </c>
      <c r="AQ72" s="1">
        <f t="shared" ca="1" si="12"/>
        <v>112.93134024096251</v>
      </c>
    </row>
    <row r="73" spans="1:43" x14ac:dyDescent="0.25">
      <c r="A73" s="1" t="str">
        <f t="shared" ca="1" si="17"/>
        <v>yes</v>
      </c>
      <c r="B73" s="1">
        <f t="shared" ca="1" si="18"/>
        <v>94.596458975469076</v>
      </c>
      <c r="C73" s="1">
        <f t="shared" ca="1" si="19"/>
        <v>104.92610615152593</v>
      </c>
      <c r="D73" s="1">
        <f t="shared" ca="1" si="20"/>
        <v>100.02610615152592</v>
      </c>
      <c r="E73" s="1">
        <f t="shared" ca="1" si="21"/>
        <v>16.621368906296453</v>
      </c>
      <c r="F73" s="1">
        <v>67</v>
      </c>
      <c r="H73" s="1">
        <f t="shared" ca="1" si="16"/>
        <v>115.41556112835856</v>
      </c>
      <c r="I73" s="1">
        <f t="shared" ca="1" si="16"/>
        <v>107.57604065082606</v>
      </c>
      <c r="J73" s="1">
        <f t="shared" ca="1" si="16"/>
        <v>137.09870323803253</v>
      </c>
      <c r="K73" s="1">
        <f t="shared" ca="1" si="16"/>
        <v>81.848842381936265</v>
      </c>
      <c r="L73" s="1">
        <f t="shared" ca="1" si="16"/>
        <v>90.359521992928748</v>
      </c>
      <c r="M73" s="1">
        <f t="shared" ca="1" si="16"/>
        <v>90.029298266119724</v>
      </c>
      <c r="N73" s="1">
        <f t="shared" ca="1" si="16"/>
        <v>128.82375312720819</v>
      </c>
      <c r="O73" s="1">
        <f t="shared" ca="1" si="16"/>
        <v>110.61908495302563</v>
      </c>
      <c r="P73" s="1">
        <f t="shared" ca="1" si="16"/>
        <v>88.597464177834269</v>
      </c>
      <c r="Q73" s="1">
        <f t="shared" ca="1" si="16"/>
        <v>101.22221553868053</v>
      </c>
      <c r="R73" s="1">
        <f t="shared" ca="1" si="16"/>
        <v>100.53085329719184</v>
      </c>
      <c r="S73" s="1">
        <f t="shared" ca="1" si="16"/>
        <v>106.48926688866105</v>
      </c>
      <c r="T73" s="1">
        <f t="shared" ca="1" si="16"/>
        <v>109.99473847269974</v>
      </c>
      <c r="U73" s="1">
        <f t="shared" ca="1" si="16"/>
        <v>91.694798031417406</v>
      </c>
      <c r="V73" s="1">
        <f t="shared" ca="1" si="16"/>
        <v>129.15668325478367</v>
      </c>
      <c r="W73" s="1">
        <f t="shared" ca="1" si="16"/>
        <v>87.589981798026429</v>
      </c>
      <c r="X73" s="1">
        <f t="shared" ca="1" si="15"/>
        <v>93.217226804292523</v>
      </c>
      <c r="Y73" s="1">
        <f t="shared" ca="1" si="15"/>
        <v>101.26588911630458</v>
      </c>
      <c r="Z73" s="1">
        <f t="shared" ca="1" si="15"/>
        <v>112.30758859518343</v>
      </c>
      <c r="AA73" s="1">
        <f t="shared" ca="1" si="15"/>
        <v>134.51294993453439</v>
      </c>
      <c r="AB73" s="1">
        <f t="shared" ca="1" si="15"/>
        <v>72.095896862744453</v>
      </c>
      <c r="AC73" s="1">
        <f t="shared" ca="1" si="15"/>
        <v>99.660873660367955</v>
      </c>
      <c r="AD73" s="1">
        <f t="shared" ca="1" si="15"/>
        <v>92.854950274885965</v>
      </c>
      <c r="AE73" s="1">
        <f t="shared" ca="1" si="15"/>
        <v>102.04335830028832</v>
      </c>
      <c r="AF73" s="1">
        <f t="shared" ca="1" si="15"/>
        <v>123.05743451514171</v>
      </c>
      <c r="AG73" s="1">
        <f t="shared" ca="1" si="15"/>
        <v>73.022062138434364</v>
      </c>
      <c r="AH73" s="1">
        <f t="shared" ca="1" si="15"/>
        <v>84.313965323928215</v>
      </c>
      <c r="AI73" s="1">
        <f t="shared" ca="1" si="15"/>
        <v>81.129659912883952</v>
      </c>
      <c r="AJ73" s="1">
        <f t="shared" ca="1" si="15"/>
        <v>100.95593690137281</v>
      </c>
      <c r="AK73" s="1">
        <f t="shared" ca="1" si="15"/>
        <v>82.153182790673</v>
      </c>
      <c r="AL73" s="1">
        <f t="shared" ca="1" si="15"/>
        <v>95.119548107362462</v>
      </c>
      <c r="AM73" s="1">
        <f t="shared" ca="1" si="12"/>
        <v>103.45771122353067</v>
      </c>
      <c r="AN73" s="1">
        <f t="shared" ca="1" si="12"/>
        <v>101.03960367840411</v>
      </c>
      <c r="AO73" s="1">
        <f t="shared" ca="1" si="12"/>
        <v>79.907682394613218</v>
      </c>
      <c r="AP73" s="1">
        <f t="shared" ca="1" si="12"/>
        <v>83.514504895219929</v>
      </c>
      <c r="AQ73" s="1">
        <f t="shared" ca="1" si="12"/>
        <v>108.26298882703628</v>
      </c>
    </row>
    <row r="74" spans="1:43" x14ac:dyDescent="0.25">
      <c r="A74" s="1" t="str">
        <f t="shared" ca="1" si="17"/>
        <v>yes</v>
      </c>
      <c r="B74" s="1">
        <f t="shared" ca="1" si="18"/>
        <v>92.105582941504011</v>
      </c>
      <c r="C74" s="1">
        <f t="shared" ca="1" si="19"/>
        <v>101.88089730535816</v>
      </c>
      <c r="D74" s="1">
        <f t="shared" ca="1" si="20"/>
        <v>96.980897305358155</v>
      </c>
      <c r="E74" s="1">
        <f t="shared" ca="1" si="21"/>
        <v>14.9244317260841</v>
      </c>
      <c r="F74" s="1">
        <v>68</v>
      </c>
      <c r="H74" s="1">
        <f t="shared" ca="1" si="16"/>
        <v>103.76469610508167</v>
      </c>
      <c r="I74" s="1">
        <f t="shared" ca="1" si="16"/>
        <v>87.647451158903266</v>
      </c>
      <c r="J74" s="1">
        <f t="shared" ca="1" si="16"/>
        <v>115.19557072353982</v>
      </c>
      <c r="K74" s="1">
        <f t="shared" ca="1" si="16"/>
        <v>75.85019896875815</v>
      </c>
      <c r="L74" s="1">
        <f t="shared" ca="1" si="16"/>
        <v>96.900483128679781</v>
      </c>
      <c r="M74" s="1">
        <f t="shared" ca="1" si="16"/>
        <v>109.47813107771341</v>
      </c>
      <c r="N74" s="1">
        <f t="shared" ca="1" si="16"/>
        <v>66.564207349370349</v>
      </c>
      <c r="O74" s="1">
        <f t="shared" ca="1" si="16"/>
        <v>117.52369266928427</v>
      </c>
      <c r="P74" s="1">
        <f t="shared" ca="1" si="16"/>
        <v>102.35534776876018</v>
      </c>
      <c r="Q74" s="1">
        <f t="shared" ca="1" si="16"/>
        <v>114.552357225675</v>
      </c>
      <c r="R74" s="1">
        <f t="shared" ca="1" si="16"/>
        <v>94.995861125033116</v>
      </c>
      <c r="S74" s="1">
        <f t="shared" ca="1" si="16"/>
        <v>97.368699339544889</v>
      </c>
      <c r="T74" s="1">
        <f t="shared" ca="1" si="16"/>
        <v>88.579499581424784</v>
      </c>
      <c r="U74" s="1">
        <f t="shared" ca="1" si="16"/>
        <v>100.62893115804953</v>
      </c>
      <c r="V74" s="1">
        <f t="shared" ca="1" si="16"/>
        <v>114.66454812861201</v>
      </c>
      <c r="W74" s="1">
        <f t="shared" ca="1" si="16"/>
        <v>99.442907324868514</v>
      </c>
      <c r="X74" s="1">
        <f t="shared" ca="1" si="15"/>
        <v>96.278598314223942</v>
      </c>
      <c r="Y74" s="1">
        <f t="shared" ca="1" si="15"/>
        <v>75.058333525460085</v>
      </c>
      <c r="Z74" s="1">
        <f t="shared" ca="1" si="15"/>
        <v>75.549860217984559</v>
      </c>
      <c r="AA74" s="1">
        <f t="shared" ca="1" si="15"/>
        <v>109.69682456883072</v>
      </c>
      <c r="AB74" s="1">
        <f t="shared" ca="1" si="15"/>
        <v>125.79346676737406</v>
      </c>
      <c r="AC74" s="1">
        <f t="shared" ca="1" si="15"/>
        <v>78.720684744402249</v>
      </c>
      <c r="AD74" s="1">
        <f t="shared" ca="1" si="15"/>
        <v>101.93680394945601</v>
      </c>
      <c r="AE74" s="1">
        <f t="shared" ca="1" si="15"/>
        <v>80.567864789286304</v>
      </c>
      <c r="AF74" s="1">
        <f t="shared" ca="1" si="15"/>
        <v>121.54744101795107</v>
      </c>
      <c r="AG74" s="1">
        <f t="shared" ca="1" si="15"/>
        <v>96.841314121904659</v>
      </c>
      <c r="AH74" s="1">
        <f t="shared" ca="1" si="15"/>
        <v>98.520307719417559</v>
      </c>
      <c r="AI74" s="1">
        <f t="shared" ca="1" si="15"/>
        <v>107.39018785241096</v>
      </c>
      <c r="AJ74" s="1">
        <f t="shared" ca="1" si="15"/>
        <v>102.73574115377373</v>
      </c>
      <c r="AK74" s="1">
        <f t="shared" ca="1" si="15"/>
        <v>70.327074834111215</v>
      </c>
      <c r="AL74" s="1">
        <f t="shared" ca="1" si="15"/>
        <v>112.46992420467437</v>
      </c>
      <c r="AM74" s="1">
        <f t="shared" ca="1" si="12"/>
        <v>93.986492000061617</v>
      </c>
      <c r="AN74" s="1">
        <f t="shared" ca="1" si="12"/>
        <v>80.183410363607692</v>
      </c>
      <c r="AO74" s="1">
        <f t="shared" ca="1" si="12"/>
        <v>96.874155763812311</v>
      </c>
      <c r="AP74" s="1">
        <f t="shared" ca="1" si="12"/>
        <v>88.621936822609072</v>
      </c>
      <c r="AQ74" s="1">
        <f t="shared" ca="1" si="12"/>
        <v>92.699297428243014</v>
      </c>
    </row>
    <row r="75" spans="1:43" x14ac:dyDescent="0.25">
      <c r="A75" s="1" t="str">
        <f t="shared" ca="1" si="17"/>
        <v>yes</v>
      </c>
      <c r="B75" s="1">
        <f t="shared" ca="1" si="18"/>
        <v>98.583084419579535</v>
      </c>
      <c r="C75" s="1">
        <f t="shared" ca="1" si="19"/>
        <v>108.46821164074247</v>
      </c>
      <c r="D75" s="1">
        <f t="shared" ca="1" si="20"/>
        <v>103.56821164074246</v>
      </c>
      <c r="E75" s="1">
        <f t="shared" ca="1" si="21"/>
        <v>15.26059353417223</v>
      </c>
      <c r="F75" s="1">
        <v>69</v>
      </c>
      <c r="H75" s="1">
        <f t="shared" ca="1" si="16"/>
        <v>114.70617369313446</v>
      </c>
      <c r="I75" s="1">
        <f t="shared" ca="1" si="16"/>
        <v>79.920219767697461</v>
      </c>
      <c r="J75" s="1">
        <f t="shared" ca="1" si="16"/>
        <v>90.208441470376499</v>
      </c>
      <c r="K75" s="1">
        <f t="shared" ca="1" si="16"/>
        <v>116.62282956399913</v>
      </c>
      <c r="L75" s="1">
        <f t="shared" ca="1" si="16"/>
        <v>82.400795658834113</v>
      </c>
      <c r="M75" s="1">
        <f t="shared" ca="1" si="16"/>
        <v>122.2021634844469</v>
      </c>
      <c r="N75" s="1">
        <f t="shared" ca="1" si="16"/>
        <v>130.47350256462641</v>
      </c>
      <c r="O75" s="1">
        <f t="shared" ca="1" si="16"/>
        <v>99.758567712652734</v>
      </c>
      <c r="P75" s="1">
        <f t="shared" ca="1" si="16"/>
        <v>101.79936361799707</v>
      </c>
      <c r="Q75" s="1">
        <f t="shared" ca="1" si="16"/>
        <v>107.0558595027838</v>
      </c>
      <c r="R75" s="1">
        <f t="shared" ca="1" si="16"/>
        <v>104.77609196852902</v>
      </c>
      <c r="S75" s="1">
        <f t="shared" ca="1" si="16"/>
        <v>60.839758127534822</v>
      </c>
      <c r="T75" s="1">
        <f t="shared" ca="1" si="16"/>
        <v>107.94601106007717</v>
      </c>
      <c r="U75" s="1">
        <f t="shared" ca="1" si="16"/>
        <v>103.77350257840585</v>
      </c>
      <c r="V75" s="1">
        <f t="shared" ca="1" si="16"/>
        <v>104.82995616502416</v>
      </c>
      <c r="W75" s="1">
        <f t="shared" ca="1" si="16"/>
        <v>103.53370767200585</v>
      </c>
      <c r="X75" s="1">
        <f t="shared" ca="1" si="15"/>
        <v>110.59007723936276</v>
      </c>
      <c r="Y75" s="1">
        <f t="shared" ca="1" si="15"/>
        <v>101.19326533913764</v>
      </c>
      <c r="Z75" s="1">
        <f t="shared" ca="1" si="15"/>
        <v>71.434917092823028</v>
      </c>
      <c r="AA75" s="1">
        <f t="shared" ca="1" si="15"/>
        <v>82.614029984456351</v>
      </c>
      <c r="AB75" s="1">
        <f t="shared" ca="1" si="15"/>
        <v>110.29258324885207</v>
      </c>
      <c r="AC75" s="1">
        <f t="shared" ca="1" si="15"/>
        <v>102.55581967543326</v>
      </c>
      <c r="AD75" s="1">
        <f t="shared" ca="1" si="15"/>
        <v>97.321805993845771</v>
      </c>
      <c r="AE75" s="1">
        <f t="shared" ca="1" si="15"/>
        <v>108.35508251660363</v>
      </c>
      <c r="AF75" s="1">
        <f t="shared" ca="1" si="15"/>
        <v>125.11052366406136</v>
      </c>
      <c r="AG75" s="1">
        <f t="shared" ca="1" si="15"/>
        <v>96.460534658265203</v>
      </c>
      <c r="AH75" s="1">
        <f t="shared" ca="1" si="15"/>
        <v>98.067392416003642</v>
      </c>
      <c r="AI75" s="1">
        <f t="shared" ca="1" si="15"/>
        <v>89.503742136503689</v>
      </c>
      <c r="AJ75" s="1">
        <f t="shared" ca="1" si="15"/>
        <v>113.67963226852889</v>
      </c>
      <c r="AK75" s="1">
        <f t="shared" ca="1" si="15"/>
        <v>123.43325158582047</v>
      </c>
      <c r="AL75" s="1">
        <f t="shared" ca="1" si="15"/>
        <v>99.794959148433136</v>
      </c>
      <c r="AM75" s="1">
        <f t="shared" ca="1" si="12"/>
        <v>119.62258253122437</v>
      </c>
      <c r="AN75" s="1">
        <f t="shared" ca="1" si="12"/>
        <v>113.80200343736178</v>
      </c>
      <c r="AO75" s="1">
        <f t="shared" ca="1" si="12"/>
        <v>118.57253296207431</v>
      </c>
      <c r="AP75" s="1">
        <f t="shared" ca="1" si="12"/>
        <v>97.277285337641729</v>
      </c>
      <c r="AQ75" s="1">
        <f t="shared" ca="1" si="12"/>
        <v>117.92665322216959</v>
      </c>
    </row>
    <row r="76" spans="1:43" x14ac:dyDescent="0.25">
      <c r="A76" s="1" t="str">
        <f t="shared" ca="1" si="17"/>
        <v>no</v>
      </c>
      <c r="B76" s="1">
        <f t="shared" ca="1" si="18"/>
        <v>89.474026680204773</v>
      </c>
      <c r="C76" s="1">
        <f t="shared" ca="1" si="19"/>
        <v>99.777051548584112</v>
      </c>
      <c r="D76" s="1">
        <f t="shared" ca="1" si="20"/>
        <v>94.877051548584106</v>
      </c>
      <c r="E76" s="1">
        <f t="shared" ca="1" si="21"/>
        <v>16.539872046059195</v>
      </c>
      <c r="F76" s="1">
        <v>70</v>
      </c>
      <c r="H76" s="1">
        <f t="shared" ca="1" si="16"/>
        <v>131.28715936847527</v>
      </c>
      <c r="I76" s="1">
        <f t="shared" ca="1" si="16"/>
        <v>121.06061171860632</v>
      </c>
      <c r="J76" s="1">
        <f t="shared" ca="1" si="16"/>
        <v>99.87562613175416</v>
      </c>
      <c r="K76" s="1">
        <f t="shared" ca="1" si="16"/>
        <v>79.065120934767478</v>
      </c>
      <c r="L76" s="1">
        <f t="shared" ca="1" si="16"/>
        <v>89.866403225329705</v>
      </c>
      <c r="M76" s="1">
        <f t="shared" ca="1" si="16"/>
        <v>96.711845268424256</v>
      </c>
      <c r="N76" s="1">
        <f t="shared" ca="1" si="16"/>
        <v>102.69246029425045</v>
      </c>
      <c r="O76" s="1">
        <f t="shared" ca="1" si="16"/>
        <v>116.7420733607201</v>
      </c>
      <c r="P76" s="1">
        <f t="shared" ca="1" si="16"/>
        <v>100.47207658669696</v>
      </c>
      <c r="Q76" s="1">
        <f t="shared" ca="1" si="16"/>
        <v>92.318844589080427</v>
      </c>
      <c r="R76" s="1">
        <f t="shared" ca="1" si="16"/>
        <v>89.160628451417281</v>
      </c>
      <c r="S76" s="1">
        <f t="shared" ca="1" si="16"/>
        <v>104.01776643549483</v>
      </c>
      <c r="T76" s="1">
        <f t="shared" ca="1" si="16"/>
        <v>106.70108372258009</v>
      </c>
      <c r="U76" s="1">
        <f t="shared" ca="1" si="16"/>
        <v>99.10736624444813</v>
      </c>
      <c r="V76" s="1">
        <f t="shared" ca="1" si="16"/>
        <v>97.011804139059052</v>
      </c>
      <c r="W76" s="1">
        <f t="shared" ca="1" si="16"/>
        <v>110.38940452764314</v>
      </c>
      <c r="X76" s="1">
        <f t="shared" ca="1" si="15"/>
        <v>83.221303685144704</v>
      </c>
      <c r="Y76" s="1">
        <f t="shared" ca="1" si="15"/>
        <v>81.338948470648702</v>
      </c>
      <c r="Z76" s="1">
        <f t="shared" ca="1" si="15"/>
        <v>108.48217127377116</v>
      </c>
      <c r="AA76" s="1">
        <f t="shared" ca="1" si="15"/>
        <v>108.92954449101998</v>
      </c>
      <c r="AB76" s="1">
        <f t="shared" ca="1" si="15"/>
        <v>120.06572643553929</v>
      </c>
      <c r="AC76" s="1">
        <f t="shared" ca="1" si="15"/>
        <v>94.876080715957983</v>
      </c>
      <c r="AD76" s="1">
        <f t="shared" ca="1" si="15"/>
        <v>93.154015484779023</v>
      </c>
      <c r="AE76" s="1">
        <f t="shared" ca="1" si="15"/>
        <v>92.490793037824062</v>
      </c>
      <c r="AF76" s="1">
        <f t="shared" ca="1" si="15"/>
        <v>78.294102372531597</v>
      </c>
      <c r="AG76" s="1">
        <f t="shared" ca="1" si="15"/>
        <v>104.65056972180153</v>
      </c>
      <c r="AH76" s="1">
        <f t="shared" ca="1" si="15"/>
        <v>88.785186480072156</v>
      </c>
      <c r="AI76" s="1">
        <f t="shared" ca="1" si="15"/>
        <v>69.265012183408345</v>
      </c>
      <c r="AJ76" s="1">
        <f t="shared" ca="1" si="15"/>
        <v>99.728949104494376</v>
      </c>
      <c r="AK76" s="1">
        <f t="shared" ca="1" si="15"/>
        <v>105.08854771876123</v>
      </c>
      <c r="AL76" s="1">
        <f t="shared" ca="1" si="15"/>
        <v>70.312434307246463</v>
      </c>
      <c r="AM76" s="1">
        <f t="shared" ca="1" si="12"/>
        <v>48.196458135185566</v>
      </c>
      <c r="AN76" s="1">
        <f t="shared" ca="1" si="12"/>
        <v>92.996895773454341</v>
      </c>
      <c r="AO76" s="1">
        <f t="shared" ca="1" si="12"/>
        <v>71.867309536320448</v>
      </c>
      <c r="AP76" s="1">
        <f t="shared" ca="1" si="12"/>
        <v>78.140722813653014</v>
      </c>
      <c r="AQ76" s="1">
        <f t="shared" ca="1" si="12"/>
        <v>89.208809008666023</v>
      </c>
    </row>
    <row r="77" spans="1:43" x14ac:dyDescent="0.25">
      <c r="A77" s="1" t="str">
        <f t="shared" ca="1" si="17"/>
        <v>yes</v>
      </c>
      <c r="B77" s="1">
        <f t="shared" ca="1" si="18"/>
        <v>95.167495377061712</v>
      </c>
      <c r="C77" s="1">
        <f t="shared" ca="1" si="19"/>
        <v>105.56637487240124</v>
      </c>
      <c r="D77" s="1">
        <f t="shared" ca="1" si="20"/>
        <v>100.66637487240124</v>
      </c>
      <c r="E77" s="1">
        <f t="shared" ca="1" si="21"/>
        <v>16.833304577569962</v>
      </c>
      <c r="F77" s="1">
        <v>71</v>
      </c>
      <c r="H77" s="1">
        <f t="shared" ca="1" si="16"/>
        <v>126.64847975347377</v>
      </c>
      <c r="I77" s="1">
        <f t="shared" ca="1" si="16"/>
        <v>126.85650579156498</v>
      </c>
      <c r="J77" s="1">
        <f t="shared" ca="1" si="16"/>
        <v>100.3361983894268</v>
      </c>
      <c r="K77" s="1">
        <f t="shared" ca="1" si="16"/>
        <v>106.54537542255594</v>
      </c>
      <c r="L77" s="1">
        <f t="shared" ca="1" si="16"/>
        <v>112.0469108670264</v>
      </c>
      <c r="M77" s="1">
        <f t="shared" ca="1" si="16"/>
        <v>105.63598972854483</v>
      </c>
      <c r="N77" s="1">
        <f t="shared" ca="1" si="16"/>
        <v>91.146152244882231</v>
      </c>
      <c r="O77" s="1">
        <f t="shared" ca="1" si="16"/>
        <v>99.372471647331309</v>
      </c>
      <c r="P77" s="1">
        <f t="shared" ca="1" si="16"/>
        <v>73.124157478326566</v>
      </c>
      <c r="Q77" s="1">
        <f t="shared" ca="1" si="16"/>
        <v>105.14110214140149</v>
      </c>
      <c r="R77" s="1">
        <f t="shared" ca="1" si="16"/>
        <v>122.23828941601458</v>
      </c>
      <c r="S77" s="1">
        <f t="shared" ca="1" si="16"/>
        <v>125.75282049534951</v>
      </c>
      <c r="T77" s="1">
        <f t="shared" ca="1" si="16"/>
        <v>105.58551103250993</v>
      </c>
      <c r="U77" s="1">
        <f t="shared" ca="1" si="16"/>
        <v>91.031373937527746</v>
      </c>
      <c r="V77" s="1">
        <f t="shared" ca="1" si="16"/>
        <v>110.93598481345332</v>
      </c>
      <c r="W77" s="1">
        <f t="shared" ca="1" si="16"/>
        <v>99.422535950488324</v>
      </c>
      <c r="X77" s="1">
        <f t="shared" ca="1" si="15"/>
        <v>123.60384946655805</v>
      </c>
      <c r="Y77" s="1">
        <f t="shared" ca="1" si="15"/>
        <v>114.59113960414066</v>
      </c>
      <c r="Z77" s="1">
        <f t="shared" ca="1" si="15"/>
        <v>123.02330599277842</v>
      </c>
      <c r="AA77" s="1">
        <f t="shared" ca="1" si="15"/>
        <v>96.419018992451967</v>
      </c>
      <c r="AB77" s="1">
        <f t="shared" ca="1" si="15"/>
        <v>106.95492420155689</v>
      </c>
      <c r="AC77" s="1">
        <f t="shared" ca="1" si="15"/>
        <v>96.206502613362147</v>
      </c>
      <c r="AD77" s="1">
        <f t="shared" ca="1" si="15"/>
        <v>121.4559740377217</v>
      </c>
      <c r="AE77" s="1">
        <f t="shared" ca="1" si="15"/>
        <v>75.600885667522789</v>
      </c>
      <c r="AF77" s="1">
        <f t="shared" ca="1" si="15"/>
        <v>70.800777662740757</v>
      </c>
      <c r="AG77" s="1">
        <f t="shared" ca="1" si="15"/>
        <v>91.869386514845658</v>
      </c>
      <c r="AH77" s="1">
        <f t="shared" ca="1" si="15"/>
        <v>89.26691786801581</v>
      </c>
      <c r="AI77" s="1">
        <f t="shared" ca="1" si="15"/>
        <v>74.454784795212802</v>
      </c>
      <c r="AJ77" s="1">
        <f t="shared" ca="1" si="15"/>
        <v>89.092901813353492</v>
      </c>
      <c r="AK77" s="1">
        <f t="shared" ca="1" si="15"/>
        <v>93.040558964950662</v>
      </c>
      <c r="AL77" s="1">
        <f t="shared" ca="1" si="15"/>
        <v>77.909879617408293</v>
      </c>
      <c r="AM77" s="1">
        <f t="shared" ca="1" si="12"/>
        <v>92.608611187793414</v>
      </c>
      <c r="AN77" s="1">
        <f t="shared" ca="1" si="12"/>
        <v>112.42501918274435</v>
      </c>
      <c r="AO77" s="1">
        <f t="shared" ca="1" si="12"/>
        <v>112.94993706106274</v>
      </c>
      <c r="AP77" s="1">
        <f t="shared" ca="1" si="12"/>
        <v>87.410028170892303</v>
      </c>
      <c r="AQ77" s="1">
        <f t="shared" ca="1" si="12"/>
        <v>72.485232881453271</v>
      </c>
    </row>
    <row r="78" spans="1:43" x14ac:dyDescent="0.25">
      <c r="A78" s="1" t="str">
        <f t="shared" ca="1" si="17"/>
        <v>yes</v>
      </c>
      <c r="B78" s="1">
        <f t="shared" ca="1" si="18"/>
        <v>98.753048299715985</v>
      </c>
      <c r="C78" s="1">
        <f t="shared" ca="1" si="19"/>
        <v>109.12299659749445</v>
      </c>
      <c r="D78" s="1">
        <f t="shared" ca="1" si="20"/>
        <v>104.22299659749444</v>
      </c>
      <c r="E78" s="1">
        <f t="shared" ca="1" si="21"/>
        <v>16.744739687076919</v>
      </c>
      <c r="F78" s="1">
        <v>72</v>
      </c>
      <c r="H78" s="1">
        <f t="shared" ca="1" si="16"/>
        <v>106.89576993876271</v>
      </c>
      <c r="I78" s="1">
        <f t="shared" ca="1" si="16"/>
        <v>113.94621030905718</v>
      </c>
      <c r="J78" s="1">
        <f t="shared" ca="1" si="16"/>
        <v>101.21573009901856</v>
      </c>
      <c r="K78" s="1">
        <f t="shared" ca="1" si="16"/>
        <v>105.05698666567363</v>
      </c>
      <c r="L78" s="1">
        <f t="shared" ca="1" si="16"/>
        <v>119.20765922191191</v>
      </c>
      <c r="M78" s="1">
        <f t="shared" ca="1" si="16"/>
        <v>112.50728216088069</v>
      </c>
      <c r="N78" s="1">
        <f t="shared" ca="1" si="16"/>
        <v>99.168893944981974</v>
      </c>
      <c r="O78" s="1">
        <f t="shared" ca="1" si="16"/>
        <v>93.61555229893375</v>
      </c>
      <c r="P78" s="1">
        <f t="shared" ca="1" si="16"/>
        <v>122.97653618969683</v>
      </c>
      <c r="Q78" s="1">
        <f t="shared" ca="1" si="16"/>
        <v>112.83950010062404</v>
      </c>
      <c r="R78" s="1">
        <f t="shared" ca="1" si="16"/>
        <v>113.08126083666245</v>
      </c>
      <c r="S78" s="1">
        <f t="shared" ca="1" si="16"/>
        <v>75.44053984766721</v>
      </c>
      <c r="T78" s="1">
        <f t="shared" ca="1" si="16"/>
        <v>85.653720891010735</v>
      </c>
      <c r="U78" s="1">
        <f t="shared" ca="1" si="16"/>
        <v>63.932971795560746</v>
      </c>
      <c r="V78" s="1">
        <f t="shared" ca="1" si="16"/>
        <v>109.39072870202513</v>
      </c>
      <c r="W78" s="1">
        <f t="shared" ref="W78:AL93" ca="1" si="22">NORMINV(RAND(),100,15)</f>
        <v>117.6612145471769</v>
      </c>
      <c r="X78" s="1">
        <f t="shared" ca="1" si="22"/>
        <v>113.3294996526879</v>
      </c>
      <c r="Y78" s="1">
        <f t="shared" ca="1" si="22"/>
        <v>104.99342175374656</v>
      </c>
      <c r="Z78" s="1">
        <f t="shared" ca="1" si="22"/>
        <v>118.32385005834968</v>
      </c>
      <c r="AA78" s="1">
        <f t="shared" ca="1" si="22"/>
        <v>89.854878194949507</v>
      </c>
      <c r="AB78" s="1">
        <f t="shared" ca="1" si="22"/>
        <v>97.856808400024676</v>
      </c>
      <c r="AC78" s="1">
        <f t="shared" ca="1" si="22"/>
        <v>97.720951722257254</v>
      </c>
      <c r="AD78" s="1">
        <f t="shared" ca="1" si="22"/>
        <v>106.67721952420278</v>
      </c>
      <c r="AE78" s="1">
        <f t="shared" ca="1" si="22"/>
        <v>87.786611034059263</v>
      </c>
      <c r="AF78" s="1">
        <f t="shared" ca="1" si="22"/>
        <v>107.59372287216028</v>
      </c>
      <c r="AG78" s="1">
        <f t="shared" ca="1" si="22"/>
        <v>108.91956065922727</v>
      </c>
      <c r="AH78" s="1">
        <f t="shared" ca="1" si="22"/>
        <v>69.789724388505775</v>
      </c>
      <c r="AI78" s="1">
        <f t="shared" ca="1" si="22"/>
        <v>96.821951700519634</v>
      </c>
      <c r="AJ78" s="1">
        <f t="shared" ca="1" si="22"/>
        <v>137.74492326727346</v>
      </c>
      <c r="AK78" s="1">
        <f t="shared" ca="1" si="22"/>
        <v>116.97950778972375</v>
      </c>
      <c r="AL78" s="1">
        <f t="shared" ca="1" si="22"/>
        <v>103.41804773095829</v>
      </c>
      <c r="AM78" s="1">
        <f t="shared" ca="1" si="12"/>
        <v>100.57937109264226</v>
      </c>
      <c r="AN78" s="1">
        <f t="shared" ca="1" si="12"/>
        <v>138.80093752999034</v>
      </c>
      <c r="AO78" s="1">
        <f t="shared" ca="1" si="12"/>
        <v>86.31343569889718</v>
      </c>
      <c r="AP78" s="1">
        <f t="shared" ca="1" si="12"/>
        <v>88.013754087915942</v>
      </c>
      <c r="AQ78" s="1">
        <f t="shared" ca="1" si="12"/>
        <v>127.91914280206272</v>
      </c>
    </row>
    <row r="79" spans="1:43" x14ac:dyDescent="0.25">
      <c r="A79" s="1" t="str">
        <f t="shared" ca="1" si="17"/>
        <v>yes</v>
      </c>
      <c r="B79" s="1">
        <f t="shared" ca="1" si="18"/>
        <v>93.403136533210755</v>
      </c>
      <c r="C79" s="1">
        <f t="shared" ca="1" si="19"/>
        <v>102.98665971915707</v>
      </c>
      <c r="D79" s="1">
        <f t="shared" ca="1" si="20"/>
        <v>98.086659719157069</v>
      </c>
      <c r="E79" s="1">
        <f t="shared" ca="1" si="21"/>
        <v>14.337315875345864</v>
      </c>
      <c r="F79" s="1">
        <v>73</v>
      </c>
      <c r="H79" s="1">
        <f t="shared" ref="H79:W94" ca="1" si="23">NORMINV(RAND(),100,15)</f>
        <v>90.657733783464636</v>
      </c>
      <c r="I79" s="1">
        <f t="shared" ca="1" si="23"/>
        <v>118.65642246651002</v>
      </c>
      <c r="J79" s="1">
        <f t="shared" ca="1" si="23"/>
        <v>81.237156731454647</v>
      </c>
      <c r="K79" s="1">
        <f t="shared" ca="1" si="23"/>
        <v>109.11633049598555</v>
      </c>
      <c r="L79" s="1">
        <f t="shared" ca="1" si="23"/>
        <v>78.906954025860728</v>
      </c>
      <c r="M79" s="1">
        <f t="shared" ca="1" si="23"/>
        <v>111.83422899498443</v>
      </c>
      <c r="N79" s="1">
        <f t="shared" ca="1" si="23"/>
        <v>95.585334659919738</v>
      </c>
      <c r="O79" s="1">
        <f t="shared" ca="1" si="23"/>
        <v>82.16338767519251</v>
      </c>
      <c r="P79" s="1">
        <f t="shared" ca="1" si="23"/>
        <v>91.862031256124766</v>
      </c>
      <c r="Q79" s="1">
        <f t="shared" ca="1" si="23"/>
        <v>73.631502338032618</v>
      </c>
      <c r="R79" s="1">
        <f t="shared" ca="1" si="23"/>
        <v>90.26515953233492</v>
      </c>
      <c r="S79" s="1">
        <f t="shared" ca="1" si="23"/>
        <v>115.14233209537504</v>
      </c>
      <c r="T79" s="1">
        <f t="shared" ca="1" si="23"/>
        <v>102.57464601775649</v>
      </c>
      <c r="U79" s="1">
        <f t="shared" ca="1" si="23"/>
        <v>81.272532793882689</v>
      </c>
      <c r="V79" s="1">
        <f t="shared" ca="1" si="23"/>
        <v>80.763966911704955</v>
      </c>
      <c r="W79" s="1">
        <f t="shared" ca="1" si="23"/>
        <v>83.365500373155669</v>
      </c>
      <c r="X79" s="1">
        <f t="shared" ca="1" si="22"/>
        <v>112.00598553803063</v>
      </c>
      <c r="Y79" s="1">
        <f t="shared" ca="1" si="22"/>
        <v>97.111293240220178</v>
      </c>
      <c r="Z79" s="1">
        <f t="shared" ca="1" si="22"/>
        <v>95.049732331734461</v>
      </c>
      <c r="AA79" s="1">
        <f t="shared" ca="1" si="22"/>
        <v>92.03155878469083</v>
      </c>
      <c r="AB79" s="1">
        <f t="shared" ca="1" si="22"/>
        <v>122.05060051548183</v>
      </c>
      <c r="AC79" s="1">
        <f t="shared" ca="1" si="22"/>
        <v>88.367689405683961</v>
      </c>
      <c r="AD79" s="1">
        <f t="shared" ca="1" si="22"/>
        <v>125.7443263250734</v>
      </c>
      <c r="AE79" s="1">
        <f t="shared" ca="1" si="22"/>
        <v>103.10597666134348</v>
      </c>
      <c r="AF79" s="1">
        <f t="shared" ca="1" si="22"/>
        <v>103.12934413542277</v>
      </c>
      <c r="AG79" s="1">
        <f t="shared" ca="1" si="22"/>
        <v>91.815699333149155</v>
      </c>
      <c r="AH79" s="1">
        <f t="shared" ca="1" si="22"/>
        <v>115.61218730158116</v>
      </c>
      <c r="AI79" s="1">
        <f t="shared" ca="1" si="22"/>
        <v>91.969668274921617</v>
      </c>
      <c r="AJ79" s="1">
        <f t="shared" ca="1" si="22"/>
        <v>101.68938881819311</v>
      </c>
      <c r="AK79" s="1">
        <f t="shared" ca="1" si="22"/>
        <v>97.24615406229654</v>
      </c>
      <c r="AL79" s="1">
        <f t="shared" ca="1" si="22"/>
        <v>99.958134186860036</v>
      </c>
      <c r="AM79" s="1">
        <f t="shared" ca="1" si="12"/>
        <v>134.487363856717</v>
      </c>
      <c r="AN79" s="1">
        <f t="shared" ca="1" si="12"/>
        <v>95.67980551180483</v>
      </c>
      <c r="AO79" s="1">
        <f t="shared" ca="1" si="12"/>
        <v>96.374238313685069</v>
      </c>
      <c r="AP79" s="1">
        <f t="shared" ca="1" si="12"/>
        <v>83.067934028412537</v>
      </c>
      <c r="AQ79" s="1">
        <f t="shared" ca="1" si="12"/>
        <v>97.587449112612546</v>
      </c>
    </row>
    <row r="80" spans="1:43" x14ac:dyDescent="0.25">
      <c r="A80" s="1" t="str">
        <f t="shared" ca="1" si="17"/>
        <v>yes</v>
      </c>
      <c r="B80" s="1">
        <f t="shared" ca="1" si="18"/>
        <v>94.54520708934146</v>
      </c>
      <c r="C80" s="1">
        <f t="shared" ca="1" si="19"/>
        <v>104.75530295447763</v>
      </c>
      <c r="D80" s="1">
        <f t="shared" ca="1" si="20"/>
        <v>99.855302954477622</v>
      </c>
      <c r="E80" s="1">
        <f t="shared" ca="1" si="21"/>
        <v>16.255395505518862</v>
      </c>
      <c r="F80" s="1">
        <v>74</v>
      </c>
      <c r="H80" s="1">
        <f t="shared" ca="1" si="23"/>
        <v>87.80178666246178</v>
      </c>
      <c r="I80" s="1">
        <f t="shared" ca="1" si="23"/>
        <v>92.122054151628092</v>
      </c>
      <c r="J80" s="1">
        <f t="shared" ca="1" si="23"/>
        <v>102.4044802403001</v>
      </c>
      <c r="K80" s="1">
        <f t="shared" ca="1" si="23"/>
        <v>87.918499859818354</v>
      </c>
      <c r="L80" s="1">
        <f t="shared" ca="1" si="23"/>
        <v>83.308844975353367</v>
      </c>
      <c r="M80" s="1">
        <f t="shared" ca="1" si="23"/>
        <v>95.960095839377104</v>
      </c>
      <c r="N80" s="1">
        <f t="shared" ca="1" si="23"/>
        <v>99.5858964736899</v>
      </c>
      <c r="O80" s="1">
        <f t="shared" ca="1" si="23"/>
        <v>103.06219391903376</v>
      </c>
      <c r="P80" s="1">
        <f t="shared" ca="1" si="23"/>
        <v>99.06633825633233</v>
      </c>
      <c r="Q80" s="1">
        <f t="shared" ca="1" si="23"/>
        <v>69.848384412083874</v>
      </c>
      <c r="R80" s="1">
        <f t="shared" ca="1" si="23"/>
        <v>112.38783291145282</v>
      </c>
      <c r="S80" s="1">
        <f t="shared" ca="1" si="23"/>
        <v>89.606096479618103</v>
      </c>
      <c r="T80" s="1">
        <f t="shared" ca="1" si="23"/>
        <v>98.999708912546836</v>
      </c>
      <c r="U80" s="1">
        <f t="shared" ca="1" si="23"/>
        <v>106.54395346769618</v>
      </c>
      <c r="V80" s="1">
        <f t="shared" ca="1" si="23"/>
        <v>102.4395648502354</v>
      </c>
      <c r="W80" s="1">
        <f t="shared" ca="1" si="23"/>
        <v>104.66989931135566</v>
      </c>
      <c r="X80" s="1">
        <f t="shared" ca="1" si="22"/>
        <v>108.30753474217015</v>
      </c>
      <c r="Y80" s="1">
        <f t="shared" ca="1" si="22"/>
        <v>116.98311291088058</v>
      </c>
      <c r="Z80" s="1">
        <f t="shared" ca="1" si="22"/>
        <v>95.213660344456784</v>
      </c>
      <c r="AA80" s="1">
        <f t="shared" ca="1" si="22"/>
        <v>108.33254354327067</v>
      </c>
      <c r="AB80" s="1">
        <f t="shared" ca="1" si="22"/>
        <v>67.377207915807844</v>
      </c>
      <c r="AC80" s="1">
        <f t="shared" ca="1" si="22"/>
        <v>116.22881677518782</v>
      </c>
      <c r="AD80" s="1">
        <f t="shared" ca="1" si="22"/>
        <v>96.238299208760779</v>
      </c>
      <c r="AE80" s="1">
        <f t="shared" ca="1" si="22"/>
        <v>115.68757728210247</v>
      </c>
      <c r="AF80" s="1">
        <f t="shared" ca="1" si="22"/>
        <v>83.154558960161197</v>
      </c>
      <c r="AG80" s="1">
        <f t="shared" ca="1" si="22"/>
        <v>79.036247959986937</v>
      </c>
      <c r="AH80" s="1">
        <f t="shared" ca="1" si="22"/>
        <v>112.76200206263631</v>
      </c>
      <c r="AI80" s="1">
        <f t="shared" ca="1" si="22"/>
        <v>90.974688841113803</v>
      </c>
      <c r="AJ80" s="1">
        <f t="shared" ca="1" si="22"/>
        <v>150.53643494916128</v>
      </c>
      <c r="AK80" s="1">
        <f t="shared" ca="1" si="22"/>
        <v>118.62083656216458</v>
      </c>
      <c r="AL80" s="1">
        <f t="shared" ca="1" si="22"/>
        <v>121.04858991815819</v>
      </c>
      <c r="AM80" s="1">
        <f t="shared" ca="1" si="12"/>
        <v>100.73091421527874</v>
      </c>
      <c r="AN80" s="1">
        <f t="shared" ca="1" si="12"/>
        <v>73.983456738051075</v>
      </c>
      <c r="AO80" s="1">
        <f t="shared" ca="1" si="12"/>
        <v>112.84278891214161</v>
      </c>
      <c r="AP80" s="1">
        <f t="shared" ca="1" si="12"/>
        <v>102.825319023372</v>
      </c>
      <c r="AQ80" s="1">
        <f t="shared" ca="1" si="12"/>
        <v>88.180684773347409</v>
      </c>
    </row>
    <row r="81" spans="1:43" x14ac:dyDescent="0.25">
      <c r="A81" s="1" t="str">
        <f t="shared" ca="1" si="17"/>
        <v>yes</v>
      </c>
      <c r="B81" s="1">
        <f t="shared" ca="1" si="18"/>
        <v>96.371626862546464</v>
      </c>
      <c r="C81" s="1">
        <f t="shared" ca="1" si="19"/>
        <v>104.76679887438283</v>
      </c>
      <c r="D81" s="1">
        <f t="shared" ca="1" si="20"/>
        <v>99.866798874382823</v>
      </c>
      <c r="E81" s="1">
        <f t="shared" ca="1" si="21"/>
        <v>10.699506158682727</v>
      </c>
      <c r="F81" s="1">
        <v>75</v>
      </c>
      <c r="H81" s="1">
        <f t="shared" ca="1" si="23"/>
        <v>106.43763310191</v>
      </c>
      <c r="I81" s="1">
        <f t="shared" ca="1" si="23"/>
        <v>121.45538406410923</v>
      </c>
      <c r="J81" s="1">
        <f t="shared" ca="1" si="23"/>
        <v>89.584645730964226</v>
      </c>
      <c r="K81" s="1">
        <f t="shared" ca="1" si="23"/>
        <v>112.53542528362635</v>
      </c>
      <c r="L81" s="1">
        <f t="shared" ca="1" si="23"/>
        <v>104.01689959425325</v>
      </c>
      <c r="M81" s="1">
        <f t="shared" ca="1" si="23"/>
        <v>93.199407467307424</v>
      </c>
      <c r="N81" s="1">
        <f t="shared" ca="1" si="23"/>
        <v>102.74659284816502</v>
      </c>
      <c r="O81" s="1">
        <f t="shared" ca="1" si="23"/>
        <v>118.61055739938466</v>
      </c>
      <c r="P81" s="1">
        <f t="shared" ca="1" si="23"/>
        <v>108.19040897116859</v>
      </c>
      <c r="Q81" s="1">
        <f t="shared" ca="1" si="23"/>
        <v>87.20047323269624</v>
      </c>
      <c r="R81" s="1">
        <f t="shared" ca="1" si="23"/>
        <v>95.532038922441686</v>
      </c>
      <c r="S81" s="1">
        <f t="shared" ca="1" si="23"/>
        <v>87.79949377099129</v>
      </c>
      <c r="T81" s="1">
        <f t="shared" ca="1" si="23"/>
        <v>109.46850337849335</v>
      </c>
      <c r="U81" s="1">
        <f t="shared" ca="1" si="23"/>
        <v>106.85956452748698</v>
      </c>
      <c r="V81" s="1">
        <f t="shared" ca="1" si="23"/>
        <v>92.187610893830851</v>
      </c>
      <c r="W81" s="1">
        <f t="shared" ca="1" si="23"/>
        <v>108.16635097915977</v>
      </c>
      <c r="X81" s="1">
        <f t="shared" ca="1" si="22"/>
        <v>95.866213795071147</v>
      </c>
      <c r="Y81" s="1">
        <f t="shared" ca="1" si="22"/>
        <v>100.42487206454069</v>
      </c>
      <c r="Z81" s="1">
        <f t="shared" ca="1" si="22"/>
        <v>112.50450492586495</v>
      </c>
      <c r="AA81" s="1">
        <f t="shared" ca="1" si="22"/>
        <v>83.156404729196183</v>
      </c>
      <c r="AB81" s="1">
        <f t="shared" ca="1" si="22"/>
        <v>122.95872959495969</v>
      </c>
      <c r="AC81" s="1">
        <f t="shared" ca="1" si="22"/>
        <v>86.397749487676919</v>
      </c>
      <c r="AD81" s="1">
        <f t="shared" ca="1" si="22"/>
        <v>90.714178509779913</v>
      </c>
      <c r="AE81" s="1">
        <f t="shared" ca="1" si="22"/>
        <v>114.36309776510664</v>
      </c>
      <c r="AF81" s="1">
        <f t="shared" ca="1" si="22"/>
        <v>106.25899621380742</v>
      </c>
      <c r="AG81" s="1">
        <f t="shared" ca="1" si="22"/>
        <v>87.2828754161944</v>
      </c>
      <c r="AH81" s="1">
        <f t="shared" ca="1" si="22"/>
        <v>95.914440773606231</v>
      </c>
      <c r="AI81" s="1">
        <f t="shared" ca="1" si="22"/>
        <v>106.0389626773684</v>
      </c>
      <c r="AJ81" s="1">
        <f t="shared" ca="1" si="22"/>
        <v>96.318664787680774</v>
      </c>
      <c r="AK81" s="1">
        <f t="shared" ca="1" si="22"/>
        <v>94.863030367054492</v>
      </c>
      <c r="AL81" s="1">
        <f t="shared" ca="1" si="22"/>
        <v>85.373674137033291</v>
      </c>
      <c r="AM81" s="1">
        <f t="shared" ca="1" si="12"/>
        <v>94.056621720275857</v>
      </c>
      <c r="AN81" s="1">
        <f t="shared" ca="1" si="12"/>
        <v>93.647476504855277</v>
      </c>
      <c r="AO81" s="1">
        <f t="shared" ca="1" si="12"/>
        <v>95.873305376762332</v>
      </c>
      <c r="AP81" s="1">
        <f t="shared" ca="1" si="12"/>
        <v>90.204311214362903</v>
      </c>
      <c r="AQ81" s="1">
        <f t="shared" ca="1" si="12"/>
        <v>98.99565925059656</v>
      </c>
    </row>
    <row r="82" spans="1:43" x14ac:dyDescent="0.25">
      <c r="A82" s="1" t="str">
        <f t="shared" ca="1" si="17"/>
        <v>yes</v>
      </c>
      <c r="B82" s="1">
        <f t="shared" ca="1" si="18"/>
        <v>97.26155481604296</v>
      </c>
      <c r="C82" s="1">
        <f t="shared" ca="1" si="19"/>
        <v>107.20060621070344</v>
      </c>
      <c r="D82" s="1">
        <f t="shared" ca="1" si="20"/>
        <v>102.30060621070344</v>
      </c>
      <c r="E82" s="1">
        <f t="shared" ca="1" si="21"/>
        <v>15.425667534674922</v>
      </c>
      <c r="F82" s="1">
        <v>76</v>
      </c>
      <c r="H82" s="1">
        <f t="shared" ca="1" si="23"/>
        <v>91.459826930717242</v>
      </c>
      <c r="I82" s="1">
        <f t="shared" ca="1" si="23"/>
        <v>106.80654383304557</v>
      </c>
      <c r="J82" s="1">
        <f t="shared" ca="1" si="23"/>
        <v>103.57877125273374</v>
      </c>
      <c r="K82" s="1">
        <f t="shared" ca="1" si="23"/>
        <v>82.199094465813729</v>
      </c>
      <c r="L82" s="1">
        <f t="shared" ca="1" si="23"/>
        <v>74.298672491004055</v>
      </c>
      <c r="M82" s="1">
        <f t="shared" ca="1" si="23"/>
        <v>125.04027816847503</v>
      </c>
      <c r="N82" s="1">
        <f t="shared" ca="1" si="23"/>
        <v>100.92463767495362</v>
      </c>
      <c r="O82" s="1">
        <f t="shared" ca="1" si="23"/>
        <v>110.50361884741876</v>
      </c>
      <c r="P82" s="1">
        <f t="shared" ca="1" si="23"/>
        <v>112.96884792686416</v>
      </c>
      <c r="Q82" s="1">
        <f t="shared" ca="1" si="23"/>
        <v>103.30565512771598</v>
      </c>
      <c r="R82" s="1">
        <f t="shared" ca="1" si="23"/>
        <v>103.52578107615712</v>
      </c>
      <c r="S82" s="1">
        <f t="shared" ca="1" si="23"/>
        <v>86.429030033500084</v>
      </c>
      <c r="T82" s="1">
        <f t="shared" ca="1" si="23"/>
        <v>99.458532904380021</v>
      </c>
      <c r="U82" s="1">
        <f t="shared" ca="1" si="23"/>
        <v>125.42865731221384</v>
      </c>
      <c r="V82" s="1">
        <f t="shared" ca="1" si="23"/>
        <v>77.476250272848915</v>
      </c>
      <c r="W82" s="1">
        <f t="shared" ca="1" si="23"/>
        <v>107.07871208511173</v>
      </c>
      <c r="X82" s="1">
        <f t="shared" ca="1" si="22"/>
        <v>79.552837163941277</v>
      </c>
      <c r="Y82" s="1">
        <f t="shared" ca="1" si="22"/>
        <v>113.74296853299298</v>
      </c>
      <c r="Z82" s="1">
        <f t="shared" ca="1" si="22"/>
        <v>110.57617406661568</v>
      </c>
      <c r="AA82" s="1">
        <f t="shared" ca="1" si="22"/>
        <v>138.3281111966331</v>
      </c>
      <c r="AB82" s="1">
        <f t="shared" ca="1" si="22"/>
        <v>92.129194101706489</v>
      </c>
      <c r="AC82" s="1">
        <f t="shared" ca="1" si="22"/>
        <v>77.960190391156814</v>
      </c>
      <c r="AD82" s="1">
        <f t="shared" ca="1" si="22"/>
        <v>79.113218070516282</v>
      </c>
      <c r="AE82" s="1">
        <f t="shared" ca="1" si="22"/>
        <v>111.64741772300474</v>
      </c>
      <c r="AF82" s="1">
        <f t="shared" ca="1" si="22"/>
        <v>113.93973303729328</v>
      </c>
      <c r="AG82" s="1">
        <f t="shared" ca="1" si="22"/>
        <v>91.019702376110942</v>
      </c>
      <c r="AH82" s="1">
        <f t="shared" ca="1" si="22"/>
        <v>112.87525785702401</v>
      </c>
      <c r="AI82" s="1">
        <f t="shared" ca="1" si="22"/>
        <v>106.15449112619243</v>
      </c>
      <c r="AJ82" s="1">
        <f t="shared" ca="1" si="22"/>
        <v>114.78160838733847</v>
      </c>
      <c r="AK82" s="1">
        <f t="shared" ca="1" si="22"/>
        <v>105.37599573593205</v>
      </c>
      <c r="AL82" s="1">
        <f t="shared" ca="1" si="22"/>
        <v>122.56483870164254</v>
      </c>
      <c r="AM82" s="1">
        <f t="shared" ca="1" si="12"/>
        <v>94.880098569828647</v>
      </c>
      <c r="AN82" s="1">
        <f t="shared" ca="1" si="12"/>
        <v>90.499314481202006</v>
      </c>
      <c r="AO82" s="1">
        <f t="shared" ca="1" si="12"/>
        <v>119.65614358931501</v>
      </c>
      <c r="AP82" s="1">
        <f t="shared" ca="1" si="12"/>
        <v>94.158026715909301</v>
      </c>
      <c r="AQ82" s="1">
        <f t="shared" ca="1" si="12"/>
        <v>103.38359135801383</v>
      </c>
    </row>
    <row r="83" spans="1:43" x14ac:dyDescent="0.25">
      <c r="A83" s="1" t="str">
        <f t="shared" ca="1" si="17"/>
        <v>no</v>
      </c>
      <c r="B83" s="1">
        <f t="shared" ca="1" si="18"/>
        <v>87.947336878698565</v>
      </c>
      <c r="C83" s="1">
        <f t="shared" ca="1" si="19"/>
        <v>98.916960835681664</v>
      </c>
      <c r="D83" s="1">
        <f t="shared" ca="1" si="20"/>
        <v>94.016960835681658</v>
      </c>
      <c r="E83" s="1">
        <f t="shared" ca="1" si="21"/>
        <v>18.580481500968673</v>
      </c>
      <c r="F83" s="1">
        <v>77</v>
      </c>
      <c r="H83" s="1">
        <f t="shared" ca="1" si="23"/>
        <v>110.99588463300103</v>
      </c>
      <c r="I83" s="1">
        <f t="shared" ca="1" si="23"/>
        <v>85.450169330490681</v>
      </c>
      <c r="J83" s="1">
        <f t="shared" ca="1" si="23"/>
        <v>107.96078378146083</v>
      </c>
      <c r="K83" s="1">
        <f t="shared" ca="1" si="23"/>
        <v>108.25228682509581</v>
      </c>
      <c r="L83" s="1">
        <f t="shared" ca="1" si="23"/>
        <v>87.082977299363918</v>
      </c>
      <c r="M83" s="1">
        <f t="shared" ca="1" si="23"/>
        <v>81.768463060640769</v>
      </c>
      <c r="N83" s="1">
        <f t="shared" ca="1" si="23"/>
        <v>121.98144154114718</v>
      </c>
      <c r="O83" s="1">
        <f t="shared" ca="1" si="23"/>
        <v>94.974338810559757</v>
      </c>
      <c r="P83" s="1">
        <f t="shared" ca="1" si="23"/>
        <v>100.77263136131873</v>
      </c>
      <c r="Q83" s="1">
        <f t="shared" ca="1" si="23"/>
        <v>100.29745871202641</v>
      </c>
      <c r="R83" s="1">
        <f t="shared" ca="1" si="23"/>
        <v>102.45469436920257</v>
      </c>
      <c r="S83" s="1">
        <f t="shared" ca="1" si="23"/>
        <v>110.12297659289528</v>
      </c>
      <c r="T83" s="1">
        <f t="shared" ca="1" si="23"/>
        <v>70.954997340287917</v>
      </c>
      <c r="U83" s="1">
        <f t="shared" ca="1" si="23"/>
        <v>73.306312164937339</v>
      </c>
      <c r="V83" s="1">
        <f t="shared" ca="1" si="23"/>
        <v>65.943528999001245</v>
      </c>
      <c r="W83" s="1">
        <f t="shared" ca="1" si="23"/>
        <v>88.409378763788084</v>
      </c>
      <c r="X83" s="1">
        <f t="shared" ca="1" si="22"/>
        <v>110.82116682753649</v>
      </c>
      <c r="Y83" s="1">
        <f t="shared" ca="1" si="22"/>
        <v>108.95169844364121</v>
      </c>
      <c r="Z83" s="1">
        <f t="shared" ca="1" si="22"/>
        <v>85.256614745837666</v>
      </c>
      <c r="AA83" s="1">
        <f t="shared" ca="1" si="22"/>
        <v>70.534010578169998</v>
      </c>
      <c r="AB83" s="1">
        <f t="shared" ca="1" si="22"/>
        <v>91.303802056795831</v>
      </c>
      <c r="AC83" s="1">
        <f t="shared" ca="1" si="22"/>
        <v>76.666838366105551</v>
      </c>
      <c r="AD83" s="1">
        <f t="shared" ca="1" si="22"/>
        <v>129.05517973966582</v>
      </c>
      <c r="AE83" s="1">
        <f t="shared" ca="1" si="22"/>
        <v>100.66629793922671</v>
      </c>
      <c r="AF83" s="1">
        <f t="shared" ca="1" si="22"/>
        <v>110.20164096728631</v>
      </c>
      <c r="AG83" s="1">
        <f t="shared" ca="1" si="22"/>
        <v>119.69190182349843</v>
      </c>
      <c r="AH83" s="1">
        <f t="shared" ca="1" si="22"/>
        <v>107.20791623568465</v>
      </c>
      <c r="AI83" s="1">
        <f t="shared" ca="1" si="22"/>
        <v>102.39555122132094</v>
      </c>
      <c r="AJ83" s="1">
        <f t="shared" ca="1" si="22"/>
        <v>93.08893963548401</v>
      </c>
      <c r="AK83" s="1">
        <f t="shared" ca="1" si="22"/>
        <v>79.586032109850009</v>
      </c>
      <c r="AL83" s="1">
        <f t="shared" ca="1" si="22"/>
        <v>79.564160785020931</v>
      </c>
      <c r="AM83" s="1">
        <f t="shared" ca="1" si="12"/>
        <v>37.27117253073186</v>
      </c>
      <c r="AN83" s="1">
        <f t="shared" ca="1" si="12"/>
        <v>90.25780627131941</v>
      </c>
      <c r="AO83" s="1">
        <f t="shared" ca="1" si="12"/>
        <v>81.766692735467899</v>
      </c>
      <c r="AP83" s="1">
        <f t="shared" ca="1" si="12"/>
        <v>113.9224125893725</v>
      </c>
      <c r="AQ83" s="1">
        <f t="shared" ca="1" si="12"/>
        <v>85.672430897305958</v>
      </c>
    </row>
    <row r="84" spans="1:43" x14ac:dyDescent="0.25">
      <c r="A84" s="1" t="str">
        <f t="shared" ca="1" si="17"/>
        <v>yes</v>
      </c>
      <c r="B84" s="1">
        <f t="shared" ca="1" si="18"/>
        <v>91.727599010737308</v>
      </c>
      <c r="C84" s="1">
        <f t="shared" ca="1" si="19"/>
        <v>102.31716195546962</v>
      </c>
      <c r="D84" s="1">
        <f t="shared" ca="1" si="20"/>
        <v>97.417161955469609</v>
      </c>
      <c r="E84" s="1">
        <f t="shared" ca="1" si="21"/>
        <v>17.417029422649893</v>
      </c>
      <c r="F84" s="1">
        <v>78</v>
      </c>
      <c r="H84" s="1">
        <f t="shared" ca="1" si="23"/>
        <v>109.99230426306605</v>
      </c>
      <c r="I84" s="1">
        <f t="shared" ca="1" si="23"/>
        <v>112.01578494097568</v>
      </c>
      <c r="J84" s="1">
        <f t="shared" ca="1" si="23"/>
        <v>117.5057848767331</v>
      </c>
      <c r="K84" s="1">
        <f t="shared" ca="1" si="23"/>
        <v>60.882064191646045</v>
      </c>
      <c r="L84" s="1">
        <f t="shared" ca="1" si="23"/>
        <v>83.946744669558669</v>
      </c>
      <c r="M84" s="1">
        <f t="shared" ca="1" si="23"/>
        <v>106.87296623551656</v>
      </c>
      <c r="N84" s="1">
        <f t="shared" ca="1" si="23"/>
        <v>89.645355307985099</v>
      </c>
      <c r="O84" s="1">
        <f t="shared" ca="1" si="23"/>
        <v>104.9900836401297</v>
      </c>
      <c r="P84" s="1">
        <f t="shared" ca="1" si="23"/>
        <v>89.928365195292812</v>
      </c>
      <c r="Q84" s="1">
        <f t="shared" ca="1" si="23"/>
        <v>110.25324472797348</v>
      </c>
      <c r="R84" s="1">
        <f t="shared" ca="1" si="23"/>
        <v>102.71028718940597</v>
      </c>
      <c r="S84" s="1">
        <f t="shared" ca="1" si="23"/>
        <v>87.447903367117732</v>
      </c>
      <c r="T84" s="1">
        <f t="shared" ca="1" si="23"/>
        <v>125.05021844297362</v>
      </c>
      <c r="U84" s="1">
        <f t="shared" ca="1" si="23"/>
        <v>114.67724411298403</v>
      </c>
      <c r="V84" s="1">
        <f t="shared" ca="1" si="23"/>
        <v>100.50389421997667</v>
      </c>
      <c r="W84" s="1">
        <f t="shared" ca="1" si="23"/>
        <v>114.6664812337613</v>
      </c>
      <c r="X84" s="1">
        <f t="shared" ca="1" si="22"/>
        <v>79.239520079432253</v>
      </c>
      <c r="Y84" s="1">
        <f t="shared" ca="1" si="22"/>
        <v>66.728811365334337</v>
      </c>
      <c r="Z84" s="1">
        <f t="shared" ca="1" si="22"/>
        <v>53.079574696871546</v>
      </c>
      <c r="AA84" s="1">
        <f t="shared" ca="1" si="22"/>
        <v>77.493978233647667</v>
      </c>
      <c r="AB84" s="1">
        <f t="shared" ca="1" si="22"/>
        <v>92.737048384236758</v>
      </c>
      <c r="AC84" s="1">
        <f t="shared" ca="1" si="22"/>
        <v>83.770852354074918</v>
      </c>
      <c r="AD84" s="1">
        <f t="shared" ca="1" si="22"/>
        <v>104.10375715043148</v>
      </c>
      <c r="AE84" s="1">
        <f t="shared" ca="1" si="22"/>
        <v>95.715931900609789</v>
      </c>
      <c r="AF84" s="1">
        <f t="shared" ca="1" si="22"/>
        <v>93.346923830581133</v>
      </c>
      <c r="AG84" s="1">
        <f t="shared" ca="1" si="22"/>
        <v>93.265746189551649</v>
      </c>
      <c r="AH84" s="1">
        <f t="shared" ca="1" si="22"/>
        <v>97.17048678200166</v>
      </c>
      <c r="AI84" s="1">
        <f t="shared" ca="1" si="22"/>
        <v>93.207717512973943</v>
      </c>
      <c r="AJ84" s="1">
        <f t="shared" ca="1" si="22"/>
        <v>107.89194446938799</v>
      </c>
      <c r="AK84" s="1">
        <f t="shared" ca="1" si="22"/>
        <v>88.050924448856861</v>
      </c>
      <c r="AL84" s="1">
        <f t="shared" ca="1" si="22"/>
        <v>93.685116877716666</v>
      </c>
      <c r="AM84" s="1">
        <f t="shared" ca="1" si="12"/>
        <v>104.37103767001497</v>
      </c>
      <c r="AN84" s="1">
        <f t="shared" ca="1" si="12"/>
        <v>114.5839796307239</v>
      </c>
      <c r="AO84" s="1">
        <f t="shared" ca="1" si="12"/>
        <v>112.70908858250684</v>
      </c>
      <c r="AP84" s="1">
        <f t="shared" ca="1" si="12"/>
        <v>137.12180619473656</v>
      </c>
      <c r="AQ84" s="1">
        <f t="shared" ca="1" si="12"/>
        <v>87.654857428118987</v>
      </c>
    </row>
    <row r="85" spans="1:43" x14ac:dyDescent="0.25">
      <c r="A85" s="1" t="str">
        <f t="shared" ca="1" si="17"/>
        <v>yes</v>
      </c>
      <c r="B85" s="1">
        <f t="shared" ca="1" si="18"/>
        <v>95.852827296675684</v>
      </c>
      <c r="C85" s="1">
        <f t="shared" ca="1" si="19"/>
        <v>104.87183470706331</v>
      </c>
      <c r="D85" s="1">
        <f t="shared" ca="1" si="20"/>
        <v>99.971834707063309</v>
      </c>
      <c r="E85" s="1">
        <f t="shared" ca="1" si="21"/>
        <v>12.609206358329457</v>
      </c>
      <c r="F85" s="1">
        <v>79</v>
      </c>
      <c r="H85" s="1">
        <f t="shared" ca="1" si="23"/>
        <v>102.53696988891021</v>
      </c>
      <c r="I85" s="1">
        <f t="shared" ca="1" si="23"/>
        <v>98.628428586310065</v>
      </c>
      <c r="J85" s="1">
        <f t="shared" ca="1" si="23"/>
        <v>107.94855284981045</v>
      </c>
      <c r="K85" s="1">
        <f t="shared" ca="1" si="23"/>
        <v>99.96581079162786</v>
      </c>
      <c r="L85" s="1">
        <f t="shared" ca="1" si="23"/>
        <v>106.82761416804584</v>
      </c>
      <c r="M85" s="1">
        <f t="shared" ca="1" si="23"/>
        <v>114.43612304579025</v>
      </c>
      <c r="N85" s="1">
        <f t="shared" ca="1" si="23"/>
        <v>97.802795313234384</v>
      </c>
      <c r="O85" s="1">
        <f t="shared" ca="1" si="23"/>
        <v>99.195306971310131</v>
      </c>
      <c r="P85" s="1">
        <f t="shared" ca="1" si="23"/>
        <v>85.881631018349196</v>
      </c>
      <c r="Q85" s="1">
        <f t="shared" ca="1" si="23"/>
        <v>110.49317175134958</v>
      </c>
      <c r="R85" s="1">
        <f t="shared" ca="1" si="23"/>
        <v>127.0693496676232</v>
      </c>
      <c r="S85" s="1">
        <f t="shared" ca="1" si="23"/>
        <v>100.84659198172889</v>
      </c>
      <c r="T85" s="1">
        <f t="shared" ca="1" si="23"/>
        <v>98.703034801866366</v>
      </c>
      <c r="U85" s="1">
        <f t="shared" ca="1" si="23"/>
        <v>77.897645756034265</v>
      </c>
      <c r="V85" s="1">
        <f t="shared" ca="1" si="23"/>
        <v>72.345374034171101</v>
      </c>
      <c r="W85" s="1">
        <f t="shared" ca="1" si="23"/>
        <v>116.54673491389691</v>
      </c>
      <c r="X85" s="1">
        <f t="shared" ca="1" si="22"/>
        <v>102.53540267580863</v>
      </c>
      <c r="Y85" s="1">
        <f t="shared" ca="1" si="22"/>
        <v>126.00505644987477</v>
      </c>
      <c r="Z85" s="1">
        <f t="shared" ca="1" si="22"/>
        <v>92.937218034305303</v>
      </c>
      <c r="AA85" s="1">
        <f t="shared" ca="1" si="22"/>
        <v>88.633904447428108</v>
      </c>
      <c r="AB85" s="1">
        <f t="shared" ca="1" si="22"/>
        <v>103.94951622320858</v>
      </c>
      <c r="AC85" s="1">
        <f t="shared" ca="1" si="22"/>
        <v>106.45462279015298</v>
      </c>
      <c r="AD85" s="1">
        <f t="shared" ca="1" si="22"/>
        <v>104.5277586120952</v>
      </c>
      <c r="AE85" s="1">
        <f t="shared" ca="1" si="22"/>
        <v>102.47116094876503</v>
      </c>
      <c r="AF85" s="1">
        <f t="shared" ca="1" si="22"/>
        <v>119.35719473964537</v>
      </c>
      <c r="AG85" s="1">
        <f t="shared" ca="1" si="22"/>
        <v>99.391459442194616</v>
      </c>
      <c r="AH85" s="1">
        <f t="shared" ca="1" si="22"/>
        <v>88.473211929430789</v>
      </c>
      <c r="AI85" s="1">
        <f t="shared" ca="1" si="22"/>
        <v>88.306364524104495</v>
      </c>
      <c r="AJ85" s="1">
        <f t="shared" ca="1" si="22"/>
        <v>96.662474412445505</v>
      </c>
      <c r="AK85" s="1">
        <f t="shared" ca="1" si="22"/>
        <v>78.024785688558737</v>
      </c>
      <c r="AL85" s="1">
        <f t="shared" ca="1" si="22"/>
        <v>101.17142308580961</v>
      </c>
      <c r="AM85" s="1">
        <f t="shared" ca="1" si="12"/>
        <v>81.331304633293811</v>
      </c>
      <c r="AN85" s="1">
        <f t="shared" ca="1" si="12"/>
        <v>107.15655464916534</v>
      </c>
      <c r="AO85" s="1">
        <f t="shared" ca="1" si="12"/>
        <v>91.246651609760789</v>
      </c>
      <c r="AP85" s="1">
        <f t="shared" ca="1" si="12"/>
        <v>108.4608388607099</v>
      </c>
      <c r="AQ85" s="1">
        <f t="shared" ca="1" si="12"/>
        <v>94.764010157463346</v>
      </c>
    </row>
    <row r="86" spans="1:43" x14ac:dyDescent="0.25">
      <c r="A86" s="1" t="str">
        <f t="shared" ca="1" si="17"/>
        <v>yes</v>
      </c>
      <c r="B86" s="1">
        <f t="shared" ca="1" si="18"/>
        <v>95.884372250637611</v>
      </c>
      <c r="C86" s="1">
        <f t="shared" ca="1" si="19"/>
        <v>106.19456604105942</v>
      </c>
      <c r="D86" s="1">
        <f t="shared" ca="1" si="20"/>
        <v>101.29456604105941</v>
      </c>
      <c r="E86" s="1">
        <f t="shared" ca="1" si="21"/>
        <v>16.561817725781015</v>
      </c>
      <c r="F86" s="1">
        <v>80</v>
      </c>
      <c r="H86" s="1">
        <f t="shared" ca="1" si="23"/>
        <v>91.421259443152394</v>
      </c>
      <c r="I86" s="1">
        <f t="shared" ca="1" si="23"/>
        <v>89.37365643438153</v>
      </c>
      <c r="J86" s="1">
        <f t="shared" ca="1" si="23"/>
        <v>79.184375556376537</v>
      </c>
      <c r="K86" s="1">
        <f t="shared" ca="1" si="23"/>
        <v>96.494106023951346</v>
      </c>
      <c r="L86" s="1">
        <f t="shared" ca="1" si="23"/>
        <v>73.461595437980165</v>
      </c>
      <c r="M86" s="1">
        <f t="shared" ca="1" si="23"/>
        <v>101.36137785383467</v>
      </c>
      <c r="N86" s="1">
        <f t="shared" ca="1" si="23"/>
        <v>107.11780493277764</v>
      </c>
      <c r="O86" s="1">
        <f t="shared" ca="1" si="23"/>
        <v>111.62494607098311</v>
      </c>
      <c r="P86" s="1">
        <f t="shared" ca="1" si="23"/>
        <v>108.55310268259731</v>
      </c>
      <c r="Q86" s="1">
        <f t="shared" ca="1" si="23"/>
        <v>96.608470514375568</v>
      </c>
      <c r="R86" s="1">
        <f t="shared" ca="1" si="23"/>
        <v>103.54106562317966</v>
      </c>
      <c r="S86" s="1">
        <f t="shared" ca="1" si="23"/>
        <v>113.89327756774692</v>
      </c>
      <c r="T86" s="1">
        <f t="shared" ca="1" si="23"/>
        <v>126.32747849134425</v>
      </c>
      <c r="U86" s="1">
        <f t="shared" ca="1" si="23"/>
        <v>83.847916400581909</v>
      </c>
      <c r="V86" s="1">
        <f t="shared" ca="1" si="23"/>
        <v>91.504924778300378</v>
      </c>
      <c r="W86" s="1">
        <f t="shared" ca="1" si="23"/>
        <v>59.683984910096846</v>
      </c>
      <c r="X86" s="1">
        <f t="shared" ca="1" si="22"/>
        <v>122.02285097859115</v>
      </c>
      <c r="Y86" s="1">
        <f t="shared" ca="1" si="22"/>
        <v>103.70382239543743</v>
      </c>
      <c r="Z86" s="1">
        <f t="shared" ca="1" si="22"/>
        <v>69.660357292860951</v>
      </c>
      <c r="AA86" s="1">
        <f t="shared" ca="1" si="22"/>
        <v>107.87706442516962</v>
      </c>
      <c r="AB86" s="1">
        <f t="shared" ca="1" si="22"/>
        <v>95.437746009161785</v>
      </c>
      <c r="AC86" s="1">
        <f t="shared" ca="1" si="22"/>
        <v>113.98143395919149</v>
      </c>
      <c r="AD86" s="1">
        <f t="shared" ca="1" si="22"/>
        <v>69.847764092496206</v>
      </c>
      <c r="AE86" s="1">
        <f t="shared" ca="1" si="22"/>
        <v>97.631833235815463</v>
      </c>
      <c r="AF86" s="1">
        <f t="shared" ca="1" si="22"/>
        <v>114.40647481295545</v>
      </c>
      <c r="AG86" s="1">
        <f t="shared" ca="1" si="22"/>
        <v>98.285129425469009</v>
      </c>
      <c r="AH86" s="1">
        <f t="shared" ca="1" si="22"/>
        <v>105.90279802518062</v>
      </c>
      <c r="AI86" s="1">
        <f t="shared" ca="1" si="22"/>
        <v>116.48523953192532</v>
      </c>
      <c r="AJ86" s="1">
        <f t="shared" ca="1" si="22"/>
        <v>94.855594035097283</v>
      </c>
      <c r="AK86" s="1">
        <f t="shared" ca="1" si="22"/>
        <v>116.80755818557921</v>
      </c>
      <c r="AL86" s="1">
        <f t="shared" ca="1" si="22"/>
        <v>125.81311821939407</v>
      </c>
      <c r="AM86" s="1">
        <f t="shared" ca="1" si="12"/>
        <v>114.48930504681535</v>
      </c>
      <c r="AN86" s="1">
        <f t="shared" ca="1" si="12"/>
        <v>111.6818313293026</v>
      </c>
      <c r="AO86" s="1">
        <f t="shared" ca="1" si="12"/>
        <v>99.719278758979499</v>
      </c>
      <c r="AP86" s="1">
        <f t="shared" ca="1" si="12"/>
        <v>107.89447214429805</v>
      </c>
      <c r="AQ86" s="1">
        <f t="shared" ca="1" si="12"/>
        <v>126.10136285275719</v>
      </c>
    </row>
    <row r="87" spans="1:43" x14ac:dyDescent="0.25">
      <c r="A87" s="1" t="str">
        <f t="shared" ca="1" si="17"/>
        <v>yes</v>
      </c>
      <c r="B87" s="1">
        <f t="shared" ca="1" si="18"/>
        <v>93.475776153943869</v>
      </c>
      <c r="C87" s="1">
        <f t="shared" ca="1" si="19"/>
        <v>103.21287714510615</v>
      </c>
      <c r="D87" s="1">
        <f t="shared" ca="1" si="20"/>
        <v>98.312877145106143</v>
      </c>
      <c r="E87" s="1">
        <f t="shared" ca="1" si="21"/>
        <v>14.807452013762068</v>
      </c>
      <c r="F87" s="1">
        <v>81</v>
      </c>
      <c r="H87" s="1">
        <f t="shared" ca="1" si="23"/>
        <v>106.24907434859378</v>
      </c>
      <c r="I87" s="1">
        <f t="shared" ca="1" si="23"/>
        <v>91.741101982332196</v>
      </c>
      <c r="J87" s="1">
        <f t="shared" ca="1" si="23"/>
        <v>122.28810223806737</v>
      </c>
      <c r="K87" s="1">
        <f t="shared" ca="1" si="23"/>
        <v>102.792578936396</v>
      </c>
      <c r="L87" s="1">
        <f t="shared" ca="1" si="23"/>
        <v>93.27319508465105</v>
      </c>
      <c r="M87" s="1">
        <f t="shared" ca="1" si="23"/>
        <v>85.526026910958734</v>
      </c>
      <c r="N87" s="1">
        <f t="shared" ca="1" si="23"/>
        <v>107.75187662485068</v>
      </c>
      <c r="O87" s="1">
        <f t="shared" ca="1" si="23"/>
        <v>102.26618718306854</v>
      </c>
      <c r="P87" s="1">
        <f t="shared" ca="1" si="23"/>
        <v>91.569803264421068</v>
      </c>
      <c r="Q87" s="1">
        <f t="shared" ca="1" si="23"/>
        <v>97.528445223866512</v>
      </c>
      <c r="R87" s="1">
        <f t="shared" ca="1" si="23"/>
        <v>104.88462575330691</v>
      </c>
      <c r="S87" s="1">
        <f t="shared" ca="1" si="23"/>
        <v>80.705499110369345</v>
      </c>
      <c r="T87" s="1">
        <f t="shared" ca="1" si="23"/>
        <v>80.477403213802162</v>
      </c>
      <c r="U87" s="1">
        <f t="shared" ca="1" si="23"/>
        <v>76.615483366022602</v>
      </c>
      <c r="V87" s="1">
        <f t="shared" ca="1" si="23"/>
        <v>79.993473054203903</v>
      </c>
      <c r="W87" s="1">
        <f t="shared" ca="1" si="23"/>
        <v>88.672758538687347</v>
      </c>
      <c r="X87" s="1">
        <f t="shared" ca="1" si="22"/>
        <v>105.03194371927664</v>
      </c>
      <c r="Y87" s="1">
        <f t="shared" ca="1" si="22"/>
        <v>96.137410681941148</v>
      </c>
      <c r="Z87" s="1">
        <f t="shared" ca="1" si="22"/>
        <v>62.338920887765269</v>
      </c>
      <c r="AA87" s="1">
        <f t="shared" ca="1" si="22"/>
        <v>97.924320086179037</v>
      </c>
      <c r="AB87" s="1">
        <f t="shared" ca="1" si="22"/>
        <v>109.47974973978165</v>
      </c>
      <c r="AC87" s="1">
        <f t="shared" ca="1" si="22"/>
        <v>95.364122368711691</v>
      </c>
      <c r="AD87" s="1">
        <f t="shared" ca="1" si="22"/>
        <v>88.684043568282817</v>
      </c>
      <c r="AE87" s="1">
        <f t="shared" ca="1" si="22"/>
        <v>115.53770528624284</v>
      </c>
      <c r="AF87" s="1">
        <f t="shared" ca="1" si="22"/>
        <v>131.28583744322691</v>
      </c>
      <c r="AG87" s="1">
        <f t="shared" ca="1" si="22"/>
        <v>108.17673354126669</v>
      </c>
      <c r="AH87" s="1">
        <f t="shared" ca="1" si="22"/>
        <v>111.78216704041326</v>
      </c>
      <c r="AI87" s="1">
        <f t="shared" ca="1" si="22"/>
        <v>115.84601624529816</v>
      </c>
      <c r="AJ87" s="1">
        <f t="shared" ca="1" si="22"/>
        <v>111.52486330952701</v>
      </c>
      <c r="AK87" s="1">
        <f t="shared" ca="1" si="22"/>
        <v>91.744668204538925</v>
      </c>
      <c r="AL87" s="1">
        <f t="shared" ca="1" si="22"/>
        <v>78.629769684298481</v>
      </c>
      <c r="AM87" s="1">
        <f t="shared" ca="1" si="12"/>
        <v>113.84633662762185</v>
      </c>
      <c r="AN87" s="1">
        <f t="shared" ca="1" si="12"/>
        <v>113.16095832258658</v>
      </c>
      <c r="AO87" s="1">
        <f t="shared" ca="1" si="12"/>
        <v>107.10971333441051</v>
      </c>
      <c r="AP87" s="1">
        <f t="shared" ca="1" si="12"/>
        <v>93.964071675969379</v>
      </c>
      <c r="AQ87" s="1">
        <f t="shared" ca="1" si="12"/>
        <v>79.358590622884378</v>
      </c>
    </row>
    <row r="88" spans="1:43" x14ac:dyDescent="0.25">
      <c r="A88" s="1" t="str">
        <f t="shared" ca="1" si="17"/>
        <v>yes</v>
      </c>
      <c r="B88" s="1">
        <f t="shared" ca="1" si="18"/>
        <v>92.437477340258596</v>
      </c>
      <c r="C88" s="1">
        <f t="shared" ca="1" si="19"/>
        <v>101.98283153602681</v>
      </c>
      <c r="D88" s="1">
        <f t="shared" ca="1" si="20"/>
        <v>97.082831536026802</v>
      </c>
      <c r="E88" s="1">
        <f t="shared" ca="1" si="21"/>
        <v>14.220472027861858</v>
      </c>
      <c r="F88" s="1">
        <v>82</v>
      </c>
      <c r="H88" s="1">
        <f t="shared" ca="1" si="23"/>
        <v>109.44874599114644</v>
      </c>
      <c r="I88" s="1">
        <f t="shared" ca="1" si="23"/>
        <v>75.151691196152186</v>
      </c>
      <c r="J88" s="1">
        <f t="shared" ca="1" si="23"/>
        <v>82.735027558314599</v>
      </c>
      <c r="K88" s="1">
        <f t="shared" ca="1" si="23"/>
        <v>87.407829128890029</v>
      </c>
      <c r="L88" s="1">
        <f t="shared" ca="1" si="23"/>
        <v>117.41318510589582</v>
      </c>
      <c r="M88" s="1">
        <f t="shared" ca="1" si="23"/>
        <v>113.43088902291385</v>
      </c>
      <c r="N88" s="1">
        <f t="shared" ca="1" si="23"/>
        <v>78.882238534452313</v>
      </c>
      <c r="O88" s="1">
        <f t="shared" ca="1" si="23"/>
        <v>81.65611621422731</v>
      </c>
      <c r="P88" s="1">
        <f t="shared" ca="1" si="23"/>
        <v>80.66287670252359</v>
      </c>
      <c r="Q88" s="1">
        <f t="shared" ca="1" si="23"/>
        <v>82.795974465869278</v>
      </c>
      <c r="R88" s="1">
        <f t="shared" ca="1" si="23"/>
        <v>85.382933863254962</v>
      </c>
      <c r="S88" s="1">
        <f t="shared" ca="1" si="23"/>
        <v>88.628022106992773</v>
      </c>
      <c r="T88" s="1">
        <f t="shared" ca="1" si="23"/>
        <v>122.28774566754693</v>
      </c>
      <c r="U88" s="1">
        <f t="shared" ca="1" si="23"/>
        <v>85.387875336538201</v>
      </c>
      <c r="V88" s="1">
        <f t="shared" ca="1" si="23"/>
        <v>79.810421463741193</v>
      </c>
      <c r="W88" s="1">
        <f t="shared" ca="1" si="23"/>
        <v>109.878064181301</v>
      </c>
      <c r="X88" s="1">
        <f t="shared" ca="1" si="22"/>
        <v>100.12170552260633</v>
      </c>
      <c r="Y88" s="1">
        <f t="shared" ca="1" si="22"/>
        <v>95.982904002044421</v>
      </c>
      <c r="Z88" s="1">
        <f t="shared" ca="1" si="22"/>
        <v>106.82167780552244</v>
      </c>
      <c r="AA88" s="1">
        <f t="shared" ca="1" si="22"/>
        <v>101.3952759855668</v>
      </c>
      <c r="AB88" s="1">
        <f t="shared" ca="1" si="22"/>
        <v>105.43201245366211</v>
      </c>
      <c r="AC88" s="1">
        <f t="shared" ca="1" si="22"/>
        <v>81.690361851301418</v>
      </c>
      <c r="AD88" s="1">
        <f t="shared" ca="1" si="22"/>
        <v>97.288828069325703</v>
      </c>
      <c r="AE88" s="1">
        <f t="shared" ca="1" si="22"/>
        <v>101.15381669711613</v>
      </c>
      <c r="AF88" s="1">
        <f t="shared" ca="1" si="22"/>
        <v>95.137708716692657</v>
      </c>
      <c r="AG88" s="1">
        <f t="shared" ca="1" si="22"/>
        <v>82.891693710745898</v>
      </c>
      <c r="AH88" s="1">
        <f t="shared" ca="1" si="22"/>
        <v>102.41219810890152</v>
      </c>
      <c r="AI88" s="1">
        <f t="shared" ca="1" si="22"/>
        <v>105.41493547437163</v>
      </c>
      <c r="AJ88" s="1">
        <f t="shared" ca="1" si="22"/>
        <v>93.294287463725112</v>
      </c>
      <c r="AK88" s="1">
        <f t="shared" ca="1" si="22"/>
        <v>99.848422901960845</v>
      </c>
      <c r="AL88" s="1">
        <f t="shared" ca="1" si="22"/>
        <v>85.377389775255068</v>
      </c>
      <c r="AM88" s="1">
        <f t="shared" ca="1" si="12"/>
        <v>109.47903769906708</v>
      </c>
      <c r="AN88" s="1">
        <f t="shared" ca="1" si="12"/>
        <v>134.51339472043912</v>
      </c>
      <c r="AO88" s="1">
        <f t="shared" ca="1" si="12"/>
        <v>107.45820973492404</v>
      </c>
      <c r="AP88" s="1">
        <f t="shared" ca="1" si="12"/>
        <v>116.54049169500937</v>
      </c>
      <c r="AQ88" s="1">
        <f t="shared" ca="1" si="12"/>
        <v>91.767946368966776</v>
      </c>
    </row>
    <row r="89" spans="1:43" x14ac:dyDescent="0.25">
      <c r="A89" s="1" t="str">
        <f t="shared" ca="1" si="17"/>
        <v>yes</v>
      </c>
      <c r="B89" s="1">
        <f t="shared" ca="1" si="18"/>
        <v>95.032077816651082</v>
      </c>
      <c r="C89" s="1">
        <f t="shared" ca="1" si="19"/>
        <v>105.68516708613205</v>
      </c>
      <c r="D89" s="1">
        <f t="shared" ca="1" si="20"/>
        <v>100.78516708613205</v>
      </c>
      <c r="E89" s="1">
        <f t="shared" ca="1" si="21"/>
        <v>17.611497763717257</v>
      </c>
      <c r="F89" s="1">
        <v>83</v>
      </c>
      <c r="H89" s="1">
        <f t="shared" ca="1" si="23"/>
        <v>88.545957287537519</v>
      </c>
      <c r="I89" s="1">
        <f t="shared" ca="1" si="23"/>
        <v>81.863606797341831</v>
      </c>
      <c r="J89" s="1">
        <f t="shared" ca="1" si="23"/>
        <v>108.81482228347221</v>
      </c>
      <c r="K89" s="1">
        <f t="shared" ca="1" si="23"/>
        <v>117.20503407164648</v>
      </c>
      <c r="L89" s="1">
        <f t="shared" ca="1" si="23"/>
        <v>112.15413702424745</v>
      </c>
      <c r="M89" s="1">
        <f t="shared" ca="1" si="23"/>
        <v>88.161590938783689</v>
      </c>
      <c r="N89" s="1">
        <f t="shared" ca="1" si="23"/>
        <v>114.96802939813921</v>
      </c>
      <c r="O89" s="1">
        <f t="shared" ca="1" si="23"/>
        <v>100.13504531934952</v>
      </c>
      <c r="P89" s="1">
        <f t="shared" ca="1" si="23"/>
        <v>144.56111434216524</v>
      </c>
      <c r="Q89" s="1">
        <f t="shared" ca="1" si="23"/>
        <v>98.641698156331529</v>
      </c>
      <c r="R89" s="1">
        <f t="shared" ca="1" si="23"/>
        <v>82.259157388753863</v>
      </c>
      <c r="S89" s="1">
        <f t="shared" ca="1" si="23"/>
        <v>73.400789735724572</v>
      </c>
      <c r="T89" s="1">
        <f t="shared" ca="1" si="23"/>
        <v>86.766309612695068</v>
      </c>
      <c r="U89" s="1">
        <f t="shared" ca="1" si="23"/>
        <v>117.18824472330117</v>
      </c>
      <c r="V89" s="1">
        <f t="shared" ca="1" si="23"/>
        <v>98.781337848274021</v>
      </c>
      <c r="W89" s="1">
        <f t="shared" ca="1" si="23"/>
        <v>107.62127137902429</v>
      </c>
      <c r="X89" s="1">
        <f t="shared" ca="1" si="22"/>
        <v>114.49805087102979</v>
      </c>
      <c r="Y89" s="1">
        <f t="shared" ca="1" si="22"/>
        <v>103.43813013090256</v>
      </c>
      <c r="Z89" s="1">
        <f t="shared" ca="1" si="22"/>
        <v>81.586258736747212</v>
      </c>
      <c r="AA89" s="1">
        <f t="shared" ca="1" si="22"/>
        <v>71.437175752769861</v>
      </c>
      <c r="AB89" s="1">
        <f t="shared" ca="1" si="22"/>
        <v>83.360667977733499</v>
      </c>
      <c r="AC89" s="1">
        <f t="shared" ca="1" si="22"/>
        <v>78.113582714566803</v>
      </c>
      <c r="AD89" s="1">
        <f t="shared" ca="1" si="22"/>
        <v>116.56104458313249</v>
      </c>
      <c r="AE89" s="1">
        <f t="shared" ca="1" si="22"/>
        <v>110.24978874709677</v>
      </c>
      <c r="AF89" s="1">
        <f t="shared" ca="1" si="22"/>
        <v>119.66415384289508</v>
      </c>
      <c r="AG89" s="1">
        <f t="shared" ca="1" si="22"/>
        <v>95.784910472161798</v>
      </c>
      <c r="AH89" s="1">
        <f t="shared" ca="1" si="22"/>
        <v>112.3908534610609</v>
      </c>
      <c r="AI89" s="1">
        <f t="shared" ca="1" si="22"/>
        <v>69.956808255020889</v>
      </c>
      <c r="AJ89" s="1">
        <f t="shared" ca="1" si="22"/>
        <v>128.94270204060976</v>
      </c>
      <c r="AK89" s="1">
        <f t="shared" ca="1" si="22"/>
        <v>111.98340477856273</v>
      </c>
      <c r="AL89" s="1">
        <f t="shared" ca="1" si="22"/>
        <v>108.76527961356223</v>
      </c>
      <c r="AM89" s="1">
        <f t="shared" ca="1" si="12"/>
        <v>89.452475976979315</v>
      </c>
      <c r="AN89" s="1">
        <f t="shared" ca="1" si="12"/>
        <v>123.92143616241486</v>
      </c>
      <c r="AO89" s="1">
        <f t="shared" ca="1" si="12"/>
        <v>83.521104285327851</v>
      </c>
      <c r="AP89" s="1">
        <f t="shared" ca="1" si="12"/>
        <v>101.6351875520908</v>
      </c>
      <c r="AQ89" s="1">
        <f t="shared" ca="1" si="12"/>
        <v>101.93485283930046</v>
      </c>
    </row>
    <row r="90" spans="1:43" x14ac:dyDescent="0.25">
      <c r="A90" s="1" t="str">
        <f t="shared" ca="1" si="17"/>
        <v>yes</v>
      </c>
      <c r="B90" s="1">
        <f t="shared" ca="1" si="18"/>
        <v>97.195974544343528</v>
      </c>
      <c r="C90" s="1">
        <f t="shared" ca="1" si="19"/>
        <v>106.64592316848513</v>
      </c>
      <c r="D90" s="1">
        <f t="shared" ca="1" si="20"/>
        <v>101.74592316848512</v>
      </c>
      <c r="E90" s="1">
        <f t="shared" ca="1" si="21"/>
        <v>13.928414155535503</v>
      </c>
      <c r="F90" s="1">
        <v>84</v>
      </c>
      <c r="H90" s="1">
        <f t="shared" ca="1" si="23"/>
        <v>125.11775043780926</v>
      </c>
      <c r="I90" s="1">
        <f t="shared" ca="1" si="23"/>
        <v>122.72036352439814</v>
      </c>
      <c r="J90" s="1">
        <f t="shared" ca="1" si="23"/>
        <v>86.68922651027043</v>
      </c>
      <c r="K90" s="1">
        <f t="shared" ca="1" si="23"/>
        <v>121.46384760654354</v>
      </c>
      <c r="L90" s="1">
        <f t="shared" ca="1" si="23"/>
        <v>106.77835827378783</v>
      </c>
      <c r="M90" s="1">
        <f t="shared" ca="1" si="23"/>
        <v>88.577966018326336</v>
      </c>
      <c r="N90" s="1">
        <f t="shared" ca="1" si="23"/>
        <v>94.914405332301953</v>
      </c>
      <c r="O90" s="1">
        <f t="shared" ca="1" si="23"/>
        <v>91.640716324564181</v>
      </c>
      <c r="P90" s="1">
        <f t="shared" ca="1" si="23"/>
        <v>124.80112029157134</v>
      </c>
      <c r="Q90" s="1">
        <f t="shared" ca="1" si="23"/>
        <v>98.824138858925565</v>
      </c>
      <c r="R90" s="1">
        <f t="shared" ca="1" si="23"/>
        <v>89.841484660154094</v>
      </c>
      <c r="S90" s="1">
        <f t="shared" ca="1" si="23"/>
        <v>114.33242098195936</v>
      </c>
      <c r="T90" s="1">
        <f t="shared" ca="1" si="23"/>
        <v>98.402481281218456</v>
      </c>
      <c r="U90" s="1">
        <f t="shared" ca="1" si="23"/>
        <v>68.849813140256373</v>
      </c>
      <c r="V90" s="1">
        <f t="shared" ca="1" si="23"/>
        <v>121.3358568943662</v>
      </c>
      <c r="W90" s="1">
        <f t="shared" ca="1" si="23"/>
        <v>107.26638766874876</v>
      </c>
      <c r="X90" s="1">
        <f t="shared" ca="1" si="22"/>
        <v>103.60609378687141</v>
      </c>
      <c r="Y90" s="1">
        <f t="shared" ca="1" si="22"/>
        <v>94.745324039208612</v>
      </c>
      <c r="Z90" s="1">
        <f t="shared" ca="1" si="22"/>
        <v>92.499751880544949</v>
      </c>
      <c r="AA90" s="1">
        <f t="shared" ca="1" si="22"/>
        <v>85.211138521337105</v>
      </c>
      <c r="AB90" s="1">
        <f t="shared" ca="1" si="22"/>
        <v>100.9248953659727</v>
      </c>
      <c r="AC90" s="1">
        <f t="shared" ca="1" si="22"/>
        <v>122.45204714768269</v>
      </c>
      <c r="AD90" s="1">
        <f t="shared" ca="1" si="22"/>
        <v>111.98623362783718</v>
      </c>
      <c r="AE90" s="1">
        <f t="shared" ca="1" si="22"/>
        <v>107.37575212127872</v>
      </c>
      <c r="AF90" s="1">
        <f t="shared" ca="1" si="22"/>
        <v>109.76044050380847</v>
      </c>
      <c r="AG90" s="1">
        <f t="shared" ca="1" si="22"/>
        <v>85.053489011051028</v>
      </c>
      <c r="AH90" s="1">
        <f t="shared" ca="1" si="22"/>
        <v>92.099088240499157</v>
      </c>
      <c r="AI90" s="1">
        <f t="shared" ca="1" si="22"/>
        <v>101.25772946247838</v>
      </c>
      <c r="AJ90" s="1">
        <f t="shared" ca="1" si="22"/>
        <v>96.652024919817933</v>
      </c>
      <c r="AK90" s="1">
        <f t="shared" ca="1" si="22"/>
        <v>102.67687178325254</v>
      </c>
      <c r="AL90" s="1">
        <f t="shared" ca="1" si="22"/>
        <v>110.96200746669702</v>
      </c>
      <c r="AM90" s="1">
        <f t="shared" ca="1" si="12"/>
        <v>94.100281710517407</v>
      </c>
      <c r="AN90" s="1">
        <f t="shared" ca="1" si="12"/>
        <v>120.6814728097153</v>
      </c>
      <c r="AO90" s="1">
        <f t="shared" ca="1" si="12"/>
        <v>85.135652936391509</v>
      </c>
      <c r="AP90" s="1">
        <f t="shared" ca="1" si="12"/>
        <v>98.661075182576269</v>
      </c>
      <c r="AQ90" s="1">
        <f t="shared" ca="1" si="12"/>
        <v>85.455525742725172</v>
      </c>
    </row>
    <row r="91" spans="1:43" x14ac:dyDescent="0.25">
      <c r="A91" s="1" t="str">
        <f t="shared" ca="1" si="17"/>
        <v>yes</v>
      </c>
      <c r="B91" s="1">
        <f t="shared" ca="1" si="18"/>
        <v>95.799751131324271</v>
      </c>
      <c r="C91" s="1">
        <f t="shared" ca="1" si="19"/>
        <v>106.21640914312306</v>
      </c>
      <c r="D91" s="1">
        <f t="shared" ca="1" si="20"/>
        <v>101.31640914312305</v>
      </c>
      <c r="E91" s="1">
        <f t="shared" ca="1" si="21"/>
        <v>16.887728607547302</v>
      </c>
      <c r="F91" s="1">
        <v>85</v>
      </c>
      <c r="H91" s="1">
        <f t="shared" ca="1" si="23"/>
        <v>108.47812481448386</v>
      </c>
      <c r="I91" s="1">
        <f t="shared" ca="1" si="23"/>
        <v>66.824039849556456</v>
      </c>
      <c r="J91" s="1">
        <f t="shared" ca="1" si="23"/>
        <v>57.275170973483476</v>
      </c>
      <c r="K91" s="1">
        <f t="shared" ca="1" si="23"/>
        <v>96.062098164610703</v>
      </c>
      <c r="L91" s="1">
        <f t="shared" ca="1" si="23"/>
        <v>100.02586600628683</v>
      </c>
      <c r="M91" s="1">
        <f t="shared" ca="1" si="23"/>
        <v>87.815022061763742</v>
      </c>
      <c r="N91" s="1">
        <f t="shared" ca="1" si="23"/>
        <v>115.77769845911473</v>
      </c>
      <c r="O91" s="1">
        <f t="shared" ca="1" si="23"/>
        <v>122.60676290018939</v>
      </c>
      <c r="P91" s="1">
        <f t="shared" ca="1" si="23"/>
        <v>98.165078204670067</v>
      </c>
      <c r="Q91" s="1">
        <f t="shared" ca="1" si="23"/>
        <v>113.98633823147156</v>
      </c>
      <c r="R91" s="1">
        <f t="shared" ca="1" si="23"/>
        <v>131.91327583546149</v>
      </c>
      <c r="S91" s="1">
        <f t="shared" ca="1" si="23"/>
        <v>105.78913176091251</v>
      </c>
      <c r="T91" s="1">
        <f t="shared" ca="1" si="23"/>
        <v>73.092039573100948</v>
      </c>
      <c r="U91" s="1">
        <f t="shared" ca="1" si="23"/>
        <v>112.0997677763153</v>
      </c>
      <c r="V91" s="1">
        <f t="shared" ca="1" si="23"/>
        <v>104.91805062869673</v>
      </c>
      <c r="W91" s="1">
        <f t="shared" ca="1" si="23"/>
        <v>94.906701299158371</v>
      </c>
      <c r="X91" s="1">
        <f t="shared" ca="1" si="22"/>
        <v>110.54815724271745</v>
      </c>
      <c r="Y91" s="1">
        <f t="shared" ca="1" si="22"/>
        <v>105.97241889884631</v>
      </c>
      <c r="Z91" s="1">
        <f t="shared" ca="1" si="22"/>
        <v>82.004565266109907</v>
      </c>
      <c r="AA91" s="1">
        <f t="shared" ca="1" si="22"/>
        <v>128.14790366804732</v>
      </c>
      <c r="AB91" s="1">
        <f t="shared" ca="1" si="22"/>
        <v>101.37829248145285</v>
      </c>
      <c r="AC91" s="1">
        <f t="shared" ca="1" si="22"/>
        <v>105.78851225864763</v>
      </c>
      <c r="AD91" s="1">
        <f t="shared" ca="1" si="22"/>
        <v>75.39808435047587</v>
      </c>
      <c r="AE91" s="1">
        <f t="shared" ca="1" si="22"/>
        <v>113.18701426085978</v>
      </c>
      <c r="AF91" s="1">
        <f t="shared" ca="1" si="22"/>
        <v>116.34806138132359</v>
      </c>
      <c r="AG91" s="1">
        <f t="shared" ca="1" si="22"/>
        <v>109.62175718885227</v>
      </c>
      <c r="AH91" s="1">
        <f t="shared" ca="1" si="22"/>
        <v>95.816227788944346</v>
      </c>
      <c r="AI91" s="1">
        <f t="shared" ca="1" si="22"/>
        <v>87.61045833440096</v>
      </c>
      <c r="AJ91" s="1">
        <f t="shared" ca="1" si="22"/>
        <v>80.607268508097889</v>
      </c>
      <c r="AK91" s="1">
        <f t="shared" ca="1" si="22"/>
        <v>127.39363485214663</v>
      </c>
      <c r="AL91" s="1">
        <f t="shared" ca="1" si="22"/>
        <v>93.459525040101184</v>
      </c>
      <c r="AM91" s="1">
        <f t="shared" ca="1" si="12"/>
        <v>110.43898863794699</v>
      </c>
      <c r="AN91" s="1">
        <f t="shared" ca="1" si="12"/>
        <v>101.66810602447988</v>
      </c>
      <c r="AO91" s="1">
        <f t="shared" ca="1" si="12"/>
        <v>106.1350421023927</v>
      </c>
      <c r="AP91" s="1">
        <f t="shared" ref="AP91:AQ91" ca="1" si="24">NORMINV(RAND(),100,15)</f>
        <v>101.50902107788428</v>
      </c>
      <c r="AQ91" s="1">
        <f t="shared" ca="1" si="24"/>
        <v>104.62252324942497</v>
      </c>
    </row>
    <row r="92" spans="1:43" x14ac:dyDescent="0.25">
      <c r="A92" s="1" t="str">
        <f t="shared" ca="1" si="17"/>
        <v>yes</v>
      </c>
      <c r="B92" s="1">
        <f t="shared" ca="1" si="18"/>
        <v>95.53451974881358</v>
      </c>
      <c r="C92" s="1">
        <f t="shared" ca="1" si="19"/>
        <v>105.3473431779166</v>
      </c>
      <c r="D92" s="1">
        <f t="shared" ca="1" si="20"/>
        <v>100.44734317791659</v>
      </c>
      <c r="E92" s="1">
        <f t="shared" ca="1" si="21"/>
        <v>15.039255395213321</v>
      </c>
      <c r="F92" s="1">
        <v>86</v>
      </c>
      <c r="H92" s="1">
        <f t="shared" ca="1" si="23"/>
        <v>79.377246160351859</v>
      </c>
      <c r="I92" s="1">
        <f t="shared" ca="1" si="23"/>
        <v>108.26587759172418</v>
      </c>
      <c r="J92" s="1">
        <f t="shared" ca="1" si="23"/>
        <v>116.10640061190935</v>
      </c>
      <c r="K92" s="1">
        <f t="shared" ca="1" si="23"/>
        <v>137.33475763677046</v>
      </c>
      <c r="L92" s="1">
        <f t="shared" ca="1" si="23"/>
        <v>106.50674222615554</v>
      </c>
      <c r="M92" s="1">
        <f t="shared" ca="1" si="23"/>
        <v>92.805005520600744</v>
      </c>
      <c r="N92" s="1">
        <f t="shared" ca="1" si="23"/>
        <v>90.832037790401458</v>
      </c>
      <c r="O92" s="1">
        <f t="shared" ca="1" si="23"/>
        <v>126.37300512888783</v>
      </c>
      <c r="P92" s="1">
        <f t="shared" ca="1" si="23"/>
        <v>121.87177689627032</v>
      </c>
      <c r="Q92" s="1">
        <f t="shared" ca="1" si="23"/>
        <v>84.186574100714694</v>
      </c>
      <c r="R92" s="1">
        <f t="shared" ca="1" si="23"/>
        <v>79.513612291170801</v>
      </c>
      <c r="S92" s="1">
        <f t="shared" ca="1" si="23"/>
        <v>97.858238464473402</v>
      </c>
      <c r="T92" s="1">
        <f t="shared" ca="1" si="23"/>
        <v>99.953045703873855</v>
      </c>
      <c r="U92" s="1">
        <f t="shared" ca="1" si="23"/>
        <v>116.54006813040746</v>
      </c>
      <c r="V92" s="1">
        <f t="shared" ca="1" si="23"/>
        <v>108.42559707385217</v>
      </c>
      <c r="W92" s="1">
        <f t="shared" ca="1" si="23"/>
        <v>75.660264193100488</v>
      </c>
      <c r="X92" s="1">
        <f t="shared" ca="1" si="22"/>
        <v>101.8881388158688</v>
      </c>
      <c r="Y92" s="1">
        <f t="shared" ca="1" si="22"/>
        <v>100.20493523629914</v>
      </c>
      <c r="Z92" s="1">
        <f t="shared" ca="1" si="22"/>
        <v>105.01174765997089</v>
      </c>
      <c r="AA92" s="1">
        <f t="shared" ca="1" si="22"/>
        <v>100.60003610990893</v>
      </c>
      <c r="AB92" s="1">
        <f t="shared" ca="1" si="22"/>
        <v>85.351510877705891</v>
      </c>
      <c r="AC92" s="1">
        <f t="shared" ca="1" si="22"/>
        <v>93.155414047944149</v>
      </c>
      <c r="AD92" s="1">
        <f t="shared" ca="1" si="22"/>
        <v>86.007143705319521</v>
      </c>
      <c r="AE92" s="1">
        <f t="shared" ca="1" si="22"/>
        <v>105.31656053571368</v>
      </c>
      <c r="AF92" s="1">
        <f t="shared" ca="1" si="22"/>
        <v>89.459968888159324</v>
      </c>
      <c r="AG92" s="1">
        <f t="shared" ca="1" si="22"/>
        <v>90.279418481527529</v>
      </c>
      <c r="AH92" s="1">
        <f t="shared" ca="1" si="22"/>
        <v>88.753324518461554</v>
      </c>
      <c r="AI92" s="1">
        <f t="shared" ca="1" si="22"/>
        <v>108.43631449091043</v>
      </c>
      <c r="AJ92" s="1">
        <f t="shared" ca="1" si="22"/>
        <v>97.701976342813239</v>
      </c>
      <c r="AK92" s="1">
        <f t="shared" ca="1" si="22"/>
        <v>90.601012917700004</v>
      </c>
      <c r="AL92" s="1">
        <f t="shared" ca="1" si="22"/>
        <v>115.43520900194997</v>
      </c>
      <c r="AM92" s="1">
        <f t="shared" ref="AM92:AQ106" ca="1" si="25">NORMINV(RAND(),100,15)</f>
        <v>129.17986741712409</v>
      </c>
      <c r="AN92" s="1">
        <f t="shared" ca="1" si="25"/>
        <v>85.433477595245989</v>
      </c>
      <c r="AO92" s="1">
        <f t="shared" ca="1" si="25"/>
        <v>104.67498827638016</v>
      </c>
      <c r="AP92" s="1">
        <f t="shared" ca="1" si="25"/>
        <v>113.88776731237043</v>
      </c>
      <c r="AQ92" s="1">
        <f t="shared" ca="1" si="25"/>
        <v>83.11529265295917</v>
      </c>
    </row>
    <row r="93" spans="1:43" x14ac:dyDescent="0.25">
      <c r="A93" s="1" t="str">
        <f t="shared" ca="1" si="17"/>
        <v>yes</v>
      </c>
      <c r="B93" s="1">
        <f t="shared" ca="1" si="18"/>
        <v>94.648730609656084</v>
      </c>
      <c r="C93" s="1">
        <f t="shared" ca="1" si="19"/>
        <v>104.56750562701858</v>
      </c>
      <c r="D93" s="1">
        <f t="shared" ca="1" si="20"/>
        <v>99.667505627018571</v>
      </c>
      <c r="E93" s="1">
        <f t="shared" ca="1" si="21"/>
        <v>15.363596991925981</v>
      </c>
      <c r="F93" s="1">
        <v>87</v>
      </c>
      <c r="H93" s="1">
        <f t="shared" ca="1" si="23"/>
        <v>111.66641797145381</v>
      </c>
      <c r="I93" s="1">
        <f t="shared" ca="1" si="23"/>
        <v>98.555707045512221</v>
      </c>
      <c r="J93" s="1">
        <f t="shared" ca="1" si="23"/>
        <v>89.673462708696519</v>
      </c>
      <c r="K93" s="1">
        <f t="shared" ca="1" si="23"/>
        <v>86.96604469358121</v>
      </c>
      <c r="L93" s="1">
        <f t="shared" ca="1" si="23"/>
        <v>71.763527010439176</v>
      </c>
      <c r="M93" s="1">
        <f t="shared" ca="1" si="23"/>
        <v>117.87731651936497</v>
      </c>
      <c r="N93" s="1">
        <f t="shared" ca="1" si="23"/>
        <v>115.99861205407927</v>
      </c>
      <c r="O93" s="1">
        <f t="shared" ca="1" si="23"/>
        <v>81.529153907334205</v>
      </c>
      <c r="P93" s="1">
        <f t="shared" ca="1" si="23"/>
        <v>77.136684097901224</v>
      </c>
      <c r="Q93" s="1">
        <f t="shared" ca="1" si="23"/>
        <v>89.372452483462183</v>
      </c>
      <c r="R93" s="1">
        <f t="shared" ca="1" si="23"/>
        <v>103.03372415493679</v>
      </c>
      <c r="S93" s="1">
        <f t="shared" ca="1" si="23"/>
        <v>111.44653714968895</v>
      </c>
      <c r="T93" s="1">
        <f t="shared" ca="1" si="23"/>
        <v>110.63096573096097</v>
      </c>
      <c r="U93" s="1">
        <f t="shared" ca="1" si="23"/>
        <v>90.468940988961506</v>
      </c>
      <c r="V93" s="1">
        <f t="shared" ca="1" si="23"/>
        <v>93.090762822595806</v>
      </c>
      <c r="W93" s="1">
        <f t="shared" ca="1" si="23"/>
        <v>91.226633786673631</v>
      </c>
      <c r="X93" s="1">
        <f t="shared" ca="1" si="22"/>
        <v>100.58631229605678</v>
      </c>
      <c r="Y93" s="1">
        <f t="shared" ca="1" si="22"/>
        <v>87.996251704812352</v>
      </c>
      <c r="Z93" s="1">
        <f t="shared" ca="1" si="22"/>
        <v>100.37358387165683</v>
      </c>
      <c r="AA93" s="1">
        <f t="shared" ca="1" si="22"/>
        <v>93.370102134294783</v>
      </c>
      <c r="AB93" s="1">
        <f t="shared" ca="1" si="22"/>
        <v>112.59426840094481</v>
      </c>
      <c r="AC93" s="1">
        <f t="shared" ca="1" si="22"/>
        <v>113.63132452065648</v>
      </c>
      <c r="AD93" s="1">
        <f t="shared" ca="1" si="22"/>
        <v>115.25827138127855</v>
      </c>
      <c r="AE93" s="1">
        <f t="shared" ca="1" si="22"/>
        <v>89.178347357089905</v>
      </c>
      <c r="AF93" s="1">
        <f t="shared" ca="1" si="22"/>
        <v>111.51837690526307</v>
      </c>
      <c r="AG93" s="1">
        <f t="shared" ca="1" si="22"/>
        <v>83.760310063315416</v>
      </c>
      <c r="AH93" s="1">
        <f t="shared" ca="1" si="22"/>
        <v>113.35641156536931</v>
      </c>
      <c r="AI93" s="1">
        <f t="shared" ca="1" si="22"/>
        <v>97.221131137603265</v>
      </c>
      <c r="AJ93" s="1">
        <f t="shared" ca="1" si="22"/>
        <v>77.421288673829281</v>
      </c>
      <c r="AK93" s="1">
        <f t="shared" ca="1" si="22"/>
        <v>114.64292799251392</v>
      </c>
      <c r="AL93" s="1">
        <f t="shared" ca="1" si="22"/>
        <v>118.14766852884634</v>
      </c>
      <c r="AM93" s="1">
        <f t="shared" ca="1" si="25"/>
        <v>120.68374267186007</v>
      </c>
      <c r="AN93" s="1">
        <f t="shared" ca="1" si="25"/>
        <v>91.271660714853184</v>
      </c>
      <c r="AO93" s="1">
        <f t="shared" ca="1" si="25"/>
        <v>106.65235808472582</v>
      </c>
      <c r="AP93" s="1">
        <f t="shared" ca="1" si="25"/>
        <v>68.619843139887251</v>
      </c>
      <c r="AQ93" s="1">
        <f t="shared" ca="1" si="25"/>
        <v>131.30907830216961</v>
      </c>
    </row>
    <row r="94" spans="1:43" x14ac:dyDescent="0.25">
      <c r="A94" s="1" t="str">
        <f t="shared" ca="1" si="17"/>
        <v>yes</v>
      </c>
      <c r="B94" s="1">
        <f t="shared" ca="1" si="18"/>
        <v>97.210686816256512</v>
      </c>
      <c r="C94" s="1">
        <f t="shared" ca="1" si="19"/>
        <v>106.26391316729732</v>
      </c>
      <c r="D94" s="1">
        <f t="shared" ca="1" si="20"/>
        <v>101.36391316729731</v>
      </c>
      <c r="E94" s="1">
        <f t="shared" ca="1" si="21"/>
        <v>12.713958217471848</v>
      </c>
      <c r="F94" s="1">
        <v>88</v>
      </c>
      <c r="H94" s="1">
        <f t="shared" ca="1" si="23"/>
        <v>99.045146508206841</v>
      </c>
      <c r="I94" s="1">
        <f t="shared" ca="1" si="23"/>
        <v>84.786453430807825</v>
      </c>
      <c r="J94" s="1">
        <f t="shared" ca="1" si="23"/>
        <v>98.160330694456277</v>
      </c>
      <c r="K94" s="1">
        <f t="shared" ca="1" si="23"/>
        <v>104.92817445164496</v>
      </c>
      <c r="L94" s="1">
        <f t="shared" ca="1" si="23"/>
        <v>117.94754749425196</v>
      </c>
      <c r="M94" s="1">
        <f t="shared" ca="1" si="23"/>
        <v>103.50249434624926</v>
      </c>
      <c r="N94" s="1">
        <f t="shared" ca="1" si="23"/>
        <v>95.342038562504584</v>
      </c>
      <c r="O94" s="1">
        <f t="shared" ca="1" si="23"/>
        <v>95.044912892251006</v>
      </c>
      <c r="P94" s="1">
        <f t="shared" ca="1" si="23"/>
        <v>92.158247405286389</v>
      </c>
      <c r="Q94" s="1">
        <f t="shared" ca="1" si="23"/>
        <v>112.34831837504565</v>
      </c>
      <c r="R94" s="1">
        <f t="shared" ca="1" si="23"/>
        <v>102.28562445167005</v>
      </c>
      <c r="S94" s="1">
        <f t="shared" ca="1" si="23"/>
        <v>93.29588270510115</v>
      </c>
      <c r="T94" s="1">
        <f t="shared" ca="1" si="23"/>
        <v>92.366857209392904</v>
      </c>
      <c r="U94" s="1">
        <f t="shared" ca="1" si="23"/>
        <v>132.70955674661366</v>
      </c>
      <c r="V94" s="1">
        <f t="shared" ca="1" si="23"/>
        <v>83.834535740607819</v>
      </c>
      <c r="W94" s="1">
        <f t="shared" ref="W94:AL106" ca="1" si="26">NORMINV(RAND(),100,15)</f>
        <v>95.800567450867433</v>
      </c>
      <c r="X94" s="1">
        <f t="shared" ca="1" si="26"/>
        <v>107.39645724599646</v>
      </c>
      <c r="Y94" s="1">
        <f t="shared" ca="1" si="26"/>
        <v>101.93372413682711</v>
      </c>
      <c r="Z94" s="1">
        <f t="shared" ca="1" si="26"/>
        <v>126.22303251371093</v>
      </c>
      <c r="AA94" s="1">
        <f t="shared" ca="1" si="26"/>
        <v>93.626002672758872</v>
      </c>
      <c r="AB94" s="1">
        <f t="shared" ca="1" si="26"/>
        <v>116.25788242238903</v>
      </c>
      <c r="AC94" s="1">
        <f t="shared" ca="1" si="26"/>
        <v>105.08987194133447</v>
      </c>
      <c r="AD94" s="1">
        <f t="shared" ca="1" si="26"/>
        <v>98.152783436742908</v>
      </c>
      <c r="AE94" s="1">
        <f t="shared" ca="1" si="26"/>
        <v>114.37768535434508</v>
      </c>
      <c r="AF94" s="1">
        <f t="shared" ca="1" si="26"/>
        <v>95.716861646867443</v>
      </c>
      <c r="AG94" s="1">
        <f t="shared" ca="1" si="26"/>
        <v>86.460101189807133</v>
      </c>
      <c r="AH94" s="1">
        <f t="shared" ca="1" si="26"/>
        <v>82.512231087335437</v>
      </c>
      <c r="AI94" s="1">
        <f t="shared" ca="1" si="26"/>
        <v>108.16579384190301</v>
      </c>
      <c r="AJ94" s="1">
        <f t="shared" ca="1" si="26"/>
        <v>101.34321545914381</v>
      </c>
      <c r="AK94" s="1">
        <f t="shared" ca="1" si="26"/>
        <v>99.99872523773297</v>
      </c>
      <c r="AL94" s="1">
        <f t="shared" ca="1" si="26"/>
        <v>83.990949663620626</v>
      </c>
      <c r="AM94" s="1">
        <f t="shared" ca="1" si="25"/>
        <v>105.58468391181535</v>
      </c>
      <c r="AN94" s="1">
        <f t="shared" ca="1" si="25"/>
        <v>111.92953679791584</v>
      </c>
      <c r="AO94" s="1">
        <f t="shared" ca="1" si="25"/>
        <v>129.16652797473489</v>
      </c>
      <c r="AP94" s="1">
        <f t="shared" ca="1" si="25"/>
        <v>85.761391186150462</v>
      </c>
      <c r="AQ94" s="1">
        <f t="shared" ca="1" si="25"/>
        <v>91.856727836613416</v>
      </c>
    </row>
    <row r="95" spans="1:43" x14ac:dyDescent="0.25">
      <c r="A95" s="1" t="str">
        <f t="shared" ca="1" si="17"/>
        <v>yes</v>
      </c>
      <c r="B95" s="1">
        <f t="shared" ca="1" si="18"/>
        <v>91.327304393186836</v>
      </c>
      <c r="C95" s="1">
        <f t="shared" ca="1" si="19"/>
        <v>101.78701391996508</v>
      </c>
      <c r="D95" s="1">
        <f t="shared" ca="1" si="20"/>
        <v>96.887013919965071</v>
      </c>
      <c r="E95" s="1">
        <f t="shared" ca="1" si="21"/>
        <v>17.019518959525186</v>
      </c>
      <c r="F95" s="1">
        <v>89</v>
      </c>
      <c r="H95" s="1">
        <f t="shared" ref="H95:W106" ca="1" si="27">NORMINV(RAND(),100,15)</f>
        <v>130.433226666547</v>
      </c>
      <c r="I95" s="1">
        <f t="shared" ca="1" si="27"/>
        <v>91.354597611449137</v>
      </c>
      <c r="J95" s="1">
        <f t="shared" ca="1" si="27"/>
        <v>88.671517972977824</v>
      </c>
      <c r="K95" s="1">
        <f t="shared" ca="1" si="27"/>
        <v>120.74674920889169</v>
      </c>
      <c r="L95" s="1">
        <f t="shared" ca="1" si="27"/>
        <v>84.782851143361214</v>
      </c>
      <c r="M95" s="1">
        <f t="shared" ca="1" si="27"/>
        <v>105.94872779698119</v>
      </c>
      <c r="N95" s="1">
        <f t="shared" ca="1" si="27"/>
        <v>76.004306268656222</v>
      </c>
      <c r="O95" s="1">
        <f t="shared" ca="1" si="27"/>
        <v>101.4596013953855</v>
      </c>
      <c r="P95" s="1">
        <f t="shared" ca="1" si="27"/>
        <v>94.716009436506425</v>
      </c>
      <c r="Q95" s="1">
        <f t="shared" ca="1" si="27"/>
        <v>116.0989923172898</v>
      </c>
      <c r="R95" s="1">
        <f t="shared" ca="1" si="27"/>
        <v>103.36594843413855</v>
      </c>
      <c r="S95" s="1">
        <f t="shared" ca="1" si="27"/>
        <v>107.44451950283442</v>
      </c>
      <c r="T95" s="1">
        <f t="shared" ca="1" si="27"/>
        <v>84.696035422793514</v>
      </c>
      <c r="U95" s="1">
        <f t="shared" ca="1" si="27"/>
        <v>91.547607753459999</v>
      </c>
      <c r="V95" s="1">
        <f t="shared" ca="1" si="27"/>
        <v>104.35848015795932</v>
      </c>
      <c r="W95" s="1">
        <f t="shared" ca="1" si="27"/>
        <v>58.603246694719481</v>
      </c>
      <c r="X95" s="1">
        <f t="shared" ca="1" si="26"/>
        <v>78.715752380193393</v>
      </c>
      <c r="Y95" s="1">
        <f t="shared" ca="1" si="26"/>
        <v>95.545991814647351</v>
      </c>
      <c r="Z95" s="1">
        <f t="shared" ca="1" si="26"/>
        <v>106.09357330835442</v>
      </c>
      <c r="AA95" s="1">
        <f t="shared" ca="1" si="26"/>
        <v>103.30530629024972</v>
      </c>
      <c r="AB95" s="1">
        <f t="shared" ca="1" si="26"/>
        <v>133.30569551299669</v>
      </c>
      <c r="AC95" s="1">
        <f t="shared" ca="1" si="26"/>
        <v>88.991737450699347</v>
      </c>
      <c r="AD95" s="1">
        <f t="shared" ca="1" si="26"/>
        <v>109.67732825518073</v>
      </c>
      <c r="AE95" s="1">
        <f t="shared" ca="1" si="26"/>
        <v>82.565443639309819</v>
      </c>
      <c r="AF95" s="1">
        <f t="shared" ca="1" si="26"/>
        <v>91.795909135510854</v>
      </c>
      <c r="AG95" s="1">
        <f t="shared" ca="1" si="26"/>
        <v>111.61555778356077</v>
      </c>
      <c r="AH95" s="1">
        <f t="shared" ca="1" si="26"/>
        <v>73.485712009491706</v>
      </c>
      <c r="AI95" s="1">
        <f t="shared" ca="1" si="26"/>
        <v>79.199675452936233</v>
      </c>
      <c r="AJ95" s="1">
        <f t="shared" ca="1" si="26"/>
        <v>105.36005373930756</v>
      </c>
      <c r="AK95" s="1">
        <f t="shared" ca="1" si="26"/>
        <v>91.684437964062766</v>
      </c>
      <c r="AL95" s="1">
        <f t="shared" ca="1" si="26"/>
        <v>117.39336923243036</v>
      </c>
      <c r="AM95" s="1">
        <f t="shared" ca="1" si="25"/>
        <v>98.930795810029721</v>
      </c>
      <c r="AN95" s="1">
        <f t="shared" ca="1" si="25"/>
        <v>72.659654166373173</v>
      </c>
      <c r="AO95" s="1">
        <f t="shared" ca="1" si="25"/>
        <v>75.229168719760253</v>
      </c>
      <c r="AP95" s="1">
        <f t="shared" ca="1" si="25"/>
        <v>92.524441764785948</v>
      </c>
      <c r="AQ95" s="1">
        <f t="shared" ca="1" si="25"/>
        <v>119.6204789049099</v>
      </c>
    </row>
    <row r="96" spans="1:43" x14ac:dyDescent="0.25">
      <c r="A96" s="1" t="str">
        <f t="shared" ca="1" si="17"/>
        <v>yes</v>
      </c>
      <c r="B96" s="1">
        <f t="shared" ca="1" si="18"/>
        <v>96.922827658812821</v>
      </c>
      <c r="C96" s="1">
        <f t="shared" ca="1" si="19"/>
        <v>107.24519894125201</v>
      </c>
      <c r="D96" s="1">
        <f t="shared" ca="1" si="20"/>
        <v>102.34519894125201</v>
      </c>
      <c r="E96" s="1">
        <f t="shared" ca="1" si="21"/>
        <v>16.59909576256894</v>
      </c>
      <c r="F96" s="1">
        <v>90</v>
      </c>
      <c r="H96" s="1">
        <f t="shared" ca="1" si="27"/>
        <v>116.18585888719058</v>
      </c>
      <c r="I96" s="1">
        <f t="shared" ca="1" si="27"/>
        <v>100.28576241006905</v>
      </c>
      <c r="J96" s="1">
        <f t="shared" ca="1" si="27"/>
        <v>112.12425951825222</v>
      </c>
      <c r="K96" s="1">
        <f t="shared" ca="1" si="27"/>
        <v>110.28775631173696</v>
      </c>
      <c r="L96" s="1">
        <f t="shared" ca="1" si="27"/>
        <v>105.73702835742777</v>
      </c>
      <c r="M96" s="1">
        <f t="shared" ca="1" si="27"/>
        <v>75.388244146411907</v>
      </c>
      <c r="N96" s="1">
        <f t="shared" ca="1" si="27"/>
        <v>80.574937566312897</v>
      </c>
      <c r="O96" s="1">
        <f t="shared" ca="1" si="27"/>
        <v>103.07901735170383</v>
      </c>
      <c r="P96" s="1">
        <f t="shared" ca="1" si="27"/>
        <v>105.24468671616137</v>
      </c>
      <c r="Q96" s="1">
        <f t="shared" ca="1" si="27"/>
        <v>129.72181644510664</v>
      </c>
      <c r="R96" s="1">
        <f t="shared" ca="1" si="27"/>
        <v>93.256129914735524</v>
      </c>
      <c r="S96" s="1">
        <f t="shared" ca="1" si="27"/>
        <v>97.774865235390791</v>
      </c>
      <c r="T96" s="1">
        <f t="shared" ca="1" si="27"/>
        <v>99.357110736231107</v>
      </c>
      <c r="U96" s="1">
        <f t="shared" ca="1" si="27"/>
        <v>121.25666705380797</v>
      </c>
      <c r="V96" s="1">
        <f t="shared" ca="1" si="27"/>
        <v>101.08492290602929</v>
      </c>
      <c r="W96" s="1">
        <f t="shared" ca="1" si="27"/>
        <v>101.71771747482221</v>
      </c>
      <c r="X96" s="1">
        <f t="shared" ca="1" si="26"/>
        <v>100.73089737127185</v>
      </c>
      <c r="Y96" s="1">
        <f t="shared" ca="1" si="26"/>
        <v>93.47776886333952</v>
      </c>
      <c r="Z96" s="1">
        <f t="shared" ca="1" si="26"/>
        <v>79.879145732163366</v>
      </c>
      <c r="AA96" s="1">
        <f t="shared" ca="1" si="26"/>
        <v>136.90491438165611</v>
      </c>
      <c r="AB96" s="1">
        <f t="shared" ca="1" si="26"/>
        <v>105.51290065441107</v>
      </c>
      <c r="AC96" s="1">
        <f t="shared" ca="1" si="26"/>
        <v>105.2355525038127</v>
      </c>
      <c r="AD96" s="1">
        <f t="shared" ca="1" si="26"/>
        <v>82.693839210344464</v>
      </c>
      <c r="AE96" s="1">
        <f t="shared" ca="1" si="26"/>
        <v>70.595683852078096</v>
      </c>
      <c r="AF96" s="1">
        <f t="shared" ca="1" si="26"/>
        <v>68.251963239459585</v>
      </c>
      <c r="AG96" s="1">
        <f t="shared" ca="1" si="26"/>
        <v>98.617594715992453</v>
      </c>
      <c r="AH96" s="1">
        <f t="shared" ca="1" si="26"/>
        <v>95.740800016635916</v>
      </c>
      <c r="AI96" s="1">
        <f t="shared" ca="1" si="26"/>
        <v>96.072804063828571</v>
      </c>
      <c r="AJ96" s="1">
        <f t="shared" ca="1" si="26"/>
        <v>112.22012671356605</v>
      </c>
      <c r="AK96" s="1">
        <f t="shared" ca="1" si="26"/>
        <v>127.19921368105268</v>
      </c>
      <c r="AL96" s="1">
        <f t="shared" ca="1" si="26"/>
        <v>89.769223195945955</v>
      </c>
      <c r="AM96" s="1">
        <f t="shared" ca="1" si="25"/>
        <v>124.10135589597314</v>
      </c>
      <c r="AN96" s="1">
        <f t="shared" ca="1" si="25"/>
        <v>107.57531020344187</v>
      </c>
      <c r="AO96" s="1">
        <f t="shared" ca="1" si="25"/>
        <v>126.59946071915121</v>
      </c>
      <c r="AP96" s="1">
        <f t="shared" ca="1" si="25"/>
        <v>90.647737649861156</v>
      </c>
      <c r="AQ96" s="1">
        <f t="shared" ca="1" si="25"/>
        <v>119.52408818969673</v>
      </c>
    </row>
    <row r="97" spans="1:43" x14ac:dyDescent="0.25">
      <c r="A97" s="1" t="str">
        <f t="shared" ca="1" si="17"/>
        <v>yes</v>
      </c>
      <c r="B97" s="1">
        <f t="shared" ca="1" si="18"/>
        <v>98.035612754531996</v>
      </c>
      <c r="C97" s="1">
        <f t="shared" ca="1" si="19"/>
        <v>107.95494209861725</v>
      </c>
      <c r="D97" s="1">
        <f t="shared" ca="1" si="20"/>
        <v>103.05494209861725</v>
      </c>
      <c r="E97" s="1">
        <f t="shared" ca="1" si="21"/>
        <v>15.365293910465047</v>
      </c>
      <c r="F97" s="1">
        <v>91</v>
      </c>
      <c r="H97" s="1">
        <f t="shared" ca="1" si="27"/>
        <v>97.397266501102649</v>
      </c>
      <c r="I97" s="1">
        <f t="shared" ca="1" si="27"/>
        <v>108.75775413426125</v>
      </c>
      <c r="J97" s="1">
        <f t="shared" ca="1" si="27"/>
        <v>79.798157106786391</v>
      </c>
      <c r="K97" s="1">
        <f t="shared" ca="1" si="27"/>
        <v>129.03583143397498</v>
      </c>
      <c r="L97" s="1">
        <f t="shared" ca="1" si="27"/>
        <v>115.66620181861694</v>
      </c>
      <c r="M97" s="1">
        <f t="shared" ca="1" si="27"/>
        <v>113.45153076649858</v>
      </c>
      <c r="N97" s="1">
        <f t="shared" ca="1" si="27"/>
        <v>91.809747673036981</v>
      </c>
      <c r="O97" s="1">
        <f t="shared" ca="1" si="27"/>
        <v>126.00244252451589</v>
      </c>
      <c r="P97" s="1">
        <f t="shared" ca="1" si="27"/>
        <v>93.636949532046614</v>
      </c>
      <c r="Q97" s="1">
        <f t="shared" ca="1" si="27"/>
        <v>107.29932056656536</v>
      </c>
      <c r="R97" s="1">
        <f t="shared" ca="1" si="27"/>
        <v>95.594173993828136</v>
      </c>
      <c r="S97" s="1">
        <f t="shared" ca="1" si="27"/>
        <v>119.04093385892108</v>
      </c>
      <c r="T97" s="1">
        <f t="shared" ca="1" si="27"/>
        <v>82.839680866609513</v>
      </c>
      <c r="U97" s="1">
        <f t="shared" ca="1" si="27"/>
        <v>67.513509256180186</v>
      </c>
      <c r="V97" s="1">
        <f t="shared" ca="1" si="27"/>
        <v>116.23210101948102</v>
      </c>
      <c r="W97" s="1">
        <f t="shared" ca="1" si="27"/>
        <v>91.259961584376569</v>
      </c>
      <c r="X97" s="1">
        <f t="shared" ca="1" si="26"/>
        <v>97.465289127912413</v>
      </c>
      <c r="Y97" s="1">
        <f t="shared" ca="1" si="26"/>
        <v>106.58141871797071</v>
      </c>
      <c r="Z97" s="1">
        <f t="shared" ca="1" si="26"/>
        <v>117.64857699886541</v>
      </c>
      <c r="AA97" s="1">
        <f t="shared" ca="1" si="26"/>
        <v>96.044327411419076</v>
      </c>
      <c r="AB97" s="1">
        <f t="shared" ca="1" si="26"/>
        <v>124.51411059170411</v>
      </c>
      <c r="AC97" s="1">
        <f t="shared" ca="1" si="26"/>
        <v>93.222901763862794</v>
      </c>
      <c r="AD97" s="1">
        <f t="shared" ca="1" si="26"/>
        <v>93.887449095938265</v>
      </c>
      <c r="AE97" s="1">
        <f t="shared" ca="1" si="26"/>
        <v>113.46294212629819</v>
      </c>
      <c r="AF97" s="1">
        <f t="shared" ca="1" si="26"/>
        <v>117.01401894482038</v>
      </c>
      <c r="AG97" s="1">
        <f t="shared" ca="1" si="26"/>
        <v>93.169027599674209</v>
      </c>
      <c r="AH97" s="1">
        <f t="shared" ca="1" si="26"/>
        <v>106.35547816729441</v>
      </c>
      <c r="AI97" s="1">
        <f t="shared" ca="1" si="26"/>
        <v>91.099436610559664</v>
      </c>
      <c r="AJ97" s="1">
        <f t="shared" ca="1" si="26"/>
        <v>108.93989304476355</v>
      </c>
      <c r="AK97" s="1">
        <f t="shared" ca="1" si="26"/>
        <v>124.11036992067636</v>
      </c>
      <c r="AL97" s="1">
        <f t="shared" ca="1" si="26"/>
        <v>87.138099027683367</v>
      </c>
      <c r="AM97" s="1">
        <f t="shared" ca="1" si="25"/>
        <v>94.05261372482957</v>
      </c>
      <c r="AN97" s="1">
        <f t="shared" ca="1" si="25"/>
        <v>115.77503692332891</v>
      </c>
      <c r="AO97" s="1">
        <f t="shared" ca="1" si="25"/>
        <v>104.11674151869056</v>
      </c>
      <c r="AP97" s="1">
        <f t="shared" ca="1" si="25"/>
        <v>117.97902999819675</v>
      </c>
      <c r="AQ97" s="1">
        <f t="shared" ca="1" si="25"/>
        <v>72.065591598929913</v>
      </c>
    </row>
    <row r="98" spans="1:43" x14ac:dyDescent="0.25">
      <c r="A98" s="1" t="str">
        <f t="shared" ca="1" si="17"/>
        <v>yes</v>
      </c>
      <c r="B98" s="1">
        <f t="shared" ca="1" si="18"/>
        <v>93.798785807783119</v>
      </c>
      <c r="C98" s="1">
        <f t="shared" ca="1" si="19"/>
        <v>103.43187336998594</v>
      </c>
      <c r="D98" s="1">
        <f t="shared" ca="1" si="20"/>
        <v>98.531873369985931</v>
      </c>
      <c r="E98" s="1">
        <f t="shared" ca="1" si="21"/>
        <v>14.48904355776369</v>
      </c>
      <c r="F98" s="1">
        <v>92</v>
      </c>
      <c r="H98" s="1">
        <f t="shared" ca="1" si="27"/>
        <v>86.929350381772423</v>
      </c>
      <c r="I98" s="1">
        <f t="shared" ca="1" si="27"/>
        <v>87.378860390763307</v>
      </c>
      <c r="J98" s="1">
        <f t="shared" ca="1" si="27"/>
        <v>56.929032437250413</v>
      </c>
      <c r="K98" s="1">
        <f t="shared" ca="1" si="27"/>
        <v>112.63276082381796</v>
      </c>
      <c r="L98" s="1">
        <f t="shared" ca="1" si="27"/>
        <v>83.283695681825719</v>
      </c>
      <c r="M98" s="1">
        <f t="shared" ca="1" si="27"/>
        <v>106.33371209459315</v>
      </c>
      <c r="N98" s="1">
        <f t="shared" ca="1" si="27"/>
        <v>97.316634109507447</v>
      </c>
      <c r="O98" s="1">
        <f t="shared" ca="1" si="27"/>
        <v>100.45367107146461</v>
      </c>
      <c r="P98" s="1">
        <f t="shared" ca="1" si="27"/>
        <v>113.45100216363815</v>
      </c>
      <c r="Q98" s="1">
        <f t="shared" ca="1" si="27"/>
        <v>111.42255333120288</v>
      </c>
      <c r="R98" s="1">
        <f t="shared" ca="1" si="27"/>
        <v>102.71756384741067</v>
      </c>
      <c r="S98" s="1">
        <f t="shared" ca="1" si="27"/>
        <v>101.07111147353618</v>
      </c>
      <c r="T98" s="1">
        <f t="shared" ca="1" si="27"/>
        <v>107.44417248930721</v>
      </c>
      <c r="U98" s="1">
        <f t="shared" ca="1" si="27"/>
        <v>116.88934706769757</v>
      </c>
      <c r="V98" s="1">
        <f t="shared" ca="1" si="27"/>
        <v>72.405717539314765</v>
      </c>
      <c r="W98" s="1">
        <f t="shared" ca="1" si="27"/>
        <v>79.320525487418195</v>
      </c>
      <c r="X98" s="1">
        <f t="shared" ca="1" si="26"/>
        <v>101.32702133102993</v>
      </c>
      <c r="Y98" s="1">
        <f t="shared" ca="1" si="26"/>
        <v>127.41624218065647</v>
      </c>
      <c r="Z98" s="1">
        <f t="shared" ca="1" si="26"/>
        <v>120.99340031889693</v>
      </c>
      <c r="AA98" s="1">
        <f t="shared" ca="1" si="26"/>
        <v>115.74690494190584</v>
      </c>
      <c r="AB98" s="1">
        <f t="shared" ca="1" si="26"/>
        <v>85.707569964904877</v>
      </c>
      <c r="AC98" s="1">
        <f t="shared" ca="1" si="26"/>
        <v>97.649421732101061</v>
      </c>
      <c r="AD98" s="1">
        <f t="shared" ca="1" si="26"/>
        <v>112.37345860476685</v>
      </c>
      <c r="AE98" s="1">
        <f t="shared" ca="1" si="26"/>
        <v>100.87172695058132</v>
      </c>
      <c r="AF98" s="1">
        <f t="shared" ca="1" si="26"/>
        <v>100.48730971776017</v>
      </c>
      <c r="AG98" s="1">
        <f t="shared" ca="1" si="26"/>
        <v>83.578931398436694</v>
      </c>
      <c r="AH98" s="1">
        <f t="shared" ca="1" si="26"/>
        <v>98.587023089683314</v>
      </c>
      <c r="AI98" s="1">
        <f t="shared" ca="1" si="26"/>
        <v>78.346911867066183</v>
      </c>
      <c r="AJ98" s="1">
        <f t="shared" ca="1" si="26"/>
        <v>96.635909971010491</v>
      </c>
      <c r="AK98" s="1">
        <f t="shared" ca="1" si="26"/>
        <v>101.71679561560866</v>
      </c>
      <c r="AL98" s="1">
        <f t="shared" ca="1" si="26"/>
        <v>103.50947999806871</v>
      </c>
      <c r="AM98" s="1">
        <f t="shared" ca="1" si="25"/>
        <v>86.580454375952328</v>
      </c>
      <c r="AN98" s="1">
        <f t="shared" ca="1" si="25"/>
        <v>106.57010538117666</v>
      </c>
      <c r="AO98" s="1">
        <f t="shared" ca="1" si="25"/>
        <v>89.992597772515239</v>
      </c>
      <c r="AP98" s="1">
        <f t="shared" ca="1" si="25"/>
        <v>100.41143172323865</v>
      </c>
      <c r="AQ98" s="1">
        <f t="shared" ca="1" si="25"/>
        <v>102.66503399361223</v>
      </c>
    </row>
    <row r="99" spans="1:43" x14ac:dyDescent="0.25">
      <c r="A99" s="1" t="str">
        <f t="shared" ca="1" si="17"/>
        <v>yes</v>
      </c>
      <c r="B99" s="1">
        <f t="shared" ca="1" si="18"/>
        <v>96.688280309063103</v>
      </c>
      <c r="C99" s="1">
        <f t="shared" ca="1" si="19"/>
        <v>105.59150677226107</v>
      </c>
      <c r="D99" s="1">
        <f t="shared" ca="1" si="20"/>
        <v>100.69150677226106</v>
      </c>
      <c r="E99" s="1">
        <f t="shared" ca="1" si="21"/>
        <v>12.254774887340705</v>
      </c>
      <c r="F99" s="1">
        <v>93</v>
      </c>
      <c r="H99" s="1">
        <f t="shared" ca="1" si="27"/>
        <v>84.471386148701342</v>
      </c>
      <c r="I99" s="1">
        <f t="shared" ca="1" si="27"/>
        <v>86.796857142740308</v>
      </c>
      <c r="J99" s="1">
        <f t="shared" ca="1" si="27"/>
        <v>79.018306103974936</v>
      </c>
      <c r="K99" s="1">
        <f t="shared" ca="1" si="27"/>
        <v>121.42963320860892</v>
      </c>
      <c r="L99" s="1">
        <f t="shared" ca="1" si="27"/>
        <v>102.50368741626141</v>
      </c>
      <c r="M99" s="1">
        <f t="shared" ca="1" si="27"/>
        <v>103.82299073451949</v>
      </c>
      <c r="N99" s="1">
        <f t="shared" ca="1" si="27"/>
        <v>96.709563392989523</v>
      </c>
      <c r="O99" s="1">
        <f t="shared" ca="1" si="27"/>
        <v>107.37451296590707</v>
      </c>
      <c r="P99" s="1">
        <f t="shared" ca="1" si="27"/>
        <v>101.65560779214121</v>
      </c>
      <c r="Q99" s="1">
        <f t="shared" ca="1" si="27"/>
        <v>96.306062256777849</v>
      </c>
      <c r="R99" s="1">
        <f t="shared" ca="1" si="27"/>
        <v>114.92332781495898</v>
      </c>
      <c r="S99" s="1">
        <f t="shared" ca="1" si="27"/>
        <v>97.307774632847796</v>
      </c>
      <c r="T99" s="1">
        <f t="shared" ca="1" si="27"/>
        <v>117.35238634391433</v>
      </c>
      <c r="U99" s="1">
        <f t="shared" ca="1" si="27"/>
        <v>95.273920090890655</v>
      </c>
      <c r="V99" s="1">
        <f t="shared" ca="1" si="27"/>
        <v>103.36802732963137</v>
      </c>
      <c r="W99" s="1">
        <f t="shared" ca="1" si="27"/>
        <v>100.41290493928861</v>
      </c>
      <c r="X99" s="1">
        <f t="shared" ca="1" si="26"/>
        <v>111.30372271088825</v>
      </c>
      <c r="Y99" s="1">
        <f t="shared" ca="1" si="26"/>
        <v>91.658827046749622</v>
      </c>
      <c r="Z99" s="1">
        <f t="shared" ca="1" si="26"/>
        <v>111.32918844679722</v>
      </c>
      <c r="AA99" s="1">
        <f t="shared" ca="1" si="26"/>
        <v>105.34824505455531</v>
      </c>
      <c r="AB99" s="1">
        <f t="shared" ca="1" si="26"/>
        <v>103.87943112833379</v>
      </c>
      <c r="AC99" s="1">
        <f t="shared" ca="1" si="26"/>
        <v>118.00998621520756</v>
      </c>
      <c r="AD99" s="1">
        <f t="shared" ca="1" si="26"/>
        <v>129.3266712776327</v>
      </c>
      <c r="AE99" s="1">
        <f t="shared" ca="1" si="26"/>
        <v>104.35343133694342</v>
      </c>
      <c r="AF99" s="1">
        <f t="shared" ca="1" si="26"/>
        <v>87.601511366540706</v>
      </c>
      <c r="AG99" s="1">
        <f t="shared" ca="1" si="26"/>
        <v>86.476990999103279</v>
      </c>
      <c r="AH99" s="1">
        <f t="shared" ca="1" si="26"/>
        <v>90.677441405108212</v>
      </c>
      <c r="AI99" s="1">
        <f t="shared" ca="1" si="26"/>
        <v>89.606371612425491</v>
      </c>
      <c r="AJ99" s="1">
        <f t="shared" ca="1" si="26"/>
        <v>82.870187573670407</v>
      </c>
      <c r="AK99" s="1">
        <f t="shared" ca="1" si="26"/>
        <v>125.4589218337897</v>
      </c>
      <c r="AL99" s="1">
        <f t="shared" ca="1" si="26"/>
        <v>94.311339028192876</v>
      </c>
      <c r="AM99" s="1">
        <f t="shared" ca="1" si="25"/>
        <v>86.332081193855032</v>
      </c>
      <c r="AN99" s="1">
        <f t="shared" ca="1" si="25"/>
        <v>99.726659738244379</v>
      </c>
      <c r="AO99" s="1">
        <f t="shared" ca="1" si="25"/>
        <v>95.57992664792522</v>
      </c>
      <c r="AP99" s="1">
        <f t="shared" ca="1" si="25"/>
        <v>102.55116671511169</v>
      </c>
      <c r="AQ99" s="1">
        <f t="shared" ca="1" si="25"/>
        <v>99.76519415617004</v>
      </c>
    </row>
    <row r="100" spans="1:43" x14ac:dyDescent="0.25">
      <c r="A100" s="1" t="str">
        <f t="shared" ca="1" si="17"/>
        <v>yes</v>
      </c>
      <c r="B100" s="1">
        <f t="shared" ca="1" si="18"/>
        <v>96.738198977624293</v>
      </c>
      <c r="C100" s="1">
        <f t="shared" ca="1" si="19"/>
        <v>107.12930260550512</v>
      </c>
      <c r="D100" s="1">
        <f t="shared" ca="1" si="20"/>
        <v>102.22930260550511</v>
      </c>
      <c r="E100" s="1">
        <f t="shared" ca="1" si="21"/>
        <v>16.809500901675975</v>
      </c>
      <c r="F100" s="1">
        <v>94</v>
      </c>
      <c r="H100" s="1">
        <f t="shared" ca="1" si="27"/>
        <v>116.5394739227779</v>
      </c>
      <c r="I100" s="1">
        <f t="shared" ca="1" si="27"/>
        <v>86.389433755879537</v>
      </c>
      <c r="J100" s="1">
        <f t="shared" ca="1" si="27"/>
        <v>103.16947314198765</v>
      </c>
      <c r="K100" s="1">
        <f t="shared" ca="1" si="27"/>
        <v>68.537791420778674</v>
      </c>
      <c r="L100" s="1">
        <f t="shared" ca="1" si="27"/>
        <v>102.07023269307246</v>
      </c>
      <c r="M100" s="1">
        <f t="shared" ca="1" si="27"/>
        <v>122.66351113287223</v>
      </c>
      <c r="N100" s="1">
        <f t="shared" ca="1" si="27"/>
        <v>108.0289140349193</v>
      </c>
      <c r="O100" s="1">
        <f t="shared" ca="1" si="27"/>
        <v>130.29663536354414</v>
      </c>
      <c r="P100" s="1">
        <f t="shared" ca="1" si="27"/>
        <v>96.834419791500565</v>
      </c>
      <c r="Q100" s="1">
        <f t="shared" ca="1" si="27"/>
        <v>126.14603446096075</v>
      </c>
      <c r="R100" s="1">
        <f t="shared" ca="1" si="27"/>
        <v>105.16576161357227</v>
      </c>
      <c r="S100" s="1">
        <f t="shared" ca="1" si="27"/>
        <v>82.089010235051859</v>
      </c>
      <c r="T100" s="1">
        <f t="shared" ca="1" si="27"/>
        <v>89.758804940608215</v>
      </c>
      <c r="U100" s="1">
        <f t="shared" ca="1" si="27"/>
        <v>115.83875364750244</v>
      </c>
      <c r="V100" s="1">
        <f t="shared" ca="1" si="27"/>
        <v>101.01110487682597</v>
      </c>
      <c r="W100" s="1">
        <f t="shared" ca="1" si="27"/>
        <v>94.882697295734218</v>
      </c>
      <c r="X100" s="1">
        <f t="shared" ca="1" si="26"/>
        <v>99.324136947160468</v>
      </c>
      <c r="Y100" s="1">
        <f t="shared" ca="1" si="26"/>
        <v>122.31266299350204</v>
      </c>
      <c r="Z100" s="1">
        <f t="shared" ca="1" si="26"/>
        <v>104.17041395508568</v>
      </c>
      <c r="AA100" s="1">
        <f t="shared" ca="1" si="26"/>
        <v>117.9803649967745</v>
      </c>
      <c r="AB100" s="1">
        <f t="shared" ca="1" si="26"/>
        <v>77.286133170976171</v>
      </c>
      <c r="AC100" s="1">
        <f t="shared" ca="1" si="26"/>
        <v>97.292409366790437</v>
      </c>
      <c r="AD100" s="1">
        <f t="shared" ca="1" si="26"/>
        <v>92.434391893586138</v>
      </c>
      <c r="AE100" s="1">
        <f t="shared" ca="1" si="26"/>
        <v>93.605656640414139</v>
      </c>
      <c r="AF100" s="1">
        <f t="shared" ca="1" si="26"/>
        <v>90.519284524562636</v>
      </c>
      <c r="AG100" s="1">
        <f t="shared" ca="1" si="26"/>
        <v>99.659403133313816</v>
      </c>
      <c r="AH100" s="1">
        <f t="shared" ca="1" si="26"/>
        <v>115.63053261905812</v>
      </c>
      <c r="AI100" s="1">
        <f t="shared" ca="1" si="26"/>
        <v>111.6278656804574</v>
      </c>
      <c r="AJ100" s="1">
        <f t="shared" ca="1" si="26"/>
        <v>87.962157009929655</v>
      </c>
      <c r="AK100" s="1">
        <f t="shared" ca="1" si="26"/>
        <v>72.993577018401609</v>
      </c>
      <c r="AL100" s="1">
        <f t="shared" ca="1" si="26"/>
        <v>78.694804872190332</v>
      </c>
      <c r="AM100" s="1">
        <f t="shared" ca="1" si="25"/>
        <v>100.18715813636486</v>
      </c>
      <c r="AN100" s="1">
        <f t="shared" ca="1" si="25"/>
        <v>139.04268480281672</v>
      </c>
      <c r="AO100" s="1">
        <f t="shared" ca="1" si="25"/>
        <v>126.25631429307103</v>
      </c>
      <c r="AP100" s="1">
        <f t="shared" ca="1" si="25"/>
        <v>112.07959385453253</v>
      </c>
      <c r="AQ100" s="1">
        <f t="shared" ca="1" si="25"/>
        <v>91.773295561607981</v>
      </c>
    </row>
    <row r="101" spans="1:43" x14ac:dyDescent="0.25">
      <c r="A101" s="1" t="str">
        <f t="shared" ca="1" si="17"/>
        <v>yes</v>
      </c>
      <c r="B101" s="1">
        <f t="shared" ca="1" si="18"/>
        <v>96.225866587976441</v>
      </c>
      <c r="C101" s="1">
        <f t="shared" ca="1" si="19"/>
        <v>105.92740436975411</v>
      </c>
      <c r="D101" s="1">
        <f t="shared" ca="1" si="20"/>
        <v>101.02740436975411</v>
      </c>
      <c r="E101" s="1">
        <f t="shared" ca="1" si="21"/>
        <v>14.69858504625816</v>
      </c>
      <c r="F101" s="1">
        <v>95</v>
      </c>
      <c r="H101" s="1">
        <f t="shared" ca="1" si="27"/>
        <v>110.68291586988956</v>
      </c>
      <c r="I101" s="1">
        <f t="shared" ca="1" si="27"/>
        <v>94.159765014564869</v>
      </c>
      <c r="J101" s="1">
        <f t="shared" ca="1" si="27"/>
        <v>106.38580597512166</v>
      </c>
      <c r="K101" s="1">
        <f t="shared" ca="1" si="27"/>
        <v>110.67997743482699</v>
      </c>
      <c r="L101" s="1">
        <f t="shared" ca="1" si="27"/>
        <v>121.64704957146694</v>
      </c>
      <c r="M101" s="1">
        <f t="shared" ca="1" si="27"/>
        <v>99.637969806273716</v>
      </c>
      <c r="N101" s="1">
        <f t="shared" ca="1" si="27"/>
        <v>139.62361199392114</v>
      </c>
      <c r="O101" s="1">
        <f t="shared" ca="1" si="27"/>
        <v>88.045957447012128</v>
      </c>
      <c r="P101" s="1">
        <f t="shared" ca="1" si="27"/>
        <v>91.697164544449564</v>
      </c>
      <c r="Q101" s="1">
        <f t="shared" ca="1" si="27"/>
        <v>119.43862060432609</v>
      </c>
      <c r="R101" s="1">
        <f t="shared" ca="1" si="27"/>
        <v>69.134937922314307</v>
      </c>
      <c r="S101" s="1">
        <f t="shared" ca="1" si="27"/>
        <v>93.54387264473452</v>
      </c>
      <c r="T101" s="1">
        <f t="shared" ca="1" si="27"/>
        <v>91.005180789047699</v>
      </c>
      <c r="U101" s="1">
        <f t="shared" ca="1" si="27"/>
        <v>97.346380315775079</v>
      </c>
      <c r="V101" s="1">
        <f t="shared" ca="1" si="27"/>
        <v>100.36345645696598</v>
      </c>
      <c r="W101" s="1">
        <f t="shared" ca="1" si="27"/>
        <v>79.99570388268593</v>
      </c>
      <c r="X101" s="1">
        <f t="shared" ca="1" si="26"/>
        <v>84.002732577410981</v>
      </c>
      <c r="Y101" s="1">
        <f t="shared" ca="1" si="26"/>
        <v>96.689646731651479</v>
      </c>
      <c r="Z101" s="1">
        <f t="shared" ca="1" si="26"/>
        <v>72.416372835364498</v>
      </c>
      <c r="AA101" s="1">
        <f t="shared" ca="1" si="26"/>
        <v>97.266642119767411</v>
      </c>
      <c r="AB101" s="1">
        <f t="shared" ca="1" si="26"/>
        <v>116.85200109433011</v>
      </c>
      <c r="AC101" s="1">
        <f t="shared" ca="1" si="26"/>
        <v>103.84682392220083</v>
      </c>
      <c r="AD101" s="1">
        <f t="shared" ca="1" si="26"/>
        <v>89.187846040147221</v>
      </c>
      <c r="AE101" s="1">
        <f t="shared" ca="1" si="26"/>
        <v>94.959347248343477</v>
      </c>
      <c r="AF101" s="1">
        <f t="shared" ca="1" si="26"/>
        <v>112.27420387090423</v>
      </c>
      <c r="AG101" s="1">
        <f t="shared" ca="1" si="26"/>
        <v>109.86031825338247</v>
      </c>
      <c r="AH101" s="1">
        <f t="shared" ca="1" si="26"/>
        <v>95.596893327730598</v>
      </c>
      <c r="AI101" s="1">
        <f t="shared" ca="1" si="26"/>
        <v>96.581077109567545</v>
      </c>
      <c r="AJ101" s="1">
        <f t="shared" ca="1" si="26"/>
        <v>115.52883853224452</v>
      </c>
      <c r="AK101" s="1">
        <f t="shared" ca="1" si="26"/>
        <v>87.318549847576904</v>
      </c>
      <c r="AL101" s="1">
        <f t="shared" ca="1" si="26"/>
        <v>117.8563524336287</v>
      </c>
      <c r="AM101" s="1">
        <f t="shared" ca="1" si="25"/>
        <v>98.4200851427467</v>
      </c>
      <c r="AN101" s="1">
        <f t="shared" ca="1" si="25"/>
        <v>107.39795433892844</v>
      </c>
      <c r="AO101" s="1">
        <f t="shared" ca="1" si="25"/>
        <v>121.8520078633268</v>
      </c>
      <c r="AP101" s="1">
        <f t="shared" ca="1" si="25"/>
        <v>111.74990418063425</v>
      </c>
      <c r="AQ101" s="1">
        <f t="shared" ca="1" si="25"/>
        <v>93.940589567885041</v>
      </c>
    </row>
    <row r="102" spans="1:43" x14ac:dyDescent="0.25">
      <c r="A102" s="1" t="str">
        <f t="shared" ca="1" si="17"/>
        <v>yes</v>
      </c>
      <c r="B102" s="1">
        <f t="shared" ca="1" si="18"/>
        <v>92.075608460198779</v>
      </c>
      <c r="C102" s="1">
        <f t="shared" ca="1" si="19"/>
        <v>102.14806845320309</v>
      </c>
      <c r="D102" s="1">
        <f t="shared" ca="1" si="20"/>
        <v>97.248068453203089</v>
      </c>
      <c r="E102" s="1">
        <f t="shared" ca="1" si="21"/>
        <v>15.834061203074405</v>
      </c>
      <c r="F102" s="1">
        <v>96</v>
      </c>
      <c r="H102" s="1">
        <f t="shared" ca="1" si="27"/>
        <v>97.990729962201812</v>
      </c>
      <c r="I102" s="1">
        <f t="shared" ca="1" si="27"/>
        <v>125.02244014950051</v>
      </c>
      <c r="J102" s="1">
        <f t="shared" ca="1" si="27"/>
        <v>107.35813346985039</v>
      </c>
      <c r="K102" s="1">
        <f t="shared" ca="1" si="27"/>
        <v>96.819666772038246</v>
      </c>
      <c r="L102" s="1">
        <f t="shared" ca="1" si="27"/>
        <v>103.55974200037197</v>
      </c>
      <c r="M102" s="1">
        <f t="shared" ca="1" si="27"/>
        <v>108.61508580161086</v>
      </c>
      <c r="N102" s="1">
        <f t="shared" ca="1" si="27"/>
        <v>97.254706726275046</v>
      </c>
      <c r="O102" s="1">
        <f t="shared" ca="1" si="27"/>
        <v>106.88310844096272</v>
      </c>
      <c r="P102" s="1">
        <f t="shared" ca="1" si="27"/>
        <v>115.88093168308406</v>
      </c>
      <c r="Q102" s="1">
        <f t="shared" ca="1" si="27"/>
        <v>96.86934166468491</v>
      </c>
      <c r="R102" s="1">
        <f t="shared" ca="1" si="27"/>
        <v>98.495997928831358</v>
      </c>
      <c r="S102" s="1">
        <f t="shared" ca="1" si="27"/>
        <v>68.659990422066599</v>
      </c>
      <c r="T102" s="1">
        <f t="shared" ca="1" si="27"/>
        <v>104.99232068177297</v>
      </c>
      <c r="U102" s="1">
        <f t="shared" ca="1" si="27"/>
        <v>78.638701116888271</v>
      </c>
      <c r="V102" s="1">
        <f t="shared" ca="1" si="27"/>
        <v>121.2180114810117</v>
      </c>
      <c r="W102" s="1">
        <f t="shared" ca="1" si="27"/>
        <v>101.67853346158802</v>
      </c>
      <c r="X102" s="1">
        <f t="shared" ca="1" si="26"/>
        <v>75.829120014089327</v>
      </c>
      <c r="Y102" s="1">
        <f t="shared" ca="1" si="26"/>
        <v>88.69496454632079</v>
      </c>
      <c r="Z102" s="1">
        <f t="shared" ca="1" si="26"/>
        <v>111.1094124754374</v>
      </c>
      <c r="AA102" s="1">
        <f t="shared" ca="1" si="26"/>
        <v>123.5400128490457</v>
      </c>
      <c r="AB102" s="1">
        <f t="shared" ca="1" si="26"/>
        <v>100.84022483499541</v>
      </c>
      <c r="AC102" s="1">
        <f t="shared" ca="1" si="26"/>
        <v>96.024007176455726</v>
      </c>
      <c r="AD102" s="1">
        <f t="shared" ca="1" si="26"/>
        <v>99.082267376246051</v>
      </c>
      <c r="AE102" s="1">
        <f t="shared" ca="1" si="26"/>
        <v>87.106043427333248</v>
      </c>
      <c r="AF102" s="1">
        <f t="shared" ca="1" si="26"/>
        <v>100.39148668414904</v>
      </c>
      <c r="AG102" s="1">
        <f t="shared" ca="1" si="26"/>
        <v>110.21899882609011</v>
      </c>
      <c r="AH102" s="1">
        <f t="shared" ca="1" si="26"/>
        <v>99.43186210863702</v>
      </c>
      <c r="AI102" s="1">
        <f t="shared" ca="1" si="26"/>
        <v>103.73028876742893</v>
      </c>
      <c r="AJ102" s="1">
        <f t="shared" ca="1" si="26"/>
        <v>113.63910257385676</v>
      </c>
      <c r="AK102" s="1">
        <f t="shared" ca="1" si="26"/>
        <v>100.76082367602162</v>
      </c>
      <c r="AL102" s="1">
        <f t="shared" ca="1" si="26"/>
        <v>57.563675611783154</v>
      </c>
      <c r="AM102" s="1">
        <f t="shared" ca="1" si="25"/>
        <v>96.140032523672375</v>
      </c>
      <c r="AN102" s="1">
        <f t="shared" ca="1" si="25"/>
        <v>69.355133504135537</v>
      </c>
      <c r="AO102" s="1">
        <f t="shared" ca="1" si="25"/>
        <v>82.590227254288763</v>
      </c>
      <c r="AP102" s="1">
        <f t="shared" ca="1" si="25"/>
        <v>71.176656590913439</v>
      </c>
      <c r="AQ102" s="1">
        <f t="shared" ca="1" si="25"/>
        <v>83.768681731670853</v>
      </c>
    </row>
    <row r="103" spans="1:43" x14ac:dyDescent="0.25">
      <c r="A103" s="1" t="str">
        <f t="shared" ca="1" si="17"/>
        <v>yes</v>
      </c>
      <c r="B103" s="1">
        <f t="shared" ca="1" si="18"/>
        <v>94.656115997326182</v>
      </c>
      <c r="C103" s="1">
        <f t="shared" ca="1" si="19"/>
        <v>103.90436995568554</v>
      </c>
      <c r="D103" s="1">
        <f t="shared" ca="1" si="20"/>
        <v>99.004369955685533</v>
      </c>
      <c r="E103" s="1">
        <f t="shared" ca="1" si="21"/>
        <v>13.310981505181667</v>
      </c>
      <c r="F103" s="1">
        <v>97</v>
      </c>
      <c r="H103" s="1">
        <f t="shared" ca="1" si="27"/>
        <v>90.137535551497891</v>
      </c>
      <c r="I103" s="1">
        <f t="shared" ca="1" si="27"/>
        <v>112.06262510553292</v>
      </c>
      <c r="J103" s="1">
        <f t="shared" ca="1" si="27"/>
        <v>103.67403016833428</v>
      </c>
      <c r="K103" s="1">
        <f t="shared" ca="1" si="27"/>
        <v>72.391325660728398</v>
      </c>
      <c r="L103" s="1">
        <f t="shared" ca="1" si="27"/>
        <v>71.70028733757475</v>
      </c>
      <c r="M103" s="1">
        <f t="shared" ca="1" si="27"/>
        <v>114.91324732672717</v>
      </c>
      <c r="N103" s="1">
        <f t="shared" ca="1" si="27"/>
        <v>99.278578394463608</v>
      </c>
      <c r="O103" s="1">
        <f t="shared" ca="1" si="27"/>
        <v>116.16957597666548</v>
      </c>
      <c r="P103" s="1">
        <f t="shared" ca="1" si="27"/>
        <v>85.739964522232555</v>
      </c>
      <c r="Q103" s="1">
        <f t="shared" ca="1" si="27"/>
        <v>105.83468153906432</v>
      </c>
      <c r="R103" s="1">
        <f t="shared" ca="1" si="27"/>
        <v>100.48176716645879</v>
      </c>
      <c r="S103" s="1">
        <f t="shared" ca="1" si="27"/>
        <v>102.32615000066158</v>
      </c>
      <c r="T103" s="1">
        <f t="shared" ca="1" si="27"/>
        <v>113.16903365794157</v>
      </c>
      <c r="U103" s="1">
        <f t="shared" ca="1" si="27"/>
        <v>98.235460859112251</v>
      </c>
      <c r="V103" s="1">
        <f t="shared" ca="1" si="27"/>
        <v>108.56006432598011</v>
      </c>
      <c r="W103" s="1">
        <f t="shared" ca="1" si="27"/>
        <v>93.046566412902521</v>
      </c>
      <c r="X103" s="1">
        <f t="shared" ca="1" si="26"/>
        <v>91.205350668307403</v>
      </c>
      <c r="Y103" s="1">
        <f t="shared" ca="1" si="26"/>
        <v>72.93337247052105</v>
      </c>
      <c r="Z103" s="1">
        <f t="shared" ca="1" si="26"/>
        <v>110.99097218291134</v>
      </c>
      <c r="AA103" s="1">
        <f t="shared" ca="1" si="26"/>
        <v>83.549603020852132</v>
      </c>
      <c r="AB103" s="1">
        <f t="shared" ca="1" si="26"/>
        <v>107.81325629783537</v>
      </c>
      <c r="AC103" s="1">
        <f t="shared" ca="1" si="26"/>
        <v>109.13440175051679</v>
      </c>
      <c r="AD103" s="1">
        <f t="shared" ca="1" si="26"/>
        <v>103.45253880897471</v>
      </c>
      <c r="AE103" s="1">
        <f t="shared" ca="1" si="26"/>
        <v>105.77984859706898</v>
      </c>
      <c r="AF103" s="1">
        <f t="shared" ca="1" si="26"/>
        <v>111.89401656989141</v>
      </c>
      <c r="AG103" s="1">
        <f t="shared" ca="1" si="26"/>
        <v>75.212319928063465</v>
      </c>
      <c r="AH103" s="1">
        <f t="shared" ca="1" si="26"/>
        <v>105.19169352906293</v>
      </c>
      <c r="AI103" s="1">
        <f t="shared" ca="1" si="26"/>
        <v>112.04634549859009</v>
      </c>
      <c r="AJ103" s="1">
        <f t="shared" ca="1" si="26"/>
        <v>107.21235540820953</v>
      </c>
      <c r="AK103" s="1">
        <f t="shared" ca="1" si="26"/>
        <v>107.17117381020287</v>
      </c>
      <c r="AL103" s="1">
        <f t="shared" ca="1" si="26"/>
        <v>82.434260986098963</v>
      </c>
      <c r="AM103" s="1">
        <f t="shared" ca="1" si="25"/>
        <v>95.142348399410309</v>
      </c>
      <c r="AN103" s="1">
        <f t="shared" ca="1" si="25"/>
        <v>110.08431437170319</v>
      </c>
      <c r="AO103" s="1">
        <f t="shared" ca="1" si="25"/>
        <v>98.957084519038318</v>
      </c>
      <c r="AP103" s="1">
        <f t="shared" ca="1" si="25"/>
        <v>107.94447154578</v>
      </c>
      <c r="AQ103" s="1">
        <f t="shared" ca="1" si="25"/>
        <v>78.286696035761878</v>
      </c>
    </row>
    <row r="104" spans="1:43" x14ac:dyDescent="0.25">
      <c r="A104" s="1" t="str">
        <f t="shared" ca="1" si="17"/>
        <v>yes</v>
      </c>
      <c r="B104" s="1">
        <f t="shared" ca="1" si="18"/>
        <v>94.660027738014165</v>
      </c>
      <c r="C104" s="1">
        <f t="shared" ca="1" si="19"/>
        <v>104.98250256423445</v>
      </c>
      <c r="D104" s="1">
        <f t="shared" ca="1" si="20"/>
        <v>100.08250256423445</v>
      </c>
      <c r="E104" s="1">
        <f t="shared" ca="1" si="21"/>
        <v>16.599412733327398</v>
      </c>
      <c r="F104" s="1">
        <v>98</v>
      </c>
      <c r="H104" s="1">
        <f t="shared" ca="1" si="27"/>
        <v>107.53957765606306</v>
      </c>
      <c r="I104" s="1">
        <f t="shared" ca="1" si="27"/>
        <v>126.58040244070185</v>
      </c>
      <c r="J104" s="1">
        <f t="shared" ca="1" si="27"/>
        <v>65.564002299024395</v>
      </c>
      <c r="K104" s="1">
        <f t="shared" ca="1" si="27"/>
        <v>116.30114979803045</v>
      </c>
      <c r="L104" s="1">
        <f t="shared" ca="1" si="27"/>
        <v>77.628460679618911</v>
      </c>
      <c r="M104" s="1">
        <f t="shared" ca="1" si="27"/>
        <v>103.06888414823543</v>
      </c>
      <c r="N104" s="1">
        <f t="shared" ca="1" si="27"/>
        <v>112.44930907413703</v>
      </c>
      <c r="O104" s="1">
        <f t="shared" ca="1" si="27"/>
        <v>110.54324802033535</v>
      </c>
      <c r="P104" s="1">
        <f t="shared" ca="1" si="27"/>
        <v>96.28790586724152</v>
      </c>
      <c r="Q104" s="1">
        <f t="shared" ca="1" si="27"/>
        <v>104.96678249576853</v>
      </c>
      <c r="R104" s="1">
        <f t="shared" ca="1" si="27"/>
        <v>115.88864400538326</v>
      </c>
      <c r="S104" s="1">
        <f t="shared" ca="1" si="27"/>
        <v>91.453224859376348</v>
      </c>
      <c r="T104" s="1">
        <f t="shared" ca="1" si="27"/>
        <v>137.39668156736252</v>
      </c>
      <c r="U104" s="1">
        <f t="shared" ca="1" si="27"/>
        <v>73.101842761267676</v>
      </c>
      <c r="V104" s="1">
        <f t="shared" ca="1" si="27"/>
        <v>107.59002122822265</v>
      </c>
      <c r="W104" s="1">
        <f t="shared" ca="1" si="27"/>
        <v>111.69012854119248</v>
      </c>
      <c r="X104" s="1">
        <f t="shared" ca="1" si="26"/>
        <v>124.73246037738397</v>
      </c>
      <c r="Y104" s="1">
        <f t="shared" ca="1" si="26"/>
        <v>103.92889487868625</v>
      </c>
      <c r="Z104" s="1">
        <f t="shared" ca="1" si="26"/>
        <v>95.887982070860531</v>
      </c>
      <c r="AA104" s="1">
        <f t="shared" ca="1" si="26"/>
        <v>124.11550272602622</v>
      </c>
      <c r="AB104" s="1">
        <f t="shared" ca="1" si="26"/>
        <v>83.278865232809608</v>
      </c>
      <c r="AC104" s="1">
        <f t="shared" ca="1" si="26"/>
        <v>88.479415899064648</v>
      </c>
      <c r="AD104" s="1">
        <f t="shared" ca="1" si="26"/>
        <v>84.858896306502842</v>
      </c>
      <c r="AE104" s="1">
        <f t="shared" ca="1" si="26"/>
        <v>115.60013328256646</v>
      </c>
      <c r="AF104" s="1">
        <f t="shared" ca="1" si="26"/>
        <v>97.051195924057808</v>
      </c>
      <c r="AG104" s="1">
        <f t="shared" ca="1" si="26"/>
        <v>97.641684324380236</v>
      </c>
      <c r="AH104" s="1">
        <f t="shared" ca="1" si="26"/>
        <v>101.55614624153633</v>
      </c>
      <c r="AI104" s="1">
        <f t="shared" ca="1" si="26"/>
        <v>104.41595540735788</v>
      </c>
      <c r="AJ104" s="1">
        <f t="shared" ca="1" si="26"/>
        <v>106.81101093473799</v>
      </c>
      <c r="AK104" s="1">
        <f t="shared" ca="1" si="26"/>
        <v>81.171551296163187</v>
      </c>
      <c r="AL104" s="1">
        <f t="shared" ca="1" si="26"/>
        <v>104.62364889924191</v>
      </c>
      <c r="AM104" s="1">
        <f t="shared" ca="1" si="25"/>
        <v>87.707112523167893</v>
      </c>
      <c r="AN104" s="1">
        <f t="shared" ca="1" si="25"/>
        <v>100.02586501665759</v>
      </c>
      <c r="AO104" s="1">
        <f t="shared" ca="1" si="25"/>
        <v>91.681301514598829</v>
      </c>
      <c r="AP104" s="1">
        <f t="shared" ca="1" si="25"/>
        <v>76.086688411760292</v>
      </c>
      <c r="AQ104" s="1">
        <f t="shared" ca="1" si="25"/>
        <v>75.265515602918583</v>
      </c>
    </row>
    <row r="105" spans="1:43" x14ac:dyDescent="0.25">
      <c r="A105" s="1" t="str">
        <f t="shared" ca="1" si="17"/>
        <v>yes</v>
      </c>
      <c r="B105" s="1">
        <f t="shared" ca="1" si="18"/>
        <v>95.191142545663141</v>
      </c>
      <c r="C105" s="1">
        <f t="shared" ca="1" si="19"/>
        <v>104.53509482898421</v>
      </c>
      <c r="D105" s="1">
        <f t="shared" ca="1" si="20"/>
        <v>99.635094828984208</v>
      </c>
      <c r="E105" s="1">
        <f t="shared" ca="1" si="21"/>
        <v>13.603935561186944</v>
      </c>
      <c r="F105" s="1">
        <v>99</v>
      </c>
      <c r="H105" s="1">
        <f t="shared" ca="1" si="27"/>
        <v>108.91701519298711</v>
      </c>
      <c r="I105" s="1">
        <f t="shared" ca="1" si="27"/>
        <v>101.49265838193841</v>
      </c>
      <c r="J105" s="1">
        <f t="shared" ca="1" si="27"/>
        <v>95.130144061492402</v>
      </c>
      <c r="K105" s="1">
        <f t="shared" ca="1" si="27"/>
        <v>110.73273956368658</v>
      </c>
      <c r="L105" s="1">
        <f t="shared" ca="1" si="27"/>
        <v>92.476630813854825</v>
      </c>
      <c r="M105" s="1">
        <f t="shared" ca="1" si="27"/>
        <v>105.64864998924907</v>
      </c>
      <c r="N105" s="1">
        <f t="shared" ca="1" si="27"/>
        <v>96.010061266152036</v>
      </c>
      <c r="O105" s="1">
        <f t="shared" ca="1" si="27"/>
        <v>119.39995724047375</v>
      </c>
      <c r="P105" s="1">
        <f t="shared" ca="1" si="27"/>
        <v>112.56740532109602</v>
      </c>
      <c r="Q105" s="1">
        <f t="shared" ca="1" si="27"/>
        <v>62.371600163598693</v>
      </c>
      <c r="R105" s="1">
        <f t="shared" ca="1" si="27"/>
        <v>98.594152741303915</v>
      </c>
      <c r="S105" s="1">
        <f t="shared" ca="1" si="27"/>
        <v>98.580492338335333</v>
      </c>
      <c r="T105" s="1">
        <f t="shared" ca="1" si="27"/>
        <v>91.168056148134184</v>
      </c>
      <c r="U105" s="1">
        <f t="shared" ca="1" si="27"/>
        <v>87.382977182558633</v>
      </c>
      <c r="V105" s="1">
        <f t="shared" ca="1" si="27"/>
        <v>79.434738399973696</v>
      </c>
      <c r="W105" s="1">
        <f t="shared" ca="1" si="27"/>
        <v>92.836548878553714</v>
      </c>
      <c r="X105" s="1">
        <f t="shared" ca="1" si="26"/>
        <v>93.856014157499857</v>
      </c>
      <c r="Y105" s="1">
        <f t="shared" ca="1" si="26"/>
        <v>99.59692223337197</v>
      </c>
      <c r="Z105" s="1">
        <f t="shared" ca="1" si="26"/>
        <v>91.428840039763529</v>
      </c>
      <c r="AA105" s="1">
        <f t="shared" ca="1" si="26"/>
        <v>68.806879381862032</v>
      </c>
      <c r="AB105" s="1">
        <f t="shared" ca="1" si="26"/>
        <v>123.79457573456517</v>
      </c>
      <c r="AC105" s="1">
        <f t="shared" ca="1" si="26"/>
        <v>101.46023460625051</v>
      </c>
      <c r="AD105" s="1">
        <f t="shared" ca="1" si="26"/>
        <v>114.40213935310423</v>
      </c>
      <c r="AE105" s="1">
        <f t="shared" ca="1" si="26"/>
        <v>98.472824407401035</v>
      </c>
      <c r="AF105" s="1">
        <f t="shared" ca="1" si="26"/>
        <v>106.10105775496935</v>
      </c>
      <c r="AG105" s="1">
        <f t="shared" ca="1" si="26"/>
        <v>104.31403925559933</v>
      </c>
      <c r="AH105" s="1">
        <f t="shared" ca="1" si="26"/>
        <v>93.936460114765907</v>
      </c>
      <c r="AI105" s="1">
        <f t="shared" ca="1" si="26"/>
        <v>104.35416696181255</v>
      </c>
      <c r="AJ105" s="1">
        <f t="shared" ca="1" si="26"/>
        <v>115.91299630202869</v>
      </c>
      <c r="AK105" s="1">
        <f t="shared" ca="1" si="26"/>
        <v>119.17032529673519</v>
      </c>
      <c r="AL105" s="1">
        <f t="shared" ca="1" si="26"/>
        <v>118.82315527371827</v>
      </c>
      <c r="AM105" s="1">
        <f t="shared" ca="1" si="25"/>
        <v>100.42424067682971</v>
      </c>
      <c r="AN105" s="1">
        <f t="shared" ca="1" si="25"/>
        <v>92.798823280577793</v>
      </c>
      <c r="AO105" s="1">
        <f t="shared" ca="1" si="25"/>
        <v>90.812406681354688</v>
      </c>
      <c r="AP105" s="1">
        <f t="shared" ca="1" si="25"/>
        <v>83.746677479730224</v>
      </c>
      <c r="AQ105" s="1">
        <f t="shared" ca="1" si="25"/>
        <v>111.90680716810321</v>
      </c>
    </row>
    <row r="106" spans="1:43" x14ac:dyDescent="0.25">
      <c r="A106" s="1" t="str">
        <f t="shared" ca="1" si="17"/>
        <v>yes</v>
      </c>
      <c r="B106" s="1">
        <f t="shared" ca="1" si="18"/>
        <v>92.144922343440314</v>
      </c>
      <c r="C106" s="1">
        <f t="shared" ca="1" si="19"/>
        <v>101.85736776734245</v>
      </c>
      <c r="D106" s="1">
        <f t="shared" ca="1" si="20"/>
        <v>96.957367767342447</v>
      </c>
      <c r="E106" s="1">
        <f t="shared" ca="1" si="21"/>
        <v>14.731975787455493</v>
      </c>
      <c r="F106" s="1">
        <v>100</v>
      </c>
      <c r="H106" s="1">
        <f t="shared" ca="1" si="27"/>
        <v>106.03878035959458</v>
      </c>
      <c r="I106" s="1">
        <f t="shared" ca="1" si="27"/>
        <v>87.889472514003387</v>
      </c>
      <c r="J106" s="1">
        <f t="shared" ca="1" si="27"/>
        <v>99.862403711028122</v>
      </c>
      <c r="K106" s="1">
        <f t="shared" ca="1" si="27"/>
        <v>76.226178368396234</v>
      </c>
      <c r="L106" s="1">
        <f t="shared" ca="1" si="27"/>
        <v>85.842697493397594</v>
      </c>
      <c r="M106" s="1">
        <f t="shared" ca="1" si="27"/>
        <v>75.718205556013785</v>
      </c>
      <c r="N106" s="1">
        <f t="shared" ca="1" si="27"/>
        <v>110.16483074123224</v>
      </c>
      <c r="O106" s="1">
        <f t="shared" ca="1" si="27"/>
        <v>118.42267113279073</v>
      </c>
      <c r="P106" s="1">
        <f t="shared" ca="1" si="27"/>
        <v>96.34112133951605</v>
      </c>
      <c r="Q106" s="1">
        <f t="shared" ca="1" si="27"/>
        <v>105.89160662228821</v>
      </c>
      <c r="R106" s="1">
        <f t="shared" ca="1" si="27"/>
        <v>74.807982000942431</v>
      </c>
      <c r="S106" s="1">
        <f t="shared" ca="1" si="27"/>
        <v>110.25116236223644</v>
      </c>
      <c r="T106" s="1">
        <f t="shared" ca="1" si="27"/>
        <v>108.74674125552991</v>
      </c>
      <c r="U106" s="1">
        <f t="shared" ca="1" si="27"/>
        <v>98.250610707660101</v>
      </c>
      <c r="V106" s="1">
        <f t="shared" ca="1" si="27"/>
        <v>79.319286122997681</v>
      </c>
      <c r="W106" s="1">
        <f t="shared" ca="1" si="27"/>
        <v>118.57160225943628</v>
      </c>
      <c r="X106" s="1">
        <f t="shared" ca="1" si="26"/>
        <v>99.143159698974642</v>
      </c>
      <c r="Y106" s="1">
        <f t="shared" ca="1" si="26"/>
        <v>98.266834310735973</v>
      </c>
      <c r="Z106" s="1">
        <f t="shared" ca="1" si="26"/>
        <v>88.022103157352575</v>
      </c>
      <c r="AA106" s="1">
        <f t="shared" ca="1" si="26"/>
        <v>101.1860770956779</v>
      </c>
      <c r="AB106" s="1">
        <f t="shared" ca="1" si="26"/>
        <v>86.715792690197034</v>
      </c>
      <c r="AC106" s="1">
        <f t="shared" ca="1" si="26"/>
        <v>105.30303104358461</v>
      </c>
      <c r="AD106" s="1">
        <f t="shared" ca="1" si="26"/>
        <v>104.27882884828253</v>
      </c>
      <c r="AE106" s="1">
        <f t="shared" ca="1" si="26"/>
        <v>82.482893515493231</v>
      </c>
      <c r="AF106" s="1">
        <f t="shared" ca="1" si="26"/>
        <v>67.354179296045999</v>
      </c>
      <c r="AG106" s="1">
        <f t="shared" ca="1" si="26"/>
        <v>93.710907127853943</v>
      </c>
      <c r="AH106" s="1">
        <f t="shared" ca="1" si="26"/>
        <v>110.20052451394363</v>
      </c>
      <c r="AI106" s="1">
        <f t="shared" ca="1" si="26"/>
        <v>93.058338867344432</v>
      </c>
      <c r="AJ106" s="1">
        <f t="shared" ca="1" si="26"/>
        <v>99.899139988854614</v>
      </c>
      <c r="AK106" s="1">
        <f t="shared" ca="1" si="26"/>
        <v>136.31283314125204</v>
      </c>
      <c r="AL106" s="1">
        <f t="shared" ca="1" si="26"/>
        <v>92.363980922973639</v>
      </c>
      <c r="AM106" s="1">
        <f t="shared" ca="1" si="25"/>
        <v>85.795031034327934</v>
      </c>
      <c r="AN106" s="1">
        <f t="shared" ca="1" si="25"/>
        <v>86.243881516152712</v>
      </c>
      <c r="AO106" s="1">
        <f t="shared" ca="1" si="25"/>
        <v>83.064640891231591</v>
      </c>
      <c r="AP106" s="1">
        <f t="shared" ca="1" si="25"/>
        <v>114.82194541562056</v>
      </c>
      <c r="AQ106" s="1">
        <f t="shared" ca="1" si="25"/>
        <v>109.89576400136507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H14"/>
  <sheetViews>
    <sheetView zoomScale="110" zoomScaleNormal="110" workbookViewId="0">
      <selection activeCell="C4" sqref="C4"/>
    </sheetView>
  </sheetViews>
  <sheetFormatPr defaultRowHeight="15" x14ac:dyDescent="0.25"/>
  <cols>
    <col min="2" max="2" width="45.140625" customWidth="1"/>
    <col min="3" max="3" width="31.5703125" customWidth="1"/>
    <col min="4" max="4" width="39.28515625" customWidth="1"/>
  </cols>
  <sheetData>
    <row r="1" spans="2:8" ht="23.25" x14ac:dyDescent="0.35">
      <c r="B1" s="19" t="s">
        <v>413</v>
      </c>
      <c r="D1" s="42" t="s">
        <v>477</v>
      </c>
      <c r="E1" s="33"/>
      <c r="F1" s="33"/>
      <c r="G1" s="33"/>
    </row>
    <row r="2" spans="2:8" ht="18.75" x14ac:dyDescent="0.3">
      <c r="B2" s="19" t="s">
        <v>414</v>
      </c>
      <c r="D2" s="5"/>
      <c r="E2" s="5"/>
      <c r="F2" s="5"/>
      <c r="G2" s="5"/>
      <c r="H2" s="5"/>
    </row>
    <row r="3" spans="2:8" ht="23.25" x14ac:dyDescent="0.35">
      <c r="B3" s="19" t="s">
        <v>415</v>
      </c>
      <c r="C3" s="34">
        <v>1500</v>
      </c>
      <c r="D3" s="19" t="s">
        <v>333</v>
      </c>
      <c r="E3" s="19">
        <v>1500</v>
      </c>
      <c r="F3" s="19"/>
      <c r="G3" s="19"/>
      <c r="H3" s="19"/>
    </row>
    <row r="4" spans="2:8" ht="23.25" x14ac:dyDescent="0.35">
      <c r="C4" s="34">
        <f>800/1500</f>
        <v>0.53333333333333333</v>
      </c>
      <c r="D4" s="19" t="s">
        <v>334</v>
      </c>
      <c r="E4" s="19">
        <f>800/1500</f>
        <v>0.53333333333333333</v>
      </c>
      <c r="F4" s="19" t="str">
        <f ca="1">_xlfn.FORMULATEXT(phat)</f>
        <v>=800/1500</v>
      </c>
      <c r="G4" s="19"/>
      <c r="H4" s="19"/>
    </row>
    <row r="5" spans="2:8" ht="23.25" x14ac:dyDescent="0.35">
      <c r="C5" s="34">
        <f>SQRT(C4*(1-C4)/C3)</f>
        <v>1.2881223774390611E-2</v>
      </c>
      <c r="D5" s="19" t="s">
        <v>335</v>
      </c>
      <c r="E5" s="19">
        <f>SQRT((phat)*(1-phat)/n)</f>
        <v>1.2881223774390611E-2</v>
      </c>
      <c r="F5" s="19" t="str">
        <f ca="1">_xlfn.FORMULATEXT(Std_Error_phat)</f>
        <v>=SQRT((phat)*(1-phat)/n)</v>
      </c>
      <c r="G5" s="19"/>
      <c r="H5" s="19"/>
    </row>
    <row r="6" spans="2:8" ht="23.25" x14ac:dyDescent="0.35">
      <c r="C6" s="34">
        <f>C4-1.96*C5</f>
        <v>0.50808613473552777</v>
      </c>
      <c r="D6" s="19" t="s">
        <v>291</v>
      </c>
      <c r="E6" s="19">
        <f>phat-1.96*Std_Error_phat</f>
        <v>0.50808613473552777</v>
      </c>
      <c r="F6" s="19" t="str">
        <f ca="1">_xlfn.FORMULATEXT(E6)</f>
        <v>=phat-1.96*Std_Error_phat</v>
      </c>
      <c r="G6" s="19"/>
      <c r="H6" s="19"/>
    </row>
    <row r="7" spans="2:8" ht="23.25" x14ac:dyDescent="0.35">
      <c r="C7" s="34">
        <f>C4+1.96*C5</f>
        <v>0.55858053193113888</v>
      </c>
      <c r="D7" s="19" t="s">
        <v>290</v>
      </c>
      <c r="E7" s="19">
        <f>phat+1.96*Std_Error_phat</f>
        <v>0.55858053193113888</v>
      </c>
      <c r="F7" s="19" t="str">
        <f ca="1">_xlfn.FORMULATEXT(E7)</f>
        <v>=phat+1.96*Std_Error_phat</v>
      </c>
      <c r="G7" s="19"/>
      <c r="H7" s="19"/>
    </row>
    <row r="8" spans="2:8" ht="23.25" x14ac:dyDescent="0.35">
      <c r="C8" s="34"/>
      <c r="D8" s="19" t="s">
        <v>336</v>
      </c>
      <c r="E8" s="19">
        <f>1.96*Std_Error_phat</f>
        <v>2.5247198597805599E-2</v>
      </c>
      <c r="F8" s="19" t="str">
        <f ca="1">_xlfn.FORMULATEXT(E8)</f>
        <v>=1.96*Std_Error_phat</v>
      </c>
      <c r="G8" s="5"/>
      <c r="H8" s="5"/>
    </row>
    <row r="9" spans="2:8" ht="18.75" x14ac:dyDescent="0.3">
      <c r="D9" s="5"/>
      <c r="E9" s="5"/>
      <c r="F9" s="5"/>
      <c r="G9" s="5"/>
      <c r="H9" s="5"/>
    </row>
    <row r="10" spans="2:8" ht="21" x14ac:dyDescent="0.35">
      <c r="B10" s="23" t="s">
        <v>411</v>
      </c>
      <c r="C10" s="23"/>
      <c r="D10" s="23"/>
    </row>
    <row r="11" spans="2:8" ht="21" x14ac:dyDescent="0.35">
      <c r="B11" s="23"/>
      <c r="C11" s="23"/>
      <c r="D11" s="23"/>
    </row>
    <row r="12" spans="2:8" ht="21" x14ac:dyDescent="0.35">
      <c r="B12" s="51" t="s">
        <v>291</v>
      </c>
      <c r="C12" s="51"/>
      <c r="D12" s="51" t="s">
        <v>290</v>
      </c>
    </row>
    <row r="13" spans="2:8" ht="47.25" customHeight="1" x14ac:dyDescent="0.35">
      <c r="B13" s="51" t="s">
        <v>412</v>
      </c>
      <c r="C13" s="51"/>
      <c r="D13" s="51" t="s">
        <v>442</v>
      </c>
    </row>
    <row r="14" spans="2:8" ht="21" x14ac:dyDescent="0.35">
      <c r="B14" s="22"/>
      <c r="C14" s="22"/>
      <c r="D14" s="22"/>
    </row>
  </sheetData>
  <printOptions headings="1" gridLines="1"/>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6"/>
  <sheetViews>
    <sheetView zoomScale="120" zoomScaleNormal="120" workbookViewId="0">
      <selection activeCell="C11" sqref="C11"/>
    </sheetView>
  </sheetViews>
  <sheetFormatPr defaultColWidth="8.7109375" defaultRowHeight="15" x14ac:dyDescent="0.25"/>
  <cols>
    <col min="1" max="1" width="8.7109375" style="1"/>
    <col min="2" max="2" width="25.85546875" style="1" customWidth="1"/>
    <col min="3" max="3" width="11" style="1" customWidth="1"/>
    <col min="4" max="4" width="8.7109375" style="1"/>
    <col min="5" max="5" width="21.42578125" style="1" customWidth="1"/>
    <col min="6" max="6" width="19.85546875" style="1" customWidth="1"/>
    <col min="7" max="16384" width="8.7109375" style="1"/>
  </cols>
  <sheetData>
    <row r="1" spans="1:9" x14ac:dyDescent="0.25">
      <c r="A1" s="1" t="s">
        <v>508</v>
      </c>
    </row>
    <row r="3" spans="1:9" x14ac:dyDescent="0.25">
      <c r="B3" s="1" t="s">
        <v>333</v>
      </c>
      <c r="C3" s="1">
        <v>500</v>
      </c>
    </row>
    <row r="4" spans="1:9" x14ac:dyDescent="0.25">
      <c r="B4" s="1" t="s">
        <v>509</v>
      </c>
      <c r="C4" s="1">
        <v>0.05</v>
      </c>
      <c r="G4" s="1" t="s">
        <v>515</v>
      </c>
    </row>
    <row r="5" spans="1:9" x14ac:dyDescent="0.25">
      <c r="G5" s="1" t="s">
        <v>511</v>
      </c>
    </row>
    <row r="6" spans="1:9" x14ac:dyDescent="0.25">
      <c r="G6" s="1" t="s">
        <v>512</v>
      </c>
    </row>
    <row r="7" spans="1:9" x14ac:dyDescent="0.25">
      <c r="B7" s="1" t="s">
        <v>510</v>
      </c>
      <c r="C7" s="1" t="s">
        <v>329</v>
      </c>
      <c r="D7" s="1" t="s">
        <v>330</v>
      </c>
      <c r="G7" s="1" t="s">
        <v>513</v>
      </c>
    </row>
    <row r="8" spans="1:9" x14ac:dyDescent="0.25">
      <c r="B8" s="1">
        <v>0</v>
      </c>
      <c r="C8" s="53">
        <v>0</v>
      </c>
      <c r="D8" s="53">
        <f>1-alpha^(1/n)</f>
        <v>5.9735515163495956E-3</v>
      </c>
      <c r="E8" s="1">
        <v>0</v>
      </c>
      <c r="F8" s="1" t="str">
        <f ca="1">_xlfn.FORMULATEXT(D8)</f>
        <v>=1-alpha^(1/n)</v>
      </c>
      <c r="G8" s="1" t="s">
        <v>516</v>
      </c>
      <c r="I8" s="1" t="s">
        <v>521</v>
      </c>
    </row>
    <row r="9" spans="1:9" x14ac:dyDescent="0.25">
      <c r="B9" s="1">
        <v>1</v>
      </c>
      <c r="C9" s="1">
        <f>1-(1-0.5*alpha)^(1/n)</f>
        <v>5.0634334007426673E-5</v>
      </c>
      <c r="D9" s="1">
        <f>1-(0.5*alpha)^(1/n)</f>
        <v>7.3506100519077355E-3</v>
      </c>
      <c r="E9" s="1" t="str">
        <f t="shared" ref="E9:F11" ca="1" si="0">_xlfn.FORMULATEXT(C9)</f>
        <v>=1-(1-0.5*alpha)^(1/n)</v>
      </c>
      <c r="F9" s="1" t="str">
        <f t="shared" ca="1" si="0"/>
        <v>=1-(0.5*alpha)^(1/n)</v>
      </c>
      <c r="G9" s="1" t="s">
        <v>514</v>
      </c>
    </row>
    <row r="10" spans="1:9" x14ac:dyDescent="0.25">
      <c r="B10" s="1">
        <f>n-1</f>
        <v>499</v>
      </c>
      <c r="C10" s="1">
        <f>(0.5*alpha)^(1/n)</f>
        <v>0.99264938994809226</v>
      </c>
      <c r="D10" s="1">
        <f>(1-0.5*alpha)^(1/n)</f>
        <v>0.99994936566599257</v>
      </c>
      <c r="E10" s="1" t="str">
        <f t="shared" ca="1" si="0"/>
        <v>=(0.5*alpha)^(1/n)</v>
      </c>
      <c r="F10" s="1" t="str">
        <f t="shared" ca="1" si="0"/>
        <v>=(1-0.5*alpha)^(1/n)</v>
      </c>
    </row>
    <row r="11" spans="1:9" x14ac:dyDescent="0.25">
      <c r="B11" s="1">
        <f>n</f>
        <v>500</v>
      </c>
      <c r="C11" s="53">
        <f>(alpha)^(1/n)</f>
        <v>0.9940264484836504</v>
      </c>
      <c r="D11" s="53">
        <v>1</v>
      </c>
      <c r="E11" s="1" t="str">
        <f t="shared" ca="1" si="0"/>
        <v>=(alpha)^(1/n)</v>
      </c>
      <c r="F11" s="1">
        <v>1</v>
      </c>
      <c r="G11" s="1" t="s">
        <v>517</v>
      </c>
    </row>
    <row r="12" spans="1:9" x14ac:dyDescent="0.25">
      <c r="G12" s="1" t="s">
        <v>518</v>
      </c>
    </row>
    <row r="14" spans="1:9" x14ac:dyDescent="0.25">
      <c r="G14" s="1" t="s">
        <v>519</v>
      </c>
    </row>
    <row r="15" spans="1:9" ht="21" x14ac:dyDescent="0.35">
      <c r="B15" s="51" t="s">
        <v>291</v>
      </c>
      <c r="C15" s="51"/>
      <c r="D15" s="51" t="s">
        <v>290</v>
      </c>
      <c r="E15" s="20"/>
      <c r="F15" s="20"/>
      <c r="G15" s="1" t="s">
        <v>520</v>
      </c>
    </row>
    <row r="16" spans="1:9" ht="23.25" x14ac:dyDescent="0.35">
      <c r="B16" s="51" t="s">
        <v>412</v>
      </c>
      <c r="C16" s="51"/>
      <c r="D16" s="51" t="s">
        <v>442</v>
      </c>
      <c r="E16" s="20"/>
      <c r="F16" s="20"/>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E13"/>
  <sheetViews>
    <sheetView topLeftCell="A7" zoomScale="110" zoomScaleNormal="110" workbookViewId="0">
      <selection activeCell="B8" sqref="B8"/>
    </sheetView>
  </sheetViews>
  <sheetFormatPr defaultColWidth="9.140625" defaultRowHeight="102" customHeight="1" x14ac:dyDescent="0.3"/>
  <cols>
    <col min="1" max="1" width="70.5703125" style="19" customWidth="1"/>
    <col min="2" max="2" width="26" style="19" customWidth="1"/>
    <col min="3" max="3" width="20.5703125" style="19" customWidth="1"/>
    <col min="4" max="4" width="10.5703125" style="19" bestFit="1" customWidth="1"/>
    <col min="5" max="5" width="23.140625" style="19" customWidth="1"/>
    <col min="6" max="16384" width="9.140625" style="19"/>
  </cols>
  <sheetData>
    <row r="1" spans="1:5" ht="147.75" customHeight="1" x14ac:dyDescent="0.3">
      <c r="A1" s="44" t="s">
        <v>485</v>
      </c>
      <c r="B1" s="19" t="s">
        <v>522</v>
      </c>
    </row>
    <row r="2" spans="1:5" ht="27.75" customHeight="1" x14ac:dyDescent="0.3">
      <c r="A2" s="17" t="s">
        <v>483</v>
      </c>
      <c r="B2" s="19">
        <f>(1.96*100/20)^2</f>
        <v>96.04000000000002</v>
      </c>
      <c r="C2" s="19" t="s">
        <v>337</v>
      </c>
    </row>
    <row r="3" spans="1:5" ht="33.75" customHeight="1" x14ac:dyDescent="0.3">
      <c r="A3" s="17" t="s">
        <v>417</v>
      </c>
    </row>
    <row r="4" spans="1:5" ht="102" customHeight="1" x14ac:dyDescent="0.3">
      <c r="C4" s="19" t="s">
        <v>338</v>
      </c>
      <c r="D4" s="45">
        <v>100</v>
      </c>
    </row>
    <row r="5" spans="1:5" ht="102" customHeight="1" x14ac:dyDescent="0.3">
      <c r="A5" s="17"/>
      <c r="C5" s="19" t="s">
        <v>339</v>
      </c>
      <c r="D5" s="45">
        <v>20</v>
      </c>
    </row>
    <row r="6" spans="1:5" ht="102" customHeight="1" x14ac:dyDescent="0.3">
      <c r="A6" s="18" t="s">
        <v>418</v>
      </c>
      <c r="C6" s="19" t="s">
        <v>340</v>
      </c>
      <c r="D6" s="19">
        <f>(1.96*SIGMA/ERROR)^2</f>
        <v>96.04000000000002</v>
      </c>
      <c r="E6" s="19" t="str">
        <f ca="1">_xlfn.FORMULATEXT(SAMPLE_SIZE)</f>
        <v>=(1.96*SIGMA/ERROR)^2</v>
      </c>
    </row>
    <row r="7" spans="1:5" ht="102" customHeight="1" x14ac:dyDescent="0.3">
      <c r="A7" s="43" t="s">
        <v>416</v>
      </c>
    </row>
    <row r="8" spans="1:5" ht="102" customHeight="1" x14ac:dyDescent="0.3">
      <c r="C8" s="19" t="s">
        <v>341</v>
      </c>
    </row>
    <row r="9" spans="1:5" ht="27" customHeight="1" x14ac:dyDescent="0.3">
      <c r="A9" s="19" t="s">
        <v>504</v>
      </c>
      <c r="B9" s="19">
        <f>1.96^2/(4*(0.03^2))</f>
        <v>1067.1111111111111</v>
      </c>
      <c r="C9" s="19" t="s">
        <v>342</v>
      </c>
      <c r="D9" s="43">
        <v>2.5000000000000001E-2</v>
      </c>
    </row>
    <row r="10" spans="1:5" ht="27.75" customHeight="1" x14ac:dyDescent="0.3">
      <c r="C10" s="19" t="s">
        <v>343</v>
      </c>
      <c r="D10" s="19">
        <f>1.96^2/(4*(D9)^2)</f>
        <v>1536.6399999999996</v>
      </c>
      <c r="E10" s="19" t="str">
        <f ca="1">_xlfn.FORMULATEXT(D10)</f>
        <v>=1.96^2/(4*(D9)^2)</v>
      </c>
    </row>
    <row r="11" spans="1:5" ht="57.75" customHeight="1" x14ac:dyDescent="0.3">
      <c r="A11" s="44" t="s">
        <v>419</v>
      </c>
      <c r="B11" s="47" t="s">
        <v>484</v>
      </c>
      <c r="C11" s="19" t="s">
        <v>434</v>
      </c>
    </row>
    <row r="12" spans="1:5" ht="102" customHeight="1" x14ac:dyDescent="0.3">
      <c r="A12" s="43" t="s">
        <v>420</v>
      </c>
      <c r="B12" s="18">
        <f>1.96^2/(4*(0.03^2))</f>
        <v>1067.1111111111111</v>
      </c>
    </row>
    <row r="13" spans="1:5" ht="102" customHeight="1" x14ac:dyDescent="0.3">
      <c r="A13" s="46" t="s">
        <v>389</v>
      </c>
    </row>
  </sheetData>
  <printOptions headings="1" gridLines="1"/>
  <pageMargins left="0.7" right="0.7" top="0.75" bottom="0.75" header="0.3" footer="0.3"/>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H15"/>
  <sheetViews>
    <sheetView zoomScale="130" zoomScaleNormal="130" workbookViewId="0">
      <selection activeCell="E8" sqref="E8"/>
    </sheetView>
  </sheetViews>
  <sheetFormatPr defaultColWidth="9.140625" defaultRowHeight="15" x14ac:dyDescent="0.25"/>
  <cols>
    <col min="1" max="1" width="44.85546875" style="1" customWidth="1"/>
    <col min="2" max="4" width="9.140625" style="1"/>
    <col min="5" max="5" width="20.5703125" style="1" customWidth="1"/>
    <col min="6" max="6" width="13.28515625" style="1" customWidth="1"/>
    <col min="7" max="7" width="9.140625" style="1"/>
    <col min="8" max="8" width="36.85546875" style="1" customWidth="1"/>
    <col min="9" max="16384" width="9.140625" style="1"/>
  </cols>
  <sheetData>
    <row r="1" spans="1:8" ht="61.5" customHeight="1" x14ac:dyDescent="0.25">
      <c r="A1" s="20" t="s">
        <v>486</v>
      </c>
      <c r="B1" s="20"/>
    </row>
    <row r="2" spans="1:8" x14ac:dyDescent="0.25">
      <c r="A2" s="20" t="s">
        <v>435</v>
      </c>
      <c r="B2" s="20"/>
      <c r="F2" s="1" t="s">
        <v>287</v>
      </c>
      <c r="G2" s="1">
        <v>100</v>
      </c>
    </row>
    <row r="3" spans="1:8" x14ac:dyDescent="0.25">
      <c r="A3" s="20" t="s">
        <v>421</v>
      </c>
      <c r="B3" s="20"/>
      <c r="F3" s="1" t="s">
        <v>344</v>
      </c>
      <c r="G3" s="1">
        <v>500</v>
      </c>
    </row>
    <row r="4" spans="1:8" x14ac:dyDescent="0.25">
      <c r="A4" s="20" t="s">
        <v>422</v>
      </c>
      <c r="B4" s="20"/>
      <c r="F4" s="1" t="s">
        <v>345</v>
      </c>
      <c r="G4" s="1">
        <v>5</v>
      </c>
    </row>
    <row r="5" spans="1:8" x14ac:dyDescent="0.25">
      <c r="F5" s="1" t="s">
        <v>346</v>
      </c>
      <c r="G5" s="1">
        <v>40</v>
      </c>
    </row>
    <row r="7" spans="1:8" x14ac:dyDescent="0.25">
      <c r="A7" s="20" t="s">
        <v>505</v>
      </c>
    </row>
    <row r="8" spans="1:8" x14ac:dyDescent="0.25">
      <c r="A8" s="20" t="s">
        <v>487</v>
      </c>
      <c r="E8" s="1">
        <f>SQRT((popsize-samplesize)/(popsize-1))</f>
        <v>0.89532296207169049</v>
      </c>
      <c r="F8" s="1" t="s">
        <v>491</v>
      </c>
      <c r="G8" s="1">
        <f>SQRT((popsize-samplesize)/(popsize-1))</f>
        <v>0.89532296207169049</v>
      </c>
      <c r="H8" s="1" t="str">
        <f ca="1">_xlfn.FORMULATEXT(FC)</f>
        <v>=SQRT((popsize-samplesize)/(popsize-1))</v>
      </c>
    </row>
    <row r="9" spans="1:8" x14ac:dyDescent="0.25">
      <c r="A9" s="20" t="s">
        <v>488</v>
      </c>
    </row>
    <row r="10" spans="1:8" x14ac:dyDescent="0.25">
      <c r="A10" s="20" t="s">
        <v>489</v>
      </c>
      <c r="E10" s="1">
        <f>xbar-E8*1.96*sigma/SQRT(samplesize)</f>
        <v>39.122583497169742</v>
      </c>
      <c r="F10" s="1" t="s">
        <v>347</v>
      </c>
      <c r="G10" s="2">
        <f>xbar-1.96*FC*sigma/SQRT(samplesize)</f>
        <v>39.122583497169742</v>
      </c>
      <c r="H10" s="1" t="str">
        <f ca="1">_xlfn.FORMULATEXT(lowerlimit)</f>
        <v>=xbar-1.96*FC*sigma/SQRT(samplesize)</v>
      </c>
    </row>
    <row r="11" spans="1:8" x14ac:dyDescent="0.25">
      <c r="A11" s="20" t="s">
        <v>490</v>
      </c>
      <c r="E11" s="1">
        <f>xbar+E8*1.96*sigma/SQRT(samplesize)</f>
        <v>40.877416502830258</v>
      </c>
      <c r="F11" s="1" t="s">
        <v>348</v>
      </c>
      <c r="G11" s="2">
        <f>xbar+1.96*FC*sigma/SQRT(samplesize)</f>
        <v>40.877416502830258</v>
      </c>
      <c r="H11" s="1" t="str">
        <f ca="1">_xlfn.FORMULATEXT(upperlimit)</f>
        <v>=xbar+1.96*FC*sigma/SQRT(samplesize)</v>
      </c>
    </row>
    <row r="13" spans="1:8" x14ac:dyDescent="0.25">
      <c r="F13" s="1" t="s">
        <v>349</v>
      </c>
    </row>
    <row r="14" spans="1:8" x14ac:dyDescent="0.25">
      <c r="F14" s="1" t="s">
        <v>350</v>
      </c>
      <c r="G14" s="1">
        <f>xbar-1.96*sigma/SQRT(samplesize)</f>
        <v>39.020000000000003</v>
      </c>
      <c r="H14" s="1" t="str">
        <f ca="1">_xlfn.FORMULATEXT(G14)</f>
        <v>=xbar-1.96*sigma/SQRT(samplesize)</v>
      </c>
    </row>
    <row r="15" spans="1:8" x14ac:dyDescent="0.25">
      <c r="F15" s="1" t="s">
        <v>351</v>
      </c>
      <c r="G15" s="1">
        <f>xbar+1.96*sigma/SQRT(samplesize)</f>
        <v>40.98</v>
      </c>
      <c r="H15" s="1" t="str">
        <f ca="1">_xlfn.FORMULATEXT(G15)</f>
        <v>=xbar+1.96*sigma/SQRT(samplesize)</v>
      </c>
    </row>
  </sheetData>
  <printOptions headings="1" gridLines="1"/>
  <pageMargins left="0.7" right="0.7" top="0.75" bottom="0.75" header="0.3" footer="0.3"/>
  <pageSetup scale="81"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EF7DA-BB83-419F-BAE8-4A1CE4C468D1}">
  <dimension ref="A2:I18"/>
  <sheetViews>
    <sheetView tabSelected="1" workbookViewId="0">
      <selection activeCell="N16" sqref="N16"/>
    </sheetView>
  </sheetViews>
  <sheetFormatPr defaultRowHeight="15" x14ac:dyDescent="0.25"/>
  <sheetData>
    <row r="2" spans="1:9" x14ac:dyDescent="0.25">
      <c r="A2">
        <v>1</v>
      </c>
      <c r="B2" s="55">
        <v>0.25</v>
      </c>
      <c r="C2">
        <f>(A2-$F$7)^2</f>
        <v>9</v>
      </c>
    </row>
    <row r="3" spans="1:9" x14ac:dyDescent="0.25">
      <c r="A3">
        <v>3</v>
      </c>
      <c r="B3" s="55">
        <v>0.25</v>
      </c>
      <c r="C3">
        <f>(A3-$F$7)^2</f>
        <v>1</v>
      </c>
    </row>
    <row r="4" spans="1:9" x14ac:dyDescent="0.25">
      <c r="A4">
        <v>5</v>
      </c>
      <c r="B4" s="55">
        <v>0.25</v>
      </c>
      <c r="C4">
        <f>(A4-$F$7)^2</f>
        <v>1</v>
      </c>
    </row>
    <row r="5" spans="1:9" x14ac:dyDescent="0.25">
      <c r="A5">
        <v>7</v>
      </c>
      <c r="B5" s="55">
        <v>0.25</v>
      </c>
      <c r="C5">
        <f>(A5-$F$7)^2</f>
        <v>9</v>
      </c>
    </row>
    <row r="7" spans="1:9" x14ac:dyDescent="0.25">
      <c r="E7" t="s">
        <v>523</v>
      </c>
      <c r="F7">
        <f>SUMPRODUCT(A2:A5,B2:B5)</f>
        <v>4</v>
      </c>
      <c r="H7" t="s">
        <v>524</v>
      </c>
      <c r="I7">
        <v>40</v>
      </c>
    </row>
    <row r="8" spans="1:9" x14ac:dyDescent="0.25">
      <c r="E8" t="s">
        <v>525</v>
      </c>
      <c r="F8">
        <f>SUMPRODUCT(C2:C5,B2:B5)</f>
        <v>5</v>
      </c>
      <c r="H8" t="s">
        <v>523</v>
      </c>
      <c r="I8">
        <v>300</v>
      </c>
    </row>
    <row r="9" spans="1:9" x14ac:dyDescent="0.25">
      <c r="E9" t="s">
        <v>524</v>
      </c>
      <c r="F9">
        <f>SQRT(F8)</f>
        <v>2.2360679774997898</v>
      </c>
      <c r="H9" t="s">
        <v>526</v>
      </c>
      <c r="I9">
        <v>64</v>
      </c>
    </row>
    <row r="10" spans="1:9" x14ac:dyDescent="0.25">
      <c r="H10" t="s">
        <v>527</v>
      </c>
      <c r="I10">
        <f>2.56</f>
        <v>2.56</v>
      </c>
    </row>
    <row r="11" spans="1:9" x14ac:dyDescent="0.25">
      <c r="E11" t="s">
        <v>528</v>
      </c>
      <c r="F11">
        <v>4</v>
      </c>
      <c r="H11" t="s">
        <v>529</v>
      </c>
      <c r="I11">
        <f>I8+I10*I7/SQRT(I9)</f>
        <v>312.8</v>
      </c>
    </row>
    <row r="12" spans="1:9" x14ac:dyDescent="0.25">
      <c r="E12" t="s">
        <v>530</v>
      </c>
      <c r="F12">
        <f>F8/2</f>
        <v>2.5</v>
      </c>
      <c r="H12" t="s">
        <v>531</v>
      </c>
      <c r="I12">
        <f>I8-I10*I7/SQRT(I9)</f>
        <v>287.2</v>
      </c>
    </row>
    <row r="13" spans="1:9" x14ac:dyDescent="0.25">
      <c r="E13" t="s">
        <v>532</v>
      </c>
      <c r="F13">
        <f>SQRT(F12)</f>
        <v>1.5811388300841898</v>
      </c>
    </row>
    <row r="14" spans="1:9" x14ac:dyDescent="0.25">
      <c r="H14" t="s">
        <v>526</v>
      </c>
      <c r="I14">
        <v>100</v>
      </c>
    </row>
    <row r="15" spans="1:9" x14ac:dyDescent="0.25">
      <c r="H15" t="s">
        <v>533</v>
      </c>
      <c r="I15">
        <v>0.04</v>
      </c>
    </row>
    <row r="16" spans="1:9" x14ac:dyDescent="0.25">
      <c r="H16" t="s">
        <v>534</v>
      </c>
      <c r="I16">
        <f>SQRT((I15)*(1-I15)/I14)</f>
        <v>1.9595917942265423E-2</v>
      </c>
    </row>
    <row r="17" spans="8:9" x14ac:dyDescent="0.25">
      <c r="H17" t="s">
        <v>529</v>
      </c>
      <c r="I17" s="56">
        <f>I15+1.96*I16</f>
        <v>7.8407999166840228E-2</v>
      </c>
    </row>
    <row r="18" spans="8:9" x14ac:dyDescent="0.25">
      <c r="H18" t="s">
        <v>531</v>
      </c>
      <c r="I18" s="56">
        <f>I15-1.96*I16</f>
        <v>1.5920008331597735E-3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1:L11"/>
  <sheetViews>
    <sheetView zoomScale="130" zoomScaleNormal="130" workbookViewId="0">
      <selection activeCell="E11" sqref="E11"/>
    </sheetView>
  </sheetViews>
  <sheetFormatPr defaultRowHeight="15" x14ac:dyDescent="0.25"/>
  <cols>
    <col min="2" max="2" width="25.28515625" customWidth="1"/>
    <col min="6" max="6" width="19.28515625" customWidth="1"/>
    <col min="9" max="9" width="32.42578125" customWidth="1"/>
  </cols>
  <sheetData>
    <row r="1" spans="2:12" x14ac:dyDescent="0.25">
      <c r="B1" s="1" t="s">
        <v>494</v>
      </c>
      <c r="F1" s="1" t="s">
        <v>342</v>
      </c>
      <c r="G1" s="1">
        <v>1</v>
      </c>
      <c r="H1" s="1"/>
      <c r="I1" s="1"/>
      <c r="J1" s="1"/>
      <c r="K1" s="1"/>
      <c r="L1" s="1"/>
    </row>
    <row r="2" spans="2:12" x14ac:dyDescent="0.25">
      <c r="B2" s="1" t="s">
        <v>506</v>
      </c>
      <c r="F2" s="1" t="s">
        <v>352</v>
      </c>
      <c r="G2" s="1">
        <v>500</v>
      </c>
      <c r="H2" s="1"/>
      <c r="I2" s="1"/>
      <c r="J2" s="1"/>
      <c r="K2" s="1"/>
      <c r="L2" s="1"/>
    </row>
    <row r="3" spans="2:12" x14ac:dyDescent="0.25">
      <c r="B3" s="1" t="s">
        <v>495</v>
      </c>
      <c r="F3" s="1" t="s">
        <v>345</v>
      </c>
      <c r="G3" s="1">
        <v>5</v>
      </c>
      <c r="H3" s="1"/>
      <c r="I3" s="1"/>
      <c r="J3" s="1"/>
      <c r="K3" s="1"/>
      <c r="L3" s="1"/>
    </row>
    <row r="4" spans="2:12" x14ac:dyDescent="0.25">
      <c r="B4" s="1" t="s">
        <v>507</v>
      </c>
      <c r="F4" s="1" t="s">
        <v>353</v>
      </c>
      <c r="G4" s="1">
        <f>(1.96*sigma/Error)^2</f>
        <v>96.04000000000002</v>
      </c>
      <c r="H4" s="1" t="str">
        <f ca="1">_xlfn.FORMULATEXT(samplesizenoFC)</f>
        <v>=(1.96*sigma/Error)^2</v>
      </c>
      <c r="I4" s="1"/>
      <c r="J4" s="1"/>
      <c r="K4" s="1"/>
      <c r="L4" s="1"/>
    </row>
    <row r="5" spans="2:12" ht="30" x14ac:dyDescent="0.25">
      <c r="B5" s="24" t="s">
        <v>436</v>
      </c>
      <c r="C5" s="20"/>
      <c r="D5" s="20"/>
      <c r="F5" s="1" t="s">
        <v>354</v>
      </c>
      <c r="G5" s="1">
        <f>samplesizenoFC*N/(samplesizenoFC+N-1)</f>
        <v>80.700457112126927</v>
      </c>
      <c r="H5" s="1" t="str">
        <f ca="1">_xlfn.FORMULATEXT(samplesizeFC)</f>
        <v>=samplesizenoFC*N/(samplesizenoFC+N-1)</v>
      </c>
      <c r="I5" s="1"/>
      <c r="J5" s="1"/>
      <c r="K5" s="1"/>
      <c r="L5" s="1"/>
    </row>
    <row r="6" spans="2:12" x14ac:dyDescent="0.25">
      <c r="B6" s="20" t="s">
        <v>423</v>
      </c>
      <c r="C6" s="20"/>
      <c r="D6" s="20"/>
      <c r="G6" s="1">
        <f>samplesizenoFC*N/(samplesizenoFC+N-1)</f>
        <v>80.700457112126927</v>
      </c>
    </row>
    <row r="7" spans="2:12" x14ac:dyDescent="0.25">
      <c r="B7" s="20" t="s">
        <v>424</v>
      </c>
      <c r="C7" s="20"/>
      <c r="D7" s="20"/>
    </row>
    <row r="8" spans="2:12" x14ac:dyDescent="0.25">
      <c r="B8" s="20" t="s">
        <v>425</v>
      </c>
      <c r="C8" s="20"/>
      <c r="D8" s="20"/>
      <c r="F8" s="48" t="s">
        <v>492</v>
      </c>
    </row>
    <row r="9" spans="2:12" ht="21" x14ac:dyDescent="0.25">
      <c r="B9" s="20" t="s">
        <v>426</v>
      </c>
      <c r="C9" s="20"/>
      <c r="D9" s="20"/>
      <c r="F9" s="49" t="s">
        <v>483</v>
      </c>
    </row>
    <row r="10" spans="2:12" x14ac:dyDescent="0.25">
      <c r="B10" s="20" t="s">
        <v>427</v>
      </c>
      <c r="C10" s="20"/>
      <c r="D10" s="20"/>
      <c r="F10" s="48" t="s">
        <v>493</v>
      </c>
    </row>
    <row r="11" spans="2:12" ht="21" x14ac:dyDescent="0.25">
      <c r="B11" s="20" t="s">
        <v>428</v>
      </c>
      <c r="C11" s="20"/>
      <c r="D11" s="20"/>
      <c r="F11" s="49" t="s">
        <v>484</v>
      </c>
    </row>
  </sheetData>
  <printOptions headings="1" gridLines="1"/>
  <pageMargins left="0.7" right="0.7" top="0.75" bottom="0.75" header="0.3" footer="0.3"/>
  <pageSetup scale="74"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G12"/>
  <sheetViews>
    <sheetView topLeftCell="A7" zoomScale="120" zoomScaleNormal="120" workbookViewId="0">
      <selection activeCell="C1" sqref="C1"/>
    </sheetView>
  </sheetViews>
  <sheetFormatPr defaultColWidth="9.140625" defaultRowHeight="15" x14ac:dyDescent="0.25"/>
  <cols>
    <col min="1" max="2" width="9.140625" style="1"/>
    <col min="3" max="3" width="81.85546875" style="1" customWidth="1"/>
    <col min="4" max="16384" width="9.140625" style="1"/>
  </cols>
  <sheetData>
    <row r="1" spans="3:7" ht="14.25" customHeight="1" x14ac:dyDescent="0.25">
      <c r="C1" s="1" t="s">
        <v>438</v>
      </c>
    </row>
    <row r="2" spans="3:7" hidden="1" x14ac:dyDescent="0.25"/>
    <row r="3" spans="3:7" ht="50.25" customHeight="1" x14ac:dyDescent="0.25">
      <c r="C3" s="25" t="s">
        <v>443</v>
      </c>
      <c r="D3" s="3"/>
      <c r="E3" s="3"/>
      <c r="F3" s="3"/>
      <c r="G3" s="3"/>
    </row>
    <row r="4" spans="3:7" ht="39" customHeight="1" x14ac:dyDescent="0.25">
      <c r="C4" s="26" t="s">
        <v>368</v>
      </c>
      <c r="D4" s="3"/>
      <c r="E4" s="3"/>
      <c r="F4" s="3"/>
      <c r="G4" s="3"/>
    </row>
    <row r="5" spans="3:7" ht="36" customHeight="1" x14ac:dyDescent="0.25">
      <c r="C5" s="26" t="s">
        <v>369</v>
      </c>
      <c r="D5" s="3"/>
      <c r="E5" s="3"/>
      <c r="F5" s="3"/>
      <c r="G5" s="3"/>
    </row>
    <row r="6" spans="3:7" ht="40.5" customHeight="1" x14ac:dyDescent="0.25">
      <c r="C6" s="26" t="s">
        <v>370</v>
      </c>
      <c r="D6" s="3"/>
      <c r="E6" s="3"/>
      <c r="F6" s="3"/>
      <c r="G6" s="3"/>
    </row>
    <row r="7" spans="3:7" ht="36.75" customHeight="1" x14ac:dyDescent="0.25">
      <c r="C7" s="30" t="s">
        <v>371</v>
      </c>
      <c r="D7" s="3"/>
      <c r="E7" s="3"/>
      <c r="F7" s="3"/>
      <c r="G7" s="3"/>
    </row>
    <row r="8" spans="3:7" ht="49.5" customHeight="1" x14ac:dyDescent="0.25">
      <c r="C8" s="31" t="s">
        <v>372</v>
      </c>
      <c r="D8" s="3"/>
      <c r="E8" s="3"/>
      <c r="F8" s="3"/>
      <c r="G8" s="3"/>
    </row>
    <row r="9" spans="3:7" ht="62.25" customHeight="1" x14ac:dyDescent="0.25">
      <c r="C9" s="31" t="s">
        <v>373</v>
      </c>
      <c r="D9" s="3"/>
      <c r="E9" s="3"/>
      <c r="F9" s="3"/>
      <c r="G9" s="3"/>
    </row>
    <row r="10" spans="3:7" ht="51" customHeight="1" x14ac:dyDescent="0.25">
      <c r="C10" s="31" t="s">
        <v>374</v>
      </c>
      <c r="D10" s="3"/>
      <c r="E10" s="3"/>
      <c r="F10" s="3"/>
      <c r="G10" s="3"/>
    </row>
    <row r="11" spans="3:7" x14ac:dyDescent="0.25">
      <c r="C11" s="32" t="s">
        <v>429</v>
      </c>
    </row>
    <row r="12" spans="3:7" x14ac:dyDescent="0.25">
      <c r="C12" s="32" t="s">
        <v>430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C4"/>
  <sheetViews>
    <sheetView zoomScale="120" zoomScaleNormal="120" workbookViewId="0">
      <selection activeCell="C3" sqref="C3"/>
    </sheetView>
  </sheetViews>
  <sheetFormatPr defaultColWidth="9.140625" defaultRowHeight="15" x14ac:dyDescent="0.25"/>
  <cols>
    <col min="1" max="2" width="9.140625" style="1"/>
    <col min="3" max="3" width="86.7109375" style="1" customWidth="1"/>
    <col min="4" max="16384" width="9.140625" style="1"/>
  </cols>
  <sheetData>
    <row r="3" spans="3:3" ht="81" customHeight="1" x14ac:dyDescent="0.25">
      <c r="C3" s="25" t="s">
        <v>496</v>
      </c>
    </row>
    <row r="4" spans="3:3" ht="181.5" customHeight="1" x14ac:dyDescent="0.25">
      <c r="C4" s="25" t="s">
        <v>376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D2:G291"/>
  <sheetViews>
    <sheetView workbookViewId="0">
      <selection activeCell="F7" sqref="F7"/>
    </sheetView>
  </sheetViews>
  <sheetFormatPr defaultRowHeight="15" x14ac:dyDescent="0.25"/>
  <cols>
    <col min="5" max="5" width="16.85546875" customWidth="1"/>
  </cols>
  <sheetData>
    <row r="2" spans="4:7" x14ac:dyDescent="0.25">
      <c r="D2" s="1"/>
      <c r="E2" s="1"/>
      <c r="F2" s="1"/>
      <c r="G2" s="1"/>
    </row>
    <row r="3" spans="4:7" x14ac:dyDescent="0.25">
      <c r="D3" s="1" t="s">
        <v>377</v>
      </c>
      <c r="E3" s="1"/>
      <c r="F3" s="1"/>
      <c r="G3" s="1"/>
    </row>
    <row r="4" spans="4:7" x14ac:dyDescent="0.25">
      <c r="D4" s="1" t="s">
        <v>378</v>
      </c>
      <c r="E4" s="1"/>
      <c r="F4" s="1"/>
      <c r="G4" s="1"/>
    </row>
    <row r="6" spans="4:7" x14ac:dyDescent="0.25">
      <c r="D6" s="1" t="s">
        <v>275</v>
      </c>
      <c r="E6" s="1" t="s">
        <v>0</v>
      </c>
    </row>
    <row r="7" spans="4:7" x14ac:dyDescent="0.25">
      <c r="D7">
        <v>0.99680380376015687</v>
      </c>
      <c r="E7" s="20" t="s">
        <v>33</v>
      </c>
    </row>
    <row r="8" spans="4:7" x14ac:dyDescent="0.25">
      <c r="D8">
        <v>0.99176396325805571</v>
      </c>
      <c r="E8" s="20" t="s">
        <v>258</v>
      </c>
    </row>
    <row r="9" spans="4:7" x14ac:dyDescent="0.25">
      <c r="D9">
        <v>0.98222510556575171</v>
      </c>
      <c r="E9" s="20" t="s">
        <v>196</v>
      </c>
    </row>
    <row r="10" spans="4:7" x14ac:dyDescent="0.25">
      <c r="D10">
        <v>0.98140115543860729</v>
      </c>
      <c r="E10" s="20" t="s">
        <v>81</v>
      </c>
    </row>
    <row r="11" spans="4:7" x14ac:dyDescent="0.25">
      <c r="D11">
        <v>0.98113393208900701</v>
      </c>
      <c r="E11" s="20" t="s">
        <v>109</v>
      </c>
    </row>
    <row r="12" spans="4:7" x14ac:dyDescent="0.25">
      <c r="D12">
        <v>0.98046064841369629</v>
      </c>
      <c r="E12" s="20" t="s">
        <v>3</v>
      </c>
    </row>
    <row r="13" spans="4:7" x14ac:dyDescent="0.25">
      <c r="D13">
        <v>0.9780920115606615</v>
      </c>
      <c r="E13" s="20" t="s">
        <v>55</v>
      </c>
    </row>
    <row r="14" spans="4:7" x14ac:dyDescent="0.25">
      <c r="D14">
        <v>0.97305048911632963</v>
      </c>
      <c r="E14" s="20" t="s">
        <v>64</v>
      </c>
    </row>
    <row r="15" spans="4:7" x14ac:dyDescent="0.25">
      <c r="D15">
        <v>0.9565913658762798</v>
      </c>
      <c r="E15" s="20" t="s">
        <v>135</v>
      </c>
    </row>
    <row r="16" spans="4:7" x14ac:dyDescent="0.25">
      <c r="D16">
        <v>0.9420040005245699</v>
      </c>
      <c r="E16" s="20" t="s">
        <v>44</v>
      </c>
    </row>
    <row r="17" spans="4:5" x14ac:dyDescent="0.25">
      <c r="D17">
        <v>0.9372903062352772</v>
      </c>
      <c r="E17" s="1" t="s">
        <v>106</v>
      </c>
    </row>
    <row r="18" spans="4:5" x14ac:dyDescent="0.25">
      <c r="D18">
        <v>0.93559110150092051</v>
      </c>
      <c r="E18" s="1" t="s">
        <v>242</v>
      </c>
    </row>
    <row r="19" spans="4:5" x14ac:dyDescent="0.25">
      <c r="D19">
        <v>0.93182901326292877</v>
      </c>
      <c r="E19" s="1" t="s">
        <v>63</v>
      </c>
    </row>
    <row r="20" spans="4:5" x14ac:dyDescent="0.25">
      <c r="D20">
        <v>0.92811944163378235</v>
      </c>
      <c r="E20" s="1" t="s">
        <v>126</v>
      </c>
    </row>
    <row r="21" spans="4:5" x14ac:dyDescent="0.25">
      <c r="D21">
        <v>0.92729509695458123</v>
      </c>
      <c r="E21" s="1" t="s">
        <v>156</v>
      </c>
    </row>
    <row r="22" spans="4:5" x14ac:dyDescent="0.25">
      <c r="D22">
        <v>0.92054922081168711</v>
      </c>
      <c r="E22" s="1" t="s">
        <v>210</v>
      </c>
    </row>
    <row r="23" spans="4:5" x14ac:dyDescent="0.25">
      <c r="D23">
        <v>0.91580536954471159</v>
      </c>
      <c r="E23" s="1" t="s">
        <v>121</v>
      </c>
    </row>
    <row r="24" spans="4:5" x14ac:dyDescent="0.25">
      <c r="D24">
        <v>0.91442286807120998</v>
      </c>
      <c r="E24" s="1" t="s">
        <v>211</v>
      </c>
    </row>
    <row r="25" spans="4:5" x14ac:dyDescent="0.25">
      <c r="D25">
        <v>0.91402546492165226</v>
      </c>
      <c r="E25" s="1" t="s">
        <v>143</v>
      </c>
    </row>
    <row r="26" spans="4:5" x14ac:dyDescent="0.25">
      <c r="D26">
        <v>0.91179196222602588</v>
      </c>
      <c r="E26" s="1" t="s">
        <v>41</v>
      </c>
    </row>
    <row r="27" spans="4:5" x14ac:dyDescent="0.25">
      <c r="D27">
        <v>0.91115496084469605</v>
      </c>
      <c r="E27" s="1" t="s">
        <v>209</v>
      </c>
    </row>
    <row r="28" spans="4:5" x14ac:dyDescent="0.25">
      <c r="D28">
        <v>0.89994917643183781</v>
      </c>
      <c r="E28" s="1" t="s">
        <v>141</v>
      </c>
    </row>
    <row r="29" spans="4:5" x14ac:dyDescent="0.25">
      <c r="D29">
        <v>0.89865577853160561</v>
      </c>
      <c r="E29" s="1" t="s">
        <v>252</v>
      </c>
    </row>
    <row r="30" spans="4:5" x14ac:dyDescent="0.25">
      <c r="D30">
        <v>0.88797131105330118</v>
      </c>
      <c r="E30" s="1" t="s">
        <v>79</v>
      </c>
    </row>
    <row r="31" spans="4:5" x14ac:dyDescent="0.25">
      <c r="D31">
        <v>0.88425918014571681</v>
      </c>
      <c r="E31" s="1" t="s">
        <v>206</v>
      </c>
    </row>
    <row r="32" spans="4:5" x14ac:dyDescent="0.25">
      <c r="D32">
        <v>0.88284720819699081</v>
      </c>
      <c r="E32" s="1" t="s">
        <v>61</v>
      </c>
    </row>
    <row r="33" spans="4:5" x14ac:dyDescent="0.25">
      <c r="D33">
        <v>0.87490192269143507</v>
      </c>
      <c r="E33" s="1" t="s">
        <v>138</v>
      </c>
    </row>
    <row r="34" spans="4:5" x14ac:dyDescent="0.25">
      <c r="D34">
        <v>0.87330384646737591</v>
      </c>
      <c r="E34" s="1" t="s">
        <v>164</v>
      </c>
    </row>
    <row r="35" spans="4:5" x14ac:dyDescent="0.25">
      <c r="D35">
        <v>0.87056404184651348</v>
      </c>
      <c r="E35" s="1" t="s">
        <v>31</v>
      </c>
    </row>
    <row r="36" spans="4:5" x14ac:dyDescent="0.25">
      <c r="D36">
        <v>0.86805289471560299</v>
      </c>
      <c r="E36" s="1" t="s">
        <v>208</v>
      </c>
    </row>
    <row r="37" spans="4:5" x14ac:dyDescent="0.25">
      <c r="D37">
        <v>0.86486608540120213</v>
      </c>
      <c r="E37" s="1" t="s">
        <v>191</v>
      </c>
    </row>
    <row r="38" spans="4:5" x14ac:dyDescent="0.25">
      <c r="D38">
        <v>0.86475091779577384</v>
      </c>
      <c r="E38" s="1" t="s">
        <v>137</v>
      </c>
    </row>
    <row r="39" spans="4:5" x14ac:dyDescent="0.25">
      <c r="D39">
        <v>0.86417177364681153</v>
      </c>
      <c r="E39" s="1" t="s">
        <v>71</v>
      </c>
    </row>
    <row r="40" spans="4:5" x14ac:dyDescent="0.25">
      <c r="D40">
        <v>0.85937692947144906</v>
      </c>
      <c r="E40" s="1" t="s">
        <v>47</v>
      </c>
    </row>
    <row r="41" spans="4:5" x14ac:dyDescent="0.25">
      <c r="D41">
        <v>0.85541989863159751</v>
      </c>
      <c r="E41" s="1" t="s">
        <v>27</v>
      </c>
    </row>
    <row r="42" spans="4:5" x14ac:dyDescent="0.25">
      <c r="D42">
        <v>0.85088622019229909</v>
      </c>
      <c r="E42" s="1" t="s">
        <v>146</v>
      </c>
    </row>
    <row r="43" spans="4:5" x14ac:dyDescent="0.25">
      <c r="D43">
        <v>0.8504424033710053</v>
      </c>
      <c r="E43" s="1" t="s">
        <v>264</v>
      </c>
    </row>
    <row r="44" spans="4:5" x14ac:dyDescent="0.25">
      <c r="D44">
        <v>0.84359412245704346</v>
      </c>
      <c r="E44" s="1" t="s">
        <v>204</v>
      </c>
    </row>
    <row r="45" spans="4:5" x14ac:dyDescent="0.25">
      <c r="D45">
        <v>0.84342264773839237</v>
      </c>
      <c r="E45" s="1" t="s">
        <v>192</v>
      </c>
    </row>
    <row r="46" spans="4:5" x14ac:dyDescent="0.25">
      <c r="D46">
        <v>0.83860035940721811</v>
      </c>
      <c r="E46" s="1" t="s">
        <v>238</v>
      </c>
    </row>
    <row r="47" spans="4:5" x14ac:dyDescent="0.25">
      <c r="D47">
        <v>0.82857433001648273</v>
      </c>
      <c r="E47" s="1" t="s">
        <v>202</v>
      </c>
    </row>
    <row r="48" spans="4:5" x14ac:dyDescent="0.25">
      <c r="D48">
        <v>0.82661993466586481</v>
      </c>
      <c r="E48" s="1" t="s">
        <v>171</v>
      </c>
    </row>
    <row r="49" spans="4:5" x14ac:dyDescent="0.25">
      <c r="D49">
        <v>0.82399994263970799</v>
      </c>
      <c r="E49" s="1" t="s">
        <v>152</v>
      </c>
    </row>
    <row r="50" spans="4:5" x14ac:dyDescent="0.25">
      <c r="D50">
        <v>0.82177517611553774</v>
      </c>
      <c r="E50" s="1" t="s">
        <v>96</v>
      </c>
    </row>
    <row r="51" spans="4:5" x14ac:dyDescent="0.25">
      <c r="D51">
        <v>0.81768190590310563</v>
      </c>
      <c r="E51" s="1" t="s">
        <v>197</v>
      </c>
    </row>
    <row r="52" spans="4:5" x14ac:dyDescent="0.25">
      <c r="D52">
        <v>0.8115204738183488</v>
      </c>
      <c r="E52" s="1" t="s">
        <v>87</v>
      </c>
    </row>
    <row r="53" spans="4:5" x14ac:dyDescent="0.25">
      <c r="D53">
        <v>0.81085332334035332</v>
      </c>
      <c r="E53" s="1" t="s">
        <v>157</v>
      </c>
    </row>
    <row r="54" spans="4:5" x14ac:dyDescent="0.25">
      <c r="D54">
        <v>0.81036143143374173</v>
      </c>
      <c r="E54" s="1" t="s">
        <v>247</v>
      </c>
    </row>
    <row r="55" spans="4:5" x14ac:dyDescent="0.25">
      <c r="D55">
        <v>0.80508714288743211</v>
      </c>
      <c r="E55" s="1" t="s">
        <v>155</v>
      </c>
    </row>
    <row r="56" spans="4:5" x14ac:dyDescent="0.25">
      <c r="D56">
        <v>0.80221716745789118</v>
      </c>
      <c r="E56" s="1" t="s">
        <v>257</v>
      </c>
    </row>
    <row r="57" spans="4:5" x14ac:dyDescent="0.25">
      <c r="D57">
        <v>0.79206445682194293</v>
      </c>
      <c r="E57" s="1" t="s">
        <v>222</v>
      </c>
    </row>
    <row r="58" spans="4:5" x14ac:dyDescent="0.25">
      <c r="D58">
        <v>0.79087868863042843</v>
      </c>
      <c r="E58" s="1" t="s">
        <v>159</v>
      </c>
    </row>
    <row r="59" spans="4:5" x14ac:dyDescent="0.25">
      <c r="D59">
        <v>0.79026804076915413</v>
      </c>
      <c r="E59" s="1" t="s">
        <v>180</v>
      </c>
    </row>
    <row r="60" spans="4:5" x14ac:dyDescent="0.25">
      <c r="D60">
        <v>0.7896869328647389</v>
      </c>
      <c r="E60" s="1" t="s">
        <v>20</v>
      </c>
    </row>
    <row r="61" spans="4:5" x14ac:dyDescent="0.25">
      <c r="D61">
        <v>0.78676670271824567</v>
      </c>
      <c r="E61" s="1" t="s">
        <v>183</v>
      </c>
    </row>
    <row r="62" spans="4:5" x14ac:dyDescent="0.25">
      <c r="D62">
        <v>0.78613611217452728</v>
      </c>
      <c r="E62" s="1" t="s">
        <v>86</v>
      </c>
    </row>
    <row r="63" spans="4:5" x14ac:dyDescent="0.25">
      <c r="D63">
        <v>0.7858758085195704</v>
      </c>
      <c r="E63" s="1" t="s">
        <v>53</v>
      </c>
    </row>
    <row r="64" spans="4:5" x14ac:dyDescent="0.25">
      <c r="D64">
        <v>0.78376411303388682</v>
      </c>
      <c r="E64" s="1" t="s">
        <v>21</v>
      </c>
    </row>
    <row r="65" spans="4:5" x14ac:dyDescent="0.25">
      <c r="D65">
        <v>0.78075085119757304</v>
      </c>
      <c r="E65" s="1" t="s">
        <v>122</v>
      </c>
    </row>
    <row r="66" spans="4:5" x14ac:dyDescent="0.25">
      <c r="D66">
        <v>0.77757318922622831</v>
      </c>
      <c r="E66" s="1" t="s">
        <v>39</v>
      </c>
    </row>
    <row r="67" spans="4:5" x14ac:dyDescent="0.25">
      <c r="D67">
        <v>0.77353909546811928</v>
      </c>
      <c r="E67" s="1" t="s">
        <v>151</v>
      </c>
    </row>
    <row r="68" spans="4:5" x14ac:dyDescent="0.25">
      <c r="D68">
        <v>0.7730802091249902</v>
      </c>
      <c r="E68" s="1" t="s">
        <v>231</v>
      </c>
    </row>
    <row r="69" spans="4:5" x14ac:dyDescent="0.25">
      <c r="D69">
        <v>0.77088325748026931</v>
      </c>
      <c r="E69" s="1" t="s">
        <v>15</v>
      </c>
    </row>
    <row r="70" spans="4:5" x14ac:dyDescent="0.25">
      <c r="D70">
        <v>0.77063063487889594</v>
      </c>
      <c r="E70" s="1" t="s">
        <v>240</v>
      </c>
    </row>
    <row r="71" spans="4:5" x14ac:dyDescent="0.25">
      <c r="D71">
        <v>0.7701910325597624</v>
      </c>
      <c r="E71" s="1" t="s">
        <v>148</v>
      </c>
    </row>
    <row r="72" spans="4:5" x14ac:dyDescent="0.25">
      <c r="D72">
        <v>0.76984345339324889</v>
      </c>
      <c r="E72" s="1" t="s">
        <v>181</v>
      </c>
    </row>
    <row r="73" spans="4:5" x14ac:dyDescent="0.25">
      <c r="D73">
        <v>0.76964398622577135</v>
      </c>
      <c r="E73" s="1" t="s">
        <v>72</v>
      </c>
    </row>
    <row r="74" spans="4:5" x14ac:dyDescent="0.25">
      <c r="D74">
        <v>0.76547066190326607</v>
      </c>
      <c r="E74" s="1" t="s">
        <v>170</v>
      </c>
    </row>
    <row r="75" spans="4:5" x14ac:dyDescent="0.25">
      <c r="D75">
        <v>0.75824856788948369</v>
      </c>
      <c r="E75" s="1" t="s">
        <v>177</v>
      </c>
    </row>
    <row r="76" spans="4:5" x14ac:dyDescent="0.25">
      <c r="D76">
        <v>0.75365613730843062</v>
      </c>
      <c r="E76" s="1" t="s">
        <v>244</v>
      </c>
    </row>
    <row r="77" spans="4:5" x14ac:dyDescent="0.25">
      <c r="D77">
        <v>0.74895703288116655</v>
      </c>
      <c r="E77" s="1" t="s">
        <v>271</v>
      </c>
    </row>
    <row r="78" spans="4:5" x14ac:dyDescent="0.25">
      <c r="D78">
        <v>0.74771194798305463</v>
      </c>
      <c r="E78" s="1" t="s">
        <v>10</v>
      </c>
    </row>
    <row r="79" spans="4:5" x14ac:dyDescent="0.25">
      <c r="D79">
        <v>0.74480160762740388</v>
      </c>
      <c r="E79" s="1" t="s">
        <v>45</v>
      </c>
    </row>
    <row r="80" spans="4:5" x14ac:dyDescent="0.25">
      <c r="D80">
        <v>0.74293857203928648</v>
      </c>
      <c r="E80" s="1" t="s">
        <v>18</v>
      </c>
    </row>
    <row r="81" spans="4:5" x14ac:dyDescent="0.25">
      <c r="D81">
        <v>0.74244230289505087</v>
      </c>
      <c r="E81" s="1" t="s">
        <v>77</v>
      </c>
    </row>
    <row r="82" spans="4:5" x14ac:dyDescent="0.25">
      <c r="D82">
        <v>0.73843442912409973</v>
      </c>
      <c r="E82" s="1" t="s">
        <v>162</v>
      </c>
    </row>
    <row r="83" spans="4:5" x14ac:dyDescent="0.25">
      <c r="D83">
        <v>0.72873820142323209</v>
      </c>
      <c r="E83" s="1" t="s">
        <v>253</v>
      </c>
    </row>
    <row r="84" spans="4:5" x14ac:dyDescent="0.25">
      <c r="D84">
        <v>0.72846265624549889</v>
      </c>
      <c r="E84" s="1" t="s">
        <v>273</v>
      </c>
    </row>
    <row r="85" spans="4:5" x14ac:dyDescent="0.25">
      <c r="D85">
        <v>0.72806063354660777</v>
      </c>
      <c r="E85" s="1" t="s">
        <v>195</v>
      </c>
    </row>
    <row r="86" spans="4:5" x14ac:dyDescent="0.25">
      <c r="D86">
        <v>0.72413240998251904</v>
      </c>
      <c r="E86" s="1" t="s">
        <v>241</v>
      </c>
    </row>
    <row r="87" spans="4:5" x14ac:dyDescent="0.25">
      <c r="D87">
        <v>0.71681278322906472</v>
      </c>
      <c r="E87" s="1" t="s">
        <v>6</v>
      </c>
    </row>
    <row r="88" spans="4:5" x14ac:dyDescent="0.25">
      <c r="D88">
        <v>0.71622327201229619</v>
      </c>
      <c r="E88" s="1" t="s">
        <v>147</v>
      </c>
    </row>
    <row r="89" spans="4:5" x14ac:dyDescent="0.25">
      <c r="D89">
        <v>0.70302619410632117</v>
      </c>
      <c r="E89" s="1" t="s">
        <v>144</v>
      </c>
    </row>
    <row r="90" spans="4:5" x14ac:dyDescent="0.25">
      <c r="D90">
        <v>0.69729508827827436</v>
      </c>
      <c r="E90" s="1" t="s">
        <v>2</v>
      </c>
    </row>
    <row r="91" spans="4:5" x14ac:dyDescent="0.25">
      <c r="D91">
        <v>0.69485718158799437</v>
      </c>
      <c r="E91" s="1" t="s">
        <v>266</v>
      </c>
    </row>
    <row r="92" spans="4:5" x14ac:dyDescent="0.25">
      <c r="D92">
        <v>0.69275076426352156</v>
      </c>
      <c r="E92" s="1" t="s">
        <v>50</v>
      </c>
    </row>
    <row r="93" spans="4:5" x14ac:dyDescent="0.25">
      <c r="D93">
        <v>0.69163990011684862</v>
      </c>
      <c r="E93" s="1" t="s">
        <v>81</v>
      </c>
    </row>
    <row r="94" spans="4:5" x14ac:dyDescent="0.25">
      <c r="D94">
        <v>0.68073363459216285</v>
      </c>
      <c r="E94" s="1" t="s">
        <v>168</v>
      </c>
    </row>
    <row r="95" spans="4:5" x14ac:dyDescent="0.25">
      <c r="D95">
        <v>0.67711469572720084</v>
      </c>
      <c r="E95" s="1" t="s">
        <v>245</v>
      </c>
    </row>
    <row r="96" spans="4:5" x14ac:dyDescent="0.25">
      <c r="D96">
        <v>0.67457522832439121</v>
      </c>
      <c r="E96" s="1" t="s">
        <v>62</v>
      </c>
    </row>
    <row r="97" spans="4:5" x14ac:dyDescent="0.25">
      <c r="D97">
        <v>0.67005569335878468</v>
      </c>
      <c r="E97" s="1" t="s">
        <v>110</v>
      </c>
    </row>
    <row r="98" spans="4:5" x14ac:dyDescent="0.25">
      <c r="D98">
        <v>0.66935134231935989</v>
      </c>
      <c r="E98" s="1" t="s">
        <v>246</v>
      </c>
    </row>
    <row r="99" spans="4:5" x14ac:dyDescent="0.25">
      <c r="D99">
        <v>0.66491013517627973</v>
      </c>
      <c r="E99" s="1" t="s">
        <v>214</v>
      </c>
    </row>
    <row r="100" spans="4:5" x14ac:dyDescent="0.25">
      <c r="D100">
        <v>0.66034313842114001</v>
      </c>
      <c r="E100" s="1" t="s">
        <v>19</v>
      </c>
    </row>
    <row r="101" spans="4:5" x14ac:dyDescent="0.25">
      <c r="D101">
        <v>0.65688947742290216</v>
      </c>
      <c r="E101" s="1" t="s">
        <v>49</v>
      </c>
    </row>
    <row r="102" spans="4:5" x14ac:dyDescent="0.25">
      <c r="D102">
        <v>0.64319486697377359</v>
      </c>
      <c r="E102" s="1" t="s">
        <v>117</v>
      </c>
    </row>
    <row r="103" spans="4:5" x14ac:dyDescent="0.25">
      <c r="D103">
        <v>0.64246706625342975</v>
      </c>
      <c r="E103" s="1" t="s">
        <v>16</v>
      </c>
    </row>
    <row r="104" spans="4:5" x14ac:dyDescent="0.25">
      <c r="D104">
        <v>0.64052436473851748</v>
      </c>
      <c r="E104" s="1" t="s">
        <v>221</v>
      </c>
    </row>
    <row r="105" spans="4:5" x14ac:dyDescent="0.25">
      <c r="D105">
        <v>0.64012127714414713</v>
      </c>
      <c r="E105" s="1" t="s">
        <v>7</v>
      </c>
    </row>
    <row r="106" spans="4:5" x14ac:dyDescent="0.25">
      <c r="D106">
        <v>0.63383702737638259</v>
      </c>
      <c r="E106" s="1" t="s">
        <v>250</v>
      </c>
    </row>
    <row r="107" spans="4:5" x14ac:dyDescent="0.25">
      <c r="D107">
        <v>0.62889405262750042</v>
      </c>
      <c r="E107" s="1" t="s">
        <v>255</v>
      </c>
    </row>
    <row r="108" spans="4:5" x14ac:dyDescent="0.25">
      <c r="D108">
        <v>0.62340452009744329</v>
      </c>
      <c r="E108" s="1" t="s">
        <v>91</v>
      </c>
    </row>
    <row r="109" spans="4:5" x14ac:dyDescent="0.25">
      <c r="D109">
        <v>0.61583772946433846</v>
      </c>
      <c r="E109" s="1" t="s">
        <v>54</v>
      </c>
    </row>
    <row r="110" spans="4:5" x14ac:dyDescent="0.25">
      <c r="D110">
        <v>0.60806184681106246</v>
      </c>
      <c r="E110" s="1" t="s">
        <v>185</v>
      </c>
    </row>
    <row r="111" spans="4:5" x14ac:dyDescent="0.25">
      <c r="D111">
        <v>0.60703601261726259</v>
      </c>
      <c r="E111" s="1" t="s">
        <v>179</v>
      </c>
    </row>
    <row r="112" spans="4:5" x14ac:dyDescent="0.25">
      <c r="D112">
        <v>0.60665098706566545</v>
      </c>
      <c r="E112" s="1" t="s">
        <v>22</v>
      </c>
    </row>
    <row r="113" spans="4:5" x14ac:dyDescent="0.25">
      <c r="D113">
        <v>0.59978184270583201</v>
      </c>
      <c r="E113" s="1" t="s">
        <v>128</v>
      </c>
    </row>
    <row r="114" spans="4:5" x14ac:dyDescent="0.25">
      <c r="D114">
        <v>0.59484977719386045</v>
      </c>
      <c r="E114" s="1" t="s">
        <v>199</v>
      </c>
    </row>
    <row r="115" spans="4:5" x14ac:dyDescent="0.25">
      <c r="D115">
        <v>0.59411487457222822</v>
      </c>
      <c r="E115" s="1" t="s">
        <v>160</v>
      </c>
    </row>
    <row r="116" spans="4:5" x14ac:dyDescent="0.25">
      <c r="D116">
        <v>0.59020723225272798</v>
      </c>
      <c r="E116" s="1" t="s">
        <v>158</v>
      </c>
    </row>
    <row r="117" spans="4:5" x14ac:dyDescent="0.25">
      <c r="D117">
        <v>0.58850002814176017</v>
      </c>
      <c r="E117" s="1" t="s">
        <v>11</v>
      </c>
    </row>
    <row r="118" spans="4:5" x14ac:dyDescent="0.25">
      <c r="D118">
        <v>0.58673730081015529</v>
      </c>
      <c r="E118" s="1" t="s">
        <v>133</v>
      </c>
    </row>
    <row r="119" spans="4:5" x14ac:dyDescent="0.25">
      <c r="D119">
        <v>0.58419497467137071</v>
      </c>
      <c r="E119" s="1" t="s">
        <v>43</v>
      </c>
    </row>
    <row r="120" spans="4:5" x14ac:dyDescent="0.25">
      <c r="D120">
        <v>0.58404925197102142</v>
      </c>
      <c r="E120" s="1" t="s">
        <v>223</v>
      </c>
    </row>
    <row r="121" spans="4:5" x14ac:dyDescent="0.25">
      <c r="D121">
        <v>0.58151791055507163</v>
      </c>
      <c r="E121" s="1" t="s">
        <v>76</v>
      </c>
    </row>
    <row r="122" spans="4:5" x14ac:dyDescent="0.25">
      <c r="D122">
        <v>0.5809781276166387</v>
      </c>
      <c r="E122" s="1" t="s">
        <v>201</v>
      </c>
    </row>
    <row r="123" spans="4:5" x14ac:dyDescent="0.25">
      <c r="D123">
        <v>0.57410602926282739</v>
      </c>
      <c r="E123" s="1" t="s">
        <v>166</v>
      </c>
    </row>
    <row r="124" spans="4:5" x14ac:dyDescent="0.25">
      <c r="D124">
        <v>0.57318390420016385</v>
      </c>
      <c r="E124" s="1" t="s">
        <v>73</v>
      </c>
    </row>
    <row r="125" spans="4:5" x14ac:dyDescent="0.25">
      <c r="D125">
        <v>0.56363309873847589</v>
      </c>
      <c r="E125" s="1" t="s">
        <v>92</v>
      </c>
    </row>
    <row r="126" spans="4:5" x14ac:dyDescent="0.25">
      <c r="D126">
        <v>0.55646307760293623</v>
      </c>
      <c r="E126" s="1" t="s">
        <v>229</v>
      </c>
    </row>
    <row r="127" spans="4:5" x14ac:dyDescent="0.25">
      <c r="D127">
        <v>0.55024970531540029</v>
      </c>
      <c r="E127" s="1" t="s">
        <v>74</v>
      </c>
    </row>
    <row r="128" spans="4:5" x14ac:dyDescent="0.25">
      <c r="D128">
        <v>0.54929395932713754</v>
      </c>
      <c r="E128" s="1" t="s">
        <v>153</v>
      </c>
    </row>
    <row r="129" spans="4:5" x14ac:dyDescent="0.25">
      <c r="D129">
        <v>0.54916803253974456</v>
      </c>
      <c r="E129" s="1" t="s">
        <v>254</v>
      </c>
    </row>
    <row r="130" spans="4:5" x14ac:dyDescent="0.25">
      <c r="D130">
        <v>0.53744224408899588</v>
      </c>
      <c r="E130" s="1" t="s">
        <v>140</v>
      </c>
    </row>
    <row r="131" spans="4:5" x14ac:dyDescent="0.25">
      <c r="D131">
        <v>0.5345832402247529</v>
      </c>
      <c r="E131" s="1" t="s">
        <v>134</v>
      </c>
    </row>
    <row r="132" spans="4:5" x14ac:dyDescent="0.25">
      <c r="D132">
        <v>0.52739800462760822</v>
      </c>
      <c r="E132" s="1" t="s">
        <v>224</v>
      </c>
    </row>
    <row r="133" spans="4:5" x14ac:dyDescent="0.25">
      <c r="D133">
        <v>0.5224381353351939</v>
      </c>
      <c r="E133" s="1" t="s">
        <v>249</v>
      </c>
    </row>
    <row r="134" spans="4:5" x14ac:dyDescent="0.25">
      <c r="D134">
        <v>0.52153278670393566</v>
      </c>
      <c r="E134" s="1" t="s">
        <v>93</v>
      </c>
    </row>
    <row r="135" spans="4:5" x14ac:dyDescent="0.25">
      <c r="D135">
        <v>0.51698529890295075</v>
      </c>
      <c r="E135" s="1" t="s">
        <v>120</v>
      </c>
    </row>
    <row r="136" spans="4:5" x14ac:dyDescent="0.25">
      <c r="D136">
        <v>0.51340392494709675</v>
      </c>
      <c r="E136" s="1" t="s">
        <v>194</v>
      </c>
    </row>
    <row r="137" spans="4:5" x14ac:dyDescent="0.25">
      <c r="D137">
        <v>0.51245203283669261</v>
      </c>
      <c r="E137" s="1" t="s">
        <v>20</v>
      </c>
    </row>
    <row r="138" spans="4:5" x14ac:dyDescent="0.25">
      <c r="D138">
        <v>0.51046211481803905</v>
      </c>
      <c r="E138" s="1" t="s">
        <v>261</v>
      </c>
    </row>
    <row r="139" spans="4:5" x14ac:dyDescent="0.25">
      <c r="D139">
        <v>0.50635911114214793</v>
      </c>
      <c r="E139" s="1" t="s">
        <v>173</v>
      </c>
    </row>
    <row r="140" spans="4:5" x14ac:dyDescent="0.25">
      <c r="D140">
        <v>0.50575045443858746</v>
      </c>
      <c r="E140" s="1" t="s">
        <v>32</v>
      </c>
    </row>
    <row r="141" spans="4:5" x14ac:dyDescent="0.25">
      <c r="D141">
        <v>0.50395527811378571</v>
      </c>
      <c r="E141" s="1" t="s">
        <v>189</v>
      </c>
    </row>
    <row r="142" spans="4:5" x14ac:dyDescent="0.25">
      <c r="D142">
        <v>0.50119193041044641</v>
      </c>
      <c r="E142" s="1" t="s">
        <v>123</v>
      </c>
    </row>
    <row r="143" spans="4:5" x14ac:dyDescent="0.25">
      <c r="D143">
        <v>0.49964273898257205</v>
      </c>
      <c r="E143" s="1" t="s">
        <v>207</v>
      </c>
    </row>
    <row r="144" spans="4:5" x14ac:dyDescent="0.25">
      <c r="D144">
        <v>0.49553247851730586</v>
      </c>
      <c r="E144" s="1" t="s">
        <v>215</v>
      </c>
    </row>
    <row r="145" spans="4:5" x14ac:dyDescent="0.25">
      <c r="D145">
        <v>0.49227185255660233</v>
      </c>
      <c r="E145" s="1" t="s">
        <v>233</v>
      </c>
    </row>
    <row r="146" spans="4:5" x14ac:dyDescent="0.25">
      <c r="D146">
        <v>0.49198539145356401</v>
      </c>
      <c r="E146" s="1" t="s">
        <v>113</v>
      </c>
    </row>
    <row r="147" spans="4:5" x14ac:dyDescent="0.25">
      <c r="D147">
        <v>0.4919175864612173</v>
      </c>
      <c r="E147" s="1" t="s">
        <v>116</v>
      </c>
    </row>
    <row r="148" spans="4:5" x14ac:dyDescent="0.25">
      <c r="D148">
        <v>0.47193255455057392</v>
      </c>
      <c r="E148" s="1" t="s">
        <v>4</v>
      </c>
    </row>
    <row r="149" spans="4:5" x14ac:dyDescent="0.25">
      <c r="D149">
        <v>0.4687808142176545</v>
      </c>
      <c r="E149" s="1" t="s">
        <v>33</v>
      </c>
    </row>
    <row r="150" spans="4:5" x14ac:dyDescent="0.25">
      <c r="D150">
        <v>0.46304340431709545</v>
      </c>
      <c r="E150" s="1" t="s">
        <v>68</v>
      </c>
    </row>
    <row r="151" spans="4:5" x14ac:dyDescent="0.25">
      <c r="D151">
        <v>0.46150248763506951</v>
      </c>
      <c r="E151" s="1" t="s">
        <v>78</v>
      </c>
    </row>
    <row r="152" spans="4:5" x14ac:dyDescent="0.25">
      <c r="D152">
        <v>0.46001708702514177</v>
      </c>
      <c r="E152" s="1" t="s">
        <v>260</v>
      </c>
    </row>
    <row r="153" spans="4:5" x14ac:dyDescent="0.25">
      <c r="D153">
        <v>0.4584102678987757</v>
      </c>
      <c r="E153" s="1" t="s">
        <v>90</v>
      </c>
    </row>
    <row r="154" spans="4:5" x14ac:dyDescent="0.25">
      <c r="D154">
        <v>0.45284306587068579</v>
      </c>
      <c r="E154" s="1" t="s">
        <v>125</v>
      </c>
    </row>
    <row r="155" spans="4:5" x14ac:dyDescent="0.25">
      <c r="D155">
        <v>0.44592091010675683</v>
      </c>
      <c r="E155" s="1" t="s">
        <v>84</v>
      </c>
    </row>
    <row r="156" spans="4:5" x14ac:dyDescent="0.25">
      <c r="D156">
        <v>0.4442428836985951</v>
      </c>
      <c r="E156" s="1" t="s">
        <v>227</v>
      </c>
    </row>
    <row r="157" spans="4:5" x14ac:dyDescent="0.25">
      <c r="D157">
        <v>0.44323881836643508</v>
      </c>
      <c r="E157" s="1" t="s">
        <v>265</v>
      </c>
    </row>
    <row r="158" spans="4:5" x14ac:dyDescent="0.25">
      <c r="D158">
        <v>0.44152856152563191</v>
      </c>
      <c r="E158" s="1" t="s">
        <v>131</v>
      </c>
    </row>
    <row r="159" spans="4:5" x14ac:dyDescent="0.25">
      <c r="D159">
        <v>0.4397488313995267</v>
      </c>
      <c r="E159" s="1" t="s">
        <v>226</v>
      </c>
    </row>
    <row r="160" spans="4:5" x14ac:dyDescent="0.25">
      <c r="D160">
        <v>0.43579937423675486</v>
      </c>
      <c r="E160" s="1" t="s">
        <v>259</v>
      </c>
    </row>
    <row r="161" spans="4:5" x14ac:dyDescent="0.25">
      <c r="D161">
        <v>0.429847111100084</v>
      </c>
      <c r="E161" s="1" t="s">
        <v>145</v>
      </c>
    </row>
    <row r="162" spans="4:5" x14ac:dyDescent="0.25">
      <c r="D162">
        <v>0.42419939312909438</v>
      </c>
      <c r="E162" s="1" t="s">
        <v>34</v>
      </c>
    </row>
    <row r="163" spans="4:5" x14ac:dyDescent="0.25">
      <c r="D163">
        <v>0.42411384064315061</v>
      </c>
      <c r="E163" s="1" t="s">
        <v>267</v>
      </c>
    </row>
    <row r="164" spans="4:5" x14ac:dyDescent="0.25">
      <c r="D164">
        <v>0.42285183449798425</v>
      </c>
      <c r="E164" s="1" t="s">
        <v>127</v>
      </c>
    </row>
    <row r="165" spans="4:5" x14ac:dyDescent="0.25">
      <c r="D165">
        <v>0.42219375327082198</v>
      </c>
      <c r="E165" s="1" t="s">
        <v>186</v>
      </c>
    </row>
    <row r="166" spans="4:5" x14ac:dyDescent="0.25">
      <c r="D166">
        <v>0.41947279641959567</v>
      </c>
      <c r="E166" s="1" t="s">
        <v>205</v>
      </c>
    </row>
    <row r="167" spans="4:5" x14ac:dyDescent="0.25">
      <c r="D167">
        <v>0.41812188480641221</v>
      </c>
      <c r="E167" s="1" t="s">
        <v>80</v>
      </c>
    </row>
    <row r="168" spans="4:5" x14ac:dyDescent="0.25">
      <c r="D168">
        <v>0.4112685743171639</v>
      </c>
      <c r="E168" s="1" t="s">
        <v>56</v>
      </c>
    </row>
    <row r="169" spans="4:5" x14ac:dyDescent="0.25">
      <c r="D169">
        <v>0.40710391322626782</v>
      </c>
      <c r="E169" s="1" t="s">
        <v>75</v>
      </c>
    </row>
    <row r="170" spans="4:5" x14ac:dyDescent="0.25">
      <c r="D170">
        <v>0.40596290975992777</v>
      </c>
      <c r="E170" s="1" t="s">
        <v>269</v>
      </c>
    </row>
    <row r="171" spans="4:5" x14ac:dyDescent="0.25">
      <c r="D171">
        <v>0.40160941614137158</v>
      </c>
      <c r="E171" s="1" t="s">
        <v>268</v>
      </c>
    </row>
    <row r="172" spans="4:5" x14ac:dyDescent="0.25">
      <c r="D172">
        <v>0.40101259331003047</v>
      </c>
      <c r="E172" s="1" t="s">
        <v>103</v>
      </c>
    </row>
    <row r="173" spans="4:5" x14ac:dyDescent="0.25">
      <c r="D173">
        <v>0.39477872356231236</v>
      </c>
      <c r="E173" s="1" t="s">
        <v>198</v>
      </c>
    </row>
    <row r="174" spans="4:5" x14ac:dyDescent="0.25">
      <c r="D174">
        <v>0.39428020789121965</v>
      </c>
      <c r="E174" s="1" t="s">
        <v>59</v>
      </c>
    </row>
    <row r="175" spans="4:5" x14ac:dyDescent="0.25">
      <c r="D175">
        <v>0.39372264481876496</v>
      </c>
      <c r="E175" s="1" t="s">
        <v>23</v>
      </c>
    </row>
    <row r="176" spans="4:5" x14ac:dyDescent="0.25">
      <c r="D176">
        <v>0.39304773079170952</v>
      </c>
      <c r="E176" s="1" t="s">
        <v>217</v>
      </c>
    </row>
    <row r="177" spans="4:5" x14ac:dyDescent="0.25">
      <c r="D177">
        <v>0.39121327136701489</v>
      </c>
      <c r="E177" s="1" t="s">
        <v>14</v>
      </c>
    </row>
    <row r="178" spans="4:5" x14ac:dyDescent="0.25">
      <c r="D178">
        <v>0.38660136390412037</v>
      </c>
      <c r="E178" s="1" t="s">
        <v>88</v>
      </c>
    </row>
    <row r="179" spans="4:5" x14ac:dyDescent="0.25">
      <c r="D179">
        <v>0.38638720898360734</v>
      </c>
      <c r="E179" s="1" t="s">
        <v>270</v>
      </c>
    </row>
    <row r="180" spans="4:5" x14ac:dyDescent="0.25">
      <c r="D180">
        <v>0.38095670379029434</v>
      </c>
      <c r="E180" s="1" t="s">
        <v>184</v>
      </c>
    </row>
    <row r="181" spans="4:5" x14ac:dyDescent="0.25">
      <c r="D181">
        <v>0.37976202946282622</v>
      </c>
      <c r="E181" s="1" t="s">
        <v>111</v>
      </c>
    </row>
    <row r="182" spans="4:5" x14ac:dyDescent="0.25">
      <c r="D182">
        <v>0.37732628352712561</v>
      </c>
      <c r="E182" s="1" t="s">
        <v>98</v>
      </c>
    </row>
    <row r="183" spans="4:5" x14ac:dyDescent="0.25">
      <c r="D183">
        <v>0.37696152977663444</v>
      </c>
      <c r="E183" s="1" t="s">
        <v>42</v>
      </c>
    </row>
    <row r="184" spans="4:5" x14ac:dyDescent="0.25">
      <c r="D184">
        <v>0.36783294983171111</v>
      </c>
      <c r="E184" s="1" t="s">
        <v>256</v>
      </c>
    </row>
    <row r="185" spans="4:5" x14ac:dyDescent="0.25">
      <c r="D185">
        <v>0.36324073117738687</v>
      </c>
      <c r="E185" s="1" t="s">
        <v>193</v>
      </c>
    </row>
    <row r="186" spans="4:5" x14ac:dyDescent="0.25">
      <c r="D186">
        <v>0.35337220193719809</v>
      </c>
      <c r="E186" s="1" t="s">
        <v>212</v>
      </c>
    </row>
    <row r="187" spans="4:5" x14ac:dyDescent="0.25">
      <c r="D187">
        <v>0.35323214428127347</v>
      </c>
      <c r="E187" s="1" t="s">
        <v>51</v>
      </c>
    </row>
    <row r="188" spans="4:5" x14ac:dyDescent="0.25">
      <c r="D188">
        <v>0.35171049046666758</v>
      </c>
      <c r="E188" s="1" t="s">
        <v>66</v>
      </c>
    </row>
    <row r="189" spans="4:5" x14ac:dyDescent="0.25">
      <c r="D189">
        <v>0.34832964367558783</v>
      </c>
      <c r="E189" s="1" t="s">
        <v>124</v>
      </c>
    </row>
    <row r="190" spans="4:5" x14ac:dyDescent="0.25">
      <c r="D190">
        <v>0.34191791453769782</v>
      </c>
      <c r="E190" s="1" t="s">
        <v>235</v>
      </c>
    </row>
    <row r="191" spans="4:5" x14ac:dyDescent="0.25">
      <c r="D191">
        <v>0.34034242306268947</v>
      </c>
      <c r="E191" s="1" t="s">
        <v>69</v>
      </c>
    </row>
    <row r="192" spans="4:5" x14ac:dyDescent="0.25">
      <c r="D192">
        <v>0.3397732288382691</v>
      </c>
      <c r="E192" s="1" t="s">
        <v>220</v>
      </c>
    </row>
    <row r="193" spans="4:5" x14ac:dyDescent="0.25">
      <c r="D193">
        <v>0.3362519576475268</v>
      </c>
      <c r="E193" s="1" t="s">
        <v>213</v>
      </c>
    </row>
    <row r="194" spans="4:5" x14ac:dyDescent="0.25">
      <c r="D194">
        <v>0.33204023664378957</v>
      </c>
      <c r="E194" s="1" t="s">
        <v>1</v>
      </c>
    </row>
    <row r="195" spans="4:5" x14ac:dyDescent="0.25">
      <c r="D195">
        <v>0.32778899415034546</v>
      </c>
      <c r="E195" s="1" t="s">
        <v>26</v>
      </c>
    </row>
    <row r="196" spans="4:5" x14ac:dyDescent="0.25">
      <c r="D196">
        <v>0.32767427687311135</v>
      </c>
      <c r="E196" s="1" t="s">
        <v>89</v>
      </c>
    </row>
    <row r="197" spans="4:5" x14ac:dyDescent="0.25">
      <c r="D197">
        <v>0.32755582780331538</v>
      </c>
      <c r="E197" s="1" t="s">
        <v>104</v>
      </c>
    </row>
    <row r="198" spans="4:5" x14ac:dyDescent="0.25">
      <c r="D198">
        <v>0.32279794423405317</v>
      </c>
      <c r="E198" s="1" t="s">
        <v>274</v>
      </c>
    </row>
    <row r="199" spans="4:5" x14ac:dyDescent="0.25">
      <c r="D199">
        <v>0.31783800739403212</v>
      </c>
      <c r="E199" s="1" t="s">
        <v>239</v>
      </c>
    </row>
    <row r="200" spans="4:5" x14ac:dyDescent="0.25">
      <c r="D200">
        <v>0.31460554969780419</v>
      </c>
      <c r="E200" s="1" t="s">
        <v>236</v>
      </c>
    </row>
    <row r="201" spans="4:5" x14ac:dyDescent="0.25">
      <c r="D201">
        <v>0.31139833022075336</v>
      </c>
      <c r="E201" s="1" t="s">
        <v>190</v>
      </c>
    </row>
    <row r="202" spans="4:5" x14ac:dyDescent="0.25">
      <c r="D202">
        <v>0.31112559781647942</v>
      </c>
      <c r="E202" s="1" t="s">
        <v>105</v>
      </c>
    </row>
    <row r="203" spans="4:5" x14ac:dyDescent="0.25">
      <c r="D203">
        <v>0.30540851009889192</v>
      </c>
      <c r="E203" s="1" t="s">
        <v>100</v>
      </c>
    </row>
    <row r="204" spans="4:5" x14ac:dyDescent="0.25">
      <c r="D204">
        <v>0.30500829670594432</v>
      </c>
      <c r="E204" s="1" t="s">
        <v>25</v>
      </c>
    </row>
    <row r="205" spans="4:5" x14ac:dyDescent="0.25">
      <c r="D205">
        <v>0.30422712267412888</v>
      </c>
      <c r="E205" s="1" t="s">
        <v>172</v>
      </c>
    </row>
    <row r="206" spans="4:5" x14ac:dyDescent="0.25">
      <c r="D206">
        <v>0.29905176181996174</v>
      </c>
      <c r="E206" s="1" t="s">
        <v>230</v>
      </c>
    </row>
    <row r="207" spans="4:5" x14ac:dyDescent="0.25">
      <c r="D207">
        <v>0.29514056413342249</v>
      </c>
      <c r="E207" s="1" t="s">
        <v>99</v>
      </c>
    </row>
    <row r="208" spans="4:5" x14ac:dyDescent="0.25">
      <c r="D208">
        <v>0.29473878937069176</v>
      </c>
      <c r="E208" s="1" t="s">
        <v>85</v>
      </c>
    </row>
    <row r="209" spans="4:5" x14ac:dyDescent="0.25">
      <c r="D209">
        <v>0.28932356514666513</v>
      </c>
      <c r="E209" s="1" t="s">
        <v>35</v>
      </c>
    </row>
    <row r="210" spans="4:5" x14ac:dyDescent="0.25">
      <c r="D210">
        <v>0.28912985199978347</v>
      </c>
      <c r="E210" s="1" t="s">
        <v>178</v>
      </c>
    </row>
    <row r="211" spans="4:5" x14ac:dyDescent="0.25">
      <c r="D211">
        <v>0.28630982228972246</v>
      </c>
      <c r="E211" s="1" t="s">
        <v>200</v>
      </c>
    </row>
    <row r="212" spans="4:5" x14ac:dyDescent="0.25">
      <c r="D212">
        <v>0.28543093850844425</v>
      </c>
      <c r="E212" s="1" t="s">
        <v>251</v>
      </c>
    </row>
    <row r="213" spans="4:5" x14ac:dyDescent="0.25">
      <c r="D213">
        <v>0.28225753643993645</v>
      </c>
      <c r="E213" s="1" t="s">
        <v>83</v>
      </c>
    </row>
    <row r="214" spans="4:5" x14ac:dyDescent="0.25">
      <c r="D214">
        <v>0.2801181007272493</v>
      </c>
      <c r="E214" s="1" t="s">
        <v>167</v>
      </c>
    </row>
    <row r="215" spans="4:5" x14ac:dyDescent="0.25">
      <c r="D215">
        <v>0.27787401893866925</v>
      </c>
      <c r="E215" s="1" t="s">
        <v>248</v>
      </c>
    </row>
    <row r="216" spans="4:5" x14ac:dyDescent="0.25">
      <c r="D216">
        <v>0.27487071072183211</v>
      </c>
      <c r="E216" s="1" t="s">
        <v>112</v>
      </c>
    </row>
    <row r="217" spans="4:5" x14ac:dyDescent="0.25">
      <c r="D217">
        <v>0.27455500389961196</v>
      </c>
      <c r="E217" s="1" t="s">
        <v>114</v>
      </c>
    </row>
    <row r="218" spans="4:5" x14ac:dyDescent="0.25">
      <c r="D218">
        <v>0.26880251949300527</v>
      </c>
      <c r="E218" s="1" t="s">
        <v>161</v>
      </c>
    </row>
    <row r="219" spans="4:5" x14ac:dyDescent="0.25">
      <c r="D219">
        <v>0.26484773365982872</v>
      </c>
      <c r="E219" s="1" t="s">
        <v>150</v>
      </c>
    </row>
    <row r="220" spans="4:5" x14ac:dyDescent="0.25">
      <c r="D220">
        <v>0.26380143474497286</v>
      </c>
      <c r="E220" s="1" t="s">
        <v>175</v>
      </c>
    </row>
    <row r="221" spans="4:5" x14ac:dyDescent="0.25">
      <c r="D221">
        <v>0.26185723282186324</v>
      </c>
      <c r="E221" s="1" t="s">
        <v>272</v>
      </c>
    </row>
    <row r="222" spans="4:5" x14ac:dyDescent="0.25">
      <c r="D222">
        <v>0.25742656309328982</v>
      </c>
      <c r="E222" s="1" t="s">
        <v>38</v>
      </c>
    </row>
    <row r="223" spans="4:5" x14ac:dyDescent="0.25">
      <c r="D223">
        <v>0.25177188426221064</v>
      </c>
      <c r="E223" s="1" t="s">
        <v>102</v>
      </c>
    </row>
    <row r="224" spans="4:5" x14ac:dyDescent="0.25">
      <c r="D224">
        <v>0.25132208424676961</v>
      </c>
      <c r="E224" s="1" t="s">
        <v>136</v>
      </c>
    </row>
    <row r="225" spans="4:5" x14ac:dyDescent="0.25">
      <c r="D225">
        <v>0.24890760944056267</v>
      </c>
      <c r="E225" s="1" t="s">
        <v>174</v>
      </c>
    </row>
    <row r="226" spans="4:5" x14ac:dyDescent="0.25">
      <c r="D226">
        <v>0.24037609024201567</v>
      </c>
      <c r="E226" s="1" t="s">
        <v>108</v>
      </c>
    </row>
    <row r="227" spans="4:5" x14ac:dyDescent="0.25">
      <c r="D227">
        <v>0.23344784123486251</v>
      </c>
      <c r="E227" s="1" t="s">
        <v>37</v>
      </c>
    </row>
    <row r="228" spans="4:5" x14ac:dyDescent="0.25">
      <c r="D228">
        <v>0.22754995939960565</v>
      </c>
      <c r="E228" s="1" t="s">
        <v>70</v>
      </c>
    </row>
    <row r="229" spans="4:5" x14ac:dyDescent="0.25">
      <c r="D229">
        <v>0.22570620485749515</v>
      </c>
      <c r="E229" s="1" t="s">
        <v>17</v>
      </c>
    </row>
    <row r="230" spans="4:5" x14ac:dyDescent="0.25">
      <c r="D230">
        <v>0.22492784286054834</v>
      </c>
      <c r="E230" s="1" t="s">
        <v>228</v>
      </c>
    </row>
    <row r="231" spans="4:5" x14ac:dyDescent="0.25">
      <c r="D231">
        <v>0.22034604345249265</v>
      </c>
      <c r="E231" s="1" t="s">
        <v>154</v>
      </c>
    </row>
    <row r="232" spans="4:5" x14ac:dyDescent="0.25">
      <c r="D232">
        <v>0.21749253590375162</v>
      </c>
      <c r="E232" s="1" t="s">
        <v>70</v>
      </c>
    </row>
    <row r="233" spans="4:5" x14ac:dyDescent="0.25">
      <c r="D233">
        <v>0.20587068559923893</v>
      </c>
      <c r="E233" s="1" t="s">
        <v>31</v>
      </c>
    </row>
    <row r="234" spans="4:5" x14ac:dyDescent="0.25">
      <c r="D234">
        <v>0.20419344516538784</v>
      </c>
      <c r="E234" s="1" t="s">
        <v>10</v>
      </c>
    </row>
    <row r="235" spans="4:5" x14ac:dyDescent="0.25">
      <c r="D235">
        <v>0.20295245873542789</v>
      </c>
      <c r="E235" s="1" t="s">
        <v>60</v>
      </c>
    </row>
    <row r="236" spans="4:5" x14ac:dyDescent="0.25">
      <c r="D236">
        <v>0.19743192796054132</v>
      </c>
      <c r="E236" s="1" t="s">
        <v>216</v>
      </c>
    </row>
    <row r="237" spans="4:5" x14ac:dyDescent="0.25">
      <c r="D237">
        <v>0.19326890510337202</v>
      </c>
      <c r="E237" s="1" t="s">
        <v>243</v>
      </c>
    </row>
    <row r="238" spans="4:5" x14ac:dyDescent="0.25">
      <c r="D238">
        <v>0.18007985202095822</v>
      </c>
      <c r="E238" s="1" t="s">
        <v>52</v>
      </c>
    </row>
    <row r="239" spans="4:5" x14ac:dyDescent="0.25">
      <c r="D239">
        <v>0.17984236281098009</v>
      </c>
      <c r="E239" s="1" t="s">
        <v>187</v>
      </c>
    </row>
    <row r="240" spans="4:5" x14ac:dyDescent="0.25">
      <c r="D240">
        <v>0.17709179414477372</v>
      </c>
      <c r="E240" s="1" t="s">
        <v>97</v>
      </c>
    </row>
    <row r="241" spans="4:5" x14ac:dyDescent="0.25">
      <c r="D241">
        <v>0.17600946588203059</v>
      </c>
      <c r="E241" s="1" t="s">
        <v>12</v>
      </c>
    </row>
    <row r="242" spans="4:5" x14ac:dyDescent="0.25">
      <c r="D242">
        <v>0.17378621687382212</v>
      </c>
      <c r="E242" s="1" t="s">
        <v>36</v>
      </c>
    </row>
    <row r="243" spans="4:5" x14ac:dyDescent="0.25">
      <c r="D243">
        <v>0.16320422320488992</v>
      </c>
      <c r="E243" s="1" t="s">
        <v>107</v>
      </c>
    </row>
    <row r="244" spans="4:5" x14ac:dyDescent="0.25">
      <c r="D244">
        <v>0.16305300211275042</v>
      </c>
      <c r="E244" s="1" t="s">
        <v>234</v>
      </c>
    </row>
    <row r="245" spans="4:5" x14ac:dyDescent="0.25">
      <c r="D245">
        <v>0.14383793286207414</v>
      </c>
      <c r="E245" s="1" t="s">
        <v>263</v>
      </c>
    </row>
    <row r="246" spans="4:5" x14ac:dyDescent="0.25">
      <c r="D246">
        <v>0.13896144173943203</v>
      </c>
      <c r="E246" s="1" t="s">
        <v>115</v>
      </c>
    </row>
    <row r="247" spans="4:5" x14ac:dyDescent="0.25">
      <c r="D247">
        <v>0.13317472519298812</v>
      </c>
      <c r="E247" s="1" t="s">
        <v>149</v>
      </c>
    </row>
    <row r="248" spans="4:5" x14ac:dyDescent="0.25">
      <c r="D248">
        <v>0.12300058415767223</v>
      </c>
      <c r="E248" s="1" t="s">
        <v>95</v>
      </c>
    </row>
    <row r="249" spans="4:5" x14ac:dyDescent="0.25">
      <c r="D249">
        <v>0.12297523226280804</v>
      </c>
      <c r="E249" s="1" t="s">
        <v>40</v>
      </c>
    </row>
    <row r="250" spans="4:5" x14ac:dyDescent="0.25">
      <c r="D250">
        <v>0.12096695577838801</v>
      </c>
      <c r="E250" s="1" t="s">
        <v>232</v>
      </c>
    </row>
    <row r="251" spans="4:5" x14ac:dyDescent="0.25">
      <c r="D251">
        <v>0.10493350447437955</v>
      </c>
      <c r="E251" s="1" t="s">
        <v>142</v>
      </c>
    </row>
    <row r="252" spans="4:5" x14ac:dyDescent="0.25">
      <c r="D252">
        <v>0.10379228849190625</v>
      </c>
      <c r="E252" s="1" t="s">
        <v>225</v>
      </c>
    </row>
    <row r="253" spans="4:5" x14ac:dyDescent="0.25">
      <c r="D253">
        <v>0.10061279089910558</v>
      </c>
      <c r="E253" s="1" t="s">
        <v>46</v>
      </c>
    </row>
    <row r="254" spans="4:5" x14ac:dyDescent="0.25">
      <c r="D254">
        <v>9.287142657635683E-2</v>
      </c>
      <c r="E254" s="1" t="s">
        <v>51</v>
      </c>
    </row>
    <row r="255" spans="4:5" x14ac:dyDescent="0.25">
      <c r="D255">
        <v>9.2477646302848715E-2</v>
      </c>
      <c r="E255" s="1" t="s">
        <v>57</v>
      </c>
    </row>
    <row r="256" spans="4:5" x14ac:dyDescent="0.25">
      <c r="D256">
        <v>8.8468217939018046E-2</v>
      </c>
      <c r="E256" s="1" t="s">
        <v>188</v>
      </c>
    </row>
    <row r="257" spans="4:5" x14ac:dyDescent="0.25">
      <c r="D257">
        <v>8.6390037876227455E-2</v>
      </c>
      <c r="E257" s="1" t="s">
        <v>169</v>
      </c>
    </row>
    <row r="258" spans="4:5" x14ac:dyDescent="0.25">
      <c r="D258">
        <v>8.2489239725862085E-2</v>
      </c>
      <c r="E258" s="1" t="s">
        <v>132</v>
      </c>
    </row>
    <row r="259" spans="4:5" x14ac:dyDescent="0.25">
      <c r="D259">
        <v>8.1692782745864778E-2</v>
      </c>
      <c r="E259" s="1" t="s">
        <v>9</v>
      </c>
    </row>
    <row r="260" spans="4:5" x14ac:dyDescent="0.25">
      <c r="D260">
        <v>7.4320987136384464E-2</v>
      </c>
      <c r="E260" s="1" t="s">
        <v>28</v>
      </c>
    </row>
    <row r="261" spans="4:5" x14ac:dyDescent="0.25">
      <c r="D261">
        <v>7.2671883575322394E-2</v>
      </c>
      <c r="E261" s="1" t="s">
        <v>163</v>
      </c>
    </row>
    <row r="262" spans="4:5" x14ac:dyDescent="0.25">
      <c r="D262">
        <v>6.9391127493691029E-2</v>
      </c>
      <c r="E262" s="1" t="s">
        <v>176</v>
      </c>
    </row>
    <row r="263" spans="4:5" x14ac:dyDescent="0.25">
      <c r="D263">
        <v>6.7495444484155676E-2</v>
      </c>
      <c r="E263" s="1" t="s">
        <v>219</v>
      </c>
    </row>
    <row r="264" spans="4:5" x14ac:dyDescent="0.25">
      <c r="D264">
        <v>6.6688977162425944E-2</v>
      </c>
      <c r="E264" s="1" t="s">
        <v>82</v>
      </c>
    </row>
    <row r="265" spans="4:5" x14ac:dyDescent="0.25">
      <c r="D265">
        <v>6.5184223040410161E-2</v>
      </c>
      <c r="E265" s="1" t="s">
        <v>46</v>
      </c>
    </row>
    <row r="266" spans="4:5" x14ac:dyDescent="0.25">
      <c r="D266">
        <v>5.7370777315131516E-2</v>
      </c>
      <c r="E266" s="1" t="s">
        <v>182</v>
      </c>
    </row>
    <row r="267" spans="4:5" x14ac:dyDescent="0.25">
      <c r="D267">
        <v>5.4539978963073832E-2</v>
      </c>
      <c r="E267" s="1" t="s">
        <v>13</v>
      </c>
    </row>
    <row r="268" spans="4:5" x14ac:dyDescent="0.25">
      <c r="D268">
        <v>5.403912442073644E-2</v>
      </c>
      <c r="E268" s="1" t="s">
        <v>139</v>
      </c>
    </row>
    <row r="269" spans="4:5" x14ac:dyDescent="0.25">
      <c r="D269">
        <v>4.7940886048048692E-2</v>
      </c>
      <c r="E269" s="1" t="s">
        <v>165</v>
      </c>
    </row>
    <row r="270" spans="4:5" x14ac:dyDescent="0.25">
      <c r="D270">
        <v>4.3354958190857884E-2</v>
      </c>
      <c r="E270" s="1" t="s">
        <v>94</v>
      </c>
    </row>
    <row r="271" spans="4:5" x14ac:dyDescent="0.25">
      <c r="D271">
        <v>4.328284900248125E-2</v>
      </c>
      <c r="E271" s="1" t="s">
        <v>237</v>
      </c>
    </row>
    <row r="272" spans="4:5" x14ac:dyDescent="0.25">
      <c r="D272">
        <v>4.0838111290674606E-2</v>
      </c>
      <c r="E272" s="1" t="s">
        <v>25</v>
      </c>
    </row>
    <row r="273" spans="4:5" x14ac:dyDescent="0.25">
      <c r="D273">
        <v>4.0153445925437126E-2</v>
      </c>
      <c r="E273" s="1" t="s">
        <v>119</v>
      </c>
    </row>
    <row r="274" spans="4:5" x14ac:dyDescent="0.25">
      <c r="D274">
        <v>3.5286582047797665E-2</v>
      </c>
      <c r="E274" s="1" t="s">
        <v>65</v>
      </c>
    </row>
    <row r="275" spans="4:5" x14ac:dyDescent="0.25">
      <c r="D275">
        <v>3.4723271410383449E-2</v>
      </c>
      <c r="E275" s="1" t="s">
        <v>145</v>
      </c>
    </row>
    <row r="276" spans="4:5" x14ac:dyDescent="0.25">
      <c r="D276">
        <v>3.4218959526004178E-2</v>
      </c>
      <c r="E276" s="1" t="s">
        <v>203</v>
      </c>
    </row>
    <row r="277" spans="4:5" x14ac:dyDescent="0.25">
      <c r="D277">
        <v>3.1932074202064231E-2</v>
      </c>
      <c r="E277" s="1" t="s">
        <v>262</v>
      </c>
    </row>
    <row r="278" spans="4:5" x14ac:dyDescent="0.25">
      <c r="D278">
        <v>3.1404708659363068E-2</v>
      </c>
      <c r="E278" s="1" t="s">
        <v>129</v>
      </c>
    </row>
    <row r="279" spans="4:5" x14ac:dyDescent="0.25">
      <c r="D279">
        <v>3.1218279404407911E-2</v>
      </c>
      <c r="E279" s="1" t="s">
        <v>118</v>
      </c>
    </row>
    <row r="280" spans="4:5" x14ac:dyDescent="0.25">
      <c r="D280">
        <v>2.8570620950669867E-2</v>
      </c>
      <c r="E280" s="1" t="s">
        <v>24</v>
      </c>
    </row>
    <row r="281" spans="4:5" x14ac:dyDescent="0.25">
      <c r="D281">
        <v>2.7687417080013432E-2</v>
      </c>
      <c r="E281" s="1" t="s">
        <v>101</v>
      </c>
    </row>
    <row r="282" spans="4:5" x14ac:dyDescent="0.25">
      <c r="D282">
        <v>2.4871523962907705E-2</v>
      </c>
      <c r="E282" s="1" t="s">
        <v>8</v>
      </c>
    </row>
    <row r="283" spans="4:5" x14ac:dyDescent="0.25">
      <c r="D283">
        <v>2.3967729971484553E-2</v>
      </c>
      <c r="E283" s="1" t="s">
        <v>48</v>
      </c>
    </row>
    <row r="284" spans="4:5" x14ac:dyDescent="0.25">
      <c r="D284">
        <v>2.0628293507190087E-2</v>
      </c>
      <c r="E284" s="1" t="s">
        <v>218</v>
      </c>
    </row>
    <row r="285" spans="4:5" x14ac:dyDescent="0.25">
      <c r="D285">
        <v>1.765240106597088E-2</v>
      </c>
      <c r="E285" s="1" t="s">
        <v>29</v>
      </c>
    </row>
    <row r="286" spans="4:5" x14ac:dyDescent="0.25">
      <c r="D286">
        <v>1.6184591409020843E-2</v>
      </c>
      <c r="E286" s="1" t="s">
        <v>5</v>
      </c>
    </row>
    <row r="287" spans="4:5" x14ac:dyDescent="0.25">
      <c r="D287">
        <v>1.5130636110341711E-2</v>
      </c>
      <c r="E287" s="1" t="s">
        <v>67</v>
      </c>
    </row>
    <row r="288" spans="4:5" x14ac:dyDescent="0.25">
      <c r="D288">
        <v>1.2371285062828918E-2</v>
      </c>
      <c r="E288" s="1" t="s">
        <v>21</v>
      </c>
    </row>
    <row r="289" spans="4:5" x14ac:dyDescent="0.25">
      <c r="D289">
        <v>7.3853354539081817E-3</v>
      </c>
      <c r="E289" s="1" t="s">
        <v>130</v>
      </c>
    </row>
    <row r="290" spans="4:5" x14ac:dyDescent="0.25">
      <c r="D290">
        <v>2.5758671934036359E-3</v>
      </c>
      <c r="E290" s="1" t="s">
        <v>58</v>
      </c>
    </row>
    <row r="291" spans="4:5" x14ac:dyDescent="0.25">
      <c r="D291">
        <v>2.1116360876298756E-3</v>
      </c>
      <c r="E291" s="1" t="s">
        <v>30</v>
      </c>
    </row>
  </sheetData>
  <sortState ref="D7:E291">
    <sortCondition descending="1" ref="D7:D291"/>
  </sortState>
  <printOptions headings="1" gridLines="1"/>
  <pageMargins left="0.7" right="0.7" top="0.75" bottom="0.75" header="0.3" footer="0.3"/>
  <pageSetup scale="16"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D3:E291"/>
  <sheetViews>
    <sheetView workbookViewId="0">
      <selection activeCell="M15" sqref="M15"/>
    </sheetView>
  </sheetViews>
  <sheetFormatPr defaultRowHeight="15" x14ac:dyDescent="0.25"/>
  <cols>
    <col min="5" max="5" width="16.85546875" customWidth="1"/>
  </cols>
  <sheetData>
    <row r="3" spans="4:5" x14ac:dyDescent="0.25">
      <c r="D3" t="s">
        <v>377</v>
      </c>
    </row>
    <row r="4" spans="4:5" x14ac:dyDescent="0.25">
      <c r="D4" t="s">
        <v>378</v>
      </c>
    </row>
    <row r="6" spans="4:5" x14ac:dyDescent="0.25">
      <c r="D6" t="s">
        <v>275</v>
      </c>
      <c r="E6" s="1" t="s">
        <v>0</v>
      </c>
    </row>
    <row r="7" spans="4:5" x14ac:dyDescent="0.25">
      <c r="D7">
        <v>0.99815202333836861</v>
      </c>
      <c r="E7" s="1" t="s">
        <v>67</v>
      </c>
    </row>
    <row r="8" spans="4:5" x14ac:dyDescent="0.25">
      <c r="D8">
        <v>0.99413410254151713</v>
      </c>
      <c r="E8" s="1" t="s">
        <v>221</v>
      </c>
    </row>
    <row r="9" spans="4:5" x14ac:dyDescent="0.25">
      <c r="D9">
        <v>0.98706166214641977</v>
      </c>
      <c r="E9" s="1" t="s">
        <v>44</v>
      </c>
    </row>
    <row r="10" spans="4:5" x14ac:dyDescent="0.25">
      <c r="D10">
        <v>0.98624214909112329</v>
      </c>
      <c r="E10" s="1" t="s">
        <v>158</v>
      </c>
    </row>
    <row r="11" spans="4:5" x14ac:dyDescent="0.25">
      <c r="D11">
        <v>0.98511600968541635</v>
      </c>
      <c r="E11" s="1" t="s">
        <v>245</v>
      </c>
    </row>
    <row r="12" spans="4:5" x14ac:dyDescent="0.25">
      <c r="D12">
        <v>0.9739762233271374</v>
      </c>
      <c r="E12" s="1" t="s">
        <v>250</v>
      </c>
    </row>
    <row r="13" spans="4:5" x14ac:dyDescent="0.25">
      <c r="D13">
        <v>0.97331864565069193</v>
      </c>
      <c r="E13" s="1" t="s">
        <v>26</v>
      </c>
    </row>
    <row r="14" spans="4:5" x14ac:dyDescent="0.25">
      <c r="D14">
        <v>0.97055211004734088</v>
      </c>
      <c r="E14" s="1" t="s">
        <v>150</v>
      </c>
    </row>
    <row r="15" spans="4:5" x14ac:dyDescent="0.25">
      <c r="D15">
        <v>0.96732727593205936</v>
      </c>
      <c r="E15" s="1" t="s">
        <v>134</v>
      </c>
    </row>
    <row r="16" spans="4:5" x14ac:dyDescent="0.25">
      <c r="D16">
        <v>0.96108661066850998</v>
      </c>
      <c r="E16" s="1" t="s">
        <v>192</v>
      </c>
    </row>
    <row r="17" spans="4:5" x14ac:dyDescent="0.25">
      <c r="D17">
        <v>0.960372509842356</v>
      </c>
      <c r="E17" s="1" t="s">
        <v>46</v>
      </c>
    </row>
    <row r="18" spans="4:5" x14ac:dyDescent="0.25">
      <c r="D18">
        <v>0.95670458792862634</v>
      </c>
      <c r="E18" s="1" t="s">
        <v>105</v>
      </c>
    </row>
    <row r="19" spans="4:5" x14ac:dyDescent="0.25">
      <c r="D19">
        <v>0.95597710242739675</v>
      </c>
      <c r="E19" s="1" t="s">
        <v>100</v>
      </c>
    </row>
    <row r="20" spans="4:5" x14ac:dyDescent="0.25">
      <c r="D20">
        <v>0.95305537841646371</v>
      </c>
      <c r="E20" s="1" t="s">
        <v>264</v>
      </c>
    </row>
    <row r="21" spans="4:5" x14ac:dyDescent="0.25">
      <c r="D21">
        <v>0.95052288591215606</v>
      </c>
      <c r="E21" s="1" t="s">
        <v>190</v>
      </c>
    </row>
    <row r="22" spans="4:5" x14ac:dyDescent="0.25">
      <c r="D22">
        <v>0.94894945524727492</v>
      </c>
      <c r="E22" s="1" t="s">
        <v>93</v>
      </c>
    </row>
    <row r="23" spans="4:5" x14ac:dyDescent="0.25">
      <c r="D23">
        <v>0.94065382125567121</v>
      </c>
      <c r="E23" s="1" t="s">
        <v>243</v>
      </c>
    </row>
    <row r="24" spans="4:5" x14ac:dyDescent="0.25">
      <c r="D24">
        <v>0.92387205861688093</v>
      </c>
      <c r="E24" s="1" t="s">
        <v>272</v>
      </c>
    </row>
    <row r="25" spans="4:5" x14ac:dyDescent="0.25">
      <c r="D25">
        <v>0.92310920886237224</v>
      </c>
      <c r="E25" s="1" t="s">
        <v>234</v>
      </c>
    </row>
    <row r="26" spans="4:5" x14ac:dyDescent="0.25">
      <c r="D26">
        <v>0.92014660540135995</v>
      </c>
      <c r="E26" s="1" t="s">
        <v>146</v>
      </c>
    </row>
    <row r="27" spans="4:5" x14ac:dyDescent="0.25">
      <c r="D27">
        <v>0.91782426695313368</v>
      </c>
      <c r="E27" s="1" t="s">
        <v>258</v>
      </c>
    </row>
    <row r="28" spans="4:5" x14ac:dyDescent="0.25">
      <c r="D28">
        <v>0.91779669088374294</v>
      </c>
      <c r="E28" s="1" t="s">
        <v>224</v>
      </c>
    </row>
    <row r="29" spans="4:5" x14ac:dyDescent="0.25">
      <c r="D29">
        <v>0.90686716617336383</v>
      </c>
      <c r="E29" s="1" t="s">
        <v>210</v>
      </c>
    </row>
    <row r="30" spans="4:5" x14ac:dyDescent="0.25">
      <c r="D30">
        <v>0.90625624060643684</v>
      </c>
      <c r="E30" s="1" t="s">
        <v>133</v>
      </c>
    </row>
    <row r="31" spans="4:5" x14ac:dyDescent="0.25">
      <c r="D31">
        <v>0.90116055348315693</v>
      </c>
      <c r="E31" s="1" t="s">
        <v>22</v>
      </c>
    </row>
    <row r="32" spans="4:5" x14ac:dyDescent="0.25">
      <c r="D32">
        <v>0.89944375055678771</v>
      </c>
      <c r="E32" s="1" t="s">
        <v>164</v>
      </c>
    </row>
    <row r="33" spans="4:5" x14ac:dyDescent="0.25">
      <c r="D33">
        <v>0.88859712047755635</v>
      </c>
      <c r="E33" s="1" t="s">
        <v>238</v>
      </c>
    </row>
    <row r="34" spans="4:5" x14ac:dyDescent="0.25">
      <c r="D34">
        <v>0.88561052914087735</v>
      </c>
      <c r="E34" s="1" t="s">
        <v>25</v>
      </c>
    </row>
    <row r="35" spans="4:5" x14ac:dyDescent="0.25">
      <c r="D35">
        <v>0.88461037671918508</v>
      </c>
      <c r="E35" s="1" t="s">
        <v>56</v>
      </c>
    </row>
    <row r="36" spans="4:5" x14ac:dyDescent="0.25">
      <c r="D36">
        <v>0.88449223230821905</v>
      </c>
      <c r="E36" s="1" t="s">
        <v>5</v>
      </c>
    </row>
    <row r="37" spans="4:5" x14ac:dyDescent="0.25">
      <c r="D37">
        <v>0.88431580091720574</v>
      </c>
      <c r="E37" s="1" t="s">
        <v>119</v>
      </c>
    </row>
    <row r="38" spans="4:5" x14ac:dyDescent="0.25">
      <c r="D38">
        <v>0.88386492054571275</v>
      </c>
      <c r="E38" s="1" t="s">
        <v>175</v>
      </c>
    </row>
    <row r="39" spans="4:5" x14ac:dyDescent="0.25">
      <c r="D39">
        <v>0.88203327524658615</v>
      </c>
      <c r="E39" s="1" t="s">
        <v>207</v>
      </c>
    </row>
    <row r="40" spans="4:5" x14ac:dyDescent="0.25">
      <c r="D40">
        <v>0.87612847292853013</v>
      </c>
      <c r="E40" s="1" t="s">
        <v>25</v>
      </c>
    </row>
    <row r="41" spans="4:5" x14ac:dyDescent="0.25">
      <c r="D41">
        <v>0.87556437727176606</v>
      </c>
      <c r="E41" s="1" t="s">
        <v>130</v>
      </c>
    </row>
    <row r="42" spans="4:5" x14ac:dyDescent="0.25">
      <c r="D42">
        <v>0.86736315544297238</v>
      </c>
      <c r="E42" s="1" t="s">
        <v>267</v>
      </c>
    </row>
    <row r="43" spans="4:5" x14ac:dyDescent="0.25">
      <c r="D43">
        <v>0.86285964316552255</v>
      </c>
      <c r="E43" s="1" t="s">
        <v>166</v>
      </c>
    </row>
    <row r="44" spans="4:5" x14ac:dyDescent="0.25">
      <c r="D44">
        <v>0.86184274923976467</v>
      </c>
      <c r="E44" s="1" t="s">
        <v>87</v>
      </c>
    </row>
    <row r="45" spans="4:5" x14ac:dyDescent="0.25">
      <c r="D45">
        <v>0.86126374214565793</v>
      </c>
      <c r="E45" s="1" t="s">
        <v>37</v>
      </c>
    </row>
    <row r="46" spans="4:5" x14ac:dyDescent="0.25">
      <c r="D46">
        <v>0.86116800544209837</v>
      </c>
      <c r="E46" s="1" t="s">
        <v>52</v>
      </c>
    </row>
    <row r="47" spans="4:5" x14ac:dyDescent="0.25">
      <c r="D47">
        <v>0.85607630893214559</v>
      </c>
      <c r="E47" s="1" t="s">
        <v>91</v>
      </c>
    </row>
    <row r="48" spans="4:5" x14ac:dyDescent="0.25">
      <c r="D48">
        <v>0.85486258823764871</v>
      </c>
      <c r="E48" s="1" t="s">
        <v>266</v>
      </c>
    </row>
    <row r="49" spans="4:5" x14ac:dyDescent="0.25">
      <c r="D49">
        <v>0.84286980940039125</v>
      </c>
      <c r="E49" s="1" t="s">
        <v>247</v>
      </c>
    </row>
    <row r="50" spans="4:5" x14ac:dyDescent="0.25">
      <c r="D50">
        <v>0.83479604540156127</v>
      </c>
      <c r="E50" s="1" t="s">
        <v>118</v>
      </c>
    </row>
    <row r="51" spans="4:5" x14ac:dyDescent="0.25">
      <c r="D51">
        <v>0.83434035976588572</v>
      </c>
      <c r="E51" s="1" t="s">
        <v>30</v>
      </c>
    </row>
    <row r="52" spans="4:5" x14ac:dyDescent="0.25">
      <c r="D52">
        <v>0.83193767104655014</v>
      </c>
      <c r="E52" s="1" t="s">
        <v>20</v>
      </c>
    </row>
    <row r="53" spans="4:5" x14ac:dyDescent="0.25">
      <c r="D53">
        <v>0.83142029349563196</v>
      </c>
      <c r="E53" s="1" t="s">
        <v>33</v>
      </c>
    </row>
    <row r="54" spans="4:5" x14ac:dyDescent="0.25">
      <c r="D54">
        <v>0.8298118954588608</v>
      </c>
      <c r="E54" s="1" t="s">
        <v>142</v>
      </c>
    </row>
    <row r="55" spans="4:5" x14ac:dyDescent="0.25">
      <c r="D55">
        <v>0.82765187032633325</v>
      </c>
      <c r="E55" s="1" t="s">
        <v>263</v>
      </c>
    </row>
    <row r="56" spans="4:5" x14ac:dyDescent="0.25">
      <c r="D56">
        <v>0.82732555504674821</v>
      </c>
      <c r="E56" s="1" t="s">
        <v>27</v>
      </c>
    </row>
    <row r="57" spans="4:5" x14ac:dyDescent="0.25">
      <c r="D57">
        <v>0.81958913671605782</v>
      </c>
      <c r="E57" s="1" t="s">
        <v>72</v>
      </c>
    </row>
    <row r="58" spans="4:5" x14ac:dyDescent="0.25">
      <c r="D58">
        <v>0.81785205886217116</v>
      </c>
      <c r="E58" s="1" t="s">
        <v>122</v>
      </c>
    </row>
    <row r="59" spans="4:5" x14ac:dyDescent="0.25">
      <c r="D59">
        <v>0.81622050007380242</v>
      </c>
      <c r="E59" s="1" t="s">
        <v>32</v>
      </c>
    </row>
    <row r="60" spans="4:5" x14ac:dyDescent="0.25">
      <c r="D60">
        <v>0.81316999979475424</v>
      </c>
      <c r="E60" s="1" t="s">
        <v>75</v>
      </c>
    </row>
    <row r="61" spans="4:5" x14ac:dyDescent="0.25">
      <c r="D61">
        <v>0.81298262774948604</v>
      </c>
      <c r="E61" s="1" t="s">
        <v>220</v>
      </c>
    </row>
    <row r="62" spans="4:5" x14ac:dyDescent="0.25">
      <c r="D62">
        <v>0.80744696995480891</v>
      </c>
      <c r="E62" s="1" t="s">
        <v>144</v>
      </c>
    </row>
    <row r="63" spans="4:5" x14ac:dyDescent="0.25">
      <c r="D63">
        <v>0.79346971506331077</v>
      </c>
      <c r="E63" s="1" t="s">
        <v>116</v>
      </c>
    </row>
    <row r="64" spans="4:5" x14ac:dyDescent="0.25">
      <c r="D64">
        <v>0.791695348665576</v>
      </c>
      <c r="E64" s="1" t="s">
        <v>235</v>
      </c>
    </row>
    <row r="65" spans="4:5" x14ac:dyDescent="0.25">
      <c r="D65">
        <v>0.78170295850706384</v>
      </c>
      <c r="E65" s="1" t="s">
        <v>246</v>
      </c>
    </row>
    <row r="66" spans="4:5" x14ac:dyDescent="0.25">
      <c r="D66">
        <v>0.77780018316430177</v>
      </c>
      <c r="E66" s="1" t="s">
        <v>216</v>
      </c>
    </row>
    <row r="67" spans="4:5" x14ac:dyDescent="0.25">
      <c r="D67">
        <v>0.77241792235971507</v>
      </c>
      <c r="E67" s="1" t="s">
        <v>81</v>
      </c>
    </row>
    <row r="68" spans="4:5" x14ac:dyDescent="0.25">
      <c r="D68">
        <v>0.76888055546243694</v>
      </c>
      <c r="E68" s="1" t="s">
        <v>127</v>
      </c>
    </row>
    <row r="69" spans="4:5" x14ac:dyDescent="0.25">
      <c r="D69">
        <v>0.76883631925362894</v>
      </c>
      <c r="E69" s="1" t="s">
        <v>63</v>
      </c>
    </row>
    <row r="70" spans="4:5" x14ac:dyDescent="0.25">
      <c r="D70">
        <v>0.7612402759825766</v>
      </c>
      <c r="E70" s="1" t="s">
        <v>96</v>
      </c>
    </row>
    <row r="71" spans="4:5" x14ac:dyDescent="0.25">
      <c r="D71">
        <v>0.75940530861846656</v>
      </c>
      <c r="E71" s="1" t="s">
        <v>145</v>
      </c>
    </row>
    <row r="72" spans="4:5" x14ac:dyDescent="0.25">
      <c r="D72">
        <v>0.75797841127971433</v>
      </c>
      <c r="E72" s="1" t="s">
        <v>55</v>
      </c>
    </row>
    <row r="73" spans="4:5" x14ac:dyDescent="0.25">
      <c r="D73">
        <v>0.7575254460234162</v>
      </c>
      <c r="E73" s="1" t="s">
        <v>109</v>
      </c>
    </row>
    <row r="74" spans="4:5" x14ac:dyDescent="0.25">
      <c r="D74">
        <v>0.74801472797796498</v>
      </c>
      <c r="E74" s="1" t="s">
        <v>226</v>
      </c>
    </row>
    <row r="75" spans="4:5" x14ac:dyDescent="0.25">
      <c r="D75">
        <v>0.74680958030282563</v>
      </c>
      <c r="E75" s="1" t="s">
        <v>49</v>
      </c>
    </row>
    <row r="76" spans="4:5" x14ac:dyDescent="0.25">
      <c r="D76">
        <v>0.74474089294493195</v>
      </c>
      <c r="E76" s="1" t="s">
        <v>19</v>
      </c>
    </row>
    <row r="77" spans="4:5" x14ac:dyDescent="0.25">
      <c r="D77">
        <v>0.74414391770116561</v>
      </c>
      <c r="E77" s="1" t="s">
        <v>71</v>
      </c>
    </row>
    <row r="78" spans="4:5" x14ac:dyDescent="0.25">
      <c r="D78">
        <v>0.73071450374063196</v>
      </c>
      <c r="E78" s="1" t="s">
        <v>176</v>
      </c>
    </row>
    <row r="79" spans="4:5" x14ac:dyDescent="0.25">
      <c r="D79">
        <v>0.72318402978869611</v>
      </c>
      <c r="E79" s="1" t="s">
        <v>13</v>
      </c>
    </row>
    <row r="80" spans="4:5" x14ac:dyDescent="0.25">
      <c r="D80">
        <v>0.72083673997499353</v>
      </c>
      <c r="E80" s="1" t="s">
        <v>155</v>
      </c>
    </row>
    <row r="81" spans="4:5" x14ac:dyDescent="0.25">
      <c r="D81">
        <v>0.71468211133836534</v>
      </c>
      <c r="E81" s="1" t="s">
        <v>132</v>
      </c>
    </row>
    <row r="82" spans="4:5" x14ac:dyDescent="0.25">
      <c r="D82">
        <v>0.7132139255149329</v>
      </c>
      <c r="E82" s="1" t="s">
        <v>85</v>
      </c>
    </row>
    <row r="83" spans="4:5" x14ac:dyDescent="0.25">
      <c r="D83">
        <v>0.71078277228938369</v>
      </c>
      <c r="E83" s="1" t="s">
        <v>174</v>
      </c>
    </row>
    <row r="84" spans="4:5" x14ac:dyDescent="0.25">
      <c r="D84">
        <v>0.70915850814458459</v>
      </c>
      <c r="E84" s="1" t="s">
        <v>94</v>
      </c>
    </row>
    <row r="85" spans="4:5" x14ac:dyDescent="0.25">
      <c r="D85">
        <v>0.70598531417725596</v>
      </c>
      <c r="E85" s="1" t="s">
        <v>186</v>
      </c>
    </row>
    <row r="86" spans="4:5" x14ac:dyDescent="0.25">
      <c r="D86">
        <v>0.70569682878313589</v>
      </c>
      <c r="E86" s="1" t="s">
        <v>34</v>
      </c>
    </row>
    <row r="87" spans="4:5" x14ac:dyDescent="0.25">
      <c r="D87">
        <v>0.70269770255795971</v>
      </c>
      <c r="E87" s="1" t="s">
        <v>108</v>
      </c>
    </row>
    <row r="88" spans="4:5" x14ac:dyDescent="0.25">
      <c r="D88">
        <v>0.70148804408908616</v>
      </c>
      <c r="E88" s="1" t="s">
        <v>181</v>
      </c>
    </row>
    <row r="89" spans="4:5" x14ac:dyDescent="0.25">
      <c r="D89">
        <v>0.69837625207268694</v>
      </c>
      <c r="E89" s="1" t="s">
        <v>64</v>
      </c>
    </row>
    <row r="90" spans="4:5" x14ac:dyDescent="0.25">
      <c r="D90">
        <v>0.69779058757712831</v>
      </c>
      <c r="E90" s="1" t="s">
        <v>259</v>
      </c>
    </row>
    <row r="91" spans="4:5" x14ac:dyDescent="0.25">
      <c r="D91">
        <v>0.6957977942055612</v>
      </c>
      <c r="E91" s="1" t="s">
        <v>138</v>
      </c>
    </row>
    <row r="92" spans="4:5" x14ac:dyDescent="0.25">
      <c r="D92">
        <v>0.69324292444057922</v>
      </c>
      <c r="E92" s="1" t="s">
        <v>191</v>
      </c>
    </row>
    <row r="93" spans="4:5" x14ac:dyDescent="0.25">
      <c r="D93">
        <v>0.69191725969053997</v>
      </c>
      <c r="E93" s="1" t="s">
        <v>99</v>
      </c>
    </row>
    <row r="94" spans="4:5" x14ac:dyDescent="0.25">
      <c r="D94">
        <v>0.68687764394381556</v>
      </c>
      <c r="E94" s="1" t="s">
        <v>76</v>
      </c>
    </row>
    <row r="95" spans="4:5" x14ac:dyDescent="0.25">
      <c r="D95">
        <v>0.68525794140093199</v>
      </c>
      <c r="E95" s="1" t="s">
        <v>15</v>
      </c>
    </row>
    <row r="96" spans="4:5" x14ac:dyDescent="0.25">
      <c r="D96">
        <v>0.6850144462276333</v>
      </c>
      <c r="E96" s="1" t="s">
        <v>7</v>
      </c>
    </row>
    <row r="97" spans="4:5" x14ac:dyDescent="0.25">
      <c r="D97">
        <v>0.68039738184042564</v>
      </c>
      <c r="E97" s="1" t="s">
        <v>141</v>
      </c>
    </row>
    <row r="98" spans="4:5" x14ac:dyDescent="0.25">
      <c r="D98">
        <v>0.67870050459286346</v>
      </c>
      <c r="E98" s="1" t="s">
        <v>10</v>
      </c>
    </row>
    <row r="99" spans="4:5" x14ac:dyDescent="0.25">
      <c r="D99">
        <v>0.67599480927596378</v>
      </c>
      <c r="E99" s="1" t="s">
        <v>113</v>
      </c>
    </row>
    <row r="100" spans="4:5" x14ac:dyDescent="0.25">
      <c r="D100">
        <v>0.6757277183653293</v>
      </c>
      <c r="E100" s="1" t="s">
        <v>178</v>
      </c>
    </row>
    <row r="101" spans="4:5" x14ac:dyDescent="0.25">
      <c r="D101">
        <v>0.67513670102839263</v>
      </c>
      <c r="E101" s="1" t="s">
        <v>31</v>
      </c>
    </row>
    <row r="102" spans="4:5" x14ac:dyDescent="0.25">
      <c r="D102">
        <v>0.66225885159164288</v>
      </c>
      <c r="E102" s="1" t="s">
        <v>218</v>
      </c>
    </row>
    <row r="103" spans="4:5" x14ac:dyDescent="0.25">
      <c r="D103">
        <v>0.66089365606564476</v>
      </c>
      <c r="E103" s="1" t="s">
        <v>189</v>
      </c>
    </row>
    <row r="104" spans="4:5" x14ac:dyDescent="0.25">
      <c r="D104">
        <v>0.64619041404338529</v>
      </c>
      <c r="E104" s="1" t="s">
        <v>195</v>
      </c>
    </row>
    <row r="105" spans="4:5" x14ac:dyDescent="0.25">
      <c r="D105">
        <v>0.64548100022768196</v>
      </c>
      <c r="E105" s="1" t="s">
        <v>101</v>
      </c>
    </row>
    <row r="106" spans="4:5" x14ac:dyDescent="0.25">
      <c r="D106">
        <v>0.64219832583092951</v>
      </c>
      <c r="E106" s="1" t="s">
        <v>86</v>
      </c>
    </row>
    <row r="107" spans="4:5" x14ac:dyDescent="0.25">
      <c r="D107">
        <v>0.64173255361531889</v>
      </c>
      <c r="E107" s="1" t="s">
        <v>14</v>
      </c>
    </row>
    <row r="108" spans="4:5" x14ac:dyDescent="0.25">
      <c r="D108">
        <v>0.64008622649140656</v>
      </c>
      <c r="E108" s="1" t="s">
        <v>143</v>
      </c>
    </row>
    <row r="109" spans="4:5" x14ac:dyDescent="0.25">
      <c r="D109">
        <v>0.63976601123143839</v>
      </c>
      <c r="E109" s="1" t="s">
        <v>140</v>
      </c>
    </row>
    <row r="110" spans="4:5" x14ac:dyDescent="0.25">
      <c r="D110">
        <v>0.63909647830661587</v>
      </c>
      <c r="E110" s="1" t="s">
        <v>229</v>
      </c>
    </row>
    <row r="111" spans="4:5" x14ac:dyDescent="0.25">
      <c r="D111">
        <v>0.63831402298890305</v>
      </c>
      <c r="E111" s="1" t="s">
        <v>48</v>
      </c>
    </row>
    <row r="112" spans="4:5" x14ac:dyDescent="0.25">
      <c r="D112">
        <v>0.63704053976145847</v>
      </c>
      <c r="E112" s="1" t="s">
        <v>18</v>
      </c>
    </row>
    <row r="113" spans="4:5" x14ac:dyDescent="0.25">
      <c r="D113">
        <v>0.63379230839588785</v>
      </c>
      <c r="E113" s="1" t="s">
        <v>1</v>
      </c>
    </row>
    <row r="114" spans="4:5" x14ac:dyDescent="0.25">
      <c r="D114">
        <v>0.63203993450545404</v>
      </c>
      <c r="E114" s="1" t="s">
        <v>227</v>
      </c>
    </row>
    <row r="115" spans="4:5" x14ac:dyDescent="0.25">
      <c r="D115">
        <v>0.6249770625274651</v>
      </c>
      <c r="E115" s="1" t="s">
        <v>233</v>
      </c>
    </row>
    <row r="116" spans="4:5" x14ac:dyDescent="0.25">
      <c r="D116">
        <v>0.62039951934363313</v>
      </c>
      <c r="E116" s="1" t="s">
        <v>90</v>
      </c>
    </row>
    <row r="117" spans="4:5" x14ac:dyDescent="0.25">
      <c r="D117">
        <v>0.61814296853364548</v>
      </c>
      <c r="E117" s="1" t="s">
        <v>80</v>
      </c>
    </row>
    <row r="118" spans="4:5" x14ac:dyDescent="0.25">
      <c r="D118">
        <v>0.61662041804002454</v>
      </c>
      <c r="E118" s="1" t="s">
        <v>184</v>
      </c>
    </row>
    <row r="119" spans="4:5" x14ac:dyDescent="0.25">
      <c r="D119">
        <v>0.61232985662667427</v>
      </c>
      <c r="E119" s="1" t="s">
        <v>40</v>
      </c>
    </row>
    <row r="120" spans="4:5" x14ac:dyDescent="0.25">
      <c r="D120">
        <v>0.60675551274209372</v>
      </c>
      <c r="E120" s="1" t="s">
        <v>156</v>
      </c>
    </row>
    <row r="121" spans="4:5" x14ac:dyDescent="0.25">
      <c r="D121">
        <v>0.60660275436288247</v>
      </c>
      <c r="E121" s="1" t="s">
        <v>77</v>
      </c>
    </row>
    <row r="122" spans="4:5" x14ac:dyDescent="0.25">
      <c r="D122">
        <v>0.60180045429617812</v>
      </c>
      <c r="E122" s="1" t="s">
        <v>88</v>
      </c>
    </row>
    <row r="123" spans="4:5" x14ac:dyDescent="0.25">
      <c r="D123">
        <v>0.60056556264863048</v>
      </c>
      <c r="E123" s="1" t="s">
        <v>79</v>
      </c>
    </row>
    <row r="124" spans="4:5" x14ac:dyDescent="0.25">
      <c r="D124">
        <v>0.59596005523281659</v>
      </c>
      <c r="E124" s="1" t="s">
        <v>225</v>
      </c>
    </row>
    <row r="125" spans="4:5" x14ac:dyDescent="0.25">
      <c r="D125">
        <v>0.5927054277456314</v>
      </c>
      <c r="E125" s="1" t="s">
        <v>204</v>
      </c>
    </row>
    <row r="126" spans="4:5" x14ac:dyDescent="0.25">
      <c r="D126">
        <v>0.59222614657099648</v>
      </c>
      <c r="E126" s="1" t="s">
        <v>61</v>
      </c>
    </row>
    <row r="127" spans="4:5" x14ac:dyDescent="0.25">
      <c r="D127">
        <v>0.59221578937271557</v>
      </c>
      <c r="E127" s="1" t="s">
        <v>214</v>
      </c>
    </row>
    <row r="128" spans="4:5" x14ac:dyDescent="0.25">
      <c r="D128">
        <v>0.59170627667535658</v>
      </c>
      <c r="E128" s="1" t="s">
        <v>128</v>
      </c>
    </row>
    <row r="129" spans="4:5" x14ac:dyDescent="0.25">
      <c r="D129">
        <v>0.59060136879985803</v>
      </c>
      <c r="E129" s="1" t="s">
        <v>240</v>
      </c>
    </row>
    <row r="130" spans="4:5" x14ac:dyDescent="0.25">
      <c r="D130">
        <v>0.58906873657624581</v>
      </c>
      <c r="E130" s="1" t="s">
        <v>268</v>
      </c>
    </row>
    <row r="131" spans="4:5" x14ac:dyDescent="0.25">
      <c r="D131">
        <v>0.58896838344997993</v>
      </c>
      <c r="E131" s="1" t="s">
        <v>219</v>
      </c>
    </row>
    <row r="132" spans="4:5" x14ac:dyDescent="0.25">
      <c r="D132">
        <v>0.58589599026539685</v>
      </c>
      <c r="E132" s="1" t="s">
        <v>54</v>
      </c>
    </row>
    <row r="133" spans="4:5" x14ac:dyDescent="0.25">
      <c r="D133">
        <v>0.58169796463976253</v>
      </c>
      <c r="E133" s="1" t="s">
        <v>83</v>
      </c>
    </row>
    <row r="134" spans="4:5" x14ac:dyDescent="0.25">
      <c r="D134">
        <v>0.5754482131729397</v>
      </c>
      <c r="E134" s="1" t="s">
        <v>106</v>
      </c>
    </row>
    <row r="135" spans="4:5" x14ac:dyDescent="0.25">
      <c r="D135">
        <v>0.57167492614806004</v>
      </c>
      <c r="E135" s="1" t="s">
        <v>68</v>
      </c>
    </row>
    <row r="136" spans="4:5" x14ac:dyDescent="0.25">
      <c r="D136">
        <v>0.57040882441540919</v>
      </c>
      <c r="E136" s="1" t="s">
        <v>170</v>
      </c>
    </row>
    <row r="137" spans="4:5" x14ac:dyDescent="0.25">
      <c r="D137">
        <v>0.56872159519160892</v>
      </c>
      <c r="E137" s="1" t="s">
        <v>274</v>
      </c>
    </row>
    <row r="138" spans="4:5" x14ac:dyDescent="0.25">
      <c r="D138">
        <v>0.56349043114136654</v>
      </c>
      <c r="E138" s="1" t="s">
        <v>69</v>
      </c>
    </row>
    <row r="139" spans="4:5" x14ac:dyDescent="0.25">
      <c r="D139">
        <v>0.56312287565238828</v>
      </c>
      <c r="E139" s="1" t="s">
        <v>53</v>
      </c>
    </row>
    <row r="140" spans="4:5" x14ac:dyDescent="0.25">
      <c r="D140">
        <v>0.55956519603386956</v>
      </c>
      <c r="E140" s="1" t="s">
        <v>60</v>
      </c>
    </row>
    <row r="141" spans="4:5" x14ac:dyDescent="0.25">
      <c r="D141">
        <v>0.55517178371666343</v>
      </c>
      <c r="E141" s="1" t="s">
        <v>124</v>
      </c>
    </row>
    <row r="142" spans="4:5" x14ac:dyDescent="0.25">
      <c r="D142">
        <v>0.55294180265187931</v>
      </c>
      <c r="E142" s="1" t="s">
        <v>43</v>
      </c>
    </row>
    <row r="143" spans="4:5" x14ac:dyDescent="0.25">
      <c r="D143">
        <v>0.55195600290063485</v>
      </c>
      <c r="E143" s="1" t="s">
        <v>126</v>
      </c>
    </row>
    <row r="144" spans="4:5" x14ac:dyDescent="0.25">
      <c r="D144">
        <v>0.54898422347135178</v>
      </c>
      <c r="E144" s="1" t="s">
        <v>254</v>
      </c>
    </row>
    <row r="145" spans="4:5" x14ac:dyDescent="0.25">
      <c r="D145">
        <v>0.5464004117012301</v>
      </c>
      <c r="E145" s="1" t="s">
        <v>20</v>
      </c>
    </row>
    <row r="146" spans="4:5" x14ac:dyDescent="0.25">
      <c r="D146">
        <v>0.54268723257760365</v>
      </c>
      <c r="E146" s="1" t="s">
        <v>3</v>
      </c>
    </row>
    <row r="147" spans="4:5" x14ac:dyDescent="0.25">
      <c r="D147">
        <v>0.54234047517061235</v>
      </c>
      <c r="E147" s="1" t="s">
        <v>172</v>
      </c>
    </row>
    <row r="148" spans="4:5" x14ac:dyDescent="0.25">
      <c r="D148">
        <v>0.5422897728474867</v>
      </c>
      <c r="E148" s="1" t="s">
        <v>120</v>
      </c>
    </row>
    <row r="149" spans="4:5" x14ac:dyDescent="0.25">
      <c r="D149">
        <v>0.54029542978627476</v>
      </c>
      <c r="E149" s="1" t="s">
        <v>209</v>
      </c>
    </row>
    <row r="150" spans="4:5" x14ac:dyDescent="0.25">
      <c r="D150">
        <v>0.54021246639687592</v>
      </c>
      <c r="E150" s="1" t="s">
        <v>157</v>
      </c>
    </row>
    <row r="151" spans="4:5" x14ac:dyDescent="0.25">
      <c r="D151">
        <v>0.53832411986646078</v>
      </c>
      <c r="E151" s="1" t="s">
        <v>160</v>
      </c>
    </row>
    <row r="152" spans="4:5" x14ac:dyDescent="0.25">
      <c r="D152">
        <v>0.53481336651174161</v>
      </c>
      <c r="E152" s="1" t="s">
        <v>73</v>
      </c>
    </row>
    <row r="153" spans="4:5" x14ac:dyDescent="0.25">
      <c r="D153">
        <v>0.53325153533226499</v>
      </c>
      <c r="E153" s="1" t="s">
        <v>165</v>
      </c>
    </row>
    <row r="154" spans="4:5" x14ac:dyDescent="0.25">
      <c r="D154">
        <v>0.51864428663173479</v>
      </c>
      <c r="E154" s="1" t="s">
        <v>121</v>
      </c>
    </row>
    <row r="155" spans="4:5" x14ac:dyDescent="0.25">
      <c r="D155">
        <v>0.5125748481490715</v>
      </c>
      <c r="E155" s="1" t="s">
        <v>58</v>
      </c>
    </row>
    <row r="156" spans="4:5" x14ac:dyDescent="0.25">
      <c r="D156">
        <v>0.51182020167303688</v>
      </c>
      <c r="E156" s="1" t="s">
        <v>16</v>
      </c>
    </row>
    <row r="157" spans="4:5" x14ac:dyDescent="0.25">
      <c r="D157">
        <v>0.50881098239755718</v>
      </c>
      <c r="E157" s="1" t="s">
        <v>145</v>
      </c>
    </row>
    <row r="158" spans="4:5" x14ac:dyDescent="0.25">
      <c r="D158">
        <v>0.50777196657601886</v>
      </c>
      <c r="E158" s="1" t="s">
        <v>273</v>
      </c>
    </row>
    <row r="159" spans="4:5" x14ac:dyDescent="0.25">
      <c r="D159">
        <v>0.5041019982601842</v>
      </c>
      <c r="E159" s="1" t="s">
        <v>81</v>
      </c>
    </row>
    <row r="160" spans="4:5" x14ac:dyDescent="0.25">
      <c r="D160">
        <v>0.50265360080071519</v>
      </c>
      <c r="E160" s="1" t="s">
        <v>82</v>
      </c>
    </row>
    <row r="161" spans="4:5" x14ac:dyDescent="0.25">
      <c r="D161">
        <v>0.49284722057709007</v>
      </c>
      <c r="E161" s="1" t="s">
        <v>205</v>
      </c>
    </row>
    <row r="162" spans="4:5" x14ac:dyDescent="0.25">
      <c r="D162">
        <v>0.49177043468205384</v>
      </c>
      <c r="E162" s="1" t="s">
        <v>115</v>
      </c>
    </row>
    <row r="163" spans="4:5" x14ac:dyDescent="0.25">
      <c r="D163">
        <v>0.48819698995390892</v>
      </c>
      <c r="E163" s="1" t="s">
        <v>222</v>
      </c>
    </row>
    <row r="164" spans="4:5" x14ac:dyDescent="0.25">
      <c r="D164">
        <v>0.48251523204517321</v>
      </c>
      <c r="E164" s="1" t="s">
        <v>137</v>
      </c>
    </row>
    <row r="165" spans="4:5" x14ac:dyDescent="0.25">
      <c r="D165">
        <v>0.47632706439881412</v>
      </c>
      <c r="E165" s="1" t="s">
        <v>46</v>
      </c>
    </row>
    <row r="166" spans="4:5" x14ac:dyDescent="0.25">
      <c r="D166">
        <v>0.47039784090687686</v>
      </c>
      <c r="E166" s="1" t="s">
        <v>197</v>
      </c>
    </row>
    <row r="167" spans="4:5" x14ac:dyDescent="0.25">
      <c r="D167">
        <v>0.47011853434682804</v>
      </c>
      <c r="E167" s="1" t="s">
        <v>78</v>
      </c>
    </row>
    <row r="168" spans="4:5" x14ac:dyDescent="0.25">
      <c r="D168">
        <v>0.46026646497141155</v>
      </c>
      <c r="E168" s="1" t="s">
        <v>92</v>
      </c>
    </row>
    <row r="169" spans="4:5" x14ac:dyDescent="0.25">
      <c r="D169">
        <v>0.44969984117634931</v>
      </c>
      <c r="E169" s="1" t="s">
        <v>257</v>
      </c>
    </row>
    <row r="170" spans="4:5" x14ac:dyDescent="0.25">
      <c r="D170">
        <v>0.43941868656806882</v>
      </c>
      <c r="E170" s="1" t="s">
        <v>21</v>
      </c>
    </row>
    <row r="171" spans="4:5" x14ac:dyDescent="0.25">
      <c r="D171">
        <v>0.43790775710482555</v>
      </c>
      <c r="E171" s="1" t="s">
        <v>256</v>
      </c>
    </row>
    <row r="172" spans="4:5" x14ac:dyDescent="0.25">
      <c r="D172">
        <v>0.43751021041285265</v>
      </c>
      <c r="E172" s="1" t="s">
        <v>217</v>
      </c>
    </row>
    <row r="173" spans="4:5" x14ac:dyDescent="0.25">
      <c r="D173">
        <v>0.4361832323960475</v>
      </c>
      <c r="E173" s="1" t="s">
        <v>194</v>
      </c>
    </row>
    <row r="174" spans="4:5" x14ac:dyDescent="0.25">
      <c r="D174">
        <v>0.43311595764067112</v>
      </c>
      <c r="E174" s="1" t="s">
        <v>201</v>
      </c>
    </row>
    <row r="175" spans="4:5" x14ac:dyDescent="0.25">
      <c r="D175">
        <v>0.43292057442381948</v>
      </c>
      <c r="E175" s="1" t="s">
        <v>114</v>
      </c>
    </row>
    <row r="176" spans="4:5" x14ac:dyDescent="0.25">
      <c r="D176">
        <v>0.42994796018484904</v>
      </c>
      <c r="E176" s="1" t="s">
        <v>260</v>
      </c>
    </row>
    <row r="177" spans="4:5" x14ac:dyDescent="0.25">
      <c r="D177">
        <v>0.42991601143310254</v>
      </c>
      <c r="E177" s="1" t="s">
        <v>4</v>
      </c>
    </row>
    <row r="178" spans="4:5" x14ac:dyDescent="0.25">
      <c r="D178">
        <v>0.42964139246612787</v>
      </c>
      <c r="E178" s="1" t="s">
        <v>168</v>
      </c>
    </row>
    <row r="179" spans="4:5" x14ac:dyDescent="0.25">
      <c r="D179">
        <v>0.42442224320969102</v>
      </c>
      <c r="E179" s="1" t="s">
        <v>215</v>
      </c>
    </row>
    <row r="180" spans="4:5" x14ac:dyDescent="0.25">
      <c r="D180">
        <v>0.41032363814410178</v>
      </c>
      <c r="E180" s="1" t="s">
        <v>203</v>
      </c>
    </row>
    <row r="181" spans="4:5" x14ac:dyDescent="0.25">
      <c r="D181">
        <v>0.40885631826140223</v>
      </c>
      <c r="E181" s="1" t="s">
        <v>231</v>
      </c>
    </row>
    <row r="182" spans="4:5" x14ac:dyDescent="0.25">
      <c r="D182">
        <v>0.40307609634899688</v>
      </c>
      <c r="E182" s="1" t="s">
        <v>103</v>
      </c>
    </row>
    <row r="183" spans="4:5" x14ac:dyDescent="0.25">
      <c r="D183">
        <v>0.40068955352150226</v>
      </c>
      <c r="E183" s="1" t="s">
        <v>6</v>
      </c>
    </row>
    <row r="184" spans="4:5" x14ac:dyDescent="0.25">
      <c r="D184">
        <v>0.40051316922089653</v>
      </c>
      <c r="E184" s="1" t="s">
        <v>198</v>
      </c>
    </row>
    <row r="185" spans="4:5" x14ac:dyDescent="0.25">
      <c r="D185">
        <v>0.39745145633171075</v>
      </c>
      <c r="E185" s="1" t="s">
        <v>74</v>
      </c>
    </row>
    <row r="186" spans="4:5" x14ac:dyDescent="0.25">
      <c r="D186">
        <v>0.39489497929334538</v>
      </c>
      <c r="E186" s="1" t="s">
        <v>112</v>
      </c>
    </row>
    <row r="187" spans="4:5" x14ac:dyDescent="0.25">
      <c r="D187">
        <v>0.39373983626145204</v>
      </c>
      <c r="E187" s="1" t="s">
        <v>171</v>
      </c>
    </row>
    <row r="188" spans="4:5" x14ac:dyDescent="0.25">
      <c r="D188">
        <v>0.39274364491492808</v>
      </c>
      <c r="E188" s="1" t="s">
        <v>38</v>
      </c>
    </row>
    <row r="189" spans="4:5" x14ac:dyDescent="0.25">
      <c r="D189">
        <v>0.39012706608596315</v>
      </c>
      <c r="E189" s="1" t="s">
        <v>173</v>
      </c>
    </row>
    <row r="190" spans="4:5" x14ac:dyDescent="0.25">
      <c r="D190">
        <v>0.38675510619135911</v>
      </c>
      <c r="E190" s="1" t="s">
        <v>136</v>
      </c>
    </row>
    <row r="191" spans="4:5" x14ac:dyDescent="0.25">
      <c r="D191">
        <v>0.38540912227473789</v>
      </c>
      <c r="E191" s="1" t="s">
        <v>262</v>
      </c>
    </row>
    <row r="192" spans="4:5" x14ac:dyDescent="0.25">
      <c r="D192">
        <v>0.37908876557794469</v>
      </c>
      <c r="E192" s="1" t="s">
        <v>123</v>
      </c>
    </row>
    <row r="193" spans="4:5" x14ac:dyDescent="0.25">
      <c r="D193">
        <v>0.37607234219374408</v>
      </c>
      <c r="E193" s="1" t="s">
        <v>182</v>
      </c>
    </row>
    <row r="194" spans="4:5" x14ac:dyDescent="0.25">
      <c r="D194">
        <v>0.37309735922642351</v>
      </c>
      <c r="E194" s="1" t="s">
        <v>153</v>
      </c>
    </row>
    <row r="195" spans="4:5" x14ac:dyDescent="0.25">
      <c r="D195">
        <v>0.36725592338984592</v>
      </c>
      <c r="E195" s="1" t="s">
        <v>70</v>
      </c>
    </row>
    <row r="196" spans="4:5" x14ac:dyDescent="0.25">
      <c r="D196">
        <v>0.36718562549170997</v>
      </c>
      <c r="E196" s="1" t="s">
        <v>270</v>
      </c>
    </row>
    <row r="197" spans="4:5" x14ac:dyDescent="0.25">
      <c r="D197">
        <v>0.36154790783518342</v>
      </c>
      <c r="E197" s="1" t="s">
        <v>33</v>
      </c>
    </row>
    <row r="198" spans="4:5" x14ac:dyDescent="0.25">
      <c r="D198">
        <v>0.36007694901130149</v>
      </c>
      <c r="E198" s="1" t="s">
        <v>161</v>
      </c>
    </row>
    <row r="199" spans="4:5" x14ac:dyDescent="0.25">
      <c r="D199">
        <v>0.35804453935545788</v>
      </c>
      <c r="E199" s="1" t="s">
        <v>59</v>
      </c>
    </row>
    <row r="200" spans="4:5" x14ac:dyDescent="0.25">
      <c r="D200">
        <v>0.35353555521914271</v>
      </c>
      <c r="E200" s="1" t="s">
        <v>10</v>
      </c>
    </row>
    <row r="201" spans="4:5" x14ac:dyDescent="0.25">
      <c r="D201">
        <v>0.35281727468715651</v>
      </c>
      <c r="E201" s="1" t="s">
        <v>249</v>
      </c>
    </row>
    <row r="202" spans="4:5" x14ac:dyDescent="0.25">
      <c r="D202">
        <v>0.35249696329034386</v>
      </c>
      <c r="E202" s="1" t="s">
        <v>228</v>
      </c>
    </row>
    <row r="203" spans="4:5" x14ac:dyDescent="0.25">
      <c r="D203">
        <v>0.35098522281190181</v>
      </c>
      <c r="E203" s="1" t="s">
        <v>139</v>
      </c>
    </row>
    <row r="204" spans="4:5" x14ac:dyDescent="0.25">
      <c r="D204">
        <v>0.34778798790634013</v>
      </c>
      <c r="E204" s="1" t="s">
        <v>45</v>
      </c>
    </row>
    <row r="205" spans="4:5" x14ac:dyDescent="0.25">
      <c r="D205">
        <v>0.34308919502638957</v>
      </c>
      <c r="E205" s="1" t="s">
        <v>211</v>
      </c>
    </row>
    <row r="206" spans="4:5" x14ac:dyDescent="0.25">
      <c r="D206">
        <v>0.34237373226015844</v>
      </c>
      <c r="E206" s="1" t="s">
        <v>28</v>
      </c>
    </row>
    <row r="207" spans="4:5" x14ac:dyDescent="0.25">
      <c r="D207">
        <v>0.33564400697841645</v>
      </c>
      <c r="E207" s="1" t="s">
        <v>253</v>
      </c>
    </row>
    <row r="208" spans="4:5" x14ac:dyDescent="0.25">
      <c r="D208">
        <v>0.33499119991802062</v>
      </c>
      <c r="E208" s="1" t="s">
        <v>151</v>
      </c>
    </row>
    <row r="209" spans="4:5" x14ac:dyDescent="0.25">
      <c r="D209">
        <v>0.32989447294324725</v>
      </c>
      <c r="E209" s="1" t="s">
        <v>51</v>
      </c>
    </row>
    <row r="210" spans="4:5" x14ac:dyDescent="0.25">
      <c r="D210">
        <v>0.32347727833566242</v>
      </c>
      <c r="E210" s="1" t="s">
        <v>154</v>
      </c>
    </row>
    <row r="211" spans="4:5" x14ac:dyDescent="0.25">
      <c r="D211">
        <v>0.32216876019440277</v>
      </c>
      <c r="E211" s="1" t="s">
        <v>129</v>
      </c>
    </row>
    <row r="212" spans="4:5" x14ac:dyDescent="0.25">
      <c r="D212">
        <v>0.30645498344406508</v>
      </c>
      <c r="E212" s="1" t="s">
        <v>35</v>
      </c>
    </row>
    <row r="213" spans="4:5" x14ac:dyDescent="0.25">
      <c r="D213">
        <v>0.30517398607663471</v>
      </c>
      <c r="E213" s="1" t="s">
        <v>244</v>
      </c>
    </row>
    <row r="214" spans="4:5" x14ac:dyDescent="0.25">
      <c r="D214">
        <v>0.30099268663477974</v>
      </c>
      <c r="E214" s="1" t="s">
        <v>206</v>
      </c>
    </row>
    <row r="215" spans="4:5" x14ac:dyDescent="0.25">
      <c r="D215">
        <v>0.29825910848584181</v>
      </c>
      <c r="E215" s="1" t="s">
        <v>239</v>
      </c>
    </row>
    <row r="216" spans="4:5" x14ac:dyDescent="0.25">
      <c r="D216">
        <v>0.29695435106063806</v>
      </c>
      <c r="E216" s="1" t="s">
        <v>17</v>
      </c>
    </row>
    <row r="217" spans="4:5" x14ac:dyDescent="0.25">
      <c r="D217">
        <v>0.29638690323204919</v>
      </c>
      <c r="E217" s="1" t="s">
        <v>51</v>
      </c>
    </row>
    <row r="218" spans="4:5" x14ac:dyDescent="0.25">
      <c r="D218">
        <v>0.29637616122687416</v>
      </c>
      <c r="E218" s="1" t="s">
        <v>135</v>
      </c>
    </row>
    <row r="219" spans="4:5" x14ac:dyDescent="0.25">
      <c r="D219">
        <v>0.28489498321660311</v>
      </c>
      <c r="E219" s="1" t="s">
        <v>213</v>
      </c>
    </row>
    <row r="220" spans="4:5" x14ac:dyDescent="0.25">
      <c r="D220">
        <v>0.28087579810890462</v>
      </c>
      <c r="E220" s="1" t="s">
        <v>183</v>
      </c>
    </row>
    <row r="221" spans="4:5" x14ac:dyDescent="0.25">
      <c r="D221">
        <v>0.28073408287539381</v>
      </c>
      <c r="E221" s="1" t="s">
        <v>117</v>
      </c>
    </row>
    <row r="222" spans="4:5" x14ac:dyDescent="0.25">
      <c r="D222">
        <v>0.27213629126684169</v>
      </c>
      <c r="E222" s="1" t="s">
        <v>149</v>
      </c>
    </row>
    <row r="223" spans="4:5" x14ac:dyDescent="0.25">
      <c r="D223">
        <v>0.26550975448509617</v>
      </c>
      <c r="E223" s="1" t="s">
        <v>187</v>
      </c>
    </row>
    <row r="224" spans="4:5" x14ac:dyDescent="0.25">
      <c r="D224">
        <v>0.25669858165438431</v>
      </c>
      <c r="E224" s="1" t="s">
        <v>84</v>
      </c>
    </row>
    <row r="225" spans="4:5" x14ac:dyDescent="0.25">
      <c r="D225">
        <v>0.2502188059647934</v>
      </c>
      <c r="E225" s="1" t="s">
        <v>29</v>
      </c>
    </row>
    <row r="226" spans="4:5" x14ac:dyDescent="0.25">
      <c r="D226">
        <v>0.24835020716857303</v>
      </c>
      <c r="E226" s="1" t="s">
        <v>196</v>
      </c>
    </row>
    <row r="227" spans="4:5" x14ac:dyDescent="0.25">
      <c r="D227">
        <v>0.24515378318783354</v>
      </c>
      <c r="E227" s="1" t="s">
        <v>261</v>
      </c>
    </row>
    <row r="228" spans="4:5" x14ac:dyDescent="0.25">
      <c r="D228">
        <v>0.23220601012690933</v>
      </c>
      <c r="E228" s="1" t="s">
        <v>89</v>
      </c>
    </row>
    <row r="229" spans="4:5" x14ac:dyDescent="0.25">
      <c r="D229">
        <v>0.22142744055788632</v>
      </c>
      <c r="E229" s="1" t="s">
        <v>252</v>
      </c>
    </row>
    <row r="230" spans="4:5" x14ac:dyDescent="0.25">
      <c r="D230">
        <v>0.21660361338693146</v>
      </c>
      <c r="E230" s="1" t="s">
        <v>47</v>
      </c>
    </row>
    <row r="231" spans="4:5" x14ac:dyDescent="0.25">
      <c r="D231">
        <v>0.21277508448275573</v>
      </c>
      <c r="E231" s="1" t="s">
        <v>95</v>
      </c>
    </row>
    <row r="232" spans="4:5" x14ac:dyDescent="0.25">
      <c r="D232">
        <v>0.21236361246647928</v>
      </c>
      <c r="E232" s="1" t="s">
        <v>107</v>
      </c>
    </row>
    <row r="233" spans="4:5" x14ac:dyDescent="0.25">
      <c r="D233">
        <v>0.19459264834588252</v>
      </c>
      <c r="E233" s="1" t="s">
        <v>62</v>
      </c>
    </row>
    <row r="234" spans="4:5" x14ac:dyDescent="0.25">
      <c r="D234">
        <v>0.19323359681141983</v>
      </c>
      <c r="E234" s="1" t="s">
        <v>269</v>
      </c>
    </row>
    <row r="235" spans="4:5" x14ac:dyDescent="0.25">
      <c r="D235">
        <v>0.18950931683025929</v>
      </c>
      <c r="E235" s="1" t="s">
        <v>251</v>
      </c>
    </row>
    <row r="236" spans="4:5" x14ac:dyDescent="0.25">
      <c r="D236">
        <v>0.1829353677977511</v>
      </c>
      <c r="E236" s="1" t="s">
        <v>185</v>
      </c>
    </row>
    <row r="237" spans="4:5" x14ac:dyDescent="0.25">
      <c r="D237">
        <v>0.17842422546348957</v>
      </c>
      <c r="E237" s="1" t="s">
        <v>162</v>
      </c>
    </row>
    <row r="238" spans="4:5" x14ac:dyDescent="0.25">
      <c r="D238">
        <v>0.17631789979568735</v>
      </c>
      <c r="E238" s="1" t="s">
        <v>41</v>
      </c>
    </row>
    <row r="239" spans="4:5" x14ac:dyDescent="0.25">
      <c r="D239">
        <v>0.1697408932212664</v>
      </c>
      <c r="E239" s="1" t="s">
        <v>241</v>
      </c>
    </row>
    <row r="240" spans="4:5" x14ac:dyDescent="0.25">
      <c r="D240">
        <v>0.16835811933628653</v>
      </c>
      <c r="E240" s="1" t="s">
        <v>11</v>
      </c>
    </row>
    <row r="241" spans="4:5" x14ac:dyDescent="0.25">
      <c r="D241">
        <v>0.16684639459093986</v>
      </c>
      <c r="E241" s="1" t="s">
        <v>208</v>
      </c>
    </row>
    <row r="242" spans="4:5" x14ac:dyDescent="0.25">
      <c r="D242">
        <v>0.16491880009107518</v>
      </c>
      <c r="E242" s="1" t="s">
        <v>167</v>
      </c>
    </row>
    <row r="243" spans="4:5" x14ac:dyDescent="0.25">
      <c r="D243">
        <v>0.15795576784805943</v>
      </c>
      <c r="E243" s="1" t="s">
        <v>163</v>
      </c>
    </row>
    <row r="244" spans="4:5" x14ac:dyDescent="0.25">
      <c r="D244">
        <v>0.15475603378322378</v>
      </c>
      <c r="E244" s="1" t="s">
        <v>271</v>
      </c>
    </row>
    <row r="245" spans="4:5" x14ac:dyDescent="0.25">
      <c r="D245">
        <v>0.14812359125472296</v>
      </c>
      <c r="E245" s="1" t="s">
        <v>2</v>
      </c>
    </row>
    <row r="246" spans="4:5" x14ac:dyDescent="0.25">
      <c r="D246">
        <v>0.14769789027129454</v>
      </c>
      <c r="E246" s="1" t="s">
        <v>242</v>
      </c>
    </row>
    <row r="247" spans="4:5" x14ac:dyDescent="0.25">
      <c r="D247">
        <v>0.14443397638494848</v>
      </c>
      <c r="E247" s="1" t="s">
        <v>248</v>
      </c>
    </row>
    <row r="248" spans="4:5" x14ac:dyDescent="0.25">
      <c r="D248">
        <v>0.14191971297340089</v>
      </c>
      <c r="E248" s="1" t="s">
        <v>230</v>
      </c>
    </row>
    <row r="249" spans="4:5" x14ac:dyDescent="0.25">
      <c r="D249">
        <v>0.13859144299038639</v>
      </c>
      <c r="E249" s="1" t="s">
        <v>179</v>
      </c>
    </row>
    <row r="250" spans="4:5" x14ac:dyDescent="0.25">
      <c r="D250">
        <v>0.13407628958982443</v>
      </c>
      <c r="E250" s="1" t="s">
        <v>97</v>
      </c>
    </row>
    <row r="251" spans="4:5" x14ac:dyDescent="0.25">
      <c r="D251">
        <v>0.12639556481182301</v>
      </c>
      <c r="E251" s="1" t="s">
        <v>223</v>
      </c>
    </row>
    <row r="252" spans="4:5" x14ac:dyDescent="0.25">
      <c r="D252">
        <v>0.1252117181646627</v>
      </c>
      <c r="E252" s="1" t="s">
        <v>147</v>
      </c>
    </row>
    <row r="253" spans="4:5" x14ac:dyDescent="0.25">
      <c r="D253">
        <v>0.12183292769102749</v>
      </c>
      <c r="E253" s="1" t="s">
        <v>169</v>
      </c>
    </row>
    <row r="254" spans="4:5" x14ac:dyDescent="0.25">
      <c r="D254">
        <v>0.11870416049979393</v>
      </c>
      <c r="E254" s="1" t="s">
        <v>12</v>
      </c>
    </row>
    <row r="255" spans="4:5" x14ac:dyDescent="0.25">
      <c r="D255">
        <v>0.11364759540306879</v>
      </c>
      <c r="E255" s="1" t="s">
        <v>148</v>
      </c>
    </row>
    <row r="256" spans="4:5" x14ac:dyDescent="0.25">
      <c r="D256">
        <v>0.10283057511654059</v>
      </c>
      <c r="E256" s="1" t="s">
        <v>70</v>
      </c>
    </row>
    <row r="257" spans="4:5" x14ac:dyDescent="0.25">
      <c r="D257">
        <v>0.10216516129565134</v>
      </c>
      <c r="E257" s="1" t="s">
        <v>98</v>
      </c>
    </row>
    <row r="258" spans="4:5" x14ac:dyDescent="0.25">
      <c r="D258">
        <v>0.10013798875852964</v>
      </c>
      <c r="E258" s="1" t="s">
        <v>23</v>
      </c>
    </row>
    <row r="259" spans="4:5" x14ac:dyDescent="0.25">
      <c r="D259">
        <v>9.5394025015403949E-2</v>
      </c>
      <c r="E259" s="1" t="s">
        <v>159</v>
      </c>
    </row>
    <row r="260" spans="4:5" x14ac:dyDescent="0.25">
      <c r="D260">
        <v>9.4020039534625011E-2</v>
      </c>
      <c r="E260" s="1" t="s">
        <v>188</v>
      </c>
    </row>
    <row r="261" spans="4:5" x14ac:dyDescent="0.25">
      <c r="D261">
        <v>8.8785357615330462E-2</v>
      </c>
      <c r="E261" s="1" t="s">
        <v>65</v>
      </c>
    </row>
    <row r="262" spans="4:5" x14ac:dyDescent="0.25">
      <c r="D262">
        <v>8.7418525939361835E-2</v>
      </c>
      <c r="E262" s="1" t="s">
        <v>8</v>
      </c>
    </row>
    <row r="263" spans="4:5" x14ac:dyDescent="0.25">
      <c r="D263">
        <v>8.6052512897517364E-2</v>
      </c>
      <c r="E263" s="1" t="s">
        <v>39</v>
      </c>
    </row>
    <row r="264" spans="4:5" x14ac:dyDescent="0.25">
      <c r="D264">
        <v>8.5779365899401272E-2</v>
      </c>
      <c r="E264" s="1" t="s">
        <v>21</v>
      </c>
    </row>
    <row r="265" spans="4:5" x14ac:dyDescent="0.25">
      <c r="D265">
        <v>8.5099735560694834E-2</v>
      </c>
      <c r="E265" s="1" t="s">
        <v>42</v>
      </c>
    </row>
    <row r="266" spans="4:5" x14ac:dyDescent="0.25">
      <c r="D266">
        <v>8.4950977029266461E-2</v>
      </c>
      <c r="E266" s="1" t="s">
        <v>36</v>
      </c>
    </row>
    <row r="267" spans="4:5" x14ac:dyDescent="0.25">
      <c r="D267">
        <v>8.2974220100969887E-2</v>
      </c>
      <c r="E267" s="1" t="s">
        <v>255</v>
      </c>
    </row>
    <row r="268" spans="4:5" x14ac:dyDescent="0.25">
      <c r="D268">
        <v>7.3860335859385118E-2</v>
      </c>
      <c r="E268" s="1" t="s">
        <v>24</v>
      </c>
    </row>
    <row r="269" spans="4:5" x14ac:dyDescent="0.25">
      <c r="D269">
        <v>6.1022548346026717E-2</v>
      </c>
      <c r="E269" s="1" t="s">
        <v>66</v>
      </c>
    </row>
    <row r="270" spans="4:5" x14ac:dyDescent="0.25">
      <c r="D270">
        <v>6.0314659359275269E-2</v>
      </c>
      <c r="E270" s="1" t="s">
        <v>236</v>
      </c>
    </row>
    <row r="271" spans="4:5" x14ac:dyDescent="0.25">
      <c r="D271">
        <v>5.5253919810715812E-2</v>
      </c>
      <c r="E271" s="1" t="s">
        <v>111</v>
      </c>
    </row>
    <row r="272" spans="4:5" x14ac:dyDescent="0.25">
      <c r="D272">
        <v>4.9476497771025585E-2</v>
      </c>
      <c r="E272" s="1" t="s">
        <v>110</v>
      </c>
    </row>
    <row r="273" spans="4:5" x14ac:dyDescent="0.25">
      <c r="D273">
        <v>4.4081757512421493E-2</v>
      </c>
      <c r="E273" s="1" t="s">
        <v>102</v>
      </c>
    </row>
    <row r="274" spans="4:5" x14ac:dyDescent="0.25">
      <c r="D274">
        <v>4.4002017666744164E-2</v>
      </c>
      <c r="E274" s="1" t="s">
        <v>199</v>
      </c>
    </row>
    <row r="275" spans="4:5" x14ac:dyDescent="0.25">
      <c r="D275">
        <v>4.3304011818040222E-2</v>
      </c>
      <c r="E275" s="1" t="s">
        <v>232</v>
      </c>
    </row>
    <row r="276" spans="4:5" x14ac:dyDescent="0.25">
      <c r="D276">
        <v>4.2150639702204562E-2</v>
      </c>
      <c r="E276" s="1" t="s">
        <v>177</v>
      </c>
    </row>
    <row r="277" spans="4:5" x14ac:dyDescent="0.25">
      <c r="D277">
        <v>4.1980237280250021E-2</v>
      </c>
      <c r="E277" s="1" t="s">
        <v>180</v>
      </c>
    </row>
    <row r="278" spans="4:5" x14ac:dyDescent="0.25">
      <c r="D278">
        <v>3.9461875377014066E-2</v>
      </c>
      <c r="E278" s="1" t="s">
        <v>193</v>
      </c>
    </row>
    <row r="279" spans="4:5" x14ac:dyDescent="0.25">
      <c r="D279">
        <v>3.8899155939566943E-2</v>
      </c>
      <c r="E279" s="1" t="s">
        <v>31</v>
      </c>
    </row>
    <row r="280" spans="4:5" x14ac:dyDescent="0.25">
      <c r="D280">
        <v>3.5368168244902298E-2</v>
      </c>
      <c r="E280" s="1" t="s">
        <v>237</v>
      </c>
    </row>
    <row r="281" spans="4:5" x14ac:dyDescent="0.25">
      <c r="D281">
        <v>3.4931295844295773E-2</v>
      </c>
      <c r="E281" s="1" t="s">
        <v>125</v>
      </c>
    </row>
    <row r="282" spans="4:5" x14ac:dyDescent="0.25">
      <c r="D282">
        <v>2.4419977190392683E-2</v>
      </c>
      <c r="E282" s="1" t="s">
        <v>9</v>
      </c>
    </row>
    <row r="283" spans="4:5" x14ac:dyDescent="0.25">
      <c r="D283">
        <v>2.1606682056275472E-2</v>
      </c>
      <c r="E283" s="1" t="s">
        <v>104</v>
      </c>
    </row>
    <row r="284" spans="4:5" x14ac:dyDescent="0.25">
      <c r="D284">
        <v>1.9074587817876187E-2</v>
      </c>
      <c r="E284" s="1" t="s">
        <v>152</v>
      </c>
    </row>
    <row r="285" spans="4:5" x14ac:dyDescent="0.25">
      <c r="D285">
        <v>1.6783233944523412E-2</v>
      </c>
      <c r="E285" s="1" t="s">
        <v>57</v>
      </c>
    </row>
    <row r="286" spans="4:5" x14ac:dyDescent="0.25">
      <c r="D286">
        <v>1.3153358434939144E-2</v>
      </c>
      <c r="E286" s="1" t="s">
        <v>212</v>
      </c>
    </row>
    <row r="287" spans="4:5" x14ac:dyDescent="0.25">
      <c r="D287">
        <v>1.2033525025060721E-2</v>
      </c>
      <c r="E287" s="1" t="s">
        <v>265</v>
      </c>
    </row>
    <row r="288" spans="4:5" x14ac:dyDescent="0.25">
      <c r="D288">
        <v>9.4413800823696103E-3</v>
      </c>
      <c r="E288" s="1" t="s">
        <v>131</v>
      </c>
    </row>
    <row r="289" spans="4:5" x14ac:dyDescent="0.25">
      <c r="D289">
        <v>5.3104320944221683E-3</v>
      </c>
      <c r="E289" s="1" t="s">
        <v>200</v>
      </c>
    </row>
    <row r="290" spans="4:5" x14ac:dyDescent="0.25">
      <c r="D290">
        <v>5.6306384646986896E-4</v>
      </c>
      <c r="E290" s="1" t="s">
        <v>202</v>
      </c>
    </row>
    <row r="291" spans="4:5" x14ac:dyDescent="0.25">
      <c r="D291">
        <v>3.3994953501281788E-4</v>
      </c>
      <c r="E291" s="1" t="s">
        <v>50</v>
      </c>
    </row>
  </sheetData>
  <sortState ref="D7:E291">
    <sortCondition descending="1" ref="D7:D291"/>
  </sortState>
  <printOptions headings="1" gridLines="1"/>
  <pageMargins left="0.7" right="0.7" top="0.75" bottom="0.75" header="0.3" footer="0.3"/>
  <pageSetup scale="16"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3"/>
  <sheetViews>
    <sheetView topLeftCell="A13" zoomScale="120" zoomScaleNormal="120" workbookViewId="0">
      <selection activeCell="C13" sqref="C13"/>
    </sheetView>
  </sheetViews>
  <sheetFormatPr defaultRowHeight="15" x14ac:dyDescent="0.25"/>
  <cols>
    <col min="3" max="3" width="74.42578125" customWidth="1"/>
  </cols>
  <sheetData>
    <row r="1" spans="2:4" x14ac:dyDescent="0.25">
      <c r="B1" s="33"/>
      <c r="C1" s="20" t="s">
        <v>431</v>
      </c>
    </row>
    <row r="2" spans="2:4" x14ac:dyDescent="0.25">
      <c r="B2" s="33"/>
      <c r="C2" s="33"/>
    </row>
    <row r="3" spans="2:4" ht="40.15" customHeight="1" x14ac:dyDescent="0.25">
      <c r="B3" s="6"/>
      <c r="C3" s="11" t="s">
        <v>379</v>
      </c>
      <c r="D3" s="12"/>
    </row>
    <row r="4" spans="2:4" ht="68.25" customHeight="1" x14ac:dyDescent="0.25">
      <c r="B4" s="7"/>
      <c r="C4" s="13" t="s">
        <v>380</v>
      </c>
      <c r="D4" s="12"/>
    </row>
    <row r="5" spans="2:4" ht="34.5" customHeight="1" x14ac:dyDescent="0.25">
      <c r="B5" s="7"/>
      <c r="C5" s="13" t="s">
        <v>432</v>
      </c>
      <c r="D5" s="12"/>
    </row>
    <row r="6" spans="2:4" ht="32.25" customHeight="1" x14ac:dyDescent="0.25">
      <c r="B6" s="7"/>
      <c r="C6" s="13" t="s">
        <v>381</v>
      </c>
      <c r="D6" s="12"/>
    </row>
    <row r="7" spans="2:4" ht="78.75" customHeight="1" x14ac:dyDescent="0.25">
      <c r="B7" s="7"/>
      <c r="C7" s="13" t="s">
        <v>439</v>
      </c>
      <c r="D7" s="12"/>
    </row>
    <row r="8" spans="2:4" ht="57.75" customHeight="1" x14ac:dyDescent="0.25">
      <c r="B8" s="7"/>
      <c r="C8" s="13" t="s">
        <v>382</v>
      </c>
      <c r="D8" s="12"/>
    </row>
    <row r="9" spans="2:4" ht="56.25" customHeight="1" x14ac:dyDescent="0.25">
      <c r="B9" s="7"/>
      <c r="C9" s="13" t="s">
        <v>383</v>
      </c>
      <c r="D9" s="12"/>
    </row>
    <row r="10" spans="2:4" ht="79.5" customHeight="1" x14ac:dyDescent="0.25">
      <c r="B10" s="8"/>
      <c r="C10" s="14" t="s">
        <v>384</v>
      </c>
      <c r="D10" s="12"/>
    </row>
    <row r="11" spans="2:4" ht="137.25" customHeight="1" x14ac:dyDescent="0.25">
      <c r="B11" s="9"/>
      <c r="C11" s="11" t="s">
        <v>385</v>
      </c>
      <c r="D11" s="12"/>
    </row>
    <row r="12" spans="2:4" ht="180.75" customHeight="1" x14ac:dyDescent="0.25">
      <c r="B12" s="10"/>
      <c r="C12" s="15" t="s">
        <v>386</v>
      </c>
      <c r="D12" s="12"/>
    </row>
    <row r="13" spans="2:4" ht="180.75" customHeight="1" x14ac:dyDescent="0.25">
      <c r="B13" s="10"/>
      <c r="C13" s="15" t="s">
        <v>387</v>
      </c>
      <c r="D13" s="1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J27"/>
  <sheetViews>
    <sheetView topLeftCell="A12" zoomScale="110" zoomScaleNormal="110" workbookViewId="0">
      <selection activeCell="G19" sqref="G19:J20"/>
    </sheetView>
  </sheetViews>
  <sheetFormatPr defaultColWidth="9.140625" defaultRowHeight="15" x14ac:dyDescent="0.25"/>
  <cols>
    <col min="1" max="1" width="9.140625" style="1"/>
    <col min="2" max="2" width="35.28515625" style="1" customWidth="1"/>
    <col min="3" max="16384" width="9.140625" style="1"/>
  </cols>
  <sheetData>
    <row r="3" spans="2:5" ht="17.25" x14ac:dyDescent="0.25">
      <c r="B3" s="4" t="s">
        <v>388</v>
      </c>
    </row>
    <row r="4" spans="2:5" ht="18.75" x14ac:dyDescent="0.25">
      <c r="B4" s="17" t="s">
        <v>459</v>
      </c>
    </row>
    <row r="5" spans="2:5" ht="18.75" x14ac:dyDescent="0.25">
      <c r="B5" s="17" t="s">
        <v>458</v>
      </c>
    </row>
    <row r="6" spans="2:5" ht="18.75" x14ac:dyDescent="0.25">
      <c r="B6" s="17"/>
    </row>
    <row r="7" spans="2:5" ht="62.25" customHeight="1" x14ac:dyDescent="0.35">
      <c r="B7" s="35" t="s">
        <v>449</v>
      </c>
      <c r="C7" s="35"/>
    </row>
    <row r="8" spans="2:5" ht="18.75" x14ac:dyDescent="0.25">
      <c r="B8" s="17" t="s">
        <v>453</v>
      </c>
    </row>
    <row r="9" spans="2:5" ht="18.75" x14ac:dyDescent="0.3">
      <c r="B9" s="17" t="s">
        <v>278</v>
      </c>
      <c r="C9" s="19" t="s">
        <v>390</v>
      </c>
      <c r="D9" s="19"/>
      <c r="E9" s="19"/>
    </row>
    <row r="10" spans="2:5" ht="18.75" x14ac:dyDescent="0.25">
      <c r="B10" s="17"/>
    </row>
    <row r="11" spans="2:5" ht="18.75" x14ac:dyDescent="0.25">
      <c r="B11" s="17" t="s">
        <v>444</v>
      </c>
    </row>
    <row r="12" spans="2:5" ht="18.75" x14ac:dyDescent="0.25">
      <c r="B12" s="36" t="s">
        <v>445</v>
      </c>
    </row>
    <row r="13" spans="2:5" ht="18.75" x14ac:dyDescent="0.25">
      <c r="B13" s="37" t="s">
        <v>446</v>
      </c>
    </row>
    <row r="14" spans="2:5" ht="18.75" x14ac:dyDescent="0.25">
      <c r="B14" s="17"/>
    </row>
    <row r="15" spans="2:5" ht="18.75" x14ac:dyDescent="0.25">
      <c r="B15" s="17"/>
    </row>
    <row r="16" spans="2:5" ht="18.75" x14ac:dyDescent="0.25">
      <c r="B16" s="17" t="s">
        <v>391</v>
      </c>
      <c r="C16" s="17" t="s">
        <v>447</v>
      </c>
    </row>
    <row r="17" spans="2:10" ht="29.25" x14ac:dyDescent="0.4">
      <c r="C17" s="17" t="s">
        <v>448</v>
      </c>
      <c r="E17" s="38" t="s">
        <v>454</v>
      </c>
    </row>
    <row r="18" spans="2:10" ht="26.25" x14ac:dyDescent="0.4">
      <c r="B18" s="17" t="s">
        <v>452</v>
      </c>
      <c r="C18" s="17"/>
      <c r="D18" s="38"/>
    </row>
    <row r="19" spans="2:10" ht="53.25" customHeight="1" x14ac:dyDescent="0.25">
      <c r="B19" s="39"/>
      <c r="G19" s="20"/>
      <c r="H19" s="20"/>
      <c r="I19" s="20"/>
      <c r="J19" s="20"/>
    </row>
    <row r="20" spans="2:10" ht="23.25" x14ac:dyDescent="0.35">
      <c r="B20" s="17" t="s">
        <v>392</v>
      </c>
      <c r="G20" s="50" t="s">
        <v>449</v>
      </c>
      <c r="H20" s="20"/>
      <c r="I20" s="20"/>
      <c r="J20" s="20"/>
    </row>
    <row r="21" spans="2:10" ht="21" x14ac:dyDescent="0.25">
      <c r="B21" s="17" t="s">
        <v>455</v>
      </c>
    </row>
    <row r="22" spans="2:10" ht="40.5" customHeight="1" x14ac:dyDescent="0.25">
      <c r="B22" s="17" t="s">
        <v>451</v>
      </c>
      <c r="D22" s="17" t="s">
        <v>456</v>
      </c>
    </row>
    <row r="24" spans="2:10" ht="48" customHeight="1" x14ac:dyDescent="0.35">
      <c r="B24" s="17" t="s">
        <v>450</v>
      </c>
      <c r="E24" s="35" t="s">
        <v>449</v>
      </c>
      <c r="F24" s="35"/>
    </row>
    <row r="25" spans="2:10" ht="54.75" customHeight="1" x14ac:dyDescent="0.35">
      <c r="B25" s="17" t="s">
        <v>457</v>
      </c>
      <c r="C25" s="40"/>
    </row>
    <row r="26" spans="2:10" ht="18.75" x14ac:dyDescent="0.25">
      <c r="B26" s="17" t="s">
        <v>393</v>
      </c>
    </row>
    <row r="27" spans="2:10" ht="18.75" x14ac:dyDescent="0.25">
      <c r="B27" s="17" t="s">
        <v>278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40"/>
  <sheetViews>
    <sheetView topLeftCell="A7" zoomScale="120" zoomScaleNormal="120" workbookViewId="0">
      <selection activeCell="J10" sqref="J10"/>
    </sheetView>
  </sheetViews>
  <sheetFormatPr defaultColWidth="9.140625" defaultRowHeight="15" x14ac:dyDescent="0.25"/>
  <cols>
    <col min="1" max="1" width="9.140625" style="1"/>
    <col min="2" max="2" width="11.85546875" style="1" customWidth="1"/>
    <col min="3" max="5" width="9.140625" style="1"/>
    <col min="6" max="6" width="12.85546875" style="1" customWidth="1"/>
    <col min="7" max="7" width="17.42578125" style="1" customWidth="1"/>
    <col min="8" max="8" width="13.42578125" style="1" customWidth="1"/>
    <col min="9" max="16384" width="9.140625" style="1"/>
  </cols>
  <sheetData>
    <row r="1" spans="1:10" x14ac:dyDescent="0.25">
      <c r="A1" s="1" t="s">
        <v>497</v>
      </c>
      <c r="G1" s="1" t="s">
        <v>460</v>
      </c>
      <c r="I1" s="20" t="s">
        <v>461</v>
      </c>
      <c r="J1" s="20"/>
    </row>
    <row r="2" spans="1:10" ht="20.25" x14ac:dyDescent="0.3">
      <c r="A2" s="1" t="s">
        <v>498</v>
      </c>
      <c r="G2" s="1" t="s">
        <v>463</v>
      </c>
      <c r="I2" s="20" t="s">
        <v>462</v>
      </c>
      <c r="J2" s="20"/>
    </row>
    <row r="3" spans="1:10" x14ac:dyDescent="0.25">
      <c r="H3" s="1" t="s">
        <v>279</v>
      </c>
    </row>
    <row r="4" spans="1:10" x14ac:dyDescent="0.25">
      <c r="B4" s="1" t="s">
        <v>281</v>
      </c>
      <c r="C4" s="1" t="s">
        <v>276</v>
      </c>
      <c r="D4" s="1" t="s">
        <v>277</v>
      </c>
      <c r="E4" s="1" t="s">
        <v>278</v>
      </c>
      <c r="F4" s="1" t="s">
        <v>282</v>
      </c>
      <c r="H4" s="1">
        <f>SUMPRODUCT(E5:E40,B5:B40)</f>
        <v>3.5</v>
      </c>
    </row>
    <row r="5" spans="1:10" x14ac:dyDescent="0.25">
      <c r="B5" s="1">
        <f>1/36</f>
        <v>2.7777777777777776E-2</v>
      </c>
      <c r="C5" s="1">
        <v>1</v>
      </c>
      <c r="D5" s="1">
        <v>1</v>
      </c>
      <c r="E5" s="1">
        <f>AVERAGE(C5:D5)</f>
        <v>1</v>
      </c>
      <c r="F5" s="1">
        <f>(E5-$H$4)^2</f>
        <v>6.25</v>
      </c>
      <c r="H5" s="1" t="s">
        <v>280</v>
      </c>
    </row>
    <row r="6" spans="1:10" x14ac:dyDescent="0.25">
      <c r="B6" s="1">
        <f t="shared" ref="B6:B40" si="0">1/36</f>
        <v>2.7777777777777776E-2</v>
      </c>
      <c r="C6" s="1">
        <v>1</v>
      </c>
      <c r="D6" s="1">
        <v>2</v>
      </c>
      <c r="E6" s="1">
        <f t="shared" ref="E6:E40" si="1">AVERAGE(C6:D6)</f>
        <v>1.5</v>
      </c>
      <c r="F6" s="1">
        <f t="shared" ref="F6:F40" si="2">(E6-$H$4)^2</f>
        <v>4</v>
      </c>
      <c r="H6" s="1">
        <f>SUMPRODUCT(F5:F40,B5:B40)</f>
        <v>1.4583333333333333</v>
      </c>
    </row>
    <row r="7" spans="1:10" x14ac:dyDescent="0.25">
      <c r="B7" s="1">
        <f t="shared" si="0"/>
        <v>2.7777777777777776E-2</v>
      </c>
      <c r="C7" s="1">
        <v>1</v>
      </c>
      <c r="D7" s="1">
        <v>3</v>
      </c>
      <c r="E7" s="1">
        <f t="shared" si="1"/>
        <v>2</v>
      </c>
      <c r="F7" s="1">
        <f t="shared" si="2"/>
        <v>2.25</v>
      </c>
    </row>
    <row r="8" spans="1:10" x14ac:dyDescent="0.25">
      <c r="B8" s="1">
        <f t="shared" si="0"/>
        <v>2.7777777777777776E-2</v>
      </c>
      <c r="C8" s="1">
        <v>1</v>
      </c>
      <c r="D8" s="1">
        <v>4</v>
      </c>
      <c r="E8" s="1">
        <f t="shared" si="1"/>
        <v>2.5</v>
      </c>
      <c r="F8" s="1">
        <f t="shared" si="2"/>
        <v>1</v>
      </c>
      <c r="H8" s="1" t="s">
        <v>464</v>
      </c>
    </row>
    <row r="9" spans="1:10" x14ac:dyDescent="0.25">
      <c r="B9" s="1">
        <f t="shared" si="0"/>
        <v>2.7777777777777776E-2</v>
      </c>
      <c r="C9" s="1">
        <v>1</v>
      </c>
      <c r="D9" s="1">
        <v>5</v>
      </c>
      <c r="E9" s="1">
        <f t="shared" si="1"/>
        <v>3</v>
      </c>
      <c r="F9" s="1">
        <f t="shared" si="2"/>
        <v>0.25</v>
      </c>
      <c r="H9" s="1" t="s">
        <v>465</v>
      </c>
    </row>
    <row r="10" spans="1:10" x14ac:dyDescent="0.25">
      <c r="B10" s="1">
        <f t="shared" si="0"/>
        <v>2.7777777777777776E-2</v>
      </c>
      <c r="C10" s="1">
        <v>1</v>
      </c>
      <c r="D10" s="1">
        <v>6</v>
      </c>
      <c r="E10" s="1">
        <f t="shared" si="1"/>
        <v>3.5</v>
      </c>
      <c r="F10" s="1">
        <f t="shared" si="2"/>
        <v>0</v>
      </c>
      <c r="H10" s="54">
        <f>2.91/2</f>
        <v>1.4550000000000001</v>
      </c>
    </row>
    <row r="11" spans="1:10" x14ac:dyDescent="0.25">
      <c r="B11" s="1">
        <f t="shared" si="0"/>
        <v>2.7777777777777776E-2</v>
      </c>
      <c r="C11" s="1">
        <v>2</v>
      </c>
      <c r="D11" s="1">
        <f>D5</f>
        <v>1</v>
      </c>
      <c r="E11" s="1">
        <f t="shared" si="1"/>
        <v>1.5</v>
      </c>
      <c r="F11" s="1">
        <f t="shared" si="2"/>
        <v>4</v>
      </c>
    </row>
    <row r="12" spans="1:10" x14ac:dyDescent="0.25">
      <c r="B12" s="1">
        <f t="shared" si="0"/>
        <v>2.7777777777777776E-2</v>
      </c>
      <c r="C12" s="1">
        <v>2</v>
      </c>
      <c r="D12" s="1">
        <f t="shared" ref="D12:D40" si="3">D6</f>
        <v>2</v>
      </c>
      <c r="E12" s="1">
        <f t="shared" si="1"/>
        <v>2</v>
      </c>
      <c r="F12" s="1">
        <f t="shared" si="2"/>
        <v>2.25</v>
      </c>
    </row>
    <row r="13" spans="1:10" x14ac:dyDescent="0.25">
      <c r="B13" s="1">
        <f t="shared" si="0"/>
        <v>2.7777777777777776E-2</v>
      </c>
      <c r="C13" s="1">
        <v>2</v>
      </c>
      <c r="D13" s="1">
        <f t="shared" si="3"/>
        <v>3</v>
      </c>
      <c r="E13" s="1">
        <f t="shared" si="1"/>
        <v>2.5</v>
      </c>
      <c r="F13" s="1">
        <f t="shared" si="2"/>
        <v>1</v>
      </c>
    </row>
    <row r="14" spans="1:10" x14ac:dyDescent="0.25">
      <c r="B14" s="1">
        <f t="shared" si="0"/>
        <v>2.7777777777777776E-2</v>
      </c>
      <c r="C14" s="1">
        <v>2</v>
      </c>
      <c r="D14" s="1">
        <f t="shared" si="3"/>
        <v>4</v>
      </c>
      <c r="E14" s="1">
        <f t="shared" si="1"/>
        <v>3</v>
      </c>
      <c r="F14" s="1">
        <f t="shared" si="2"/>
        <v>0.25</v>
      </c>
    </row>
    <row r="15" spans="1:10" x14ac:dyDescent="0.25">
      <c r="B15" s="1">
        <f t="shared" si="0"/>
        <v>2.7777777777777776E-2</v>
      </c>
      <c r="C15" s="1">
        <v>2</v>
      </c>
      <c r="D15" s="1">
        <f t="shared" si="3"/>
        <v>5</v>
      </c>
      <c r="E15" s="1">
        <f t="shared" si="1"/>
        <v>3.5</v>
      </c>
      <c r="F15" s="1">
        <f t="shared" si="2"/>
        <v>0</v>
      </c>
    </row>
    <row r="16" spans="1:10" x14ac:dyDescent="0.25">
      <c r="B16" s="1">
        <f t="shared" si="0"/>
        <v>2.7777777777777776E-2</v>
      </c>
      <c r="C16" s="1">
        <v>2</v>
      </c>
      <c r="D16" s="1">
        <f t="shared" si="3"/>
        <v>6</v>
      </c>
      <c r="E16" s="1">
        <f t="shared" si="1"/>
        <v>4</v>
      </c>
      <c r="F16" s="1">
        <f t="shared" si="2"/>
        <v>0.25</v>
      </c>
    </row>
    <row r="17" spans="2:6" x14ac:dyDescent="0.25">
      <c r="B17" s="1">
        <f t="shared" si="0"/>
        <v>2.7777777777777776E-2</v>
      </c>
      <c r="C17" s="1">
        <v>3</v>
      </c>
      <c r="D17" s="1">
        <f t="shared" si="3"/>
        <v>1</v>
      </c>
      <c r="E17" s="1">
        <f t="shared" si="1"/>
        <v>2</v>
      </c>
      <c r="F17" s="1">
        <f t="shared" si="2"/>
        <v>2.25</v>
      </c>
    </row>
    <row r="18" spans="2:6" x14ac:dyDescent="0.25">
      <c r="B18" s="1">
        <f t="shared" si="0"/>
        <v>2.7777777777777776E-2</v>
      </c>
      <c r="C18" s="1">
        <v>3</v>
      </c>
      <c r="D18" s="1">
        <f t="shared" si="3"/>
        <v>2</v>
      </c>
      <c r="E18" s="1">
        <f t="shared" si="1"/>
        <v>2.5</v>
      </c>
      <c r="F18" s="1">
        <f t="shared" si="2"/>
        <v>1</v>
      </c>
    </row>
    <row r="19" spans="2:6" x14ac:dyDescent="0.25">
      <c r="B19" s="1">
        <f t="shared" si="0"/>
        <v>2.7777777777777776E-2</v>
      </c>
      <c r="C19" s="1">
        <v>3</v>
      </c>
      <c r="D19" s="1">
        <f t="shared" si="3"/>
        <v>3</v>
      </c>
      <c r="E19" s="1">
        <f t="shared" si="1"/>
        <v>3</v>
      </c>
      <c r="F19" s="1">
        <f t="shared" si="2"/>
        <v>0.25</v>
      </c>
    </row>
    <row r="20" spans="2:6" x14ac:dyDescent="0.25">
      <c r="B20" s="1">
        <f t="shared" si="0"/>
        <v>2.7777777777777776E-2</v>
      </c>
      <c r="C20" s="1">
        <v>3</v>
      </c>
      <c r="D20" s="1">
        <f t="shared" si="3"/>
        <v>4</v>
      </c>
      <c r="E20" s="1">
        <f t="shared" si="1"/>
        <v>3.5</v>
      </c>
      <c r="F20" s="1">
        <f t="shared" si="2"/>
        <v>0</v>
      </c>
    </row>
    <row r="21" spans="2:6" x14ac:dyDescent="0.25">
      <c r="B21" s="1">
        <f t="shared" si="0"/>
        <v>2.7777777777777776E-2</v>
      </c>
      <c r="C21" s="1">
        <v>3</v>
      </c>
      <c r="D21" s="1">
        <f t="shared" si="3"/>
        <v>5</v>
      </c>
      <c r="E21" s="1">
        <f t="shared" si="1"/>
        <v>4</v>
      </c>
      <c r="F21" s="1">
        <f t="shared" si="2"/>
        <v>0.25</v>
      </c>
    </row>
    <row r="22" spans="2:6" x14ac:dyDescent="0.25">
      <c r="B22" s="1">
        <f t="shared" si="0"/>
        <v>2.7777777777777776E-2</v>
      </c>
      <c r="C22" s="1">
        <v>3</v>
      </c>
      <c r="D22" s="1">
        <f t="shared" si="3"/>
        <v>6</v>
      </c>
      <c r="E22" s="1">
        <f t="shared" si="1"/>
        <v>4.5</v>
      </c>
      <c r="F22" s="1">
        <f t="shared" si="2"/>
        <v>1</v>
      </c>
    </row>
    <row r="23" spans="2:6" x14ac:dyDescent="0.25">
      <c r="B23" s="1">
        <f t="shared" si="0"/>
        <v>2.7777777777777776E-2</v>
      </c>
      <c r="C23" s="1">
        <f>C17+1</f>
        <v>4</v>
      </c>
      <c r="D23" s="1">
        <f t="shared" si="3"/>
        <v>1</v>
      </c>
      <c r="E23" s="1">
        <f t="shared" si="1"/>
        <v>2.5</v>
      </c>
      <c r="F23" s="1">
        <f t="shared" si="2"/>
        <v>1</v>
      </c>
    </row>
    <row r="24" spans="2:6" x14ac:dyDescent="0.25">
      <c r="B24" s="1">
        <f t="shared" si="0"/>
        <v>2.7777777777777776E-2</v>
      </c>
      <c r="C24" s="1">
        <f t="shared" ref="C24:C40" si="4">C18+1</f>
        <v>4</v>
      </c>
      <c r="D24" s="1">
        <f t="shared" si="3"/>
        <v>2</v>
      </c>
      <c r="E24" s="1">
        <f t="shared" si="1"/>
        <v>3</v>
      </c>
      <c r="F24" s="1">
        <f t="shared" si="2"/>
        <v>0.25</v>
      </c>
    </row>
    <row r="25" spans="2:6" x14ac:dyDescent="0.25">
      <c r="B25" s="1">
        <f t="shared" si="0"/>
        <v>2.7777777777777776E-2</v>
      </c>
      <c r="C25" s="1">
        <f t="shared" si="4"/>
        <v>4</v>
      </c>
      <c r="D25" s="1">
        <f t="shared" si="3"/>
        <v>3</v>
      </c>
      <c r="E25" s="1">
        <f t="shared" si="1"/>
        <v>3.5</v>
      </c>
      <c r="F25" s="1">
        <f t="shared" si="2"/>
        <v>0</v>
      </c>
    </row>
    <row r="26" spans="2:6" x14ac:dyDescent="0.25">
      <c r="B26" s="1">
        <f t="shared" si="0"/>
        <v>2.7777777777777776E-2</v>
      </c>
      <c r="C26" s="1">
        <f t="shared" si="4"/>
        <v>4</v>
      </c>
      <c r="D26" s="1">
        <f t="shared" si="3"/>
        <v>4</v>
      </c>
      <c r="E26" s="1">
        <f t="shared" si="1"/>
        <v>4</v>
      </c>
      <c r="F26" s="1">
        <f t="shared" si="2"/>
        <v>0.25</v>
      </c>
    </row>
    <row r="27" spans="2:6" x14ac:dyDescent="0.25">
      <c r="B27" s="1">
        <f t="shared" si="0"/>
        <v>2.7777777777777776E-2</v>
      </c>
      <c r="C27" s="1">
        <f t="shared" si="4"/>
        <v>4</v>
      </c>
      <c r="D27" s="1">
        <f t="shared" si="3"/>
        <v>5</v>
      </c>
      <c r="E27" s="1">
        <f t="shared" si="1"/>
        <v>4.5</v>
      </c>
      <c r="F27" s="1">
        <f t="shared" si="2"/>
        <v>1</v>
      </c>
    </row>
    <row r="28" spans="2:6" x14ac:dyDescent="0.25">
      <c r="B28" s="1">
        <f t="shared" si="0"/>
        <v>2.7777777777777776E-2</v>
      </c>
      <c r="C28" s="1">
        <f t="shared" si="4"/>
        <v>4</v>
      </c>
      <c r="D28" s="1">
        <f t="shared" si="3"/>
        <v>6</v>
      </c>
      <c r="E28" s="1">
        <f t="shared" si="1"/>
        <v>5</v>
      </c>
      <c r="F28" s="1">
        <f t="shared" si="2"/>
        <v>2.25</v>
      </c>
    </row>
    <row r="29" spans="2:6" x14ac:dyDescent="0.25">
      <c r="B29" s="1">
        <f t="shared" si="0"/>
        <v>2.7777777777777776E-2</v>
      </c>
      <c r="C29" s="1">
        <f t="shared" si="4"/>
        <v>5</v>
      </c>
      <c r="D29" s="1">
        <f t="shared" si="3"/>
        <v>1</v>
      </c>
      <c r="E29" s="1">
        <f t="shared" si="1"/>
        <v>3</v>
      </c>
      <c r="F29" s="1">
        <f t="shared" si="2"/>
        <v>0.25</v>
      </c>
    </row>
    <row r="30" spans="2:6" x14ac:dyDescent="0.25">
      <c r="B30" s="1">
        <f t="shared" si="0"/>
        <v>2.7777777777777776E-2</v>
      </c>
      <c r="C30" s="1">
        <f t="shared" si="4"/>
        <v>5</v>
      </c>
      <c r="D30" s="1">
        <f t="shared" si="3"/>
        <v>2</v>
      </c>
      <c r="E30" s="1">
        <f t="shared" si="1"/>
        <v>3.5</v>
      </c>
      <c r="F30" s="1">
        <f t="shared" si="2"/>
        <v>0</v>
      </c>
    </row>
    <row r="31" spans="2:6" x14ac:dyDescent="0.25">
      <c r="B31" s="1">
        <f t="shared" si="0"/>
        <v>2.7777777777777776E-2</v>
      </c>
      <c r="C31" s="1">
        <f t="shared" si="4"/>
        <v>5</v>
      </c>
      <c r="D31" s="1">
        <f t="shared" si="3"/>
        <v>3</v>
      </c>
      <c r="E31" s="1">
        <f t="shared" si="1"/>
        <v>4</v>
      </c>
      <c r="F31" s="1">
        <f t="shared" si="2"/>
        <v>0.25</v>
      </c>
    </row>
    <row r="32" spans="2:6" x14ac:dyDescent="0.25">
      <c r="B32" s="1">
        <f t="shared" si="0"/>
        <v>2.7777777777777776E-2</v>
      </c>
      <c r="C32" s="1">
        <f t="shared" si="4"/>
        <v>5</v>
      </c>
      <c r="D32" s="1">
        <f t="shared" si="3"/>
        <v>4</v>
      </c>
      <c r="E32" s="1">
        <f t="shared" si="1"/>
        <v>4.5</v>
      </c>
      <c r="F32" s="1">
        <f t="shared" si="2"/>
        <v>1</v>
      </c>
    </row>
    <row r="33" spans="2:6" x14ac:dyDescent="0.25">
      <c r="B33" s="1">
        <f t="shared" si="0"/>
        <v>2.7777777777777776E-2</v>
      </c>
      <c r="C33" s="1">
        <f t="shared" si="4"/>
        <v>5</v>
      </c>
      <c r="D33" s="1">
        <f t="shared" si="3"/>
        <v>5</v>
      </c>
      <c r="E33" s="1">
        <f t="shared" si="1"/>
        <v>5</v>
      </c>
      <c r="F33" s="1">
        <f t="shared" si="2"/>
        <v>2.25</v>
      </c>
    </row>
    <row r="34" spans="2:6" x14ac:dyDescent="0.25">
      <c r="B34" s="1">
        <f t="shared" si="0"/>
        <v>2.7777777777777776E-2</v>
      </c>
      <c r="C34" s="1">
        <f t="shared" si="4"/>
        <v>5</v>
      </c>
      <c r="D34" s="1">
        <f t="shared" si="3"/>
        <v>6</v>
      </c>
      <c r="E34" s="1">
        <f t="shared" si="1"/>
        <v>5.5</v>
      </c>
      <c r="F34" s="1">
        <f t="shared" si="2"/>
        <v>4</v>
      </c>
    </row>
    <row r="35" spans="2:6" x14ac:dyDescent="0.25">
      <c r="B35" s="1">
        <f t="shared" si="0"/>
        <v>2.7777777777777776E-2</v>
      </c>
      <c r="C35" s="1">
        <f t="shared" si="4"/>
        <v>6</v>
      </c>
      <c r="D35" s="1">
        <f t="shared" si="3"/>
        <v>1</v>
      </c>
      <c r="E35" s="1">
        <f t="shared" si="1"/>
        <v>3.5</v>
      </c>
      <c r="F35" s="1">
        <f t="shared" si="2"/>
        <v>0</v>
      </c>
    </row>
    <row r="36" spans="2:6" x14ac:dyDescent="0.25">
      <c r="B36" s="1">
        <f t="shared" si="0"/>
        <v>2.7777777777777776E-2</v>
      </c>
      <c r="C36" s="1">
        <f t="shared" si="4"/>
        <v>6</v>
      </c>
      <c r="D36" s="1">
        <f t="shared" si="3"/>
        <v>2</v>
      </c>
      <c r="E36" s="1">
        <f t="shared" si="1"/>
        <v>4</v>
      </c>
      <c r="F36" s="1">
        <f t="shared" si="2"/>
        <v>0.25</v>
      </c>
    </row>
    <row r="37" spans="2:6" x14ac:dyDescent="0.25">
      <c r="B37" s="1">
        <f t="shared" si="0"/>
        <v>2.7777777777777776E-2</v>
      </c>
      <c r="C37" s="1">
        <f t="shared" si="4"/>
        <v>6</v>
      </c>
      <c r="D37" s="1">
        <f t="shared" si="3"/>
        <v>3</v>
      </c>
      <c r="E37" s="1">
        <f t="shared" si="1"/>
        <v>4.5</v>
      </c>
      <c r="F37" s="1">
        <f t="shared" si="2"/>
        <v>1</v>
      </c>
    </row>
    <row r="38" spans="2:6" x14ac:dyDescent="0.25">
      <c r="B38" s="1">
        <f t="shared" si="0"/>
        <v>2.7777777777777776E-2</v>
      </c>
      <c r="C38" s="1">
        <f t="shared" si="4"/>
        <v>6</v>
      </c>
      <c r="D38" s="1">
        <f t="shared" si="3"/>
        <v>4</v>
      </c>
      <c r="E38" s="1">
        <f t="shared" si="1"/>
        <v>5</v>
      </c>
      <c r="F38" s="1">
        <f t="shared" si="2"/>
        <v>2.25</v>
      </c>
    </row>
    <row r="39" spans="2:6" x14ac:dyDescent="0.25">
      <c r="B39" s="1">
        <f t="shared" si="0"/>
        <v>2.7777777777777776E-2</v>
      </c>
      <c r="C39" s="1">
        <f t="shared" si="4"/>
        <v>6</v>
      </c>
      <c r="D39" s="1">
        <f t="shared" si="3"/>
        <v>5</v>
      </c>
      <c r="E39" s="1">
        <f t="shared" si="1"/>
        <v>5.5</v>
      </c>
      <c r="F39" s="1">
        <f t="shared" si="2"/>
        <v>4</v>
      </c>
    </row>
    <row r="40" spans="2:6" x14ac:dyDescent="0.25">
      <c r="B40" s="1">
        <f t="shared" si="0"/>
        <v>2.7777777777777776E-2</v>
      </c>
      <c r="C40" s="1">
        <f t="shared" si="4"/>
        <v>6</v>
      </c>
      <c r="D40" s="1">
        <f t="shared" si="3"/>
        <v>6</v>
      </c>
      <c r="E40" s="1">
        <f t="shared" si="1"/>
        <v>6</v>
      </c>
      <c r="F40" s="1">
        <f t="shared" si="2"/>
        <v>6.25</v>
      </c>
    </row>
  </sheetData>
  <printOptions headings="1" gridLines="1"/>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3:K40"/>
  <sheetViews>
    <sheetView workbookViewId="0">
      <selection activeCell="H6" sqref="H6"/>
    </sheetView>
  </sheetViews>
  <sheetFormatPr defaultRowHeight="15" x14ac:dyDescent="0.25"/>
  <cols>
    <col min="2" max="2" width="11.85546875" customWidth="1"/>
    <col min="8" max="8" width="13.42578125" customWidth="1"/>
  </cols>
  <sheetData>
    <row r="3" spans="2:11" x14ac:dyDescent="0.25">
      <c r="H3" t="s">
        <v>279</v>
      </c>
    </row>
    <row r="4" spans="2:11" x14ac:dyDescent="0.25">
      <c r="B4" t="s">
        <v>281</v>
      </c>
      <c r="C4" t="s">
        <v>276</v>
      </c>
      <c r="D4" t="s">
        <v>277</v>
      </c>
      <c r="E4" t="s">
        <v>278</v>
      </c>
      <c r="F4" t="s">
        <v>282</v>
      </c>
      <c r="H4">
        <f>SUMPRODUCT(B5:B40,E5:E40)</f>
        <v>3.5</v>
      </c>
    </row>
    <row r="5" spans="2:11" x14ac:dyDescent="0.25">
      <c r="B5">
        <f>1/36</f>
        <v>2.7777777777777776E-2</v>
      </c>
      <c r="C5">
        <v>1</v>
      </c>
      <c r="D5">
        <v>1</v>
      </c>
      <c r="E5">
        <f>AVERAGE(C5:D5)</f>
        <v>1</v>
      </c>
      <c r="F5">
        <f>(E5-$H$4)^2</f>
        <v>6.25</v>
      </c>
      <c r="H5" t="s">
        <v>280</v>
      </c>
    </row>
    <row r="6" spans="2:11" x14ac:dyDescent="0.25">
      <c r="B6">
        <f t="shared" ref="B6:B40" si="0">1/36</f>
        <v>2.7777777777777776E-2</v>
      </c>
      <c r="C6">
        <v>1</v>
      </c>
      <c r="D6">
        <v>2</v>
      </c>
      <c r="E6">
        <f t="shared" ref="E6:E40" si="1">AVERAGE(C6:D6)</f>
        <v>1.5</v>
      </c>
      <c r="F6">
        <f t="shared" ref="F6:F40" si="2">(E6-$H$4)^2</f>
        <v>4</v>
      </c>
      <c r="H6">
        <f>SUMPRODUCT(B5:B40,F5:F40)</f>
        <v>1.4583333333333333</v>
      </c>
      <c r="K6" s="41"/>
    </row>
    <row r="7" spans="2:11" x14ac:dyDescent="0.25">
      <c r="B7">
        <f t="shared" si="0"/>
        <v>2.7777777777777776E-2</v>
      </c>
      <c r="C7">
        <v>1</v>
      </c>
      <c r="D7">
        <v>3</v>
      </c>
      <c r="E7">
        <f t="shared" si="1"/>
        <v>2</v>
      </c>
      <c r="F7">
        <f t="shared" si="2"/>
        <v>2.25</v>
      </c>
      <c r="H7" t="s">
        <v>433</v>
      </c>
    </row>
    <row r="8" spans="2:11" x14ac:dyDescent="0.25">
      <c r="B8">
        <f t="shared" si="0"/>
        <v>2.7777777777777776E-2</v>
      </c>
      <c r="C8">
        <v>1</v>
      </c>
      <c r="D8">
        <v>4</v>
      </c>
      <c r="E8">
        <f t="shared" si="1"/>
        <v>2.5</v>
      </c>
      <c r="F8">
        <f t="shared" si="2"/>
        <v>1</v>
      </c>
      <c r="H8">
        <f>SQRT(H6)</f>
        <v>1.2076147288491199</v>
      </c>
    </row>
    <row r="9" spans="2:11" x14ac:dyDescent="0.25">
      <c r="B9">
        <f t="shared" si="0"/>
        <v>2.7777777777777776E-2</v>
      </c>
      <c r="C9">
        <v>1</v>
      </c>
      <c r="D9">
        <v>5</v>
      </c>
      <c r="E9">
        <f t="shared" si="1"/>
        <v>3</v>
      </c>
      <c r="F9">
        <f t="shared" si="2"/>
        <v>0.25</v>
      </c>
    </row>
    <row r="10" spans="2:11" x14ac:dyDescent="0.25">
      <c r="B10">
        <f t="shared" si="0"/>
        <v>2.7777777777777776E-2</v>
      </c>
      <c r="C10">
        <v>1</v>
      </c>
      <c r="D10">
        <v>6</v>
      </c>
      <c r="E10">
        <f t="shared" si="1"/>
        <v>3.5</v>
      </c>
      <c r="F10">
        <f t="shared" si="2"/>
        <v>0</v>
      </c>
    </row>
    <row r="11" spans="2:11" x14ac:dyDescent="0.25">
      <c r="B11">
        <f t="shared" si="0"/>
        <v>2.7777777777777776E-2</v>
      </c>
      <c r="C11">
        <v>2</v>
      </c>
      <c r="D11">
        <f>D5</f>
        <v>1</v>
      </c>
      <c r="E11">
        <f t="shared" si="1"/>
        <v>1.5</v>
      </c>
      <c r="F11">
        <f t="shared" si="2"/>
        <v>4</v>
      </c>
    </row>
    <row r="12" spans="2:11" x14ac:dyDescent="0.25">
      <c r="B12">
        <f t="shared" si="0"/>
        <v>2.7777777777777776E-2</v>
      </c>
      <c r="C12">
        <v>2</v>
      </c>
      <c r="D12">
        <f t="shared" ref="D12:D40" si="3">D6</f>
        <v>2</v>
      </c>
      <c r="E12">
        <f t="shared" si="1"/>
        <v>2</v>
      </c>
      <c r="F12">
        <f t="shared" si="2"/>
        <v>2.25</v>
      </c>
    </row>
    <row r="13" spans="2:11" x14ac:dyDescent="0.25">
      <c r="B13">
        <f t="shared" si="0"/>
        <v>2.7777777777777776E-2</v>
      </c>
      <c r="C13">
        <v>2</v>
      </c>
      <c r="D13">
        <f t="shared" si="3"/>
        <v>3</v>
      </c>
      <c r="E13">
        <f t="shared" si="1"/>
        <v>2.5</v>
      </c>
      <c r="F13">
        <f t="shared" si="2"/>
        <v>1</v>
      </c>
    </row>
    <row r="14" spans="2:11" x14ac:dyDescent="0.25">
      <c r="B14">
        <f t="shared" si="0"/>
        <v>2.7777777777777776E-2</v>
      </c>
      <c r="C14">
        <v>2</v>
      </c>
      <c r="D14">
        <f t="shared" si="3"/>
        <v>4</v>
      </c>
      <c r="E14">
        <f t="shared" si="1"/>
        <v>3</v>
      </c>
      <c r="F14">
        <f t="shared" si="2"/>
        <v>0.25</v>
      </c>
    </row>
    <row r="15" spans="2:11" x14ac:dyDescent="0.25">
      <c r="B15">
        <f t="shared" si="0"/>
        <v>2.7777777777777776E-2</v>
      </c>
      <c r="C15">
        <v>2</v>
      </c>
      <c r="D15">
        <f t="shared" si="3"/>
        <v>5</v>
      </c>
      <c r="E15">
        <f t="shared" si="1"/>
        <v>3.5</v>
      </c>
      <c r="F15">
        <f t="shared" si="2"/>
        <v>0</v>
      </c>
    </row>
    <row r="16" spans="2:11" x14ac:dyDescent="0.25">
      <c r="B16">
        <f t="shared" si="0"/>
        <v>2.7777777777777776E-2</v>
      </c>
      <c r="C16">
        <v>2</v>
      </c>
      <c r="D16">
        <f t="shared" si="3"/>
        <v>6</v>
      </c>
      <c r="E16">
        <f t="shared" si="1"/>
        <v>4</v>
      </c>
      <c r="F16">
        <f t="shared" si="2"/>
        <v>0.25</v>
      </c>
    </row>
    <row r="17" spans="2:6" x14ac:dyDescent="0.25">
      <c r="B17">
        <f t="shared" si="0"/>
        <v>2.7777777777777776E-2</v>
      </c>
      <c r="C17">
        <v>3</v>
      </c>
      <c r="D17">
        <f t="shared" si="3"/>
        <v>1</v>
      </c>
      <c r="E17">
        <f t="shared" si="1"/>
        <v>2</v>
      </c>
      <c r="F17">
        <f t="shared" si="2"/>
        <v>2.25</v>
      </c>
    </row>
    <row r="18" spans="2:6" x14ac:dyDescent="0.25">
      <c r="B18">
        <f t="shared" si="0"/>
        <v>2.7777777777777776E-2</v>
      </c>
      <c r="C18">
        <v>3</v>
      </c>
      <c r="D18">
        <f t="shared" si="3"/>
        <v>2</v>
      </c>
      <c r="E18">
        <f t="shared" si="1"/>
        <v>2.5</v>
      </c>
      <c r="F18">
        <f t="shared" si="2"/>
        <v>1</v>
      </c>
    </row>
    <row r="19" spans="2:6" x14ac:dyDescent="0.25">
      <c r="B19">
        <f t="shared" si="0"/>
        <v>2.7777777777777776E-2</v>
      </c>
      <c r="C19">
        <v>3</v>
      </c>
      <c r="D19">
        <f t="shared" si="3"/>
        <v>3</v>
      </c>
      <c r="E19">
        <f t="shared" si="1"/>
        <v>3</v>
      </c>
      <c r="F19">
        <f t="shared" si="2"/>
        <v>0.25</v>
      </c>
    </row>
    <row r="20" spans="2:6" x14ac:dyDescent="0.25">
      <c r="B20">
        <f t="shared" si="0"/>
        <v>2.7777777777777776E-2</v>
      </c>
      <c r="C20">
        <v>3</v>
      </c>
      <c r="D20">
        <f t="shared" si="3"/>
        <v>4</v>
      </c>
      <c r="E20">
        <f t="shared" si="1"/>
        <v>3.5</v>
      </c>
      <c r="F20">
        <f t="shared" si="2"/>
        <v>0</v>
      </c>
    </row>
    <row r="21" spans="2:6" x14ac:dyDescent="0.25">
      <c r="B21">
        <f t="shared" si="0"/>
        <v>2.7777777777777776E-2</v>
      </c>
      <c r="C21">
        <v>3</v>
      </c>
      <c r="D21">
        <f t="shared" si="3"/>
        <v>5</v>
      </c>
      <c r="E21">
        <f t="shared" si="1"/>
        <v>4</v>
      </c>
      <c r="F21">
        <f t="shared" si="2"/>
        <v>0.25</v>
      </c>
    </row>
    <row r="22" spans="2:6" x14ac:dyDescent="0.25">
      <c r="B22">
        <f t="shared" si="0"/>
        <v>2.7777777777777776E-2</v>
      </c>
      <c r="C22">
        <v>3</v>
      </c>
      <c r="D22">
        <f t="shared" si="3"/>
        <v>6</v>
      </c>
      <c r="E22">
        <f t="shared" si="1"/>
        <v>4.5</v>
      </c>
      <c r="F22">
        <f t="shared" si="2"/>
        <v>1</v>
      </c>
    </row>
    <row r="23" spans="2:6" x14ac:dyDescent="0.25">
      <c r="B23">
        <f t="shared" si="0"/>
        <v>2.7777777777777776E-2</v>
      </c>
      <c r="C23">
        <f>C17+1</f>
        <v>4</v>
      </c>
      <c r="D23">
        <f t="shared" si="3"/>
        <v>1</v>
      </c>
      <c r="E23">
        <f t="shared" si="1"/>
        <v>2.5</v>
      </c>
      <c r="F23">
        <f t="shared" si="2"/>
        <v>1</v>
      </c>
    </row>
    <row r="24" spans="2:6" x14ac:dyDescent="0.25">
      <c r="B24">
        <f t="shared" si="0"/>
        <v>2.7777777777777776E-2</v>
      </c>
      <c r="C24">
        <f t="shared" ref="C24:C40" si="4">C18+1</f>
        <v>4</v>
      </c>
      <c r="D24">
        <f t="shared" si="3"/>
        <v>2</v>
      </c>
      <c r="E24">
        <f t="shared" si="1"/>
        <v>3</v>
      </c>
      <c r="F24">
        <f t="shared" si="2"/>
        <v>0.25</v>
      </c>
    </row>
    <row r="25" spans="2:6" x14ac:dyDescent="0.25">
      <c r="B25">
        <f t="shared" si="0"/>
        <v>2.7777777777777776E-2</v>
      </c>
      <c r="C25">
        <f t="shared" si="4"/>
        <v>4</v>
      </c>
      <c r="D25">
        <f t="shared" si="3"/>
        <v>3</v>
      </c>
      <c r="E25">
        <f t="shared" si="1"/>
        <v>3.5</v>
      </c>
      <c r="F25">
        <f t="shared" si="2"/>
        <v>0</v>
      </c>
    </row>
    <row r="26" spans="2:6" x14ac:dyDescent="0.25">
      <c r="B26">
        <f t="shared" si="0"/>
        <v>2.7777777777777776E-2</v>
      </c>
      <c r="C26">
        <f t="shared" si="4"/>
        <v>4</v>
      </c>
      <c r="D26">
        <f t="shared" si="3"/>
        <v>4</v>
      </c>
      <c r="E26">
        <f t="shared" si="1"/>
        <v>4</v>
      </c>
      <c r="F26">
        <f t="shared" si="2"/>
        <v>0.25</v>
      </c>
    </row>
    <row r="27" spans="2:6" x14ac:dyDescent="0.25">
      <c r="B27">
        <f t="shared" si="0"/>
        <v>2.7777777777777776E-2</v>
      </c>
      <c r="C27">
        <f t="shared" si="4"/>
        <v>4</v>
      </c>
      <c r="D27">
        <f t="shared" si="3"/>
        <v>5</v>
      </c>
      <c r="E27">
        <f t="shared" si="1"/>
        <v>4.5</v>
      </c>
      <c r="F27">
        <f t="shared" si="2"/>
        <v>1</v>
      </c>
    </row>
    <row r="28" spans="2:6" x14ac:dyDescent="0.25">
      <c r="B28">
        <f t="shared" si="0"/>
        <v>2.7777777777777776E-2</v>
      </c>
      <c r="C28">
        <f t="shared" si="4"/>
        <v>4</v>
      </c>
      <c r="D28">
        <f t="shared" si="3"/>
        <v>6</v>
      </c>
      <c r="E28">
        <f t="shared" si="1"/>
        <v>5</v>
      </c>
      <c r="F28">
        <f t="shared" si="2"/>
        <v>2.25</v>
      </c>
    </row>
    <row r="29" spans="2:6" x14ac:dyDescent="0.25">
      <c r="B29">
        <f t="shared" si="0"/>
        <v>2.7777777777777776E-2</v>
      </c>
      <c r="C29">
        <f t="shared" si="4"/>
        <v>5</v>
      </c>
      <c r="D29">
        <f t="shared" si="3"/>
        <v>1</v>
      </c>
      <c r="E29">
        <f t="shared" si="1"/>
        <v>3</v>
      </c>
      <c r="F29">
        <f t="shared" si="2"/>
        <v>0.25</v>
      </c>
    </row>
    <row r="30" spans="2:6" x14ac:dyDescent="0.25">
      <c r="B30">
        <f t="shared" si="0"/>
        <v>2.7777777777777776E-2</v>
      </c>
      <c r="C30">
        <f t="shared" si="4"/>
        <v>5</v>
      </c>
      <c r="D30">
        <f t="shared" si="3"/>
        <v>2</v>
      </c>
      <c r="E30">
        <f t="shared" si="1"/>
        <v>3.5</v>
      </c>
      <c r="F30">
        <f t="shared" si="2"/>
        <v>0</v>
      </c>
    </row>
    <row r="31" spans="2:6" x14ac:dyDescent="0.25">
      <c r="B31">
        <f t="shared" si="0"/>
        <v>2.7777777777777776E-2</v>
      </c>
      <c r="C31">
        <f t="shared" si="4"/>
        <v>5</v>
      </c>
      <c r="D31">
        <f t="shared" si="3"/>
        <v>3</v>
      </c>
      <c r="E31">
        <f t="shared" si="1"/>
        <v>4</v>
      </c>
      <c r="F31">
        <f t="shared" si="2"/>
        <v>0.25</v>
      </c>
    </row>
    <row r="32" spans="2:6" x14ac:dyDescent="0.25">
      <c r="B32">
        <f t="shared" si="0"/>
        <v>2.7777777777777776E-2</v>
      </c>
      <c r="C32">
        <f t="shared" si="4"/>
        <v>5</v>
      </c>
      <c r="D32">
        <f t="shared" si="3"/>
        <v>4</v>
      </c>
      <c r="E32">
        <f t="shared" si="1"/>
        <v>4.5</v>
      </c>
      <c r="F32">
        <f t="shared" si="2"/>
        <v>1</v>
      </c>
    </row>
    <row r="33" spans="2:6" x14ac:dyDescent="0.25">
      <c r="B33">
        <f t="shared" si="0"/>
        <v>2.7777777777777776E-2</v>
      </c>
      <c r="C33">
        <f t="shared" si="4"/>
        <v>5</v>
      </c>
      <c r="D33">
        <f t="shared" si="3"/>
        <v>5</v>
      </c>
      <c r="E33">
        <f t="shared" si="1"/>
        <v>5</v>
      </c>
      <c r="F33">
        <f t="shared" si="2"/>
        <v>2.25</v>
      </c>
    </row>
    <row r="34" spans="2:6" x14ac:dyDescent="0.25">
      <c r="B34">
        <f t="shared" si="0"/>
        <v>2.7777777777777776E-2</v>
      </c>
      <c r="C34">
        <f t="shared" si="4"/>
        <v>5</v>
      </c>
      <c r="D34">
        <f t="shared" si="3"/>
        <v>6</v>
      </c>
      <c r="E34">
        <f t="shared" si="1"/>
        <v>5.5</v>
      </c>
      <c r="F34">
        <f t="shared" si="2"/>
        <v>4</v>
      </c>
    </row>
    <row r="35" spans="2:6" x14ac:dyDescent="0.25">
      <c r="B35">
        <f t="shared" si="0"/>
        <v>2.7777777777777776E-2</v>
      </c>
      <c r="C35">
        <f t="shared" si="4"/>
        <v>6</v>
      </c>
      <c r="D35">
        <f t="shared" si="3"/>
        <v>1</v>
      </c>
      <c r="E35">
        <f t="shared" si="1"/>
        <v>3.5</v>
      </c>
      <c r="F35">
        <f t="shared" si="2"/>
        <v>0</v>
      </c>
    </row>
    <row r="36" spans="2:6" x14ac:dyDescent="0.25">
      <c r="B36">
        <f t="shared" si="0"/>
        <v>2.7777777777777776E-2</v>
      </c>
      <c r="C36">
        <f t="shared" si="4"/>
        <v>6</v>
      </c>
      <c r="D36">
        <f t="shared" si="3"/>
        <v>2</v>
      </c>
      <c r="E36">
        <f t="shared" si="1"/>
        <v>4</v>
      </c>
      <c r="F36">
        <f t="shared" si="2"/>
        <v>0.25</v>
      </c>
    </row>
    <row r="37" spans="2:6" x14ac:dyDescent="0.25">
      <c r="B37">
        <f t="shared" si="0"/>
        <v>2.7777777777777776E-2</v>
      </c>
      <c r="C37">
        <f t="shared" si="4"/>
        <v>6</v>
      </c>
      <c r="D37">
        <f t="shared" si="3"/>
        <v>3</v>
      </c>
      <c r="E37">
        <f t="shared" si="1"/>
        <v>4.5</v>
      </c>
      <c r="F37">
        <f t="shared" si="2"/>
        <v>1</v>
      </c>
    </row>
    <row r="38" spans="2:6" x14ac:dyDescent="0.25">
      <c r="B38">
        <f t="shared" si="0"/>
        <v>2.7777777777777776E-2</v>
      </c>
      <c r="C38">
        <f t="shared" si="4"/>
        <v>6</v>
      </c>
      <c r="D38">
        <f t="shared" si="3"/>
        <v>4</v>
      </c>
      <c r="E38">
        <f t="shared" si="1"/>
        <v>5</v>
      </c>
      <c r="F38">
        <f t="shared" si="2"/>
        <v>2.25</v>
      </c>
    </row>
    <row r="39" spans="2:6" x14ac:dyDescent="0.25">
      <c r="B39">
        <f t="shared" si="0"/>
        <v>2.7777777777777776E-2</v>
      </c>
      <c r="C39">
        <f t="shared" si="4"/>
        <v>6</v>
      </c>
      <c r="D39">
        <f t="shared" si="3"/>
        <v>5</v>
      </c>
      <c r="E39">
        <f t="shared" si="1"/>
        <v>5.5</v>
      </c>
      <c r="F39">
        <f t="shared" si="2"/>
        <v>4</v>
      </c>
    </row>
    <row r="40" spans="2:6" x14ac:dyDescent="0.25">
      <c r="B40">
        <f t="shared" si="0"/>
        <v>2.7777777777777776E-2</v>
      </c>
      <c r="C40">
        <f t="shared" si="4"/>
        <v>6</v>
      </c>
      <c r="D40">
        <f t="shared" si="3"/>
        <v>6</v>
      </c>
      <c r="E40">
        <f t="shared" si="1"/>
        <v>6</v>
      </c>
      <c r="F40">
        <f t="shared" si="2"/>
        <v>6.25</v>
      </c>
    </row>
  </sheetData>
  <printOptions headings="1" gridLines="1"/>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25</vt:i4>
      </vt:variant>
    </vt:vector>
  </HeadingPairs>
  <TitlesOfParts>
    <vt:vector size="44" baseType="lpstr">
      <vt:lpstr>Pop and Pop Parameters</vt:lpstr>
      <vt:lpstr>Samples and Sample Stats</vt:lpstr>
      <vt:lpstr>SRS definition</vt:lpstr>
      <vt:lpstr>Taking a Random Sample</vt:lpstr>
      <vt:lpstr>Sample of 10 players</vt:lpstr>
      <vt:lpstr>Sampling Problems</vt:lpstr>
      <vt:lpstr>Xbar properties</vt:lpstr>
      <vt:lpstr>Example mean var xbar</vt:lpstr>
      <vt:lpstr>Dice sample mean var</vt:lpstr>
      <vt:lpstr>Estimating p</vt:lpstr>
      <vt:lpstr>Standard Normal</vt:lpstr>
      <vt:lpstr>CI for Mu</vt:lpstr>
      <vt:lpstr>IQ CI</vt:lpstr>
      <vt:lpstr>Voters</vt:lpstr>
      <vt:lpstr>Blyth</vt:lpstr>
      <vt:lpstr>Sample Size</vt:lpstr>
      <vt:lpstr>Finite Correction CI</vt:lpstr>
      <vt:lpstr>Helper</vt:lpstr>
      <vt:lpstr>FC Sample Size</vt:lpstr>
      <vt:lpstr>alpha</vt:lpstr>
      <vt:lpstr>'FC Sample Size'!Error</vt:lpstr>
      <vt:lpstr>ERROR</vt:lpstr>
      <vt:lpstr>FC</vt:lpstr>
      <vt:lpstr>lowerlimit</vt:lpstr>
      <vt:lpstr>Blyth!n</vt:lpstr>
      <vt:lpstr>'FC Sample Size'!N</vt:lpstr>
      <vt:lpstr>n</vt:lpstr>
      <vt:lpstr>phat</vt:lpstr>
      <vt:lpstr>popsigma</vt:lpstr>
      <vt:lpstr>popsize</vt:lpstr>
      <vt:lpstr>SAMPLE_SIZE</vt:lpstr>
      <vt:lpstr>samplemean</vt:lpstr>
      <vt:lpstr>'Finite Correction CI'!samplesize</vt:lpstr>
      <vt:lpstr>samplesize</vt:lpstr>
      <vt:lpstr>samplesizeFC</vt:lpstr>
      <vt:lpstr>samplesizenoFC</vt:lpstr>
      <vt:lpstr>'FC Sample Size'!sigma</vt:lpstr>
      <vt:lpstr>'Finite Correction CI'!sigma</vt:lpstr>
      <vt:lpstr>SIGMA</vt:lpstr>
      <vt:lpstr>Std_Error_phat</vt:lpstr>
      <vt:lpstr>upperlimit</vt:lpstr>
      <vt:lpstr>xbar</vt:lpstr>
      <vt:lpstr>z.025</vt:lpstr>
      <vt:lpstr>z.975</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HsMatheus</cp:lastModifiedBy>
  <dcterms:created xsi:type="dcterms:W3CDTF">2016-11-14T12:53:04Z</dcterms:created>
  <dcterms:modified xsi:type="dcterms:W3CDTF">2018-02-23T20:51:17Z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Owner">
    <vt:lpwstr>mattmin@microsoft.com</vt:lpwstr>
  </property>
  <property fmtid="{D5CDD505-2E9C-101B-9397-08002B2CF9AE}" pid="6" name="MSIP_Label_f42aa342-8706-4288-bd11-ebb85995028c_SetDate">
    <vt:lpwstr>2017-09-26T09:15:29.9488303-07:00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