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1"/>
  <workbookPr defaultThemeVersion="166925"/>
  <mc:AlternateContent xmlns:mc="http://schemas.openxmlformats.org/markup-compatibility/2006">
    <mc:Choice Requires="x15">
      <x15ac:absPath xmlns:x15ac="http://schemas.microsoft.com/office/spreadsheetml/2010/11/ac" url="/Users/dks/AMPBA/Term2/Optimization/"/>
    </mc:Choice>
  </mc:AlternateContent>
  <xr:revisionPtr revIDLastSave="0" documentId="13_ncr:1_{37EB99FD-CA92-8C4B-BBBA-A9A75526F627}" xr6:coauthVersionLast="46" xr6:coauthVersionMax="46" xr10:uidLastSave="{00000000-0000-0000-0000-000000000000}"/>
  <bookViews>
    <workbookView xWindow="-46000" yWindow="-18900" windowWidth="40040" windowHeight="25100" activeTab="4" xr2:uid="{5BFAA3BA-9E0C-EC47-86BA-10D4FD1B66FE}"/>
  </bookViews>
  <sheets>
    <sheet name="3-11 " sheetId="1" r:id="rId1"/>
    <sheet name="2-20" sheetId="2" r:id="rId2"/>
    <sheet name="3 -14" sheetId="3" r:id="rId3"/>
    <sheet name="3-18" sheetId="4" r:id="rId4"/>
    <sheet name="3-20" sheetId="5" r:id="rId5"/>
    <sheet name="3-24" sheetId="6" r:id="rId6"/>
  </sheets>
  <definedNames>
    <definedName name="solver_adj" localSheetId="1" hidden="1">'2-20'!$B$1:$B$2</definedName>
    <definedName name="solver_adj" localSheetId="2" hidden="1">'3 -14'!$B$9:$B$10</definedName>
    <definedName name="solver_adj" localSheetId="0" hidden="1">'3-11 '!$B$13:$D$15</definedName>
    <definedName name="solver_adj" localSheetId="3" hidden="1">'3-18'!$B$2:$B$6</definedName>
    <definedName name="solver_cvg" localSheetId="1" hidden="1">0.0001</definedName>
    <definedName name="solver_cvg" localSheetId="2" hidden="1">0.0001</definedName>
    <definedName name="solver_cvg" localSheetId="0" hidden="1">0.0001</definedName>
    <definedName name="solver_cvg" localSheetId="3" hidden="1">0.0001</definedName>
    <definedName name="solver_drv" localSheetId="1" hidden="1">1</definedName>
    <definedName name="solver_drv" localSheetId="2" hidden="1">1</definedName>
    <definedName name="solver_drv" localSheetId="0" hidden="1">1</definedName>
    <definedName name="solver_drv" localSheetId="3" hidden="1">1</definedName>
    <definedName name="solver_eng" localSheetId="1" hidden="1">2</definedName>
    <definedName name="solver_eng" localSheetId="2" hidden="1">2</definedName>
    <definedName name="solver_eng" localSheetId="0" hidden="1">2</definedName>
    <definedName name="solver_eng" localSheetId="3" hidden="1">2</definedName>
    <definedName name="solver_itr" localSheetId="1" hidden="1">2147483647</definedName>
    <definedName name="solver_itr" localSheetId="2" hidden="1">2147483647</definedName>
    <definedName name="solver_itr" localSheetId="0" hidden="1">2147483647</definedName>
    <definedName name="solver_itr" localSheetId="3" hidden="1">2147483647</definedName>
    <definedName name="solver_lhs1" localSheetId="1" hidden="1">'2-20'!$B$10:$B$11</definedName>
    <definedName name="solver_lhs1" localSheetId="2" hidden="1">'3 -14'!$B$11:$B$12</definedName>
    <definedName name="solver_lhs1" localSheetId="0" hidden="1">'3-11 '!$I$11:$I$13</definedName>
    <definedName name="solver_lhs1" localSheetId="3" hidden="1">'3-18'!$B$12</definedName>
    <definedName name="solver_lhs2" localSheetId="1" hidden="1">'2-20'!$B$9</definedName>
    <definedName name="solver_lhs2" localSheetId="2" hidden="1">'3 -14'!$B$13:$B$15</definedName>
    <definedName name="solver_lhs2" localSheetId="0" hidden="1">'3-11 '!$I$8:$I$10</definedName>
    <definedName name="solver_lhs2" localSheetId="3" hidden="1">'3-18'!$B$13:$B$16</definedName>
    <definedName name="solver_lhs3" localSheetId="2" hidden="1">'3 -14'!$B$13:$B$15</definedName>
    <definedName name="solver_lhs3" localSheetId="3" hidden="1">'3-18'!$B$19:$B$23</definedName>
    <definedName name="solver_lhs4" localSheetId="2" hidden="1">'3 -14'!$B$9</definedName>
    <definedName name="solver_lhs4" localSheetId="3" hidden="1">'3-18'!$B$27:$B$31</definedName>
    <definedName name="solver_lin" localSheetId="1" hidden="1">1</definedName>
    <definedName name="solver_lin" localSheetId="2" hidden="1">1</definedName>
    <definedName name="solver_lin" localSheetId="0" hidden="1">1</definedName>
    <definedName name="solver_lin" localSheetId="3" hidden="1">1</definedName>
    <definedName name="solver_mip" localSheetId="1" hidden="1">2147483647</definedName>
    <definedName name="solver_mip" localSheetId="2" hidden="1">2147483647</definedName>
    <definedName name="solver_mip" localSheetId="0" hidden="1">2147483647</definedName>
    <definedName name="solver_mip" localSheetId="3" hidden="1">2147483647</definedName>
    <definedName name="solver_mni" localSheetId="1" hidden="1">30</definedName>
    <definedName name="solver_mni" localSheetId="2" hidden="1">30</definedName>
    <definedName name="solver_mni" localSheetId="0" hidden="1">30</definedName>
    <definedName name="solver_mni" localSheetId="3" hidden="1">30</definedName>
    <definedName name="solver_mrt" localSheetId="1" hidden="1">0.075</definedName>
    <definedName name="solver_mrt" localSheetId="2" hidden="1">0.075</definedName>
    <definedName name="solver_mrt" localSheetId="0" hidden="1">0.075</definedName>
    <definedName name="solver_mrt" localSheetId="3" hidden="1">0.075</definedName>
    <definedName name="solver_msl" localSheetId="1" hidden="1">2</definedName>
    <definedName name="solver_msl" localSheetId="2" hidden="1">2</definedName>
    <definedName name="solver_msl" localSheetId="0" hidden="1">2</definedName>
    <definedName name="solver_msl" localSheetId="3" hidden="1">2</definedName>
    <definedName name="solver_neg" localSheetId="1" hidden="1">1</definedName>
    <definedName name="solver_neg" localSheetId="2" hidden="1">1</definedName>
    <definedName name="solver_neg" localSheetId="0" hidden="1">1</definedName>
    <definedName name="solver_neg" localSheetId="3" hidden="1">1</definedName>
    <definedName name="solver_nod" localSheetId="1" hidden="1">2147483647</definedName>
    <definedName name="solver_nod" localSheetId="2" hidden="1">2147483647</definedName>
    <definedName name="solver_nod" localSheetId="0" hidden="1">2147483647</definedName>
    <definedName name="solver_nod" localSheetId="3" hidden="1">2147483647</definedName>
    <definedName name="solver_num" localSheetId="1" hidden="1">2</definedName>
    <definedName name="solver_num" localSheetId="2" hidden="1">2</definedName>
    <definedName name="solver_num" localSheetId="0" hidden="1">2</definedName>
    <definedName name="solver_num" localSheetId="3" hidden="1">4</definedName>
    <definedName name="solver_opt" localSheetId="1" hidden="1">'2-20'!$B$6</definedName>
    <definedName name="solver_opt" localSheetId="2" hidden="1">'3 -14'!$B$18</definedName>
    <definedName name="solver_opt" localSheetId="0" hidden="1">'3-11 '!$E$11</definedName>
    <definedName name="solver_opt" localSheetId="3" hidden="1">'3-18'!$B$9</definedName>
    <definedName name="solver_pre" localSheetId="1" hidden="1">0.000001</definedName>
    <definedName name="solver_pre" localSheetId="2" hidden="1">0.000001</definedName>
    <definedName name="solver_pre" localSheetId="0" hidden="1">0.000001</definedName>
    <definedName name="solver_pre" localSheetId="3" hidden="1">0.000001</definedName>
    <definedName name="solver_rbv" localSheetId="1" hidden="1">1</definedName>
    <definedName name="solver_rbv" localSheetId="2" hidden="1">1</definedName>
    <definedName name="solver_rbv" localSheetId="0" hidden="1">1</definedName>
    <definedName name="solver_rbv" localSheetId="3" hidden="1">1</definedName>
    <definedName name="solver_rel1" localSheetId="1" hidden="1">1</definedName>
    <definedName name="solver_rel1" localSheetId="2" hidden="1">3</definedName>
    <definedName name="solver_rel1" localSheetId="0" hidden="1">2</definedName>
    <definedName name="solver_rel1" localSheetId="3" hidden="1">2</definedName>
    <definedName name="solver_rel2" localSheetId="1" hidden="1">2</definedName>
    <definedName name="solver_rel2" localSheetId="2" hidden="1">1</definedName>
    <definedName name="solver_rel2" localSheetId="0" hidden="1">1</definedName>
    <definedName name="solver_rel2" localSheetId="3" hidden="1">3</definedName>
    <definedName name="solver_rel3" localSheetId="2" hidden="1">1</definedName>
    <definedName name="solver_rel3" localSheetId="3" hidden="1">3</definedName>
    <definedName name="solver_rel4" localSheetId="2" hidden="1">4</definedName>
    <definedName name="solver_rel4" localSheetId="3" hidden="1">1</definedName>
    <definedName name="solver_rhs1" localSheetId="1" hidden="1">'2-20'!$D$10:$D$11</definedName>
    <definedName name="solver_rhs1" localSheetId="2" hidden="1">'3 -14'!$D$11:$D$12</definedName>
    <definedName name="solver_rhs1" localSheetId="0" hidden="1">'3-11 '!$K$11:$K$13</definedName>
    <definedName name="solver_rhs1" localSheetId="3" hidden="1">'3-18'!$D$12</definedName>
    <definedName name="solver_rhs2" localSheetId="1" hidden="1">'2-20'!$D$9</definedName>
    <definedName name="solver_rhs2" localSheetId="2" hidden="1">'3 -14'!$D$13:$D$15</definedName>
    <definedName name="solver_rhs2" localSheetId="0" hidden="1">'3-11 '!$K$8:$K$10</definedName>
    <definedName name="solver_rhs2" localSheetId="3" hidden="1">'3-18'!$D$13:$D$16</definedName>
    <definedName name="solver_rhs3" localSheetId="2" hidden="1">'3 -14'!$D$13:$D$15</definedName>
    <definedName name="solver_rhs3" localSheetId="3" hidden="1">'3-18'!$D$19:$D$23</definedName>
    <definedName name="solver_rhs4" localSheetId="2" hidden="1">integer</definedName>
    <definedName name="solver_rhs4" localSheetId="3" hidden="1">'3-18'!$D$27:$D$31</definedName>
    <definedName name="solver_rlx" localSheetId="1" hidden="1">2</definedName>
    <definedName name="solver_rlx" localSheetId="2" hidden="1">2</definedName>
    <definedName name="solver_rlx" localSheetId="0" hidden="1">2</definedName>
    <definedName name="solver_rlx" localSheetId="3" hidden="1">2</definedName>
    <definedName name="solver_rsd" localSheetId="1" hidden="1">0</definedName>
    <definedName name="solver_rsd" localSheetId="2" hidden="1">0</definedName>
    <definedName name="solver_rsd" localSheetId="0" hidden="1">0</definedName>
    <definedName name="solver_rsd" localSheetId="3" hidden="1">0</definedName>
    <definedName name="solver_scl" localSheetId="1" hidden="1">1</definedName>
    <definedName name="solver_scl" localSheetId="2" hidden="1">1</definedName>
    <definedName name="solver_scl" localSheetId="0" hidden="1">1</definedName>
    <definedName name="solver_scl" localSheetId="3" hidden="1">1</definedName>
    <definedName name="solver_sho" localSheetId="1" hidden="1">2</definedName>
    <definedName name="solver_sho" localSheetId="2" hidden="1">2</definedName>
    <definedName name="solver_sho" localSheetId="0" hidden="1">2</definedName>
    <definedName name="solver_sho" localSheetId="3" hidden="1">2</definedName>
    <definedName name="solver_ssz" localSheetId="1" hidden="1">100</definedName>
    <definedName name="solver_ssz" localSheetId="2" hidden="1">100</definedName>
    <definedName name="solver_ssz" localSheetId="0" hidden="1">100</definedName>
    <definedName name="solver_ssz" localSheetId="3" hidden="1">100</definedName>
    <definedName name="solver_tim" localSheetId="1" hidden="1">2147483647</definedName>
    <definedName name="solver_tim" localSheetId="2" hidden="1">2147483647</definedName>
    <definedName name="solver_tim" localSheetId="0" hidden="1">2147483647</definedName>
    <definedName name="solver_tim" localSheetId="3" hidden="1">2147483647</definedName>
    <definedName name="solver_tol" localSheetId="1" hidden="1">0.01</definedName>
    <definedName name="solver_tol" localSheetId="2" hidden="1">0</definedName>
    <definedName name="solver_tol" localSheetId="0" hidden="1">0.01</definedName>
    <definedName name="solver_tol" localSheetId="3" hidden="1">0.01</definedName>
    <definedName name="solver_typ" localSheetId="1" hidden="1">1</definedName>
    <definedName name="solver_typ" localSheetId="2" hidden="1">1</definedName>
    <definedName name="solver_typ" localSheetId="0" hidden="1">2</definedName>
    <definedName name="solver_typ" localSheetId="3" hidden="1">2</definedName>
    <definedName name="solver_val" localSheetId="1" hidden="1">0</definedName>
    <definedName name="solver_val" localSheetId="2" hidden="1">0</definedName>
    <definedName name="solver_val" localSheetId="0" hidden="1">0</definedName>
    <definedName name="solver_val" localSheetId="3" hidden="1">0</definedName>
    <definedName name="solver_ver" localSheetId="1" hidden="1">2</definedName>
    <definedName name="solver_ver" localSheetId="2" hidden="1">2</definedName>
    <definedName name="solver_ver" localSheetId="0" hidden="1">2</definedName>
    <definedName name="solver_ver" localSheetId="3"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4" l="1"/>
  <c r="B9" i="4"/>
  <c r="B16" i="4"/>
  <c r="B15" i="4"/>
  <c r="B14" i="4"/>
  <c r="B13" i="4"/>
  <c r="B18" i="4"/>
  <c r="B20" i="4" s="1"/>
  <c r="B26" i="4"/>
  <c r="B29" i="4" s="1"/>
  <c r="B27" i="4" l="1"/>
  <c r="B31" i="4"/>
  <c r="B30" i="4"/>
  <c r="B28" i="4"/>
  <c r="B23" i="4"/>
  <c r="B19" i="4"/>
  <c r="B22" i="4"/>
  <c r="B21" i="4"/>
  <c r="B12" i="3" l="1"/>
  <c r="B11" i="3"/>
  <c r="B15" i="3"/>
  <c r="B14" i="3"/>
  <c r="B13" i="3"/>
  <c r="B18" i="3"/>
  <c r="C5" i="3"/>
  <c r="B5" i="3"/>
  <c r="B11" i="2"/>
  <c r="B10" i="2"/>
  <c r="B9" i="2"/>
  <c r="B6" i="2"/>
  <c r="I13" i="1"/>
  <c r="I12" i="1"/>
  <c r="I11" i="1"/>
  <c r="I10" i="1"/>
  <c r="I9" i="1"/>
  <c r="I8" i="1"/>
  <c r="E10" i="1"/>
  <c r="E9" i="1"/>
  <c r="E8" i="1"/>
  <c r="E11" i="1" l="1"/>
</calcChain>
</file>

<file path=xl/sharedStrings.xml><?xml version="1.0" encoding="utf-8"?>
<sst xmlns="http://schemas.openxmlformats.org/spreadsheetml/2006/main" count="126" uniqueCount="85">
  <si>
    <t>M</t>
  </si>
  <si>
    <t>E</t>
  </si>
  <si>
    <t>C</t>
  </si>
  <si>
    <t>Ocala</t>
  </si>
  <si>
    <t>Orlando</t>
  </si>
  <si>
    <t>Leesburg</t>
  </si>
  <si>
    <t>Constraints</t>
  </si>
  <si>
    <t>M1+E1+C1&lt;=200000</t>
  </si>
  <si>
    <t>M2+E2+C2&lt;=600000</t>
  </si>
  <si>
    <t>M3+E3+C3&lt;=225000</t>
  </si>
  <si>
    <t>M1+M2+M3 &lt;=275000</t>
  </si>
  <si>
    <t>E1+E2+E3 &lt;=400000</t>
  </si>
  <si>
    <t>C1+C2+C3 &lt;=300000</t>
  </si>
  <si>
    <t>&lt;=</t>
  </si>
  <si>
    <t>=</t>
  </si>
  <si>
    <t>T</t>
  </si>
  <si>
    <t>T+M&lt;=100000</t>
  </si>
  <si>
    <t>T &lt;= 70000</t>
  </si>
  <si>
    <t>M &lt;= 50000</t>
  </si>
  <si>
    <t>R</t>
  </si>
  <si>
    <t>S</t>
  </si>
  <si>
    <t>P</t>
  </si>
  <si>
    <t>T1</t>
  </si>
  <si>
    <t>T2</t>
  </si>
  <si>
    <t>T1 &gt;= (T1+T2)/5</t>
  </si>
  <si>
    <t>Country (T1)</t>
  </si>
  <si>
    <t>Contemporary(T2)</t>
  </si>
  <si>
    <t>Time/Wk</t>
  </si>
  <si>
    <t>1.5T1 + 2T2 &lt;= 1000</t>
  </si>
  <si>
    <t>3T1 + 4.5T2 &lt;=2000</t>
  </si>
  <si>
    <t>2.5T1 + 1.5T2 &lt;=1500</t>
  </si>
  <si>
    <t>Time cost to create a Country table = T1R+T1S+T1P</t>
  </si>
  <si>
    <t>Time cost to create a Contemporary table = T2R+T2S+T2P</t>
  </si>
  <si>
    <t>Maximize: 350*T1+450*T2</t>
  </si>
  <si>
    <t>T2 &gt;= (T1+T2)*3/10</t>
  </si>
  <si>
    <t>&gt;=</t>
  </si>
  <si>
    <t>G</t>
  </si>
  <si>
    <t>A</t>
  </si>
  <si>
    <t>Cost/pound</t>
  </si>
  <si>
    <t>V</t>
  </si>
  <si>
    <t>20R+10G+10C+30P+20A &gt;= 40</t>
  </si>
  <si>
    <t>Qty in 2 Pound bag</t>
  </si>
  <si>
    <t>7R+4G+5C+9P+3A &gt;=15</t>
  </si>
  <si>
    <t>4R+2G+1C+10P+1A &gt;=10</t>
  </si>
  <si>
    <t>450R+160G+500C+300P+500A&gt;=600</t>
  </si>
  <si>
    <t>At least X Gm of nutrients in 2pound pack</t>
  </si>
  <si>
    <t>Min wieght share 5%</t>
  </si>
  <si>
    <t>R-(R+G+C+P+A)/20 &gt;=0</t>
  </si>
  <si>
    <t>G-(R+G+C+P+A)/20 &gt;=0</t>
  </si>
  <si>
    <t>C-(R+G+C+P+A)/20 &gt;=0</t>
  </si>
  <si>
    <t>P-(R+G+C+P+A)/20 &gt;=0</t>
  </si>
  <si>
    <t>A-(R+G+C+P+A)/20 &gt;=0</t>
  </si>
  <si>
    <t>Max Weight 50%</t>
  </si>
  <si>
    <t>R-(R+G+C+P+A)/2 &lt;=0</t>
  </si>
  <si>
    <t>G-(R+G+C+P+A)/2 &lt;=0</t>
  </si>
  <si>
    <t>C-(R+G+C+P+A)/2 &lt;=0</t>
  </si>
  <si>
    <t>P-(R+G+C+P+A)/2 &lt;=0</t>
  </si>
  <si>
    <t>A-(R+G+C+P+A)/2 &lt;=0</t>
  </si>
  <si>
    <t>R+G+C+P+A</t>
  </si>
  <si>
    <t>Obj Function:  Minimize(2.5R+1.5G+2C+3.5P+3A)</t>
  </si>
  <si>
    <t>Cost per 2 Pound bag = (2.5R+1.5G+2C+3.5P+3A)</t>
  </si>
  <si>
    <t>W</t>
  </si>
  <si>
    <t>H</t>
  </si>
  <si>
    <t>W &gt;= 1000</t>
  </si>
  <si>
    <t>C &gt;=400</t>
  </si>
  <si>
    <t>C &lt;=500</t>
  </si>
  <si>
    <t>H &lt;=150</t>
  </si>
  <si>
    <t>R &lt;= 200</t>
  </si>
  <si>
    <t>Qty</t>
  </si>
  <si>
    <t>Sale Price</t>
  </si>
  <si>
    <t>nuts in W = 0.6 of weight</t>
  </si>
  <si>
    <t>nuts in C = 0.4</t>
  </si>
  <si>
    <t>nuts in H  = 0.2</t>
  </si>
  <si>
    <t>nuts in R = 1</t>
  </si>
  <si>
    <t>nuts = 1100</t>
  </si>
  <si>
    <t>choc = 800</t>
  </si>
  <si>
    <t>HULL</t>
  </si>
  <si>
    <t>ROAST</t>
  </si>
  <si>
    <t>COAT</t>
  </si>
  <si>
    <t>PACK</t>
  </si>
  <si>
    <t>Var Cost</t>
  </si>
  <si>
    <t>The marketing manager for Mountain Mist soda needs to decide how many TV
spots and magazine ads to run during the next quarter. Each TV spot costs $5,000
and is expected to increase sales by 300,000 cans. Each magazine ad costs $2,000
and is expected to increase sales by 500,000 cans. A total of $100,000 may be spent
on TV and magazine ads; however, Mountain Mist wants to spend no more than
$70,000 on TV spots and no more than $50,000 on magazine ads. Mountain Mist
earns a profit of $0.05 on each can it sells.
a. Formulate an LP model for this problem.
b. Sketch the feasible region for this model.
c. Find the optimal solution to the problem using level curves.</t>
  </si>
  <si>
    <t>Total cost of  TV Ads =  5000*T</t>
  </si>
  <si>
    <t>Total cost of  Mag Ads =  2000*M</t>
  </si>
  <si>
    <t>Total Profit
300000*0.05*T + 500000*0.05*M - 5000*T-2000*M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</si>
</sst>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sz val="8"/>
      <color theme="1"/>
      <name val="Calibri (Body)"/>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1" xfId="0" applyBorder="1"/>
    <xf numFmtId="0" fontId="1"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right"/>
    </xf>
    <xf numFmtId="0" fontId="0" fillId="0" borderId="0" xfId="0" applyAlignment="1">
      <alignment horizontal="center" vertical="center"/>
    </xf>
    <xf numFmtId="0" fontId="0" fillId="0" borderId="0" xfId="0" applyAlignment="1">
      <alignment horizontal="center"/>
    </xf>
    <xf numFmtId="0" fontId="1" fillId="0" borderId="0" xfId="0" applyFont="1" applyAlignment="1">
      <alignment horizontal="right"/>
    </xf>
    <xf numFmtId="0" fontId="1" fillId="0" borderId="0" xfId="0" applyFont="1" applyAlignment="1">
      <alignment horizontal="center"/>
    </xf>
    <xf numFmtId="0" fontId="1" fillId="0" borderId="0" xfId="0" applyFont="1"/>
    <xf numFmtId="0" fontId="1" fillId="0" borderId="0" xfId="0" applyFont="1" applyAlignment="1">
      <alignment horizontal="center" vertical="center"/>
    </xf>
    <xf numFmtId="0" fontId="2"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369690</xdr:colOff>
      <xdr:row>17</xdr:row>
      <xdr:rowOff>168670</xdr:rowOff>
    </xdr:from>
    <xdr:to>
      <xdr:col>15</xdr:col>
      <xdr:colOff>86554</xdr:colOff>
      <xdr:row>36</xdr:row>
      <xdr:rowOff>171177</xdr:rowOff>
    </xdr:to>
    <xdr:pic>
      <xdr:nvPicPr>
        <xdr:cNvPr id="2" name="Picture 1">
          <a:extLst>
            <a:ext uri="{FF2B5EF4-FFF2-40B4-BE49-F238E27FC236}">
              <a16:creationId xmlns:a16="http://schemas.microsoft.com/office/drawing/2014/main" id="{7A664537-5986-E64C-BB5C-5AA2AC4E7BD3}"/>
            </a:ext>
          </a:extLst>
        </xdr:cNvPr>
        <xdr:cNvPicPr>
          <a:picLocks noChangeAspect="1"/>
        </xdr:cNvPicPr>
      </xdr:nvPicPr>
      <xdr:blipFill>
        <a:blip xmlns:r="http://schemas.openxmlformats.org/officeDocument/2006/relationships" r:embed="rId1"/>
        <a:stretch>
          <a:fillRect/>
        </a:stretch>
      </xdr:blipFill>
      <xdr:spPr>
        <a:xfrm>
          <a:off x="6054924" y="3626443"/>
          <a:ext cx="8775536" cy="38670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50800</xdr:colOff>
      <xdr:row>0</xdr:row>
      <xdr:rowOff>0</xdr:rowOff>
    </xdr:from>
    <xdr:to>
      <xdr:col>19</xdr:col>
      <xdr:colOff>652958</xdr:colOff>
      <xdr:row>18</xdr:row>
      <xdr:rowOff>114300</xdr:rowOff>
    </xdr:to>
    <xdr:pic>
      <xdr:nvPicPr>
        <xdr:cNvPr id="2" name="Picture 1">
          <a:extLst>
            <a:ext uri="{FF2B5EF4-FFF2-40B4-BE49-F238E27FC236}">
              <a16:creationId xmlns:a16="http://schemas.microsoft.com/office/drawing/2014/main" id="{4195E9AE-281A-D44F-8F5D-E15BA901E50E}"/>
            </a:ext>
          </a:extLst>
        </xdr:cNvPr>
        <xdr:cNvPicPr>
          <a:picLocks noChangeAspect="1"/>
        </xdr:cNvPicPr>
      </xdr:nvPicPr>
      <xdr:blipFill>
        <a:blip xmlns:r="http://schemas.openxmlformats.org/officeDocument/2006/relationships" r:embed="rId1"/>
        <a:stretch>
          <a:fillRect/>
        </a:stretch>
      </xdr:blipFill>
      <xdr:spPr>
        <a:xfrm>
          <a:off x="7480300" y="0"/>
          <a:ext cx="8857158" cy="3771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665239</xdr:colOff>
      <xdr:row>0</xdr:row>
      <xdr:rowOff>0</xdr:rowOff>
    </xdr:from>
    <xdr:to>
      <xdr:col>14</xdr:col>
      <xdr:colOff>576338</xdr:colOff>
      <xdr:row>11</xdr:row>
      <xdr:rowOff>99062</xdr:rowOff>
    </xdr:to>
    <xdr:pic>
      <xdr:nvPicPr>
        <xdr:cNvPr id="2" name="Picture 1">
          <a:extLst>
            <a:ext uri="{FF2B5EF4-FFF2-40B4-BE49-F238E27FC236}">
              <a16:creationId xmlns:a16="http://schemas.microsoft.com/office/drawing/2014/main" id="{031BC088-D95A-DF46-BC78-84AEDE22DAF6}"/>
            </a:ext>
          </a:extLst>
        </xdr:cNvPr>
        <xdr:cNvPicPr>
          <a:picLocks noChangeAspect="1"/>
        </xdr:cNvPicPr>
      </xdr:nvPicPr>
      <xdr:blipFill>
        <a:blip xmlns:r="http://schemas.openxmlformats.org/officeDocument/2006/relationships" r:embed="rId1"/>
        <a:stretch>
          <a:fillRect/>
        </a:stretch>
      </xdr:blipFill>
      <xdr:spPr>
        <a:xfrm>
          <a:off x="8118929" y="0"/>
          <a:ext cx="4855028" cy="2344241"/>
        </a:xfrm>
        <a:prstGeom prst="rect">
          <a:avLst/>
        </a:prstGeom>
      </xdr:spPr>
    </xdr:pic>
    <xdr:clientData/>
  </xdr:twoCellAnchor>
  <xdr:twoCellAnchor editAs="oneCell">
    <xdr:from>
      <xdr:col>9</xdr:col>
      <xdr:colOff>38094</xdr:colOff>
      <xdr:row>11</xdr:row>
      <xdr:rowOff>66827</xdr:rowOff>
    </xdr:from>
    <xdr:to>
      <xdr:col>14</xdr:col>
      <xdr:colOff>543051</xdr:colOff>
      <xdr:row>26</xdr:row>
      <xdr:rowOff>68035</xdr:rowOff>
    </xdr:to>
    <xdr:pic>
      <xdr:nvPicPr>
        <xdr:cNvPr id="3" name="Picture 2">
          <a:extLst>
            <a:ext uri="{FF2B5EF4-FFF2-40B4-BE49-F238E27FC236}">
              <a16:creationId xmlns:a16="http://schemas.microsoft.com/office/drawing/2014/main" id="{AC440174-03BF-A04D-8C77-182DFA3B9B4D}"/>
            </a:ext>
          </a:extLst>
        </xdr:cNvPr>
        <xdr:cNvPicPr>
          <a:picLocks noChangeAspect="1"/>
        </xdr:cNvPicPr>
      </xdr:nvPicPr>
      <xdr:blipFill>
        <a:blip xmlns:r="http://schemas.openxmlformats.org/officeDocument/2006/relationships" r:embed="rId2"/>
        <a:stretch>
          <a:fillRect/>
        </a:stretch>
      </xdr:blipFill>
      <xdr:spPr>
        <a:xfrm>
          <a:off x="8315773" y="2312006"/>
          <a:ext cx="4624897" cy="30628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A100B-84D3-7D49-A014-DADA7F0E93E7}">
  <dimension ref="A2:K15"/>
  <sheetViews>
    <sheetView zoomScale="222" workbookViewId="0">
      <selection activeCell="E27" sqref="E27"/>
    </sheetView>
  </sheetViews>
  <sheetFormatPr baseColWidth="10" defaultRowHeight="16" x14ac:dyDescent="0.2"/>
  <cols>
    <col min="1" max="1" width="2.83203125" bestFit="1" customWidth="1"/>
    <col min="2" max="4" width="7.1640625" bestFit="1" customWidth="1"/>
    <col min="8" max="8" width="20" bestFit="1" customWidth="1"/>
    <col min="10" max="10" width="3.1640625" bestFit="1" customWidth="1"/>
  </cols>
  <sheetData>
    <row r="2" spans="1:11" x14ac:dyDescent="0.2">
      <c r="A2" t="s">
        <v>0</v>
      </c>
      <c r="B2">
        <v>275000</v>
      </c>
      <c r="D2">
        <v>1</v>
      </c>
      <c r="E2" t="s">
        <v>3</v>
      </c>
      <c r="F2">
        <v>200000</v>
      </c>
    </row>
    <row r="3" spans="1:11" x14ac:dyDescent="0.2">
      <c r="A3" t="s">
        <v>1</v>
      </c>
      <c r="B3">
        <v>400000</v>
      </c>
      <c r="D3">
        <v>2</v>
      </c>
      <c r="E3" t="s">
        <v>4</v>
      </c>
      <c r="F3">
        <v>600000</v>
      </c>
    </row>
    <row r="4" spans="1:11" x14ac:dyDescent="0.2">
      <c r="A4" t="s">
        <v>2</v>
      </c>
      <c r="B4">
        <v>300000</v>
      </c>
      <c r="D4">
        <v>3</v>
      </c>
      <c r="E4" t="s">
        <v>5</v>
      </c>
      <c r="F4">
        <v>225000</v>
      </c>
    </row>
    <row r="7" spans="1:11" x14ac:dyDescent="0.2">
      <c r="A7" s="1"/>
      <c r="B7" s="2">
        <v>1</v>
      </c>
      <c r="C7" s="2">
        <v>2</v>
      </c>
      <c r="D7" s="2">
        <v>3</v>
      </c>
      <c r="G7" t="s">
        <v>6</v>
      </c>
    </row>
    <row r="8" spans="1:11" x14ac:dyDescent="0.2">
      <c r="A8" s="1" t="s">
        <v>0</v>
      </c>
      <c r="B8" s="1">
        <v>21</v>
      </c>
      <c r="C8" s="1">
        <v>50</v>
      </c>
      <c r="D8" s="1">
        <v>40</v>
      </c>
      <c r="E8">
        <f>SUMPRODUCT(B13:D13,B8:D8)</f>
        <v>7200000</v>
      </c>
      <c r="H8" t="s">
        <v>7</v>
      </c>
      <c r="I8">
        <f>SUM(B13:B15)</f>
        <v>200000</v>
      </c>
      <c r="J8" t="s">
        <v>13</v>
      </c>
      <c r="K8">
        <v>200000</v>
      </c>
    </row>
    <row r="9" spans="1:11" x14ac:dyDescent="0.2">
      <c r="A9" s="1" t="s">
        <v>1</v>
      </c>
      <c r="B9" s="1">
        <v>35</v>
      </c>
      <c r="C9" s="1">
        <v>30</v>
      </c>
      <c r="D9" s="1">
        <v>22</v>
      </c>
      <c r="E9">
        <f>SUMPRODUCT(B9:D9,B14:D14)</f>
        <v>10800000</v>
      </c>
      <c r="H9" t="s">
        <v>8</v>
      </c>
      <c r="I9">
        <f>SUM(C13:C15)</f>
        <v>550000</v>
      </c>
      <c r="J9" t="s">
        <v>13</v>
      </c>
      <c r="K9">
        <v>600000</v>
      </c>
    </row>
    <row r="10" spans="1:11" x14ac:dyDescent="0.2">
      <c r="A10" s="1" t="s">
        <v>2</v>
      </c>
      <c r="B10" s="1">
        <v>55</v>
      </c>
      <c r="C10" s="1">
        <v>20</v>
      </c>
      <c r="D10" s="1">
        <v>25</v>
      </c>
      <c r="E10">
        <f>SUMPRODUCT(B10:D10,B15:D15)</f>
        <v>6000000</v>
      </c>
      <c r="H10" t="s">
        <v>9</v>
      </c>
      <c r="I10">
        <f>SUM(D13:D15)</f>
        <v>225000</v>
      </c>
      <c r="J10" t="s">
        <v>13</v>
      </c>
      <c r="K10">
        <v>225000</v>
      </c>
    </row>
    <row r="11" spans="1:11" x14ac:dyDescent="0.2">
      <c r="E11">
        <f>SUM(E8:E10)</f>
        <v>24000000</v>
      </c>
      <c r="H11" t="s">
        <v>10</v>
      </c>
      <c r="I11">
        <f>SUM(B13:D13)</f>
        <v>275000</v>
      </c>
      <c r="J11" t="s">
        <v>14</v>
      </c>
      <c r="K11">
        <v>275000</v>
      </c>
    </row>
    <row r="12" spans="1:11" x14ac:dyDescent="0.2">
      <c r="A12" s="1"/>
      <c r="B12" s="2">
        <v>1</v>
      </c>
      <c r="C12" s="2">
        <v>2</v>
      </c>
      <c r="D12" s="2">
        <v>3</v>
      </c>
      <c r="H12" t="s">
        <v>11</v>
      </c>
      <c r="I12">
        <f>SUM(B14:D14)</f>
        <v>400000</v>
      </c>
      <c r="J12" t="s">
        <v>14</v>
      </c>
      <c r="K12">
        <v>400000</v>
      </c>
    </row>
    <row r="13" spans="1:11" x14ac:dyDescent="0.2">
      <c r="A13" s="1" t="s">
        <v>0</v>
      </c>
      <c r="B13" s="1">
        <v>200000</v>
      </c>
      <c r="C13" s="1">
        <v>0</v>
      </c>
      <c r="D13" s="1">
        <v>75000</v>
      </c>
      <c r="H13" t="s">
        <v>12</v>
      </c>
      <c r="I13">
        <f>SUM(B15:D15)</f>
        <v>300000</v>
      </c>
      <c r="J13" t="s">
        <v>14</v>
      </c>
      <c r="K13">
        <v>300000</v>
      </c>
    </row>
    <row r="14" spans="1:11" x14ac:dyDescent="0.2">
      <c r="A14" s="1" t="s">
        <v>1</v>
      </c>
      <c r="B14" s="1">
        <v>0</v>
      </c>
      <c r="C14" s="1">
        <v>250000</v>
      </c>
      <c r="D14" s="1">
        <v>150000</v>
      </c>
    </row>
    <row r="15" spans="1:11" x14ac:dyDescent="0.2">
      <c r="A15" s="1" t="s">
        <v>2</v>
      </c>
      <c r="B15" s="1">
        <v>0</v>
      </c>
      <c r="C15" s="1">
        <v>300000</v>
      </c>
      <c r="D15" s="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62C86-FB6E-AE4F-8691-1CFB952F445A}">
  <dimension ref="A1:I11"/>
  <sheetViews>
    <sheetView zoomScale="251" workbookViewId="0">
      <selection activeCell="E1" sqref="E1:I8"/>
    </sheetView>
  </sheetViews>
  <sheetFormatPr baseColWidth="10" defaultRowHeight="16" x14ac:dyDescent="0.2"/>
  <cols>
    <col min="1" max="1" width="44.83203125" bestFit="1" customWidth="1"/>
    <col min="3" max="3" width="3.1640625" bestFit="1" customWidth="1"/>
  </cols>
  <sheetData>
    <row r="1" spans="1:9" x14ac:dyDescent="0.2">
      <c r="A1" s="4" t="s">
        <v>15</v>
      </c>
      <c r="B1">
        <v>10</v>
      </c>
      <c r="E1" s="11" t="s">
        <v>81</v>
      </c>
      <c r="F1" s="12"/>
      <c r="G1" s="12"/>
      <c r="H1" s="12"/>
      <c r="I1" s="12"/>
    </row>
    <row r="2" spans="1:9" x14ac:dyDescent="0.2">
      <c r="A2" s="4" t="s">
        <v>0</v>
      </c>
      <c r="B2">
        <v>25</v>
      </c>
      <c r="E2" s="12"/>
      <c r="F2" s="12"/>
      <c r="G2" s="12"/>
      <c r="H2" s="12"/>
      <c r="I2" s="12"/>
    </row>
    <row r="3" spans="1:9" x14ac:dyDescent="0.2">
      <c r="A3" s="4"/>
      <c r="E3" s="12"/>
      <c r="F3" s="12"/>
      <c r="G3" s="12"/>
      <c r="H3" s="12"/>
      <c r="I3" s="12"/>
    </row>
    <row r="4" spans="1:9" x14ac:dyDescent="0.2">
      <c r="A4" s="4" t="s">
        <v>82</v>
      </c>
      <c r="E4" s="12"/>
      <c r="F4" s="12"/>
      <c r="G4" s="12"/>
      <c r="H4" s="12"/>
      <c r="I4" s="12"/>
    </row>
    <row r="5" spans="1:9" x14ac:dyDescent="0.2">
      <c r="A5" s="4" t="s">
        <v>83</v>
      </c>
      <c r="E5" s="12"/>
      <c r="F5" s="12"/>
      <c r="G5" s="12"/>
      <c r="H5" s="12"/>
      <c r="I5" s="12"/>
    </row>
    <row r="6" spans="1:9" ht="34" x14ac:dyDescent="0.2">
      <c r="A6" s="13" t="s">
        <v>84</v>
      </c>
      <c r="B6">
        <f>300000*0.05*B1+500000*0.05*B2 - 5000*B1-2000*B2</f>
        <v>675000</v>
      </c>
      <c r="E6" s="12"/>
      <c r="F6" s="12"/>
      <c r="G6" s="12"/>
      <c r="H6" s="12"/>
      <c r="I6" s="12"/>
    </row>
    <row r="7" spans="1:9" x14ac:dyDescent="0.2">
      <c r="A7" s="4"/>
      <c r="E7" s="12"/>
      <c r="F7" s="12"/>
      <c r="G7" s="12"/>
      <c r="H7" s="12"/>
      <c r="I7" s="12"/>
    </row>
    <row r="8" spans="1:9" x14ac:dyDescent="0.2">
      <c r="A8" s="4"/>
      <c r="E8" s="12"/>
      <c r="F8" s="12"/>
      <c r="G8" s="12"/>
      <c r="H8" s="12"/>
      <c r="I8" s="12"/>
    </row>
    <row r="9" spans="1:9" x14ac:dyDescent="0.2">
      <c r="A9" s="4" t="s">
        <v>16</v>
      </c>
      <c r="B9">
        <f>5000*B1+2000*B2</f>
        <v>100000</v>
      </c>
      <c r="C9" t="s">
        <v>14</v>
      </c>
      <c r="D9">
        <v>100000</v>
      </c>
    </row>
    <row r="10" spans="1:9" x14ac:dyDescent="0.2">
      <c r="A10" s="4" t="s">
        <v>17</v>
      </c>
      <c r="B10">
        <f>5000*B1</f>
        <v>50000</v>
      </c>
      <c r="C10" t="s">
        <v>13</v>
      </c>
      <c r="D10">
        <v>70000</v>
      </c>
    </row>
    <row r="11" spans="1:9" x14ac:dyDescent="0.2">
      <c r="A11" s="4" t="s">
        <v>18</v>
      </c>
      <c r="B11">
        <f>2000*B2</f>
        <v>50000</v>
      </c>
      <c r="C11" t="s">
        <v>13</v>
      </c>
      <c r="D11">
        <v>50000</v>
      </c>
    </row>
  </sheetData>
  <mergeCells count="1">
    <mergeCell ref="E1:I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5A814-BC28-0146-83E2-1C63CAA4A06B}">
  <dimension ref="A1:D18"/>
  <sheetViews>
    <sheetView zoomScale="206" workbookViewId="0">
      <selection activeCell="B20" sqref="B20"/>
    </sheetView>
  </sheetViews>
  <sheetFormatPr baseColWidth="10" defaultRowHeight="16" x14ac:dyDescent="0.2"/>
  <cols>
    <col min="1" max="1" width="49.5" bestFit="1" customWidth="1"/>
    <col min="2" max="2" width="12.5" customWidth="1"/>
    <col min="3" max="3" width="16.1640625" bestFit="1" customWidth="1"/>
    <col min="4" max="4" width="10.83203125" style="6"/>
  </cols>
  <sheetData>
    <row r="1" spans="1:4" x14ac:dyDescent="0.2">
      <c r="B1" t="s">
        <v>25</v>
      </c>
      <c r="C1" t="s">
        <v>26</v>
      </c>
      <c r="D1" s="5" t="s">
        <v>27</v>
      </c>
    </row>
    <row r="2" spans="1:4" x14ac:dyDescent="0.2">
      <c r="A2" s="4" t="s">
        <v>19</v>
      </c>
      <c r="B2" s="5">
        <v>1.5</v>
      </c>
      <c r="C2" s="5">
        <v>2</v>
      </c>
      <c r="D2" s="5">
        <v>1000</v>
      </c>
    </row>
    <row r="3" spans="1:4" x14ac:dyDescent="0.2">
      <c r="A3" s="4" t="s">
        <v>20</v>
      </c>
      <c r="B3" s="5">
        <v>3</v>
      </c>
      <c r="C3" s="5">
        <v>4.5</v>
      </c>
      <c r="D3" s="5">
        <v>2000</v>
      </c>
    </row>
    <row r="4" spans="1:4" x14ac:dyDescent="0.2">
      <c r="A4" s="4" t="s">
        <v>21</v>
      </c>
      <c r="B4" s="5">
        <v>2.5</v>
      </c>
      <c r="C4" s="5">
        <v>1.5</v>
      </c>
      <c r="D4" s="5">
        <v>1500</v>
      </c>
    </row>
    <row r="5" spans="1:4" x14ac:dyDescent="0.2">
      <c r="A5" s="4"/>
      <c r="B5" s="5">
        <f>SUM(B2:B4)</f>
        <v>7</v>
      </c>
      <c r="C5" s="5">
        <f>SUM(C2:C4)</f>
        <v>8</v>
      </c>
      <c r="D5" s="5"/>
    </row>
    <row r="6" spans="1:4" x14ac:dyDescent="0.2">
      <c r="A6" s="4"/>
    </row>
    <row r="7" spans="1:4" x14ac:dyDescent="0.2">
      <c r="A7" s="4" t="s">
        <v>31</v>
      </c>
    </row>
    <row r="8" spans="1:4" x14ac:dyDescent="0.2">
      <c r="A8" s="4" t="s">
        <v>32</v>
      </c>
    </row>
    <row r="9" spans="1:4" x14ac:dyDescent="0.2">
      <c r="A9" s="4" t="s">
        <v>22</v>
      </c>
      <c r="B9">
        <v>405.79710144927537</v>
      </c>
    </row>
    <row r="10" spans="1:4" x14ac:dyDescent="0.2">
      <c r="A10" s="4" t="s">
        <v>23</v>
      </c>
      <c r="B10">
        <v>173.91304347826087</v>
      </c>
    </row>
    <row r="11" spans="1:4" x14ac:dyDescent="0.2">
      <c r="A11" s="4" t="s">
        <v>24</v>
      </c>
      <c r="B11">
        <f>(4*B9-B10)</f>
        <v>1449.2753623188405</v>
      </c>
      <c r="C11" t="s">
        <v>35</v>
      </c>
      <c r="D11" s="6">
        <v>0</v>
      </c>
    </row>
    <row r="12" spans="1:4" x14ac:dyDescent="0.2">
      <c r="A12" s="4" t="s">
        <v>34</v>
      </c>
      <c r="B12">
        <f>(7*B10-3*B9)</f>
        <v>0</v>
      </c>
      <c r="C12" t="s">
        <v>35</v>
      </c>
      <c r="D12" s="6">
        <v>0</v>
      </c>
    </row>
    <row r="13" spans="1:4" x14ac:dyDescent="0.2">
      <c r="A13" s="4" t="s">
        <v>28</v>
      </c>
      <c r="B13">
        <f>1.5*B9+2*B10</f>
        <v>956.52173913043475</v>
      </c>
      <c r="C13" t="s">
        <v>13</v>
      </c>
      <c r="D13" s="6">
        <v>1000</v>
      </c>
    </row>
    <row r="14" spans="1:4" x14ac:dyDescent="0.2">
      <c r="A14" s="4" t="s">
        <v>29</v>
      </c>
      <c r="B14">
        <f>3*B9+4.5*B10</f>
        <v>2000</v>
      </c>
      <c r="C14" t="s">
        <v>13</v>
      </c>
      <c r="D14" s="6">
        <v>2000</v>
      </c>
    </row>
    <row r="15" spans="1:4" x14ac:dyDescent="0.2">
      <c r="A15" s="4" t="s">
        <v>30</v>
      </c>
      <c r="B15">
        <f>2.5*B9+1.5*B10</f>
        <v>1275.3623188405797</v>
      </c>
      <c r="C15" t="s">
        <v>13</v>
      </c>
      <c r="D15" s="6">
        <v>1500</v>
      </c>
    </row>
    <row r="18" spans="1:2" x14ac:dyDescent="0.2">
      <c r="A18" s="4" t="s">
        <v>33</v>
      </c>
      <c r="B18">
        <f>350*B9+450*B10</f>
        <v>220289.85507246375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A4D2F-C5EB-AE4A-B885-D12B876A11FB}">
  <dimension ref="A1:I31"/>
  <sheetViews>
    <sheetView zoomScale="125" workbookViewId="0">
      <selection activeCell="F17" sqref="F17"/>
    </sheetView>
  </sheetViews>
  <sheetFormatPr baseColWidth="10" defaultRowHeight="16" x14ac:dyDescent="0.2"/>
  <cols>
    <col min="1" max="1" width="42.1640625" style="4" bestFit="1" customWidth="1"/>
  </cols>
  <sheetData>
    <row r="1" spans="1:9" x14ac:dyDescent="0.2">
      <c r="A1" s="7" t="s">
        <v>41</v>
      </c>
      <c r="C1" t="s">
        <v>38</v>
      </c>
      <c r="F1" s="2" t="s">
        <v>39</v>
      </c>
      <c r="G1" s="2" t="s">
        <v>0</v>
      </c>
      <c r="H1" s="2" t="s">
        <v>21</v>
      </c>
      <c r="I1" s="2" t="s">
        <v>2</v>
      </c>
    </row>
    <row r="2" spans="1:9" x14ac:dyDescent="0.2">
      <c r="A2" s="4" t="s">
        <v>19</v>
      </c>
      <c r="B2">
        <v>0.75000000000000244</v>
      </c>
      <c r="C2">
        <v>2.5</v>
      </c>
      <c r="F2" s="3">
        <v>20</v>
      </c>
      <c r="G2" s="3">
        <v>7</v>
      </c>
      <c r="H2" s="3">
        <v>4</v>
      </c>
      <c r="I2" s="3">
        <v>450</v>
      </c>
    </row>
    <row r="3" spans="1:9" x14ac:dyDescent="0.2">
      <c r="A3" s="4" t="s">
        <v>36</v>
      </c>
      <c r="B3">
        <v>9.9999999999999964E-2</v>
      </c>
      <c r="C3">
        <v>1.5</v>
      </c>
      <c r="F3" s="3">
        <v>10</v>
      </c>
      <c r="G3" s="3">
        <v>4</v>
      </c>
      <c r="H3" s="3">
        <v>2</v>
      </c>
      <c r="I3" s="3">
        <v>160</v>
      </c>
    </row>
    <row r="4" spans="1:9" x14ac:dyDescent="0.2">
      <c r="A4" s="4" t="s">
        <v>2</v>
      </c>
      <c r="B4">
        <v>9.9999999999999978E-2</v>
      </c>
      <c r="C4">
        <v>2</v>
      </c>
      <c r="F4" s="3">
        <v>10</v>
      </c>
      <c r="G4" s="3">
        <v>5</v>
      </c>
      <c r="H4" s="3">
        <v>1</v>
      </c>
      <c r="I4" s="3">
        <v>500</v>
      </c>
    </row>
    <row r="5" spans="1:9" x14ac:dyDescent="0.2">
      <c r="A5" s="4" t="s">
        <v>21</v>
      </c>
      <c r="B5">
        <v>0.94999999999999762</v>
      </c>
      <c r="C5">
        <v>3.5</v>
      </c>
      <c r="F5" s="3">
        <v>30</v>
      </c>
      <c r="G5" s="3">
        <v>9</v>
      </c>
      <c r="H5" s="3">
        <v>10</v>
      </c>
      <c r="I5" s="3">
        <v>300</v>
      </c>
    </row>
    <row r="6" spans="1:9" x14ac:dyDescent="0.2">
      <c r="A6" s="4" t="s">
        <v>37</v>
      </c>
      <c r="B6">
        <v>0.10000000000000003</v>
      </c>
      <c r="C6">
        <v>3</v>
      </c>
      <c r="F6" s="3">
        <v>20</v>
      </c>
      <c r="G6" s="3">
        <v>3</v>
      </c>
      <c r="H6" s="3">
        <v>1</v>
      </c>
      <c r="I6" s="3">
        <v>500</v>
      </c>
    </row>
    <row r="8" spans="1:9" x14ac:dyDescent="0.2">
      <c r="A8" s="4" t="s">
        <v>60</v>
      </c>
    </row>
    <row r="9" spans="1:9" x14ac:dyDescent="0.2">
      <c r="A9" s="7" t="s">
        <v>59</v>
      </c>
      <c r="B9">
        <f>SUMPRODUCT(B2:B6,C2:C6)</f>
        <v>5.849999999999997</v>
      </c>
    </row>
    <row r="11" spans="1:9" x14ac:dyDescent="0.2">
      <c r="A11" s="7" t="s">
        <v>45</v>
      </c>
    </row>
    <row r="12" spans="1:9" x14ac:dyDescent="0.2">
      <c r="A12" s="4" t="s">
        <v>58</v>
      </c>
      <c r="B12">
        <f>SUM(B2:B6)</f>
        <v>2</v>
      </c>
      <c r="C12" t="s">
        <v>14</v>
      </c>
      <c r="D12">
        <v>2</v>
      </c>
    </row>
    <row r="13" spans="1:9" x14ac:dyDescent="0.2">
      <c r="A13" s="4" t="s">
        <v>40</v>
      </c>
      <c r="B13">
        <f>SUMPRODUCT(B2:B6,F2:F6)</f>
        <v>47.499999999999979</v>
      </c>
      <c r="C13" t="s">
        <v>35</v>
      </c>
      <c r="D13">
        <v>40</v>
      </c>
    </row>
    <row r="14" spans="1:9" x14ac:dyDescent="0.2">
      <c r="A14" s="4" t="s">
        <v>42</v>
      </c>
      <c r="B14">
        <f>SUMPRODUCT(B2:B6,G2:G6)</f>
        <v>14.999999999999996</v>
      </c>
      <c r="C14" t="s">
        <v>35</v>
      </c>
      <c r="D14">
        <v>15</v>
      </c>
    </row>
    <row r="15" spans="1:9" x14ac:dyDescent="0.2">
      <c r="A15" s="4" t="s">
        <v>43</v>
      </c>
      <c r="B15">
        <f>SUMPRODUCT(B2:B6,H2:H6)</f>
        <v>12.899999999999986</v>
      </c>
      <c r="C15" t="s">
        <v>35</v>
      </c>
      <c r="D15">
        <v>10</v>
      </c>
    </row>
    <row r="16" spans="1:9" x14ac:dyDescent="0.2">
      <c r="A16" s="4" t="s">
        <v>44</v>
      </c>
      <c r="B16">
        <f>SUMPRODUCT(B2:B6,I2:I6)</f>
        <v>738.50000000000034</v>
      </c>
      <c r="C16" t="s">
        <v>35</v>
      </c>
      <c r="D16">
        <v>600</v>
      </c>
    </row>
    <row r="18" spans="1:4" x14ac:dyDescent="0.2">
      <c r="A18" s="7" t="s">
        <v>46</v>
      </c>
      <c r="B18">
        <f>SUM(B2:B6)/20</f>
        <v>0.1</v>
      </c>
    </row>
    <row r="19" spans="1:4" x14ac:dyDescent="0.2">
      <c r="A19" s="4" t="s">
        <v>47</v>
      </c>
      <c r="B19">
        <f>B2-$B$18</f>
        <v>0.65000000000000246</v>
      </c>
      <c r="C19" t="s">
        <v>35</v>
      </c>
      <c r="D19">
        <v>0</v>
      </c>
    </row>
    <row r="20" spans="1:4" x14ac:dyDescent="0.2">
      <c r="A20" s="4" t="s">
        <v>48</v>
      </c>
      <c r="B20">
        <f t="shared" ref="B20:B23" si="0">B3-$B$18</f>
        <v>0</v>
      </c>
      <c r="C20" t="s">
        <v>35</v>
      </c>
      <c r="D20">
        <v>0</v>
      </c>
    </row>
    <row r="21" spans="1:4" x14ac:dyDescent="0.2">
      <c r="A21" s="4" t="s">
        <v>49</v>
      </c>
      <c r="B21">
        <f t="shared" si="0"/>
        <v>0</v>
      </c>
      <c r="C21" t="s">
        <v>35</v>
      </c>
      <c r="D21">
        <v>0</v>
      </c>
    </row>
    <row r="22" spans="1:4" x14ac:dyDescent="0.2">
      <c r="A22" s="4" t="s">
        <v>50</v>
      </c>
      <c r="B22">
        <f t="shared" si="0"/>
        <v>0.84999999999999765</v>
      </c>
      <c r="C22" t="s">
        <v>35</v>
      </c>
      <c r="D22">
        <v>0</v>
      </c>
    </row>
    <row r="23" spans="1:4" x14ac:dyDescent="0.2">
      <c r="A23" s="4" t="s">
        <v>51</v>
      </c>
      <c r="B23">
        <f t="shared" si="0"/>
        <v>0</v>
      </c>
      <c r="C23" t="s">
        <v>35</v>
      </c>
      <c r="D23">
        <v>0</v>
      </c>
    </row>
    <row r="26" spans="1:4" x14ac:dyDescent="0.2">
      <c r="A26" s="7" t="s">
        <v>52</v>
      </c>
      <c r="B26">
        <f>SUM(B2:B6)/2</f>
        <v>1</v>
      </c>
    </row>
    <row r="27" spans="1:4" x14ac:dyDescent="0.2">
      <c r="A27" s="4" t="s">
        <v>53</v>
      </c>
      <c r="B27">
        <f>B2-$B$26</f>
        <v>-0.24999999999999756</v>
      </c>
      <c r="C27" t="s">
        <v>13</v>
      </c>
      <c r="D27">
        <v>0</v>
      </c>
    </row>
    <row r="28" spans="1:4" x14ac:dyDescent="0.2">
      <c r="A28" s="4" t="s">
        <v>54</v>
      </c>
      <c r="B28">
        <f t="shared" ref="B28:B31" si="1">B3-$B$26</f>
        <v>-0.9</v>
      </c>
      <c r="C28" t="s">
        <v>13</v>
      </c>
      <c r="D28">
        <v>0</v>
      </c>
    </row>
    <row r="29" spans="1:4" x14ac:dyDescent="0.2">
      <c r="A29" s="4" t="s">
        <v>55</v>
      </c>
      <c r="B29">
        <f t="shared" si="1"/>
        <v>-0.9</v>
      </c>
      <c r="C29" t="s">
        <v>13</v>
      </c>
      <c r="D29">
        <v>0</v>
      </c>
    </row>
    <row r="30" spans="1:4" x14ac:dyDescent="0.2">
      <c r="A30" s="4" t="s">
        <v>56</v>
      </c>
      <c r="B30">
        <f t="shared" si="1"/>
        <v>-5.0000000000002376E-2</v>
      </c>
      <c r="C30" t="s">
        <v>13</v>
      </c>
      <c r="D30">
        <v>0</v>
      </c>
    </row>
    <row r="31" spans="1:4" x14ac:dyDescent="0.2">
      <c r="A31" s="4" t="s">
        <v>57</v>
      </c>
      <c r="B31">
        <f t="shared" si="1"/>
        <v>-0.89999999999999991</v>
      </c>
      <c r="C31" t="s">
        <v>13</v>
      </c>
      <c r="D31">
        <v>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A7937-751E-B54C-931D-994560DECBFD}">
  <dimension ref="A1"/>
  <sheetViews>
    <sheetView tabSelected="1" workbookViewId="0">
      <selection activeCell="L32" sqref="L32"/>
    </sheetView>
  </sheetViews>
  <sheetFormatPr baseColWidth="10" defaultRowHeight="16" x14ac:dyDescent="0.2"/>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57013-62B8-164D-8AD8-6F201BDA63C5}">
  <dimension ref="A1:H21"/>
  <sheetViews>
    <sheetView zoomScale="168" workbookViewId="0">
      <selection activeCell="K30" sqref="K30"/>
    </sheetView>
  </sheetViews>
  <sheetFormatPr baseColWidth="10" defaultRowHeight="16" x14ac:dyDescent="0.2"/>
  <cols>
    <col min="1" max="1" width="22.1640625" style="4" bestFit="1" customWidth="1"/>
  </cols>
  <sheetData>
    <row r="1" spans="1:8" x14ac:dyDescent="0.2">
      <c r="B1" s="8" t="s">
        <v>68</v>
      </c>
      <c r="C1" s="8" t="s">
        <v>69</v>
      </c>
      <c r="D1" s="9" t="s">
        <v>80</v>
      </c>
      <c r="E1" s="10" t="s">
        <v>76</v>
      </c>
      <c r="F1" s="10" t="s">
        <v>77</v>
      </c>
      <c r="G1" s="10" t="s">
        <v>78</v>
      </c>
      <c r="H1" s="10" t="s">
        <v>79</v>
      </c>
    </row>
    <row r="2" spans="1:8" x14ac:dyDescent="0.2">
      <c r="A2" s="4" t="s">
        <v>61</v>
      </c>
      <c r="C2">
        <v>5</v>
      </c>
      <c r="D2">
        <v>3.15</v>
      </c>
      <c r="E2" s="6">
        <v>1</v>
      </c>
      <c r="F2" s="6">
        <v>2</v>
      </c>
      <c r="G2" s="6">
        <v>1</v>
      </c>
      <c r="H2" s="6">
        <v>2.5</v>
      </c>
    </row>
    <row r="3" spans="1:8" x14ac:dyDescent="0.2">
      <c r="A3" s="4" t="s">
        <v>2</v>
      </c>
      <c r="C3">
        <v>4</v>
      </c>
      <c r="D3">
        <v>2.6</v>
      </c>
      <c r="E3" s="6">
        <v>1</v>
      </c>
      <c r="F3" s="6">
        <v>1.5</v>
      </c>
      <c r="G3" s="6">
        <v>0.7</v>
      </c>
      <c r="H3" s="6">
        <v>1.6</v>
      </c>
    </row>
    <row r="4" spans="1:8" x14ac:dyDescent="0.2">
      <c r="A4" s="4" t="s">
        <v>62</v>
      </c>
      <c r="C4">
        <v>3.2</v>
      </c>
      <c r="D4">
        <v>2.16</v>
      </c>
      <c r="E4" s="6">
        <v>1</v>
      </c>
      <c r="F4" s="6">
        <v>1</v>
      </c>
      <c r="G4" s="6">
        <v>0.2</v>
      </c>
      <c r="H4" s="6">
        <v>1.25</v>
      </c>
    </row>
    <row r="5" spans="1:8" x14ac:dyDescent="0.2">
      <c r="A5" s="4" t="s">
        <v>19</v>
      </c>
      <c r="C5">
        <v>4.5</v>
      </c>
      <c r="D5">
        <v>3.1</v>
      </c>
      <c r="E5" s="6">
        <v>1</v>
      </c>
      <c r="F5" s="6">
        <v>1.75</v>
      </c>
      <c r="G5" s="6">
        <v>0</v>
      </c>
      <c r="H5" s="6">
        <v>1</v>
      </c>
    </row>
    <row r="9" spans="1:8" x14ac:dyDescent="0.2">
      <c r="A9" s="4" t="s">
        <v>63</v>
      </c>
    </row>
    <row r="10" spans="1:8" x14ac:dyDescent="0.2">
      <c r="A10" s="4" t="s">
        <v>64</v>
      </c>
    </row>
    <row r="11" spans="1:8" x14ac:dyDescent="0.2">
      <c r="A11" s="4" t="s">
        <v>65</v>
      </c>
    </row>
    <row r="12" spans="1:8" x14ac:dyDescent="0.2">
      <c r="A12" s="4" t="s">
        <v>66</v>
      </c>
    </row>
    <row r="13" spans="1:8" x14ac:dyDescent="0.2">
      <c r="A13" s="4" t="s">
        <v>67</v>
      </c>
    </row>
    <row r="15" spans="1:8" x14ac:dyDescent="0.2">
      <c r="A15" s="4" t="s">
        <v>70</v>
      </c>
    </row>
    <row r="16" spans="1:8" x14ac:dyDescent="0.2">
      <c r="A16" s="4" t="s">
        <v>71</v>
      </c>
    </row>
    <row r="17" spans="1:1" x14ac:dyDescent="0.2">
      <c r="A17" s="4" t="s">
        <v>72</v>
      </c>
    </row>
    <row r="18" spans="1:1" x14ac:dyDescent="0.2">
      <c r="A18" s="4" t="s">
        <v>73</v>
      </c>
    </row>
    <row r="20" spans="1:1" x14ac:dyDescent="0.2">
      <c r="A20" s="4" t="s">
        <v>74</v>
      </c>
    </row>
    <row r="21" spans="1:1" x14ac:dyDescent="0.2">
      <c r="A21" s="4" t="s">
        <v>75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3-11 </vt:lpstr>
      <vt:lpstr>2-20</vt:lpstr>
      <vt:lpstr>3 -14</vt:lpstr>
      <vt:lpstr>3-18</vt:lpstr>
      <vt:lpstr>3-20</vt:lpstr>
      <vt:lpstr>3-24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2021-04-26T16:15:31Z</dcterms:created>
  <dcterms:modified xsi:type="dcterms:W3CDTF">2021-04-29T10:41:55Z</dcterms:modified>
</cp:coreProperties>
</file>