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66925"/>
  <mc:AlternateContent xmlns:mc="http://schemas.openxmlformats.org/markup-compatibility/2006">
    <mc:Choice Requires="x15">
      <x15ac:absPath xmlns:x15ac="http://schemas.microsoft.com/office/spreadsheetml/2010/11/ac" url="C:\Deepmala\Personal\class2019\UCBSF201908DATA2\01-Lesson-Plans\01-Excel\Homework\"/>
    </mc:Choice>
  </mc:AlternateContent>
  <xr:revisionPtr revIDLastSave="0" documentId="13_ncr:1_{ACD77ED2-E17B-4909-8A22-FF474E32A865}" xr6:coauthVersionLast="36" xr6:coauthVersionMax="36" xr10:uidLastSave="{00000000-0000-0000-0000-000000000000}"/>
  <bookViews>
    <workbookView xWindow="0" yWindow="0" windowWidth="14370" windowHeight="12780" tabRatio="791" xr2:uid="{00000000-000D-0000-FFFF-FFFF00000000}"/>
  </bookViews>
  <sheets>
    <sheet name="Readme" sheetId="9" r:id="rId1"/>
    <sheet name="Main Data" sheetId="1" r:id="rId2"/>
    <sheet name="Campaign Count by Category" sheetId="3" r:id="rId3"/>
    <sheet name="Campaign Count by Sub Cat" sheetId="4" r:id="rId4"/>
    <sheet name="Campaingn Count by Creation Dat" sheetId="5" r:id="rId5"/>
    <sheet name="Bonus" sheetId="8" r:id="rId6"/>
  </sheets>
  <definedNames>
    <definedName name="_xlnm._FilterDatabase" localSheetId="1" hidden="1">'Main Data'!$A$1:$T$4115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3" i="8" l="1"/>
  <c r="C13" i="8"/>
  <c r="B13" i="8"/>
  <c r="D2" i="8"/>
  <c r="C2" i="8"/>
  <c r="G3" i="8"/>
  <c r="H3" i="8"/>
  <c r="G4" i="8"/>
  <c r="H4" i="8"/>
  <c r="G5" i="8"/>
  <c r="H5" i="8"/>
  <c r="G6" i="8"/>
  <c r="H6" i="8"/>
  <c r="G7" i="8"/>
  <c r="H7" i="8"/>
  <c r="G8" i="8"/>
  <c r="H8" i="8"/>
  <c r="G9" i="8"/>
  <c r="H9" i="8"/>
  <c r="G10" i="8"/>
  <c r="H10" i="8"/>
  <c r="G11" i="8"/>
  <c r="H11" i="8"/>
  <c r="G12" i="8"/>
  <c r="H12" i="8"/>
  <c r="F3" i="8"/>
  <c r="F4" i="8"/>
  <c r="F5" i="8"/>
  <c r="F6" i="8"/>
  <c r="F7" i="8"/>
  <c r="F8" i="8"/>
  <c r="F9" i="8"/>
  <c r="F10" i="8"/>
  <c r="F11" i="8"/>
  <c r="F12" i="8"/>
  <c r="E3" i="8"/>
  <c r="E4" i="8"/>
  <c r="E5" i="8"/>
  <c r="E6" i="8"/>
  <c r="E7" i="8"/>
  <c r="E8" i="8"/>
  <c r="E9" i="8"/>
  <c r="E10" i="8"/>
  <c r="E11" i="8"/>
  <c r="E12" i="8"/>
  <c r="D12" i="8"/>
  <c r="D11" i="8"/>
  <c r="D10" i="8"/>
  <c r="D3" i="8"/>
  <c r="D9" i="8"/>
  <c r="D8" i="8"/>
  <c r="D7" i="8"/>
  <c r="D6" i="8"/>
  <c r="D5" i="8"/>
  <c r="D4" i="8"/>
  <c r="C11" i="8"/>
  <c r="C5" i="8"/>
  <c r="C12" i="8"/>
  <c r="C10" i="8"/>
  <c r="C9" i="8"/>
  <c r="C8" i="8"/>
  <c r="C7" i="8"/>
  <c r="C6" i="8"/>
  <c r="C4" i="8"/>
  <c r="C3" i="8"/>
  <c r="B12" i="8"/>
  <c r="B11" i="8"/>
  <c r="B10" i="8"/>
  <c r="B9" i="8"/>
  <c r="B8" i="8"/>
  <c r="B7" i="8"/>
  <c r="B6" i="8"/>
  <c r="B4" i="8"/>
  <c r="B3" i="8"/>
  <c r="B5" i="8"/>
  <c r="B2" i="8"/>
  <c r="G6" i="3"/>
  <c r="G7" i="3"/>
  <c r="G8" i="3"/>
  <c r="G9" i="3"/>
  <c r="G10" i="3"/>
  <c r="G11" i="3"/>
  <c r="G12" i="3"/>
  <c r="G13" i="3"/>
  <c r="G14" i="3"/>
  <c r="G5" i="3"/>
  <c r="S3" i="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F20" i="3"/>
  <c r="E13" i="8" l="1"/>
  <c r="E2" i="8"/>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13" i="8" l="1"/>
  <c r="H13" i="8"/>
  <c r="F13" i="8"/>
  <c r="H2" i="8"/>
  <c r="F2" i="8"/>
  <c r="G2" i="8"/>
</calcChain>
</file>

<file path=xl/sharedStrings.xml><?xml version="1.0" encoding="utf-8"?>
<sst xmlns="http://schemas.openxmlformats.org/spreadsheetml/2006/main" count="24860" uniqueCount="8433">
  <si>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</si>
  <si>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</si>
  <si>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</si>
  <si>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</si>
  <si>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</si>
  <si>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</si>
  <si>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</si>
  <si>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</si>
  <si>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</si>
  <si>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</si>
  <si>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</si>
  <si>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</si>
  <si>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</si>
  <si>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</si>
  <si>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</si>
  <si>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</si>
  <si>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</si>
  <si>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</si>
  <si>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</si>
  <si>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</si>
  <si>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</si>
  <si>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</si>
  <si>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</si>
  <si>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</si>
  <si>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</si>
  <si>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</si>
  <si>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</si>
  <si>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</si>
  <si>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</si>
  <si>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</si>
  <si>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</si>
  <si>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</si>
  <si>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</si>
  <si>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</si>
  <si>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</si>
  <si>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</si>
  <si>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</si>
  <si>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</si>
  <si>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</si>
  <si>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</si>
  <si>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</si>
  <si>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</si>
  <si>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</si>
  <si>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</si>
  <si>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</si>
  <si>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</si>
  <si>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</si>
  <si>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</si>
  <si>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</si>
  <si>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</si>
  <si>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</si>
  <si>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</si>
  <si>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</si>
  <si>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</si>
  <si>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</si>
  <si>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</si>
  <si>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</si>
  <si>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</si>
  <si>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</si>
  <si>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</si>
  <si>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</si>
  <si>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</si>
  <si>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</si>
  <si>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</si>
  <si>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</si>
  <si>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</si>
  <si>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</si>
  <si>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</si>
  <si>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</si>
  <si>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</si>
  <si>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</si>
  <si>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</si>
  <si>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</si>
  <si>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</si>
  <si>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</si>
  <si>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</si>
  <si>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</si>
  <si>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</si>
  <si>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</si>
  <si>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</si>
  <si>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</si>
  <si>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</si>
  <si>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</si>
  <si>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</si>
  <si>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</si>
  <si>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</si>
  <si>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</si>
  <si>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</si>
  <si>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</si>
  <si>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</si>
  <si>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</si>
  <si>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</si>
  <si>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</si>
  <si>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</si>
  <si>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</si>
  <si>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</si>
  <si>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</si>
  <si>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</si>
  <si>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</si>
  <si>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</si>
  <si>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</si>
  <si>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</si>
  <si>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</si>
  <si>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</si>
  <si>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</si>
  <si>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</si>
  <si>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</si>
  <si>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</si>
  <si>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</si>
  <si>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</si>
  <si>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</si>
  <si>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</si>
  <si>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</si>
  <si>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</si>
  <si>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</si>
  <si>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</si>
  <si>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</si>
  <si>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</si>
  <si>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</si>
  <si>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</si>
  <si>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</si>
  <si>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</si>
  <si>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</si>
  <si>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</si>
  <si>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</si>
  <si>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</si>
  <si>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</si>
  <si>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</si>
  <si>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</si>
  <si>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</si>
  <si>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</si>
  <si>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</si>
  <si>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</si>
  <si>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</si>
  <si>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</si>
  <si>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</si>
  <si>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</si>
  <si>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</si>
  <si>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</si>
  <si>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</si>
  <si>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</si>
  <si>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</si>
  <si>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</si>
  <si>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</si>
  <si>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</si>
  <si>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</si>
  <si>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</si>
  <si>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</si>
  <si>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</si>
  <si>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</si>
  <si>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</si>
  <si>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</si>
  <si>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</si>
  <si>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</si>
  <si>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</si>
  <si>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</si>
  <si>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</si>
  <si>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</si>
  <si>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</si>
  <si>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</si>
  <si>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</si>
  <si>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</si>
  <si>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</si>
  <si>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</si>
  <si>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</si>
  <si>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</si>
  <si>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</si>
  <si>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</si>
  <si>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</si>
  <si>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</si>
  <si>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</si>
  <si>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</si>
  <si>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</si>
  <si>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</si>
  <si>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</si>
  <si>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</si>
  <si>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</si>
  <si>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</si>
  <si>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</si>
  <si>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</si>
  <si>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</si>
  <si>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</si>
  <si>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</si>
  <si>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</si>
  <si>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</si>
  <si>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</si>
  <si>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</si>
  <si>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</si>
  <si>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</si>
  <si>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</si>
  <si>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</si>
  <si>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</si>
  <si>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</si>
  <si>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</si>
  <si>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</si>
  <si>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</si>
  <si>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</si>
  <si>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</si>
  <si>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</si>
  <si>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</si>
  <si>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</si>
  <si>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</si>
  <si>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</si>
  <si>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</si>
  <si>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</si>
  <si>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</si>
  <si>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</si>
  <si>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</si>
  <si>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</si>
  <si>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</si>
  <si>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</si>
  <si>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</si>
  <si>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</si>
  <si>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</si>
  <si>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</si>
  <si>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</si>
  <si>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</si>
  <si>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</si>
  <si>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</si>
  <si>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</si>
  <si>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</si>
  <si>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</si>
  <si>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</si>
  <si>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</si>
  <si>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</si>
  <si>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</si>
  <si>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</si>
  <si>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</si>
  <si>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</si>
  <si>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</si>
  <si>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</si>
  <si>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</si>
  <si>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</si>
  <si>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</si>
  <si>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</si>
  <si>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</si>
  <si>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</si>
  <si>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</si>
  <si>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</si>
  <si>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</si>
  <si>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</si>
  <si>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</si>
  <si>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</si>
  <si>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</si>
  <si>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</si>
  <si>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</si>
  <si>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</si>
  <si>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</si>
  <si>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</si>
  <si>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</si>
  <si>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</si>
  <si>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</si>
  <si>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</si>
  <si>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</si>
  <si>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</si>
  <si>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</si>
  <si>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</si>
  <si>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</si>
  <si>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</si>
  <si>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</si>
  <si>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</si>
  <si>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</si>
  <si>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</si>
  <si>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</si>
  <si>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</si>
  <si>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</si>
  <si>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</si>
  <si>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</si>
  <si>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</si>
  <si>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</si>
  <si>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</si>
  <si>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</si>
  <si>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</si>
  <si>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</si>
  <si>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</si>
  <si>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</si>
  <si>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</si>
  <si>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</si>
  <si>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</si>
  <si>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</si>
  <si>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</si>
  <si>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</si>
  <si>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</si>
  <si>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</si>
  <si>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</si>
  <si>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</si>
  <si>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</si>
  <si>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</si>
  <si>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</si>
  <si>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</si>
  <si>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</si>
  <si>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</si>
  <si>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</si>
  <si>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</si>
  <si>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</si>
  <si>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</si>
  <si>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</si>
  <si>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</si>
  <si>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</si>
  <si>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</si>
  <si>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</si>
  <si>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</si>
  <si>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</si>
  <si>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</si>
  <si>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</si>
  <si>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</si>
  <si>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</si>
  <si>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</si>
  <si>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</si>
  <si>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</si>
  <si>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</si>
  <si>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</si>
  <si>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</si>
  <si>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</si>
  <si>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</si>
  <si>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</si>
  <si>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</si>
  <si>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</si>
  <si>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</si>
  <si>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</si>
  <si>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</si>
  <si>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</si>
  <si>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</si>
  <si>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</si>
  <si>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</si>
  <si>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</si>
  <si>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</si>
  <si>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</si>
  <si>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</si>
  <si>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</si>
  <si>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</si>
  <si>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</si>
  <si>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</si>
  <si>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</si>
  <si>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</si>
  <si>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</si>
  <si>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</si>
  <si>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</si>
  <si>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</si>
  <si>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</si>
  <si>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</si>
  <si>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</si>
  <si>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</si>
  <si>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</si>
  <si>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</si>
  <si>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</si>
  <si>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</si>
  <si>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</si>
  <si>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</si>
  <si>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</si>
  <si>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</si>
  <si>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</si>
  <si>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</si>
  <si>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</si>
  <si>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</si>
  <si>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</si>
  <si>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</si>
  <si>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</si>
  <si>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</si>
  <si>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</si>
  <si>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</si>
  <si>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</si>
  <si>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</si>
  <si>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</si>
  <si>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</si>
  <si>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</si>
  <si>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</si>
  <si>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</si>
  <si>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</si>
  <si>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</si>
  <si>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</si>
  <si>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</si>
  <si>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</si>
  <si>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</si>
  <si>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</si>
  <si>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</si>
  <si>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</si>
  <si>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</si>
  <si>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</si>
  <si>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</si>
  <si>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</si>
  <si>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</si>
  <si>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</si>
  <si>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</si>
  <si>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</si>
  <si>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</si>
  <si>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</si>
  <si>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</si>
  <si>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</si>
  <si>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</si>
  <si>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</si>
  <si>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</si>
  <si>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</si>
  <si>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</si>
  <si>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</si>
  <si>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</si>
  <si>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</si>
  <si>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</si>
  <si>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</si>
  <si>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</si>
  <si>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</si>
  <si>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</si>
  <si>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</si>
  <si>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</si>
  <si>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</si>
  <si>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</si>
  <si>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</si>
  <si>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</si>
  <si>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</si>
  <si>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</si>
  <si>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</si>
  <si>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</si>
  <si>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</si>
  <si>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</si>
  <si>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</si>
  <si>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</si>
  <si>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</si>
  <si>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</si>
  <si>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</si>
  <si>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</si>
  <si>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</si>
  <si>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</si>
  <si>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</si>
  <si>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</si>
  <si>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</si>
  <si>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</si>
  <si>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</si>
  <si>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</si>
  <si>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</si>
  <si>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</si>
  <si>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</si>
  <si>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</si>
  <si>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</si>
  <si>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</si>
  <si>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</si>
  <si>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</si>
  <si>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</si>
  <si>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</si>
  <si>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</si>
  <si>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</si>
  <si>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</si>
  <si>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</si>
  <si>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</si>
  <si>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</si>
  <si>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</si>
  <si>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</si>
  <si>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</si>
  <si>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</si>
  <si>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</si>
  <si>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</si>
  <si>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</si>
  <si>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</si>
  <si>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</si>
  <si>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</si>
  <si>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</si>
  <si>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</si>
  <si>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</si>
  <si>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</si>
  <si>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</si>
  <si>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</si>
  <si>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</si>
  <si>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</si>
  <si>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</si>
  <si>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</si>
  <si>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</si>
  <si>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</si>
  <si>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</si>
  <si>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</si>
  <si>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</si>
  <si>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</si>
  <si>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</si>
  <si>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</si>
  <si>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</si>
  <si>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</si>
  <si>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</si>
  <si>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</si>
  <si>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</si>
  <si>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</si>
  <si>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</si>
  <si>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</si>
  <si>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</si>
  <si>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</si>
  <si>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</si>
  <si>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</si>
  <si>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</si>
  <si>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</si>
  <si>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</si>
  <si>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</si>
  <si>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</si>
  <si>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</si>
  <si>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</si>
  <si>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</si>
  <si>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</si>
  <si>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</si>
  <si>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</si>
  <si>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</si>
  <si>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</si>
  <si>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</si>
  <si>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</si>
  <si>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</si>
  <si>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</si>
  <si>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</si>
  <si>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</si>
  <si>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</si>
  <si>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</si>
  <si>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</si>
  <si>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</si>
  <si>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</si>
  <si>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</si>
  <si>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</si>
  <si>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</si>
  <si>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</si>
  <si>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</si>
  <si>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</si>
  <si>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</si>
  <si>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</si>
  <si>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</si>
  <si>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</si>
  <si>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</si>
  <si>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</si>
  <si>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</si>
  <si>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</si>
  <si>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</si>
  <si>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</si>
  <si>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</si>
  <si>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</si>
  <si>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</si>
  <si>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</si>
  <si>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</si>
  <si>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</si>
  <si>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</si>
  <si>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</si>
  <si>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</si>
  <si>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</si>
  <si>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</si>
  <si>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</si>
  <si>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</si>
  <si>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</si>
  <si>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</si>
  <si>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</si>
  <si>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</si>
  <si>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</si>
  <si>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</si>
  <si>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</si>
  <si>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</si>
  <si>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</si>
  <si>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</si>
  <si>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</si>
  <si>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</si>
  <si>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</si>
  <si>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</si>
  <si>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</si>
  <si>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</si>
  <si>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</si>
  <si>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</si>
  <si>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</si>
  <si>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</si>
  <si>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</si>
  <si>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</si>
  <si>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</si>
  <si>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</si>
  <si>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</si>
  <si>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</si>
  <si>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</si>
  <si>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</si>
  <si>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</si>
  <si>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</si>
  <si>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</si>
  <si>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</si>
  <si>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</si>
  <si>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</si>
  <si>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</si>
  <si>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</si>
  <si>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</si>
  <si>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</si>
  <si>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</si>
  <si>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</si>
  <si>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</si>
  <si>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</si>
  <si>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</si>
  <si>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</si>
  <si>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</si>
  <si>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</si>
  <si>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</si>
  <si>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</si>
  <si>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</si>
  <si>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</si>
  <si>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</si>
  <si>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</si>
  <si>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</si>
  <si>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</si>
  <si>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</si>
  <si>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</si>
  <si>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</si>
  <si>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</si>
  <si>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</si>
  <si>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</si>
  <si>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</si>
  <si>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</si>
  <si>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</si>
  <si>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</si>
  <si>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</si>
  <si>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</si>
  <si>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</si>
  <si>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</si>
  <si>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</si>
  <si>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</si>
  <si>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</si>
  <si>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</si>
  <si>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</si>
  <si>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</si>
  <si>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</si>
  <si>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</si>
  <si>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</si>
  <si>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</si>
  <si>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</si>
  <si>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</si>
  <si>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</si>
  <si>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</si>
  <si>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</si>
  <si>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</si>
  <si>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</si>
  <si>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</si>
  <si>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</si>
  <si>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</si>
  <si>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</si>
  <si>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</si>
  <si>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</si>
  <si>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</si>
  <si>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</si>
  <si>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</si>
  <si>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</si>
  <si>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</si>
  <si>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</si>
  <si>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</si>
  <si>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</si>
  <si>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</si>
  <si>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</si>
  <si>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</si>
  <si>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</si>
  <si>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</si>
  <si>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</si>
  <si>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</si>
  <si>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</si>
  <si>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</si>
  <si>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</si>
  <si>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</si>
  <si>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</si>
  <si>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</si>
  <si>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</si>
  <si>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</si>
  <si>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</si>
  <si>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</si>
  <si>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</si>
  <si>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</si>
  <si>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</si>
  <si>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</si>
  <si>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</si>
  <si>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</si>
  <si>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</si>
  <si>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</si>
  <si>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</si>
  <si>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</si>
  <si>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</si>
  <si>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</si>
  <si>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</si>
  <si>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</si>
  <si>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</si>
  <si>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</si>
  <si>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</si>
  <si>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</si>
  <si>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</si>
  <si>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</si>
  <si>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</si>
  <si>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</si>
  <si>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</si>
  <si>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</si>
  <si>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</si>
  <si>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</si>
  <si>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</si>
  <si>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</si>
  <si>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</si>
  <si>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</si>
  <si>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</si>
  <si>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</si>
  <si>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</si>
  <si>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</si>
  <si>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</si>
  <si>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</si>
  <si>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</si>
  <si>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</si>
  <si>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</si>
  <si>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</si>
  <si>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</si>
  <si>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</si>
  <si>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</si>
  <si>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</si>
  <si>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</si>
  <si>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</si>
  <si>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</si>
  <si>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</si>
  <si>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</si>
  <si>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</si>
  <si>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</si>
  <si>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</si>
  <si>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</si>
  <si>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</si>
  <si>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</si>
  <si>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</si>
  <si>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</si>
  <si>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</si>
  <si>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</si>
  <si>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</si>
  <si>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</si>
  <si>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</si>
  <si>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</si>
  <si>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</si>
  <si>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</si>
  <si>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</si>
  <si>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</si>
  <si>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</si>
  <si>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</si>
  <si>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</si>
  <si>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</si>
  <si>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</si>
  <si>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</si>
  <si>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</si>
  <si>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</si>
  <si>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</si>
  <si>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</si>
  <si>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</si>
  <si>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</si>
  <si>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</si>
  <si>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</si>
  <si>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</si>
  <si>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</si>
  <si>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</si>
  <si>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</si>
  <si>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</si>
  <si>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</si>
  <si>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</si>
  <si>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</si>
  <si>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</si>
  <si>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</si>
  <si>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</si>
  <si>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</si>
  <si>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</si>
  <si>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</si>
  <si>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</si>
  <si>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</si>
  <si>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</si>
  <si>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</si>
  <si>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</si>
  <si>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</si>
  <si>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</si>
  <si>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</si>
  <si>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</si>
  <si>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</si>
  <si>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</si>
  <si>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</si>
  <si>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</si>
  <si>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</si>
  <si>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</si>
  <si>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</si>
  <si>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</si>
  <si>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</si>
  <si>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</si>
  <si>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</si>
  <si>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</si>
  <si>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</si>
  <si>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</si>
  <si>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</si>
  <si>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</si>
  <si>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</si>
  <si>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</si>
  <si>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</si>
  <si>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</si>
  <si>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</si>
  <si>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</si>
  <si>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</si>
  <si>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</si>
  <si>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</si>
  <si>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</si>
  <si>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</si>
  <si>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</si>
  <si>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</si>
  <si>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</si>
  <si>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</si>
  <si>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</si>
  <si>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</si>
  <si>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</si>
  <si>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</si>
  <si>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</si>
  <si>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</si>
  <si>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</si>
  <si>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</si>
  <si>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</si>
  <si>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</si>
  <si>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</si>
  <si>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</si>
  <si>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</si>
  <si>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</si>
  <si>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</si>
  <si>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</si>
  <si>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</si>
  <si>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</si>
  <si>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</si>
  <si>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</si>
  <si>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</si>
  <si>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</si>
  <si>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</si>
  <si>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</si>
  <si>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</si>
  <si>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</si>
  <si>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</si>
  <si>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</si>
  <si>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</si>
  <si>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</si>
  <si>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</si>
  <si>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</si>
  <si>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</si>
  <si>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</si>
  <si>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</si>
  <si>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</si>
  <si>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</si>
  <si>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</si>
  <si>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</si>
  <si>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</si>
  <si>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</si>
  <si>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</si>
  <si>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</si>
  <si>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</si>
  <si>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</si>
  <si>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</si>
  <si>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</si>
  <si>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</si>
  <si>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</si>
  <si>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</si>
  <si>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</si>
  <si>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</si>
  <si>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</si>
  <si>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</si>
  <si>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</si>
  <si>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</si>
  <si>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</si>
  <si>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</si>
  <si>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</si>
  <si>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</si>
  <si>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</si>
  <si>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</si>
  <si>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</si>
  <si>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</si>
  <si>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</si>
  <si>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</si>
  <si>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</si>
  <si>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</si>
  <si>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</si>
  <si>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</si>
  <si>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</si>
  <si>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</si>
  <si>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</si>
  <si>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</si>
  <si>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</si>
  <si>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</si>
  <si>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</si>
  <si>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</si>
  <si>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</si>
  <si>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</si>
  <si>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</si>
  <si>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</si>
  <si>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</si>
  <si>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</si>
  <si>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</si>
  <si>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</si>
  <si>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</si>
  <si>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</si>
  <si>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</si>
  <si>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</si>
  <si>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</si>
  <si>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</si>
  <si>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</si>
  <si>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</si>
  <si>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</si>
  <si>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</si>
  <si>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</si>
  <si>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</si>
  <si>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</si>
  <si>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</si>
  <si>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</si>
  <si>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</si>
  <si>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</si>
  <si>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</si>
  <si>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</si>
  <si>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</si>
  <si>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</si>
  <si>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</si>
  <si>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</si>
  <si>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</si>
  <si>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</si>
  <si>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</si>
  <si>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</si>
  <si>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</si>
  <si>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</si>
  <si>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</si>
  <si>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</si>
  <si>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</si>
  <si>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</si>
  <si>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</si>
  <si>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</si>
  <si>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</si>
  <si>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</si>
  <si>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</si>
  <si>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</si>
  <si>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</si>
  <si>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</si>
  <si>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</si>
  <si>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</si>
  <si>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</si>
  <si>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</si>
  <si>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</si>
  <si>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</si>
  <si>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</si>
  <si>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</si>
  <si>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</si>
  <si>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</si>
  <si>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</si>
  <si>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</si>
  <si>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</si>
  <si>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</si>
  <si>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</si>
  <si>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</si>
  <si>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</si>
  <si>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</si>
  <si>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</si>
  <si>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</si>
  <si>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</si>
  <si>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</si>
  <si>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</si>
  <si>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</si>
  <si>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</si>
  <si>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</si>
  <si>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</si>
  <si>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</si>
  <si>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</si>
  <si>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</si>
  <si>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</si>
  <si>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</si>
  <si>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</si>
  <si>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</si>
  <si>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</si>
  <si>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</si>
  <si>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</si>
  <si>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</si>
  <si>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</si>
  <si>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</si>
  <si>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</si>
  <si>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</si>
  <si>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</si>
  <si>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</si>
  <si>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</si>
  <si>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</si>
  <si>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</si>
  <si>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</si>
  <si>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</si>
  <si>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</si>
  <si>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</si>
  <si>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</si>
  <si>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</si>
  <si>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</si>
  <si>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</si>
  <si>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</si>
  <si>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</si>
  <si>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</si>
  <si>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</si>
  <si>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</si>
  <si>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</si>
  <si>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</si>
  <si>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</si>
  <si>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</si>
  <si>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</si>
  <si>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</si>
  <si>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</si>
  <si>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</si>
  <si>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</si>
  <si>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</si>
  <si>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</si>
  <si>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</si>
  <si>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</si>
  <si>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</si>
  <si>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</si>
  <si>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</si>
  <si>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</si>
  <si>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</si>
  <si>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</si>
  <si>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</si>
  <si>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</si>
  <si>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</si>
  <si>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</si>
  <si>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</si>
  <si>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</si>
  <si>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</si>
  <si>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</si>
  <si>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</si>
  <si>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</si>
  <si>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</si>
  <si>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</si>
  <si>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</si>
  <si>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</si>
  <si>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</si>
  <si>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</si>
  <si>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</si>
  <si>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</si>
  <si>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</si>
  <si>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</si>
  <si>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</si>
  <si>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</si>
  <si>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</si>
  <si>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</si>
  <si>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</si>
  <si>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</si>
  <si>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</si>
  <si>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</si>
  <si>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</si>
  <si>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</si>
  <si>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</si>
  <si>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</si>
  <si>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</si>
  <si>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</si>
  <si>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</si>
  <si>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</si>
  <si>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</si>
  <si>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</si>
  <si>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</si>
  <si>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</si>
  <si>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</si>
  <si>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</si>
  <si>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</si>
  <si>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</si>
  <si>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</si>
  <si>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</si>
  <si>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</si>
  <si>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</si>
  <si>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</si>
  <si>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</si>
  <si>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</si>
  <si>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</si>
  <si>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</si>
  <si>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</si>
  <si>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</si>
  <si>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</si>
  <si>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</si>
  <si>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</si>
  <si>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</si>
  <si>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</si>
  <si>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</si>
  <si>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</si>
  <si>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</si>
  <si>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</si>
  <si>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</si>
  <si>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</si>
  <si>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</si>
  <si>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</si>
  <si>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</si>
  <si>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</si>
  <si>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</si>
  <si>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</si>
  <si>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</si>
  <si>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</si>
  <si>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</si>
  <si>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</si>
  <si>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</si>
  <si>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</si>
  <si>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</si>
  <si>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</si>
  <si>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</si>
  <si>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</si>
  <si>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</si>
  <si>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</si>
  <si>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</si>
  <si>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</si>
  <si>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</si>
  <si>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</si>
  <si>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</si>
  <si>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</si>
  <si>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</si>
  <si>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</si>
  <si>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</si>
  <si>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</si>
  <si>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</si>
  <si>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</si>
  <si>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</si>
  <si>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</si>
  <si>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</si>
  <si>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</si>
  <si>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</si>
  <si>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</si>
  <si>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</si>
  <si>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</si>
  <si>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</si>
  <si>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</si>
  <si>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</si>
  <si>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</si>
  <si>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</si>
  <si>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</si>
  <si>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</si>
  <si>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</si>
  <si>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</si>
  <si>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</si>
  <si>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</si>
  <si>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</si>
  <si>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</si>
  <si>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</si>
  <si>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</si>
  <si>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</si>
  <si>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</si>
  <si>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</si>
  <si>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</si>
  <si>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</si>
  <si>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</si>
  <si>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</si>
  <si>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</si>
  <si>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</si>
  <si>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</si>
  <si>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</si>
  <si>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</si>
  <si>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</si>
  <si>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</si>
  <si>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</si>
  <si>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</si>
  <si>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</si>
  <si>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</si>
  <si>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</si>
  <si>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</si>
  <si>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</si>
  <si>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</si>
  <si>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</si>
  <si>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</si>
  <si>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</si>
  <si>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</si>
  <si>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</si>
  <si>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</si>
  <si>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</si>
  <si>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</si>
  <si>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</si>
  <si>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</si>
  <si>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</si>
  <si>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</si>
  <si>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</si>
  <si>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</si>
  <si>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</si>
  <si>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</si>
  <si>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</si>
  <si>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</si>
  <si>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</si>
  <si>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</si>
  <si>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</si>
  <si>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</si>
  <si>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</si>
  <si>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</si>
  <si>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</si>
  <si>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</si>
  <si>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</si>
  <si>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</si>
  <si>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</si>
  <si>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</si>
  <si>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</si>
  <si>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</si>
  <si>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</si>
  <si>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</si>
  <si>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</si>
  <si>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</si>
  <si>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</si>
  <si>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</si>
  <si>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</si>
  <si>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</si>
  <si>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</si>
  <si>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</si>
  <si>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</si>
  <si>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</si>
  <si>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</si>
  <si>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</si>
  <si>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</si>
  <si>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</si>
  <si>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</si>
  <si>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</si>
  <si>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</si>
  <si>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</si>
  <si>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</si>
  <si>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</si>
  <si>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</si>
  <si>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</si>
  <si>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</si>
  <si>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</si>
  <si>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</si>
  <si>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</si>
  <si>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</si>
  <si>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</si>
  <si>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</si>
  <si>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</si>
  <si>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</si>
  <si>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</si>
  <si>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</si>
  <si>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</si>
  <si>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</si>
  <si>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</si>
  <si>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</si>
  <si>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</si>
  <si>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</si>
  <si>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</si>
  <si>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</si>
  <si>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</si>
  <si>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</si>
  <si>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</si>
  <si>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</si>
  <si>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</si>
  <si>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</si>
  <si>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</si>
  <si>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</si>
  <si>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</si>
  <si>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</si>
  <si>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</si>
  <si>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</si>
  <si>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</si>
  <si>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</si>
  <si>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</si>
  <si>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</si>
  <si>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</si>
  <si>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</si>
  <si>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</si>
  <si>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</si>
  <si>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</si>
  <si>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</si>
  <si>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</si>
  <si>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</si>
  <si>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</si>
  <si>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</si>
  <si>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</si>
  <si>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</si>
  <si>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</si>
  <si>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</si>
  <si>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</si>
  <si>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</si>
  <si>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</si>
  <si>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</si>
  <si>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</si>
  <si>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</si>
  <si>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</si>
  <si>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</si>
  <si>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</si>
  <si>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</si>
  <si>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</si>
  <si>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</si>
  <si>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</si>
  <si>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</si>
  <si>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</si>
  <si>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</si>
  <si>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</si>
  <si>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</si>
  <si>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</si>
  <si>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</si>
  <si>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</si>
  <si>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</si>
  <si>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</si>
  <si>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</si>
  <si>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</si>
  <si>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</si>
  <si>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</si>
  <si>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</si>
  <si>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</si>
  <si>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</si>
  <si>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</si>
  <si>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</si>
  <si>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</si>
  <si>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</si>
  <si>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</si>
  <si>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</si>
  <si>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</si>
  <si>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</si>
  <si>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</si>
  <si>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</si>
  <si>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</si>
  <si>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</si>
  <si>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</si>
  <si>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</si>
  <si>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</si>
  <si>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</si>
  <si>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</si>
  <si>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</si>
  <si>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</si>
  <si>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</si>
  <si>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</si>
  <si>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</si>
  <si>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</si>
  <si>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</si>
  <si>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</si>
  <si>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</si>
  <si>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</si>
  <si>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</si>
  <si>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</si>
  <si>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</si>
  <si>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</si>
  <si>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</si>
  <si>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</si>
  <si>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</si>
  <si>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</si>
  <si>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</si>
  <si>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</si>
  <si>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</si>
  <si>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</si>
  <si>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</si>
  <si>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</si>
  <si>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</si>
  <si>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</si>
  <si>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</si>
  <si>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</si>
  <si>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</si>
  <si>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</si>
  <si>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</si>
  <si>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</si>
  <si>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</si>
  <si>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</si>
  <si>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</si>
  <si>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</si>
  <si>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</si>
  <si>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</si>
  <si>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</si>
  <si>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</si>
  <si>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</si>
  <si>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</si>
  <si>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</si>
  <si>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</si>
  <si>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</si>
  <si>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</si>
  <si>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</si>
  <si>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</si>
  <si>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</si>
  <si>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</si>
  <si>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</si>
  <si>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</si>
  <si>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</si>
  <si>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</si>
  <si>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</si>
  <si>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</si>
  <si>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</si>
  <si>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</si>
  <si>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</si>
  <si>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</si>
  <si>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</si>
  <si>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</si>
  <si>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</si>
  <si>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</si>
  <si>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</si>
  <si>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</si>
  <si>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</si>
  <si>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</si>
  <si>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</si>
  <si>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</si>
  <si>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</si>
  <si>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</si>
  <si>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</si>
  <si>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</si>
  <si>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</si>
  <si>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</si>
  <si>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</si>
  <si>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</si>
  <si>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</si>
  <si>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</si>
  <si>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</si>
  <si>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</si>
  <si>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</si>
  <si>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</si>
  <si>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</si>
  <si>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</si>
  <si>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</si>
  <si>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</si>
  <si>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</si>
  <si>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</si>
  <si>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</si>
  <si>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</si>
  <si>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</si>
  <si>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</si>
  <si>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</si>
  <si>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</si>
  <si>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</si>
  <si>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</si>
  <si>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</si>
  <si>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</si>
  <si>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</si>
  <si>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</si>
  <si>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</si>
  <si>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</si>
  <si>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</si>
  <si>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</si>
  <si>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</si>
  <si>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</si>
  <si>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</si>
  <si>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</si>
  <si>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</si>
  <si>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</si>
  <si>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</si>
  <si>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</si>
  <si>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</si>
  <si>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</si>
  <si>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</si>
  <si>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</si>
  <si>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</si>
  <si>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</si>
  <si>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</si>
  <si>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</si>
  <si>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</si>
  <si>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</si>
  <si>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</si>
  <si>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</si>
  <si>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</si>
  <si>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</si>
  <si>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</si>
  <si>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</si>
  <si>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</si>
  <si>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</si>
  <si>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</si>
  <si>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</si>
  <si>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</si>
  <si>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</si>
  <si>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</si>
  <si>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</si>
  <si>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</si>
  <si>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</si>
  <si>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</si>
  <si>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</si>
  <si>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</si>
  <si>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</si>
  <si>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</si>
  <si>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</si>
  <si>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</si>
  <si>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</si>
  <si>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</si>
  <si>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</si>
  <si>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</si>
  <si>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</si>
  <si>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</si>
  <si>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</si>
  <si>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</si>
  <si>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</si>
  <si>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</si>
  <si>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</si>
  <si>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</si>
  <si>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</si>
  <si>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</si>
  <si>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</si>
  <si>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</si>
  <si>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</si>
  <si>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</si>
  <si>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</si>
  <si>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</si>
  <si>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</si>
  <si>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</si>
  <si>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</si>
  <si>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</si>
  <si>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</si>
  <si>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</si>
  <si>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</si>
  <si>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</si>
  <si>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</si>
  <si>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</si>
  <si>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</si>
  <si>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</si>
  <si>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</si>
  <si>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</si>
  <si>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</si>
  <si>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</si>
  <si>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</si>
  <si>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</si>
  <si>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</si>
  <si>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</si>
  <si>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</si>
  <si>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</si>
  <si>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</si>
  <si>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</si>
  <si>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</si>
  <si>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</si>
  <si>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</si>
  <si>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</si>
  <si>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</si>
  <si>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</si>
  <si>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</si>
  <si>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</si>
  <si>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</si>
  <si>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</si>
  <si>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</si>
  <si>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</si>
  <si>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</si>
  <si>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</si>
  <si>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</si>
  <si>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</si>
  <si>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</si>
  <si>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</si>
  <si>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</si>
  <si>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</si>
  <si>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</si>
  <si>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</si>
  <si>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</si>
  <si>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</si>
  <si>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</si>
  <si>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</si>
  <si>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</si>
  <si>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</si>
  <si>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</si>
  <si>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</si>
  <si>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</si>
  <si>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</si>
  <si>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</si>
  <si>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</si>
  <si>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</si>
  <si>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</si>
  <si>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</si>
  <si>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</si>
  <si>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</si>
  <si>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</si>
  <si>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</si>
  <si>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</si>
  <si>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</si>
  <si>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</si>
  <si>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</si>
  <si>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</si>
  <si>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</si>
  <si>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</si>
  <si>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</si>
  <si>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</si>
  <si>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</si>
  <si>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</si>
  <si>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</si>
  <si>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</si>
  <si>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</si>
  <si>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</si>
  <si>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</si>
  <si>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</si>
  <si>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</si>
  <si>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</si>
  <si>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</si>
  <si>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</si>
  <si>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</si>
  <si>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</si>
  <si>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</si>
  <si>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</si>
  <si>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</si>
  <si>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</si>
  <si>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</si>
  <si>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</si>
  <si>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</si>
  <si>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</si>
  <si>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</si>
  <si>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</si>
  <si>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</si>
  <si>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</si>
  <si>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</si>
  <si>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</si>
  <si>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</si>
  <si>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</si>
  <si>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</si>
  <si>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</si>
  <si>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</si>
  <si>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</si>
  <si>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</si>
  <si>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</si>
  <si>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</si>
  <si>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</si>
  <si>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</si>
  <si>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</si>
  <si>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</si>
  <si>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</si>
  <si>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</si>
  <si>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</si>
  <si>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</si>
  <si>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</si>
  <si>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</si>
  <si>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</si>
  <si>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</si>
  <si>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</si>
  <si>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</si>
  <si>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</si>
  <si>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</si>
  <si>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</si>
  <si>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</si>
  <si>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</si>
  <si>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</si>
  <si>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</si>
  <si>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</si>
  <si>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</si>
  <si>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</si>
  <si>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</si>
  <si>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</si>
  <si>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</si>
  <si>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</si>
  <si>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</si>
  <si>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</si>
  <si>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</si>
  <si>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</si>
  <si>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</si>
  <si>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</si>
  <si>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</si>
  <si>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</si>
  <si>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</si>
  <si>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</si>
  <si>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</si>
  <si>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</si>
  <si>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</si>
  <si>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</si>
  <si>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</si>
  <si>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</si>
  <si>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</si>
  <si>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</si>
  <si>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</si>
  <si>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</si>
  <si>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</si>
  <si>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</si>
  <si>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</si>
  <si>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</si>
  <si>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</si>
  <si>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</si>
  <si>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</si>
  <si>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</si>
  <si>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</si>
  <si>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</si>
  <si>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</si>
  <si>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</si>
  <si>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</si>
  <si>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</si>
  <si>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</si>
  <si>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</si>
  <si>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</si>
  <si>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</si>
  <si>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</si>
  <si>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</si>
  <si>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</si>
  <si>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</si>
  <si>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</si>
  <si>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</si>
  <si>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</si>
  <si>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</si>
  <si>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</si>
  <si>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</si>
  <si>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</si>
  <si>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</si>
  <si>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</si>
  <si>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</si>
  <si>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</si>
  <si>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</si>
  <si>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</si>
  <si>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</si>
  <si>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</si>
  <si>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</si>
  <si>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</si>
  <si>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</si>
  <si>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</si>
  <si>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</si>
  <si>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</si>
  <si>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</si>
  <si>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</si>
  <si>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</si>
  <si>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</si>
  <si>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</si>
  <si>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</si>
  <si>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</si>
  <si>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</si>
  <si>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</si>
  <si>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</si>
  <si>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</si>
  <si>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</si>
  <si>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</si>
  <si>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</si>
  <si>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</si>
  <si>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</si>
  <si>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</si>
  <si>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</si>
  <si>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</si>
  <si>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</si>
  <si>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</si>
  <si>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</si>
  <si>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</si>
  <si>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</si>
  <si>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</si>
  <si>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</si>
  <si>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</si>
  <si>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</si>
  <si>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</si>
  <si>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</si>
  <si>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</si>
  <si>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</si>
  <si>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</si>
  <si>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</si>
  <si>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</si>
  <si>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</si>
  <si>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</si>
  <si>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</si>
  <si>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</si>
  <si>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</si>
  <si>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</si>
  <si>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</si>
  <si>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</si>
  <si>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</si>
  <si>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</si>
  <si>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</si>
  <si>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</si>
  <si>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</si>
  <si>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</si>
  <si>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</si>
  <si>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</si>
  <si>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</si>
  <si>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</si>
  <si>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</si>
  <si>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</si>
  <si>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</si>
  <si>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</si>
  <si>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</si>
  <si>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</si>
  <si>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</si>
  <si>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</si>
  <si>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</si>
  <si>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</si>
  <si>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</si>
  <si>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</si>
  <si>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</si>
  <si>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</si>
  <si>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</si>
  <si>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</si>
  <si>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</si>
  <si>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</si>
  <si>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</si>
  <si>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</si>
  <si>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</si>
  <si>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</si>
  <si>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</si>
  <si>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</si>
  <si>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</si>
  <si>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</si>
  <si>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</si>
  <si>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</si>
  <si>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</si>
  <si>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</si>
  <si>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</si>
  <si>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</si>
  <si>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</si>
  <si>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</si>
  <si>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</si>
  <si>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</si>
  <si>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</si>
  <si>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</si>
  <si>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</si>
  <si>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</si>
  <si>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</si>
  <si>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</si>
  <si>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</si>
  <si>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</si>
  <si>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</si>
  <si>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</si>
  <si>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</si>
  <si>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</si>
  <si>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</si>
  <si>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</si>
  <si>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</si>
  <si>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</si>
  <si>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</si>
  <si>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</si>
  <si>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</si>
  <si>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</si>
  <si>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</si>
  <si>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</si>
  <si>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</si>
  <si>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</si>
  <si>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</si>
  <si>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</si>
  <si>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</si>
  <si>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</si>
  <si>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</si>
  <si>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</si>
  <si>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</si>
  <si>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</si>
  <si>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</si>
  <si>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</si>
  <si>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</si>
  <si>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</si>
  <si>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</si>
  <si>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</si>
  <si>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</si>
  <si>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</si>
  <si>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</si>
  <si>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</si>
  <si>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</si>
  <si>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</si>
  <si>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</si>
  <si>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</si>
  <si>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</si>
  <si>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</si>
  <si>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</si>
  <si>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</si>
  <si>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</si>
  <si>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</si>
  <si>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</si>
  <si>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</si>
  <si>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</si>
  <si>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</si>
  <si>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</si>
  <si>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</si>
  <si>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</si>
  <si>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</si>
  <si>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</si>
  <si>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</si>
  <si>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</si>
  <si>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</si>
  <si>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</si>
  <si>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</si>
  <si>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</si>
  <si>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</si>
  <si>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</si>
  <si>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</si>
  <si>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</si>
  <si>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</si>
  <si>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</si>
  <si>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</si>
  <si>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</si>
  <si>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</si>
  <si>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</si>
  <si>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</si>
  <si>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</si>
  <si>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</si>
  <si>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</si>
  <si>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</si>
  <si>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</si>
  <si>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</si>
  <si>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</si>
  <si>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</si>
  <si>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</si>
  <si>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</si>
  <si>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</si>
  <si>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</si>
  <si>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</si>
  <si>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</si>
  <si>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</si>
  <si>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</si>
  <si>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</si>
  <si>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</si>
  <si>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</si>
  <si>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</si>
  <si>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</si>
  <si>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</si>
  <si>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</si>
  <si>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</si>
  <si>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</si>
  <si>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</si>
  <si>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</si>
  <si>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</si>
  <si>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</si>
  <si>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</si>
  <si>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</si>
  <si>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</si>
  <si>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</si>
  <si>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</si>
  <si>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</si>
  <si>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</si>
  <si>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</si>
  <si>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</si>
  <si>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</si>
  <si>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</si>
  <si>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</si>
  <si>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</si>
  <si>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</si>
  <si>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</si>
  <si>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</si>
  <si>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</si>
  <si>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</si>
  <si>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</si>
  <si>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</si>
  <si>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</si>
  <si>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</si>
  <si>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</si>
  <si>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</si>
  <si>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</si>
  <si>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</si>
  <si>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</si>
  <si>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</si>
  <si>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</si>
  <si>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</si>
  <si>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</si>
  <si>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</si>
  <si>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</si>
  <si>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</si>
  <si>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</si>
  <si>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</si>
  <si>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</si>
  <si>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</si>
  <si>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</si>
  <si>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</si>
  <si>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</si>
  <si>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</si>
  <si>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</si>
  <si>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</si>
  <si>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</si>
  <si>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</si>
  <si>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</si>
  <si>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</si>
  <si>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</si>
  <si>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</si>
  <si>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</si>
  <si>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</si>
  <si>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</si>
  <si>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</si>
  <si>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</si>
  <si>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</si>
  <si>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</si>
  <si>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</si>
  <si>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</si>
  <si>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</si>
  <si>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</si>
  <si>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</si>
  <si>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</si>
  <si>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</si>
  <si>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</si>
  <si>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</si>
  <si>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</si>
  <si>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</si>
  <si>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</si>
  <si>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</si>
  <si>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</si>
  <si>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</si>
  <si>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</si>
  <si>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</si>
  <si>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</si>
  <si>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</si>
  <si>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</si>
  <si>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</si>
  <si>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</si>
  <si>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</si>
  <si>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</si>
  <si>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</si>
  <si>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</si>
  <si>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</si>
  <si>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</si>
  <si>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</si>
  <si>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</si>
  <si>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</si>
  <si>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</si>
  <si>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</si>
  <si>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</si>
  <si>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</si>
  <si>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</si>
  <si>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</si>
  <si>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</si>
  <si>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</si>
  <si>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</si>
  <si>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</si>
  <si>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</si>
  <si>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</si>
  <si>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</si>
  <si>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</si>
  <si>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</si>
  <si>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</si>
  <si>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</si>
  <si>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</si>
  <si>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</si>
  <si>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</si>
  <si>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</si>
  <si>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</si>
  <si>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</si>
  <si>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</si>
  <si>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</si>
  <si>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</si>
  <si>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</si>
  <si>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</si>
  <si>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</si>
  <si>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</si>
  <si>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</si>
  <si>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</si>
  <si>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</si>
  <si>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</si>
  <si>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</si>
  <si>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</si>
  <si>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</si>
  <si>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</si>
  <si>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</si>
  <si>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</si>
  <si>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</si>
  <si>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</si>
  <si>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</si>
  <si>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</si>
  <si>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</si>
  <si>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</si>
  <si>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</si>
  <si>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</si>
  <si>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</si>
  <si>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</si>
  <si>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</si>
  <si>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</si>
  <si>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</si>
  <si>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</si>
  <si>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</si>
  <si>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</si>
  <si>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</si>
  <si>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</si>
  <si>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</si>
  <si>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</si>
  <si>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</si>
  <si>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</si>
  <si>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</si>
  <si>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</si>
  <si>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</si>
  <si>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</si>
  <si>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</si>
  <si>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</si>
  <si>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</si>
  <si>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</si>
  <si>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</si>
  <si>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</si>
  <si>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</si>
  <si>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</si>
  <si>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</si>
  <si>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</si>
  <si>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</si>
  <si>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</si>
  <si>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</si>
  <si>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</si>
  <si>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</si>
  <si>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</si>
  <si>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</si>
  <si>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</si>
  <si>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</si>
  <si>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</si>
  <si>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</si>
  <si>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</si>
  <si>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</si>
  <si>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</si>
  <si>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</si>
  <si>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</si>
  <si>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</si>
  <si>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</si>
  <si>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</si>
  <si>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</si>
  <si>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</si>
  <si>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</si>
  <si>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</si>
  <si>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</si>
  <si>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</si>
  <si>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</si>
  <si>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</si>
  <si>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</si>
  <si>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</si>
  <si>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</si>
  <si>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</si>
  <si>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</si>
  <si>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</si>
  <si>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</si>
  <si>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</si>
  <si>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</si>
  <si>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</si>
  <si>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</si>
  <si>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</si>
  <si>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</si>
  <si>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</si>
  <si>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</si>
  <si>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</si>
  <si>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</si>
  <si>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</si>
  <si>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</si>
  <si>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</si>
  <si>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</si>
  <si>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</si>
  <si>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</si>
  <si>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</si>
  <si>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</si>
  <si>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</si>
  <si>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</si>
  <si>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</si>
  <si>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</si>
  <si>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</si>
  <si>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</si>
  <si>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</si>
  <si>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</si>
  <si>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</si>
  <si>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</si>
  <si>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</si>
  <si>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</si>
  <si>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</si>
  <si>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</si>
  <si>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</si>
  <si>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</si>
  <si>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</si>
  <si>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</si>
  <si>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</si>
  <si>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</si>
  <si>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</si>
  <si>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</si>
  <si>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</si>
  <si>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</si>
  <si>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</si>
  <si>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</si>
  <si>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</si>
  <si>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</si>
  <si>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</si>
  <si>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</si>
  <si>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</si>
  <si>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</si>
  <si>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</si>
  <si>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</si>
  <si>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</si>
  <si>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</si>
  <si>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</si>
  <si>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</si>
  <si>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</si>
  <si>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</si>
  <si>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</si>
  <si>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</si>
  <si>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</si>
  <si>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</si>
  <si>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</si>
  <si>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</si>
  <si>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</si>
  <si>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</si>
  <si>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</si>
  <si>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</si>
  <si>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</si>
  <si>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</si>
  <si>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</si>
  <si>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</si>
  <si>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</si>
  <si>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</si>
  <si>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</si>
  <si>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</si>
  <si>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</si>
  <si>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</si>
  <si>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</si>
  <si>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</si>
  <si>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</si>
  <si>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</si>
  <si>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</si>
  <si>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</si>
  <si>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</si>
  <si>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</si>
  <si>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</si>
  <si>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</si>
  <si>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</si>
  <si>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</si>
  <si>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</si>
  <si>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</si>
  <si>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</si>
  <si>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</si>
  <si>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</si>
  <si>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</si>
  <si>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</si>
  <si>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</si>
  <si>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</si>
  <si>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</si>
  <si>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</si>
  <si>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</si>
  <si>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</si>
  <si>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</si>
  <si>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</si>
  <si>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</si>
  <si>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</si>
  <si>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</si>
  <si>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</si>
  <si>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</si>
  <si>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</si>
  <si>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</si>
  <si>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</si>
  <si>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</si>
  <si>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</si>
  <si>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</si>
  <si>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</si>
  <si>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</si>
  <si>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</si>
  <si>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</si>
  <si>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</si>
  <si>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</si>
  <si>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</si>
  <si>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</si>
  <si>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</si>
  <si>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</si>
  <si>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</si>
  <si>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</si>
  <si>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</si>
  <si>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</si>
  <si>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</si>
  <si>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</si>
  <si>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</si>
  <si>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</si>
  <si>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</si>
  <si>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</si>
  <si>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</si>
  <si>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</si>
  <si>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</si>
  <si>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</si>
  <si>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</si>
  <si>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</si>
  <si>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</si>
  <si>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</si>
  <si>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</si>
  <si>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</si>
  <si>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</si>
  <si>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</si>
  <si>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</si>
  <si>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</si>
  <si>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</si>
  <si>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</si>
  <si>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</si>
  <si>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</si>
  <si>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</si>
  <si>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</si>
  <si>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</si>
  <si>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</si>
  <si>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</si>
  <si>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</si>
  <si>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</si>
  <si>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</si>
  <si>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</si>
  <si>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</si>
  <si>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</si>
  <si>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</si>
  <si>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</si>
  <si>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</si>
  <si>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</si>
  <si>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</si>
  <si>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</si>
  <si>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</si>
  <si>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</si>
  <si>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</si>
  <si>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</si>
  <si>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</si>
  <si>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</si>
  <si>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</si>
  <si>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</si>
  <si>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</si>
  <si>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</si>
  <si>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</si>
  <si>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</si>
  <si>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</si>
  <si>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</si>
  <si>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</si>
  <si>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</si>
  <si>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</si>
  <si>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</si>
  <si>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</si>
  <si>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</si>
  <si>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</si>
  <si>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</si>
  <si>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</si>
  <si>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</si>
  <si>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</si>
  <si>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</si>
  <si>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</si>
  <si>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</si>
  <si>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</si>
  <si>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</si>
  <si>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</si>
  <si>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</si>
  <si>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</si>
  <si>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</si>
  <si>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</si>
  <si>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</si>
  <si>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</si>
  <si>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</si>
  <si>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</si>
  <si>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</si>
  <si>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</si>
  <si>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</si>
  <si>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</si>
  <si>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</si>
  <si>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</si>
  <si>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</si>
  <si>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</si>
  <si>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</si>
  <si>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</si>
  <si>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</si>
  <si>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</si>
  <si>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</si>
  <si>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</si>
  <si>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</si>
  <si>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</si>
  <si>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</si>
  <si>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</si>
  <si>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</si>
  <si>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</si>
  <si>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</si>
  <si>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</si>
  <si>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</si>
  <si>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</si>
  <si>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</si>
  <si>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</si>
  <si>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</si>
  <si>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</si>
  <si>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</si>
  <si>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</si>
  <si>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</si>
  <si>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</si>
  <si>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</si>
  <si>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</si>
  <si>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</si>
  <si>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</si>
  <si>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</si>
  <si>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</si>
  <si>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</si>
  <si>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</si>
  <si>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</si>
  <si>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</si>
  <si>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</si>
  <si>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</si>
  <si>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</si>
  <si>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</si>
  <si>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</si>
  <si>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</si>
  <si>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</si>
  <si>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</si>
  <si>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</si>
  <si>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</si>
  <si>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</si>
  <si>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</si>
  <si>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</si>
  <si>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</si>
  <si>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</si>
  <si>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</si>
  <si>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</si>
  <si>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</si>
  <si>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</si>
  <si>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</si>
  <si>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</si>
  <si>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</si>
  <si>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</si>
  <si>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</si>
  <si>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</si>
  <si>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</si>
  <si>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</si>
  <si>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</si>
  <si>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</si>
  <si>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</si>
  <si>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</si>
  <si>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</si>
  <si>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</si>
  <si>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</si>
  <si>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</si>
  <si>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</si>
  <si>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</si>
  <si>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</si>
  <si>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</si>
  <si>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</si>
  <si>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</si>
  <si>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</si>
  <si>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</si>
  <si>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</si>
  <si>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</si>
  <si>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</si>
  <si>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</si>
  <si>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</si>
  <si>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</si>
  <si>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</si>
  <si>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</si>
  <si>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</si>
  <si>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</si>
  <si>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</si>
  <si>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</si>
  <si>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</si>
  <si>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</si>
  <si>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</si>
  <si>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</si>
  <si>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</si>
  <si>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</si>
  <si>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</si>
  <si>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</si>
  <si>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</si>
  <si>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</si>
  <si>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</si>
  <si>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</si>
  <si>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</si>
  <si>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</si>
  <si>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</si>
  <si>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</si>
  <si>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</si>
  <si>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</si>
  <si>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</si>
  <si>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</si>
  <si>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</si>
  <si>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</si>
  <si>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</si>
  <si>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</si>
  <si>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</si>
  <si>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</si>
  <si>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</si>
  <si>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</si>
  <si>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</si>
  <si>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</si>
  <si>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</si>
  <si>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</si>
  <si>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</si>
  <si>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</si>
  <si>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</si>
  <si>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</si>
  <si>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</si>
  <si>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</si>
  <si>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</si>
  <si>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</si>
  <si>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</si>
  <si>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</si>
  <si>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</si>
  <si>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</si>
  <si>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</si>
  <si>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</si>
  <si>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</si>
  <si>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</si>
  <si>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</si>
  <si>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</si>
  <si>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</si>
  <si>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</si>
  <si>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</si>
  <si>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</si>
  <si>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</si>
  <si>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</si>
  <si>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</si>
  <si>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</si>
  <si>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</si>
  <si>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</si>
  <si>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</si>
  <si>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</si>
  <si>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</si>
  <si>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</si>
  <si>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</si>
  <si>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</si>
  <si>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</si>
  <si>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</si>
  <si>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</si>
  <si>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</si>
  <si>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</si>
  <si>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</si>
  <si>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</si>
  <si>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</si>
  <si>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</si>
  <si>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</si>
  <si>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</si>
  <si>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</si>
  <si>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</si>
  <si>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</si>
  <si>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</si>
  <si>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</si>
  <si>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</si>
  <si>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</si>
  <si>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</si>
  <si>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</si>
  <si>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</si>
  <si>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</si>
  <si>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</si>
  <si>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</si>
  <si>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</si>
  <si>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</si>
  <si>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</si>
  <si>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</si>
  <si>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</si>
  <si>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</si>
  <si>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</si>
  <si>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</si>
  <si>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</si>
  <si>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</si>
  <si>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</si>
  <si>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</si>
  <si>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</si>
  <si>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</si>
  <si>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</si>
  <si>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</si>
  <si>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</si>
  <si>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</si>
  <si>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</si>
  <si>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</si>
  <si>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</si>
  <si>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</si>
  <si>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</si>
  <si>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</si>
  <si>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</si>
  <si>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</si>
  <si>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</si>
  <si>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</si>
  <si>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</si>
  <si>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</si>
  <si>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</si>
  <si>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</si>
  <si>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</si>
  <si>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</si>
  <si>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</si>
  <si>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</si>
  <si>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</si>
  <si>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</si>
  <si>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</si>
  <si>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</si>
  <si>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</si>
  <si>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</si>
  <si>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</si>
  <si>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</si>
  <si>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</si>
  <si>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</si>
  <si>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</si>
  <si>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</si>
  <si>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</si>
  <si>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</si>
  <si>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</si>
  <si>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</si>
  <si>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</si>
  <si>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</si>
  <si>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</si>
  <si>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</si>
  <si>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</si>
  <si>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</si>
  <si>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</si>
  <si>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</si>
  <si>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</si>
  <si>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</si>
  <si>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</si>
  <si>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</si>
  <si>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</si>
  <si>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</si>
  <si>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</si>
  <si>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</si>
  <si>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</si>
  <si>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</si>
  <si>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</si>
  <si>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</si>
  <si>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</si>
  <si>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</si>
  <si>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</si>
  <si>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</si>
  <si>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</si>
  <si>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</si>
  <si>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</si>
  <si>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</si>
  <si>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</si>
  <si>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</si>
  <si>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</si>
  <si>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</si>
  <si>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</si>
  <si>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</si>
  <si>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</si>
  <si>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</si>
  <si>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</si>
  <si>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</si>
  <si>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</si>
  <si>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</si>
  <si>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</si>
  <si>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</si>
  <si>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</si>
  <si>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</si>
  <si>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</si>
  <si>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</si>
  <si>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</si>
  <si>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</si>
  <si>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</si>
  <si>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</si>
  <si>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</si>
  <si>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</si>
  <si>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</si>
  <si>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</si>
  <si>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</si>
  <si>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</si>
  <si>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</si>
  <si>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</si>
  <si>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</si>
  <si>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</si>
  <si>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</si>
  <si>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</si>
  <si>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</si>
  <si>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</si>
  <si>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</si>
  <si>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</si>
  <si>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</si>
  <si>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</si>
  <si>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</si>
  <si>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</si>
  <si>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</si>
  <si>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</si>
  <si>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</si>
  <si>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</si>
  <si>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</si>
  <si>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</si>
  <si>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</si>
  <si>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</si>
  <si>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</si>
  <si>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</si>
  <si>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</si>
  <si>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</si>
  <si>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</si>
  <si>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</si>
  <si>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</si>
  <si>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</si>
  <si>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</si>
  <si>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</si>
  <si>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</si>
  <si>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</si>
  <si>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</si>
  <si>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</si>
  <si>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</si>
  <si>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</si>
  <si>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</si>
  <si>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</si>
  <si>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</si>
  <si>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</si>
  <si>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</si>
  <si>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</si>
  <si>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</si>
  <si>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</si>
  <si>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</si>
  <si>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</si>
  <si>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</si>
  <si>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</si>
  <si>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</si>
  <si>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</si>
  <si>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</si>
  <si>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</si>
  <si>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</si>
  <si>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</si>
  <si>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</si>
  <si>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</si>
  <si>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</si>
  <si>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</si>
  <si>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</si>
  <si>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</si>
  <si>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</si>
  <si>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</si>
  <si>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</si>
  <si>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</si>
  <si>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</si>
  <si>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</si>
  <si>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</si>
  <si>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</si>
  <si>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</si>
  <si>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</si>
  <si>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</si>
  <si>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</si>
  <si>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</si>
  <si>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</si>
  <si>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</si>
  <si>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</si>
  <si>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</si>
  <si>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</si>
  <si>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</si>
  <si>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</si>
  <si>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</si>
  <si>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</si>
  <si>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</si>
  <si>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</si>
  <si>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</si>
  <si>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</si>
  <si>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</si>
  <si>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</si>
  <si>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</si>
  <si>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</si>
  <si>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</si>
  <si>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</si>
  <si>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</si>
  <si>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</si>
  <si>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</si>
  <si>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</si>
  <si>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</si>
  <si>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</si>
  <si>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</si>
  <si>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</si>
  <si>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</si>
  <si>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</si>
  <si>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</si>
  <si>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</si>
  <si>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</si>
  <si>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</si>
  <si>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</si>
  <si>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</si>
  <si>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</si>
  <si>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</si>
  <si>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</si>
  <si>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</si>
  <si>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</si>
  <si>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</si>
  <si>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</si>
  <si>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</si>
  <si>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</si>
  <si>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</si>
  <si>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</si>
  <si>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</si>
  <si>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</si>
  <si>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</si>
  <si>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</si>
  <si>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</si>
  <si>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</si>
  <si>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</si>
  <si>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</si>
  <si>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</si>
  <si>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</si>
  <si>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</si>
  <si>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</si>
  <si>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</si>
  <si>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</si>
  <si>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</si>
  <si>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</si>
  <si>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</si>
  <si>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</si>
  <si>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</si>
  <si>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</si>
  <si>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</si>
  <si>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</si>
  <si>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</si>
  <si>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</si>
  <si>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</si>
  <si>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</si>
  <si>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</si>
  <si>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</si>
  <si>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</si>
  <si>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</si>
  <si>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</si>
  <si>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</si>
  <si>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</si>
  <si>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</si>
  <si>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</si>
  <si>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</si>
  <si>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</si>
  <si>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</si>
  <si>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</si>
  <si>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</si>
  <si>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</si>
  <si>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</si>
  <si>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</si>
  <si>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</si>
  <si>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</si>
  <si>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</si>
  <si>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</si>
  <si>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</si>
  <si>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</si>
  <si>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</si>
  <si>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</si>
  <si>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</si>
  <si>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</si>
  <si>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</si>
  <si>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</si>
  <si>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</si>
  <si>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</si>
  <si>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</si>
  <si>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</si>
  <si>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</si>
  <si>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</si>
  <si>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</si>
  <si>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</si>
  <si>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</si>
  <si>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</si>
  <si>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</si>
  <si>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</si>
  <si>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</si>
  <si>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</si>
  <si>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</si>
  <si>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</si>
  <si>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</si>
  <si>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</si>
  <si>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</si>
  <si>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</si>
  <si>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</si>
  <si>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</si>
  <si>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</si>
  <si>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</si>
  <si>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</si>
  <si>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</si>
  <si>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</si>
  <si>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</si>
  <si>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</si>
  <si>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</si>
  <si>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</si>
  <si>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</si>
  <si>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</si>
  <si>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</si>
  <si>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</si>
  <si>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</si>
  <si>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</si>
  <si>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</si>
  <si>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</si>
  <si>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</si>
  <si>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</si>
  <si>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</si>
  <si>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</si>
  <si>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</si>
  <si>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</si>
  <si>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</si>
  <si>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</si>
  <si>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</si>
  <si>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</si>
  <si>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</si>
  <si>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</si>
  <si>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</si>
  <si>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</si>
  <si>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</si>
  <si>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</si>
  <si>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</si>
  <si>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</si>
  <si>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</si>
  <si>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</si>
  <si>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</si>
  <si>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</si>
  <si>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</si>
  <si>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</si>
  <si>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</si>
  <si>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</si>
  <si>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</si>
  <si>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</si>
  <si>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</si>
  <si>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</si>
  <si>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</si>
  <si>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</si>
  <si>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</si>
  <si>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</si>
  <si>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</si>
  <si>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</si>
  <si>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</si>
  <si>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</si>
  <si>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</si>
  <si>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</si>
  <si>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</si>
  <si>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</si>
  <si>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</si>
  <si>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</si>
  <si>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</si>
  <si>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</si>
  <si>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</si>
  <si>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</si>
  <si>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</si>
  <si>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</si>
  <si>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</si>
  <si>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</si>
  <si>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</si>
  <si>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</si>
  <si>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</si>
  <si>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</si>
  <si>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</si>
  <si>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</si>
  <si>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</si>
  <si>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</si>
  <si>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</si>
  <si>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</si>
  <si>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</si>
  <si>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</si>
  <si>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</si>
  <si>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</si>
  <si>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</si>
  <si>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</si>
  <si>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</si>
  <si>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</si>
  <si>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</si>
  <si>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</si>
  <si>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</si>
  <si>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</si>
  <si>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</si>
  <si>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</si>
  <si>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</si>
  <si>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</si>
  <si>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</si>
  <si>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</si>
  <si>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</si>
  <si>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</si>
  <si>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</si>
  <si>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</si>
  <si>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</si>
  <si>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</si>
  <si>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</si>
  <si>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</si>
  <si>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</si>
  <si>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</si>
  <si>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</si>
  <si>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</si>
  <si>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</si>
  <si>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</si>
  <si>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</si>
  <si>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</si>
  <si>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</si>
  <si>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</si>
  <si>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</si>
  <si>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</si>
  <si>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</si>
  <si>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</si>
  <si>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</si>
  <si>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</si>
  <si>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</si>
  <si>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</si>
  <si>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</si>
  <si>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</si>
  <si>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</si>
  <si>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</si>
  <si>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</si>
  <si>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</si>
  <si>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</si>
  <si>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</si>
  <si>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</si>
  <si>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</si>
  <si>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</si>
  <si>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</si>
  <si>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</si>
  <si>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</si>
  <si>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</si>
  <si>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</si>
  <si>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</si>
  <si>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</si>
  <si>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</si>
  <si>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</si>
  <si>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</si>
  <si>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</si>
  <si>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</si>
  <si>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</si>
  <si>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</si>
  <si>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</si>
  <si>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</si>
  <si>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</si>
  <si>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</si>
  <si>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</si>
  <si>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</si>
  <si>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</si>
  <si>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</si>
  <si>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</si>
  <si>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</si>
  <si>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</si>
  <si>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</si>
  <si>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</si>
  <si>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</si>
  <si>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</si>
  <si>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</si>
  <si>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</si>
  <si>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</si>
  <si>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</si>
  <si>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</si>
  <si>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</si>
  <si>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</si>
  <si>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</si>
  <si>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</si>
  <si>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</si>
  <si>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</si>
  <si>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</si>
  <si>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</si>
  <si>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</si>
  <si>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</si>
  <si>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</si>
  <si>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</si>
  <si>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</si>
  <si>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</si>
  <si>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</si>
  <si>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</si>
  <si>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</si>
  <si>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</si>
  <si>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</si>
  <si>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</si>
  <si>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</si>
  <si>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</si>
  <si>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</si>
  <si>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</si>
  <si>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</si>
  <si>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</si>
  <si>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</si>
  <si>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</si>
  <si>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</si>
  <si>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</si>
  <si>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</si>
  <si>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</si>
  <si>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</si>
  <si>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</si>
  <si>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</si>
  <si>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</si>
  <si>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</si>
  <si>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</si>
  <si>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</si>
  <si>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</si>
  <si>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</si>
  <si>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</si>
  <si>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</si>
  <si>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</si>
  <si>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</si>
  <si>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</si>
  <si>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</si>
  <si>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</si>
  <si>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</si>
  <si>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</si>
  <si>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</si>
  <si>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</si>
  <si>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</si>
  <si>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</si>
  <si>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</si>
  <si>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</si>
  <si>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</si>
  <si>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</si>
  <si>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</si>
  <si>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</si>
  <si>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</si>
  <si>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</si>
  <si>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</si>
  <si>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</si>
  <si>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</si>
  <si>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</si>
  <si>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</si>
  <si>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</si>
  <si>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</si>
  <si>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</si>
  <si>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</si>
  <si>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</si>
  <si>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</si>
  <si>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</si>
  <si>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</si>
  <si>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</si>
  <si>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</si>
  <si>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</si>
  <si>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</si>
  <si>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</si>
  <si>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</si>
  <si>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</si>
  <si>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</si>
  <si>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</si>
  <si>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</si>
  <si>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</si>
  <si>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</si>
  <si>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</si>
  <si>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</si>
  <si>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</si>
  <si>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</si>
  <si>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</si>
  <si>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</si>
  <si>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</si>
  <si>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</si>
  <si>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</si>
  <si>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</si>
  <si>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</si>
  <si>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</si>
  <si>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</si>
  <si>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</si>
  <si>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</si>
  <si>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</si>
  <si>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</si>
  <si>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</si>
  <si>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</si>
  <si>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</si>
  <si>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</si>
  <si>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</si>
  <si>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</si>
  <si>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</si>
  <si>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</si>
  <si>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</si>
  <si>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</si>
  <si>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</si>
  <si>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</si>
  <si>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</si>
  <si>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</si>
  <si>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</si>
  <si>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</si>
  <si>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</si>
  <si>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</si>
  <si>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</si>
  <si>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</si>
  <si>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</si>
  <si>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</si>
  <si>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</si>
  <si>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</si>
  <si>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</si>
  <si>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</si>
  <si>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</si>
  <si>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</si>
  <si>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</si>
  <si>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</si>
  <si>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</si>
  <si>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</si>
  <si>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</si>
  <si>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</si>
  <si>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</si>
  <si>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</si>
  <si>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</si>
  <si>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</si>
  <si>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</si>
  <si>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</si>
  <si>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</si>
  <si>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</si>
  <si>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</si>
  <si>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</si>
  <si>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</si>
  <si>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</si>
  <si>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</si>
  <si>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</si>
  <si>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</si>
  <si>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</si>
  <si>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</si>
  <si>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</si>
  <si>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</si>
  <si>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</si>
  <si>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</si>
  <si>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</si>
  <si>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</si>
  <si>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</si>
  <si>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</si>
  <si>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</si>
  <si>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</si>
  <si>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</si>
  <si>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</si>
  <si>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</si>
  <si>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</si>
  <si>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</si>
  <si>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</si>
  <si>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</si>
  <si>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</si>
  <si>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</si>
  <si>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</si>
  <si>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</si>
  <si>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</si>
  <si>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</si>
  <si>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</si>
  <si>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</si>
  <si>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</si>
  <si>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</si>
  <si>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</si>
  <si>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</si>
  <si>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</si>
  <si>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</si>
  <si>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</si>
  <si>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</si>
  <si>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</si>
  <si>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</si>
  <si>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</si>
  <si>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</si>
  <si>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</si>
  <si>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</si>
  <si>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</si>
  <si>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</si>
  <si>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</si>
  <si>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</si>
  <si>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</si>
  <si>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</si>
  <si>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</si>
  <si>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</si>
  <si>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</si>
  <si>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</si>
  <si>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</si>
  <si>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</si>
  <si>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</si>
  <si>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</si>
  <si>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</si>
  <si>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</si>
  <si>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</si>
  <si>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</si>
  <si>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</si>
  <si>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</si>
  <si>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</si>
  <si>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</si>
  <si>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</si>
  <si>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</si>
  <si>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</si>
  <si>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</si>
  <si>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</si>
  <si>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</si>
  <si>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</si>
  <si>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</si>
  <si>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</si>
  <si>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</si>
  <si>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</si>
  <si>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</si>
  <si>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</si>
  <si>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</si>
  <si>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</si>
  <si>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</si>
  <si>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</si>
  <si>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</si>
  <si>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</si>
  <si>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</si>
  <si>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</si>
  <si>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</si>
  <si>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</si>
  <si>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</si>
  <si>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</si>
  <si>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</si>
  <si>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</si>
  <si>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</si>
  <si>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</si>
  <si>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</si>
  <si>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</si>
  <si>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</si>
  <si>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</si>
  <si>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</si>
  <si>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</si>
  <si>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</si>
  <si>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</si>
  <si>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</si>
  <si>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</si>
  <si>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</si>
  <si>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</si>
  <si>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</si>
  <si>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</si>
  <si>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</si>
  <si>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</si>
  <si>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</si>
  <si>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</si>
  <si>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</si>
  <si>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</si>
  <si>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</si>
  <si>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</si>
  <si>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</si>
  <si>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</si>
  <si>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</si>
  <si>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</si>
  <si>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</si>
  <si>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</si>
  <si>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</si>
  <si>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</si>
  <si>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</si>
  <si>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</si>
  <si>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</si>
  <si>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</si>
  <si>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</si>
  <si>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</si>
  <si>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</si>
  <si>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</si>
  <si>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</si>
  <si>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</si>
  <si>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</si>
  <si>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</si>
  <si>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</si>
  <si>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</si>
  <si>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</si>
  <si>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</si>
  <si>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</si>
  <si>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</si>
  <si>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</si>
  <si>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</si>
  <si>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</si>
  <si>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</si>
  <si>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</si>
  <si>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</si>
  <si>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</si>
  <si>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</si>
  <si>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</si>
  <si>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</si>
  <si>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</si>
  <si>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</si>
  <si>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</si>
  <si>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</si>
  <si>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</si>
  <si>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</si>
  <si>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</si>
  <si>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</si>
  <si>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</si>
  <si>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</si>
  <si>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</si>
  <si>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</si>
  <si>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</si>
  <si>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</si>
  <si>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</si>
  <si>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</si>
  <si>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</si>
  <si>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</si>
  <si>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</si>
  <si>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</si>
  <si>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</si>
  <si>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</si>
  <si>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</si>
  <si>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</si>
  <si>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</si>
  <si>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</si>
  <si>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</si>
  <si>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</si>
  <si>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</si>
  <si>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</si>
  <si>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</si>
  <si>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</si>
  <si>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</si>
  <si>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</si>
  <si>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</si>
  <si>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</si>
  <si>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</si>
  <si>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</si>
  <si>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</si>
  <si>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</si>
  <si>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</si>
  <si>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</si>
  <si>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</si>
  <si>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</si>
  <si>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</si>
  <si>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</si>
  <si>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</si>
  <si>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</si>
  <si>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</si>
  <si>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</si>
  <si>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</si>
  <si>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</si>
  <si>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</si>
  <si>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</si>
  <si>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</si>
  <si>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</si>
  <si>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</si>
  <si>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</si>
  <si>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</si>
  <si>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</si>
  <si>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</si>
  <si>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</si>
  <si>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</si>
  <si>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</si>
  <si>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</si>
  <si>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</si>
  <si>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</si>
  <si>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</si>
  <si>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</si>
  <si>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</si>
  <si>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</si>
  <si>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</si>
  <si>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</si>
  <si>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</si>
  <si>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</si>
  <si>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</si>
  <si>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</si>
  <si>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</si>
  <si>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</si>
  <si>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</si>
  <si>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</si>
  <si>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</si>
  <si>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</si>
  <si>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</si>
  <si>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</si>
  <si>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</si>
  <si>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</si>
  <si>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</si>
  <si>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</si>
  <si>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</si>
  <si>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</si>
  <si>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</si>
  <si>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</si>
  <si>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</si>
  <si>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</si>
  <si>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</si>
  <si>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</si>
  <si>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</si>
  <si>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</si>
  <si>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</si>
  <si>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</si>
  <si>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</si>
  <si>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</si>
  <si>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</si>
  <si>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</si>
  <si>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</si>
  <si>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</si>
  <si>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</si>
  <si>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</si>
  <si>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</si>
  <si>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</si>
  <si>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</si>
  <si>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</si>
  <si>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</si>
  <si>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</si>
  <si>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</si>
  <si>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</si>
  <si>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</si>
  <si>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</si>
  <si>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</si>
  <si>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</si>
  <si>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</si>
  <si>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</si>
  <si>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</si>
  <si>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</si>
  <si>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</si>
  <si>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</si>
  <si>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</si>
  <si>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</si>
  <si>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</si>
  <si>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</si>
  <si>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</si>
  <si>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</si>
  <si>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</si>
  <si>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</si>
  <si>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</si>
  <si>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</si>
  <si>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</si>
  <si>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</si>
  <si>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</si>
  <si>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</si>
  <si>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</si>
  <si>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</si>
  <si>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</si>
  <si>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</si>
  <si>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</si>
  <si>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</si>
  <si>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</si>
  <si>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</si>
  <si>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</si>
  <si>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</si>
  <si>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</si>
  <si>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</si>
  <si>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</si>
  <si>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</si>
  <si>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</si>
  <si>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</si>
  <si>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</si>
  <si>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</si>
  <si>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</si>
  <si>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</si>
  <si>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</si>
  <si>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</si>
  <si>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</si>
  <si>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</si>
  <si>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</si>
  <si>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</si>
  <si>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</si>
  <si>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</si>
  <si>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</si>
  <si>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</si>
  <si>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</si>
  <si>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</si>
  <si>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</si>
  <si>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</si>
  <si>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</si>
  <si>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</si>
  <si>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</si>
  <si>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</si>
  <si>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</si>
  <si>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</si>
  <si>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</si>
  <si>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</si>
  <si>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</si>
  <si>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</si>
  <si>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</si>
  <si>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</si>
  <si>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</si>
  <si>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</si>
  <si>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</si>
  <si>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</si>
  <si>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</si>
  <si>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</si>
  <si>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</si>
  <si>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</si>
  <si>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</si>
  <si>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</si>
  <si>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</si>
  <si>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</si>
  <si>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</si>
  <si>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</si>
  <si>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</si>
  <si>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</si>
  <si>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</si>
  <si>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</si>
  <si>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</si>
  <si>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</si>
  <si>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</si>
  <si>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</si>
  <si>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</si>
  <si>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</si>
  <si>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</si>
  <si>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</si>
  <si>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</si>
  <si>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</si>
  <si>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</si>
  <si>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</si>
  <si>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</si>
  <si>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</si>
  <si>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</si>
  <si>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</si>
  <si>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</si>
  <si>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</si>
  <si>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</si>
  <si>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</si>
  <si>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</si>
  <si>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</si>
  <si>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</si>
  <si>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</si>
  <si>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</si>
  <si>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</si>
  <si>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</si>
  <si>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</si>
  <si>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</si>
  <si>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</si>
  <si>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</si>
  <si>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</si>
  <si>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</si>
  <si>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</si>
  <si>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</si>
  <si>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</si>
  <si>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</si>
  <si>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</si>
  <si>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</si>
  <si>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</si>
  <si>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</si>
  <si>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</si>
  <si>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</si>
  <si>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</si>
  <si>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</si>
  <si>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</si>
  <si>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</si>
  <si>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</si>
  <si>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</si>
  <si>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</si>
  <si>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</si>
  <si>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</si>
  <si>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</si>
  <si>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</si>
  <si>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</si>
  <si>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</si>
  <si>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</si>
  <si>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</si>
  <si>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</si>
  <si>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</si>
  <si>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</si>
  <si>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</si>
  <si>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</si>
  <si>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</si>
  <si>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</si>
  <si>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</si>
  <si>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</si>
  <si>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</si>
  <si>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</si>
  <si>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</si>
  <si>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</si>
  <si>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</si>
  <si>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</si>
  <si>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</si>
  <si>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</si>
  <si>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</si>
  <si>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</si>
  <si>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</si>
  <si>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</si>
  <si>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</si>
  <si>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</si>
  <si>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</si>
  <si>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</si>
  <si>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</si>
  <si>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</si>
  <si>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</si>
  <si>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</si>
  <si>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</si>
  <si>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</si>
  <si>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</si>
  <si>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</si>
  <si>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</si>
  <si>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</si>
  <si>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</si>
  <si>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</si>
  <si>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</si>
  <si>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</si>
  <si>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</si>
  <si>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</si>
  <si>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</si>
  <si>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</si>
  <si>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</si>
  <si>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</si>
  <si>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</si>
  <si>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</si>
  <si>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</si>
  <si>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</si>
  <si>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</si>
  <si>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</si>
  <si>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</si>
  <si>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</si>
  <si>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</si>
  <si>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</si>
  <si>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</si>
  <si>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</si>
  <si>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</si>
  <si>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</si>
  <si>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</si>
  <si>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</si>
  <si>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</si>
  <si>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</si>
  <si>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</si>
  <si>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</si>
  <si>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</si>
  <si>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</si>
  <si>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</si>
  <si>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</si>
  <si>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</si>
  <si>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</si>
  <si>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</si>
  <si>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</si>
  <si>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</si>
  <si>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</si>
  <si>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</si>
  <si>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</si>
  <si>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</si>
  <si>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</si>
  <si>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</si>
  <si>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</si>
  <si>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</si>
  <si>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</si>
  <si>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</si>
  <si>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</si>
  <si>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</si>
  <si>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</si>
  <si>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</si>
  <si>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</si>
  <si>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</si>
  <si>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</si>
  <si>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</si>
  <si>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</si>
  <si>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</si>
  <si>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</si>
  <si>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</si>
  <si>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</si>
  <si>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</si>
  <si>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</si>
  <si>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</si>
  <si>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</si>
  <si>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</si>
  <si>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</si>
  <si>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</si>
  <si>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</si>
  <si>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</si>
  <si>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</si>
  <si>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</si>
  <si>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</si>
  <si>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</si>
  <si>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</si>
  <si>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</si>
  <si>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</si>
  <si>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</si>
  <si>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</si>
  <si>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</si>
  <si>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</si>
  <si>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</si>
  <si>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</si>
  <si>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</si>
  <si>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</si>
  <si>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</si>
  <si>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</si>
  <si>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</si>
  <si>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</si>
  <si>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</si>
  <si>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</si>
  <si>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</si>
  <si>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</si>
  <si>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</si>
  <si>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</si>
  <si>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</si>
  <si>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</si>
  <si>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</si>
  <si>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</si>
  <si>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</si>
  <si>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</si>
  <si>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</si>
  <si>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</si>
  <si>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</si>
  <si>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</si>
  <si>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</si>
  <si>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</si>
  <si>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</si>
  <si>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</si>
  <si>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</si>
  <si>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</si>
  <si>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</si>
  <si>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</si>
  <si>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</si>
  <si>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</si>
  <si>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</si>
  <si>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</si>
  <si>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</si>
  <si>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</si>
  <si>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</si>
  <si>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</si>
  <si>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</si>
  <si>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</si>
  <si>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</si>
  <si>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</si>
  <si>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</si>
  <si>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</si>
  <si>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</si>
  <si>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</si>
  <si>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</si>
  <si>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</si>
  <si>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</si>
  <si>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</si>
  <si>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</si>
  <si>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</si>
  <si>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</si>
  <si>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</si>
  <si>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</si>
  <si>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</si>
  <si>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</si>
  <si>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</si>
  <si>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</si>
  <si>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</si>
  <si>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</si>
  <si>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</si>
  <si>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</si>
  <si>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</si>
  <si>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</si>
  <si>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</si>
  <si>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</si>
  <si>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</si>
  <si>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</si>
  <si>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</si>
  <si>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</si>
  <si>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</si>
  <si>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</si>
  <si>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</si>
  <si>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</si>
  <si>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</si>
  <si>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</si>
  <si>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</si>
  <si>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</si>
  <si>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</si>
  <si>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</si>
  <si>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</si>
  <si>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</si>
  <si>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</si>
  <si>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</si>
  <si>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</si>
  <si>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</si>
  <si>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</si>
  <si>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</si>
  <si>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</si>
  <si>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</si>
  <si>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</si>
  <si>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</si>
  <si>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</si>
  <si>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</si>
  <si>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</si>
  <si>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</si>
  <si>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</si>
  <si>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</si>
  <si>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</si>
  <si>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</si>
  <si>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</si>
  <si>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</si>
  <si>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</si>
  <si>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</si>
  <si>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</si>
  <si>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</si>
  <si>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</si>
  <si>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</si>
  <si>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</si>
  <si>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</si>
  <si>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</si>
  <si>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</si>
  <si>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</si>
  <si>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</si>
  <si>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</si>
  <si>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</si>
  <si>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</si>
  <si>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</si>
  <si>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</si>
  <si>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</si>
  <si>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</si>
  <si>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</si>
  <si>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</si>
  <si>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</si>
  <si>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</si>
  <si>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</si>
  <si>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</si>
  <si>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</si>
  <si>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</si>
  <si>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</si>
  <si>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</si>
  <si>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</si>
  <si>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</si>
  <si>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</si>
  <si>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</si>
  <si>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</si>
  <si>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</si>
  <si>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</si>
  <si>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</si>
  <si>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</si>
  <si>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</si>
  <si>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</si>
  <si>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</si>
  <si>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</si>
  <si>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</si>
  <si>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</si>
  <si>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</si>
  <si>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</si>
  <si>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</si>
  <si>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</si>
  <si>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</si>
  <si>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</si>
  <si>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</si>
  <si>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</si>
  <si>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</si>
  <si>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</si>
  <si>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</si>
  <si>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</si>
  <si>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</si>
  <si>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</si>
  <si>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</si>
  <si>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</si>
  <si>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</si>
  <si>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</si>
  <si>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</si>
  <si>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</si>
  <si>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</si>
  <si>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</si>
  <si>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</si>
  <si>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</si>
  <si>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</si>
  <si>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</si>
  <si>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</si>
  <si>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</si>
  <si>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</si>
  <si>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</si>
  <si>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</si>
  <si>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</si>
  <si>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</si>
  <si>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</si>
  <si>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</si>
  <si>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</si>
  <si>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</si>
  <si>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</si>
  <si>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</si>
  <si>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</si>
  <si>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</si>
  <si>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</si>
  <si>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</si>
  <si>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</si>
  <si>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</si>
  <si>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</si>
  <si>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</si>
  <si>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</si>
  <si>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</si>
  <si>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</si>
  <si>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</si>
  <si>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</si>
  <si>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</si>
  <si>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</si>
  <si>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</si>
  <si>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</si>
  <si>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</si>
  <si>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</si>
  <si>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</si>
  <si>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</si>
  <si>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</si>
  <si>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</si>
  <si>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</si>
  <si>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</si>
  <si>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</si>
  <si>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</si>
  <si>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</si>
  <si>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</si>
  <si>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</si>
  <si>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</si>
  <si>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</si>
  <si>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</si>
  <si>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</si>
  <si>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</si>
  <si>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</si>
  <si>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</si>
  <si>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</si>
  <si>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</si>
  <si>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</si>
  <si>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</si>
  <si>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</si>
  <si>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</si>
  <si>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</si>
  <si>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</si>
  <si>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</si>
  <si>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</si>
  <si>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</si>
  <si>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</si>
  <si>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</si>
  <si>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</si>
  <si>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</si>
  <si>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</si>
  <si>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</si>
  <si>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</si>
  <si>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</si>
  <si>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</si>
  <si>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</si>
  <si>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</si>
  <si>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</si>
  <si>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</si>
  <si>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</si>
  <si>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</si>
  <si>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</si>
  <si>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</si>
  <si>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</si>
  <si>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</si>
  <si>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</si>
  <si>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</si>
  <si>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</si>
  <si>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</si>
  <si>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</si>
  <si>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</si>
  <si>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</si>
  <si>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</si>
  <si>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</si>
  <si>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</si>
  <si>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</si>
  <si>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</si>
  <si>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</si>
  <si>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</si>
  <si>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</si>
  <si>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</si>
  <si>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</si>
  <si>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</si>
  <si>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</si>
  <si>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</si>
  <si>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</si>
  <si>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</si>
  <si>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</si>
  <si>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</si>
  <si>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</si>
  <si>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</si>
  <si>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</si>
  <si>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</si>
  <si>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</si>
  <si>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</si>
  <si>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</si>
  <si>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</si>
  <si>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</si>
  <si>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</si>
  <si>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</si>
  <si>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</si>
  <si>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</si>
  <si>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</si>
  <si>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</si>
  <si>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</si>
  <si>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</si>
  <si>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</si>
  <si>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</si>
  <si>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</si>
  <si>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</si>
  <si>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</si>
  <si>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</si>
  <si>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</si>
  <si>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</si>
  <si>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</si>
  <si>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</si>
  <si>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</si>
  <si>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</si>
  <si>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</si>
  <si>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</si>
  <si>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</si>
  <si>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</si>
  <si>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</si>
  <si>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</si>
  <si>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</si>
  <si>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</si>
  <si>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</si>
  <si>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</si>
  <si>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</si>
  <si>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</si>
  <si>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</si>
  <si>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</si>
  <si>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</si>
  <si>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</si>
  <si>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</si>
  <si>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</si>
  <si>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</si>
  <si>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</si>
  <si>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</si>
  <si>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</si>
  <si>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</si>
  <si>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</si>
  <si>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</si>
  <si>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</si>
  <si>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</si>
  <si>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</si>
  <si>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</si>
  <si>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</si>
  <si>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</si>
  <si>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</si>
  <si>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</si>
  <si>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</si>
  <si>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</si>
  <si>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</si>
  <si>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</si>
  <si>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</si>
  <si>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</si>
  <si>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</si>
  <si>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</si>
  <si>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</si>
  <si>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</si>
  <si>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</si>
  <si>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</si>
  <si>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</si>
  <si>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</si>
  <si>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</si>
  <si>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</si>
  <si>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</si>
  <si>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</si>
  <si>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</si>
  <si>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</si>
  <si>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</si>
  <si>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</si>
  <si>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</si>
  <si>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</si>
  <si>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</si>
  <si>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</si>
  <si>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</si>
  <si>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</si>
  <si>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</si>
  <si>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</si>
  <si>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</si>
  <si>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</si>
  <si>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</si>
  <si>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</si>
  <si>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</si>
  <si>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</si>
  <si>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</si>
  <si>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</si>
  <si>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</si>
  <si>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</si>
  <si>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</si>
  <si>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</si>
  <si>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</si>
  <si>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</si>
  <si>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</si>
  <si>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</si>
  <si>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</si>
  <si>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</si>
  <si>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</si>
  <si>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</si>
  <si>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</si>
  <si>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</si>
  <si>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</si>
  <si>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</si>
  <si>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</si>
  <si>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</si>
  <si>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</si>
  <si>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</si>
  <si>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</si>
  <si>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</si>
  <si>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</si>
  <si>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</si>
  <si>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</si>
  <si>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</si>
  <si>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</si>
  <si>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</si>
  <si>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</si>
  <si>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</si>
  <si>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</si>
  <si>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</si>
  <si>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</si>
  <si>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</si>
  <si>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</si>
  <si>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</si>
  <si>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</si>
  <si>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</si>
  <si>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</si>
  <si>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</si>
  <si>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</si>
  <si>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</si>
  <si>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</si>
  <si>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</si>
  <si>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</si>
  <si>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</si>
  <si>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</si>
  <si>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</si>
  <si>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</si>
  <si>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</si>
  <si>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</si>
  <si>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</si>
  <si>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</si>
  <si>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</si>
  <si>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</si>
  <si>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</si>
  <si>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</si>
  <si>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</si>
  <si>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</si>
  <si>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</si>
  <si>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</si>
  <si>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</si>
  <si>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</si>
  <si>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</si>
  <si>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</si>
  <si>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</si>
  <si>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</si>
  <si>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</si>
  <si>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</si>
  <si>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</si>
  <si>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</si>
  <si>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</si>
  <si>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</si>
  <si>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</si>
  <si>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</si>
  <si>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</si>
  <si>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</si>
  <si>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</si>
  <si>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</si>
  <si>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</si>
  <si>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</si>
  <si>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</si>
  <si>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</si>
  <si>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</si>
  <si>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</si>
  <si>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</si>
  <si>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</si>
  <si>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</si>
  <si>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</si>
  <si>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</si>
  <si>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</si>
  <si>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</si>
  <si>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</si>
  <si>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</si>
  <si>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</si>
  <si>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</si>
  <si>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</si>
  <si>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</si>
  <si>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</si>
  <si>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</si>
  <si>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</si>
  <si>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</si>
  <si>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</si>
  <si>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</si>
  <si>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</si>
  <si>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</si>
  <si>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</si>
  <si>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</si>
  <si>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</si>
  <si>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</si>
  <si>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</si>
  <si>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</si>
  <si>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</si>
  <si>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</si>
  <si>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</si>
  <si>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</si>
  <si>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</si>
  <si>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</si>
  <si>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</si>
  <si>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</si>
  <si>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</si>
  <si>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</si>
  <si>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</si>
  <si>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</si>
  <si>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</si>
  <si>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</si>
  <si>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</si>
  <si>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</si>
  <si>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</si>
  <si>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</si>
  <si>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</si>
  <si>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</si>
  <si>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</si>
  <si>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</si>
  <si>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</si>
  <si>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</si>
  <si>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</si>
  <si>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</si>
  <si>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</si>
  <si>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</si>
  <si>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</si>
  <si>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</si>
  <si>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</si>
  <si>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</si>
  <si>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</si>
  <si>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</si>
  <si>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</si>
  <si>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</si>
  <si>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</si>
  <si>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</si>
  <si>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</si>
  <si>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</si>
  <si>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</si>
  <si>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</si>
  <si>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</si>
  <si>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</si>
  <si>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</si>
  <si>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</si>
  <si>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</si>
  <si>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</si>
  <si>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</si>
  <si>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</si>
  <si>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</si>
  <si>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</si>
  <si>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</si>
  <si>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</si>
  <si>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</si>
  <si>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</si>
  <si>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</si>
  <si>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</si>
  <si>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</si>
  <si>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</si>
  <si>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</si>
  <si>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</si>
  <si>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</si>
  <si>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</si>
  <si>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</si>
  <si>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</si>
  <si>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</si>
  <si>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</si>
  <si>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</si>
  <si>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</si>
  <si>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</si>
  <si>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</si>
  <si>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</si>
  <si>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</si>
  <si>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</si>
  <si>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</si>
  <si>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</si>
  <si>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</si>
  <si>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</si>
  <si>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</si>
  <si>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</si>
  <si>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</si>
  <si>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</si>
  <si>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</si>
  <si>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</si>
  <si>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</si>
  <si>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</si>
  <si>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</si>
  <si>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</si>
  <si>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</si>
  <si>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</si>
  <si>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</si>
  <si>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</si>
  <si>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</si>
  <si>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</si>
  <si>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</si>
  <si>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</si>
  <si>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</si>
  <si>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</si>
  <si>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</si>
  <si>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</si>
  <si>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</si>
  <si>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</si>
  <si>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</si>
  <si>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</si>
  <si>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</si>
  <si>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</si>
  <si>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</si>
  <si>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</si>
  <si>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</si>
  <si>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</si>
  <si>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</si>
  <si>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</si>
  <si>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</si>
  <si>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</si>
  <si>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</si>
  <si>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</si>
  <si>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</si>
  <si>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</si>
  <si>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</si>
  <si>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</si>
  <si>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</si>
  <si>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</si>
  <si>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</si>
  <si>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</si>
  <si>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</si>
  <si>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</si>
  <si>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</si>
  <si>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</si>
  <si>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</si>
  <si>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</si>
  <si>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</si>
  <si>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</si>
  <si>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</si>
  <si>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</si>
  <si>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</si>
  <si>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</si>
  <si>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</si>
  <si>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</si>
  <si>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</si>
  <si>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</si>
  <si>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</si>
  <si>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</si>
  <si>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</si>
  <si>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</si>
  <si>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</si>
  <si>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</si>
  <si>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</si>
  <si>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</si>
  <si>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</si>
  <si>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</si>
  <si>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</si>
  <si>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</si>
  <si>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</si>
  <si>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</si>
  <si>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</si>
  <si>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</si>
  <si>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</si>
  <si>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</si>
  <si>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</si>
  <si>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</si>
  <si>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</si>
  <si>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</si>
  <si>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</si>
  <si>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</si>
  <si>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</si>
  <si>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</si>
  <si>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</si>
  <si>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</si>
  <si>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</si>
  <si>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</si>
  <si>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</si>
  <si>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</si>
  <si>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</si>
  <si>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</si>
  <si>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</si>
  <si>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</si>
  <si>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</si>
  <si>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</si>
  <si>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</si>
  <si>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</si>
  <si>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</si>
  <si>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</si>
  <si>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</si>
  <si>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</si>
  <si>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</si>
  <si>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</si>
  <si>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</si>
  <si>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</si>
  <si>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</si>
  <si>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</si>
  <si>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</si>
  <si>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</si>
  <si>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</si>
  <si>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</si>
  <si>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</si>
  <si>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</si>
  <si>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</si>
  <si>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</si>
  <si>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</si>
  <si>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</si>
  <si>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</si>
  <si>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</si>
  <si>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</si>
  <si>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</si>
  <si>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</si>
  <si>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</si>
  <si>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</si>
  <si>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</si>
  <si>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</si>
  <si>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</si>
  <si>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</si>
  <si>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</si>
  <si>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</si>
  <si>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</si>
  <si>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</si>
  <si>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</si>
  <si>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</si>
  <si>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</si>
  <si>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</si>
  <si>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</si>
  <si>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</si>
  <si>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</si>
  <si>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</si>
  <si>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</si>
  <si>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</si>
  <si>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</si>
  <si>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</si>
  <si>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</si>
  <si>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</si>
  <si>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</si>
  <si>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</si>
  <si>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</si>
  <si>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</si>
  <si>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</si>
  <si>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</si>
  <si>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</si>
  <si>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</si>
  <si>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</si>
  <si>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</si>
  <si>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</si>
  <si>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</si>
  <si>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</si>
  <si>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</si>
  <si>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</si>
  <si>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</si>
  <si>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</si>
  <si>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</si>
  <si>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</si>
  <si>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</si>
  <si>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</si>
  <si>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</si>
  <si>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</si>
  <si>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</si>
  <si>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</si>
  <si>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</si>
  <si>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</si>
  <si>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</si>
  <si>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</si>
  <si>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</si>
  <si>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</si>
  <si>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</si>
  <si>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</si>
  <si>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</si>
  <si>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</si>
  <si>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</si>
  <si>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</si>
  <si>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</si>
  <si>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</si>
  <si>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</si>
  <si>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</si>
  <si>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</si>
  <si>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</si>
  <si>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</si>
  <si>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</si>
  <si>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</si>
  <si>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</si>
  <si>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</si>
  <si>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</si>
  <si>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</si>
  <si>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</si>
  <si>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</si>
  <si>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</si>
  <si>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</si>
  <si>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</si>
  <si>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</si>
  <si>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</si>
  <si>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</si>
  <si>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</si>
  <si>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</si>
  <si>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</si>
  <si>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</si>
  <si>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</si>
  <si>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</si>
  <si>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</si>
  <si>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</si>
  <si>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</si>
  <si>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</si>
  <si>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</si>
  <si>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</si>
  <si>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</si>
  <si>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</si>
  <si>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</si>
  <si>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</si>
  <si>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</si>
  <si>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</si>
  <si>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</si>
  <si>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</si>
  <si>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</si>
  <si>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</si>
  <si>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</si>
  <si>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</si>
  <si>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</si>
  <si>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</si>
  <si>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</si>
  <si>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</si>
  <si>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</si>
  <si>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</si>
  <si>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</si>
  <si>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</si>
  <si>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</si>
  <si>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</si>
  <si>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</si>
  <si>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</si>
  <si>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</si>
  <si>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</si>
  <si>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</si>
  <si>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</si>
  <si>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</si>
  <si>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</si>
  <si>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</si>
  <si>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</si>
  <si>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</si>
  <si>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</si>
  <si>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</si>
  <si>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</si>
  <si>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</si>
  <si>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</si>
  <si>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</si>
  <si>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</si>
  <si>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</si>
  <si>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</si>
  <si>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</si>
  <si>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</si>
  <si>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</si>
  <si>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</si>
  <si>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</si>
  <si>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</si>
  <si>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</si>
  <si>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</si>
  <si>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</si>
  <si>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</si>
  <si>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</si>
  <si>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</si>
  <si>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</si>
  <si>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</si>
  <si>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</si>
  <si>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</si>
  <si>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</si>
  <si>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</si>
  <si>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</si>
  <si>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</si>
  <si>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</si>
  <si>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</si>
  <si>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</si>
  <si>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</si>
  <si>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</si>
  <si>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</si>
  <si>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</si>
  <si>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</si>
  <si>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</si>
  <si>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</si>
  <si>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</si>
  <si>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</si>
  <si>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</si>
  <si>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</si>
  <si>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</si>
  <si>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</si>
  <si>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</si>
  <si>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</si>
  <si>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</si>
  <si>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</si>
  <si>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</si>
  <si>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</si>
  <si>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</si>
  <si>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</si>
  <si>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</si>
  <si>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</si>
  <si>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</si>
  <si>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</si>
  <si>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</si>
  <si>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</si>
  <si>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</si>
  <si>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</si>
  <si>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</si>
  <si>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</si>
  <si>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</si>
  <si>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</si>
  <si>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</si>
  <si>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</si>
  <si>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</si>
  <si>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</si>
  <si>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</si>
  <si>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</si>
  <si>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</si>
  <si>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</si>
  <si>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</si>
  <si>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</si>
  <si>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</si>
  <si>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</si>
  <si>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</si>
  <si>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</si>
  <si>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</si>
  <si>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</si>
  <si>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</si>
  <si>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</si>
  <si>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</si>
  <si>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</si>
  <si>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</si>
  <si>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</si>
  <si>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</si>
  <si>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</si>
  <si>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</si>
  <si>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</si>
  <si>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</si>
  <si>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</si>
  <si>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</si>
  <si>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</si>
  <si>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</si>
  <si>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</si>
  <si>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</si>
  <si>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</si>
  <si>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</si>
  <si>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</si>
  <si>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</si>
  <si>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</si>
  <si>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</si>
  <si>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</si>
  <si>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</si>
  <si>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</si>
  <si>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</si>
  <si>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</si>
  <si>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</si>
  <si>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</si>
  <si>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</si>
  <si>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</si>
  <si>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</si>
  <si>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</si>
  <si>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</si>
  <si>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</si>
  <si>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</si>
  <si>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</si>
  <si>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</si>
  <si>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</si>
  <si>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</si>
  <si>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</si>
  <si>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</si>
  <si>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</si>
  <si>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</si>
  <si>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</si>
  <si>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</si>
  <si>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</si>
  <si>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</si>
  <si>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</si>
  <si>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</si>
  <si>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</si>
  <si>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</si>
  <si>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</si>
  <si>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</si>
  <si>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</si>
  <si>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</si>
  <si>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</si>
  <si>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</si>
  <si>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</si>
  <si>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</si>
  <si>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</si>
  <si>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</si>
  <si>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</si>
  <si>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</si>
  <si>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</si>
  <si>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</si>
  <si>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</si>
  <si>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</si>
  <si>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</si>
  <si>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</si>
  <si>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</si>
  <si>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</si>
  <si>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</si>
  <si>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</si>
  <si>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</si>
  <si>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</si>
  <si>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</si>
  <si>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</si>
  <si>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</si>
  <si>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</si>
  <si>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</si>
  <si>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</si>
  <si>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</si>
  <si>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</si>
  <si>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</si>
  <si>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</si>
  <si>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</si>
  <si>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</si>
  <si>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</si>
  <si>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</si>
  <si>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</si>
  <si>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</si>
  <si>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</si>
  <si>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</si>
  <si>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</si>
  <si>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</si>
  <si>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</si>
  <si>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</si>
  <si>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</si>
  <si>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</si>
  <si>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</si>
  <si>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</si>
  <si>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</si>
  <si>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</si>
  <si>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</si>
  <si>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</si>
  <si>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</si>
  <si>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</si>
  <si>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</si>
  <si>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</si>
  <si>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</si>
  <si>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</si>
  <si>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</si>
  <si>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</si>
  <si>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</si>
  <si>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</si>
  <si>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</si>
  <si>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</si>
  <si>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</si>
  <si>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</si>
  <si>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</si>
  <si>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</si>
  <si>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</si>
  <si>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</si>
  <si>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</si>
  <si>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</si>
  <si>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</si>
  <si>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</si>
  <si>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</si>
  <si>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</si>
  <si>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</si>
  <si>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</si>
  <si>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</si>
  <si>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</si>
  <si>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</si>
  <si>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</si>
  <si>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</si>
  <si>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</si>
  <si>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</si>
  <si>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</si>
  <si>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</si>
  <si>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</si>
  <si>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</si>
  <si>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</si>
  <si>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</si>
  <si>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</si>
  <si>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</si>
  <si>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</si>
  <si>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</si>
  <si>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</si>
  <si>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</si>
  <si>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</si>
  <si>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</si>
  <si>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</si>
  <si>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</si>
  <si>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</si>
  <si>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</si>
  <si>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</si>
  <si>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</si>
  <si>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</si>
  <si>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</si>
  <si>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</si>
  <si>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</si>
  <si>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</si>
  <si>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</si>
  <si>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</si>
  <si>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</si>
  <si>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</si>
  <si>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</si>
  <si>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</si>
  <si>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</si>
  <si>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</si>
  <si>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</si>
  <si>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</si>
  <si>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</si>
  <si>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</si>
  <si>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</si>
  <si>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</si>
  <si>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</si>
  <si>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</si>
  <si>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</si>
  <si>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</si>
  <si>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</si>
  <si>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</si>
  <si>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</si>
  <si>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</si>
  <si>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</si>
  <si>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</si>
  <si>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</si>
  <si>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</si>
  <si>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</si>
  <si>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</si>
  <si>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</si>
  <si>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</si>
  <si>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</si>
  <si>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</si>
  <si>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</si>
  <si>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</si>
  <si>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</si>
  <si>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</si>
  <si>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</si>
  <si>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</si>
  <si>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</si>
  <si>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</si>
  <si>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</si>
  <si>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</si>
  <si>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</si>
  <si>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</si>
  <si>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</si>
  <si>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</si>
  <si>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</si>
  <si>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</si>
  <si>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</si>
  <si>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</si>
  <si>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</si>
  <si>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</si>
  <si>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</si>
  <si>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</si>
  <si>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</si>
  <si>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</si>
  <si>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</si>
  <si>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</si>
  <si>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</si>
  <si>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</si>
  <si>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</si>
  <si>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</si>
  <si>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</si>
  <si>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</si>
  <si>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</si>
  <si>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</si>
  <si>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</si>
  <si>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</si>
  <si>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</si>
  <si>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</si>
  <si>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</si>
  <si>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</si>
  <si>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</si>
  <si>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</si>
  <si>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</si>
  <si>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</si>
  <si>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</si>
  <si>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</si>
  <si>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</si>
  <si>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</si>
  <si>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</si>
  <si>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</si>
  <si>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</si>
  <si>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</si>
  <si>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</si>
  <si>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</si>
  <si>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</si>
  <si>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</si>
  <si>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</si>
  <si>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</si>
  <si>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</si>
  <si>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</si>
  <si>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</si>
  <si>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</si>
  <si>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</si>
  <si>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</si>
  <si>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</si>
  <si>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</si>
  <si>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</si>
  <si>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</si>
  <si>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</si>
  <si>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</si>
  <si>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</si>
  <si>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</si>
  <si>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</si>
  <si>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</si>
  <si>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</si>
  <si>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</si>
  <si>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</si>
  <si>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</si>
  <si>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</si>
  <si>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</si>
  <si>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</si>
  <si>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</si>
  <si>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</si>
  <si>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</si>
  <si>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</si>
  <si>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</si>
  <si>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</si>
  <si>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</si>
  <si>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</si>
  <si>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</si>
  <si>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</si>
  <si>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</si>
  <si>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</si>
  <si>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</si>
  <si>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</si>
  <si>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</si>
  <si>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</si>
  <si>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</si>
  <si>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</si>
  <si>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</si>
  <si>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</si>
  <si>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</si>
  <si>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</si>
  <si>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</si>
  <si>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</si>
  <si>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</si>
  <si>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</si>
  <si>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</si>
  <si>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</si>
  <si>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</si>
  <si>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</si>
  <si>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</si>
  <si>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</si>
  <si>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</si>
  <si>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</si>
  <si>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</si>
  <si>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</si>
  <si>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</si>
  <si>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</si>
  <si>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</si>
  <si>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</si>
  <si>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</si>
  <si>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</si>
  <si>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</si>
  <si>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</si>
  <si>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</si>
  <si>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</si>
  <si>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</si>
  <si>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</si>
  <si>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</si>
  <si>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</si>
  <si>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</si>
  <si>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</si>
  <si>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</si>
  <si>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</si>
  <si>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</si>
  <si>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</si>
  <si>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</si>
  <si>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</si>
  <si>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</si>
  <si>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</si>
  <si>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</si>
  <si>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</si>
  <si>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</si>
  <si>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</si>
  <si>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</si>
  <si>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</si>
  <si>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</si>
  <si>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</si>
  <si>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</si>
  <si>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</si>
  <si>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</si>
  <si>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</si>
  <si>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</si>
  <si>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</si>
  <si>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</si>
  <si>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</si>
  <si>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</si>
  <si>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</si>
  <si>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</si>
  <si>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</si>
  <si>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</si>
  <si>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</si>
  <si>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</si>
  <si>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</si>
  <si>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</si>
  <si>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</si>
  <si>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</si>
  <si>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</si>
  <si>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</si>
  <si>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</si>
  <si>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</si>
  <si>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</si>
  <si>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</si>
  <si>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</si>
  <si>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</si>
  <si>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</si>
  <si>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</si>
  <si>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</si>
  <si>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</si>
  <si>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</si>
  <si>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</si>
  <si>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</si>
  <si>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</si>
  <si>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</si>
  <si>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</si>
  <si>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</si>
  <si>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</si>
  <si>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</si>
  <si>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</si>
  <si>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</si>
  <si>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</si>
  <si>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</si>
  <si>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</si>
  <si>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</si>
  <si>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</si>
  <si>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</si>
  <si>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</si>
  <si>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</si>
  <si>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</si>
  <si>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</si>
  <si>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</si>
  <si>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</si>
  <si>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</si>
  <si>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</si>
  <si>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</si>
  <si>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</si>
  <si>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</si>
  <si>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</si>
  <si>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</si>
  <si>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</si>
  <si>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</si>
  <si>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</si>
  <si>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</si>
  <si>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</si>
  <si>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</si>
  <si>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</si>
  <si>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</si>
  <si>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</si>
  <si>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</si>
  <si>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</si>
  <si>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</si>
  <si>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</si>
  <si>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</si>
  <si>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</si>
  <si>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</si>
  <si>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</si>
  <si>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</si>
  <si>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</si>
  <si>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</si>
  <si>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</si>
  <si>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</si>
  <si>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</si>
  <si>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</si>
  <si>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</si>
  <si>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</si>
  <si>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</si>
  <si>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</si>
  <si>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</si>
  <si>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</si>
  <si>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</si>
  <si>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</si>
  <si>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</si>
  <si>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</si>
  <si>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</si>
  <si>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</si>
  <si>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</si>
  <si>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</si>
  <si>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</si>
  <si>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</si>
  <si>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</si>
  <si>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</si>
  <si>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</si>
  <si>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</si>
  <si>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</si>
  <si>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</si>
  <si>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</si>
  <si>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</si>
  <si>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</si>
  <si>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</si>
  <si>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</si>
  <si>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</si>
  <si>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</si>
  <si>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</si>
  <si>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</si>
  <si>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</si>
  <si>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</si>
  <si>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</si>
  <si>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</si>
  <si>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</si>
  <si>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</si>
  <si>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</si>
  <si>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</si>
  <si>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</si>
  <si>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</si>
  <si>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</si>
  <si>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</si>
  <si>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</si>
  <si>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</si>
  <si>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</si>
  <si>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</si>
  <si>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</si>
  <si>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</si>
  <si>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</si>
  <si>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</si>
  <si>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</si>
  <si>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</si>
  <si>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</si>
  <si>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</si>
  <si>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</si>
  <si>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</si>
  <si>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</si>
  <si>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</si>
  <si>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</si>
  <si>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</si>
  <si>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</si>
  <si>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</si>
  <si>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</si>
  <si>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</si>
  <si>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</si>
  <si>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</si>
  <si>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</si>
  <si>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</si>
  <si>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</si>
  <si>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</si>
  <si>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</si>
  <si>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</si>
  <si>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</si>
  <si>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</si>
  <si>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</si>
  <si>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</si>
  <si>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</si>
  <si>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</si>
  <si>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</si>
  <si>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</si>
  <si>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</si>
  <si>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</si>
  <si>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</si>
  <si>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</si>
  <si>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</si>
  <si>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</si>
  <si>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</si>
  <si>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</si>
  <si>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</si>
  <si>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</si>
  <si>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</si>
  <si>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</si>
  <si>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</si>
  <si>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</si>
  <si>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</si>
  <si>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</si>
  <si>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</si>
  <si>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</si>
  <si>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</si>
  <si>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</si>
  <si>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</si>
  <si>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</si>
  <si>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</si>
  <si>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</si>
  <si>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</si>
  <si>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</si>
  <si>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</si>
  <si>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</si>
  <si>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</si>
  <si>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</si>
  <si>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</si>
  <si>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</si>
  <si>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</si>
  <si>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</si>
  <si>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</si>
  <si>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</si>
  <si>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</si>
  <si>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</si>
  <si>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</si>
  <si>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</si>
  <si>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</si>
  <si>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</si>
  <si>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</si>
  <si>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</si>
  <si>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</si>
  <si>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</si>
  <si>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</si>
  <si>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</si>
  <si>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</si>
  <si>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</si>
  <si>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</si>
  <si>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</si>
  <si>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</si>
  <si>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</si>
  <si>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</si>
  <si>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</si>
  <si>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</si>
  <si>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</si>
  <si>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</si>
  <si>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</si>
  <si>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</si>
  <si>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</si>
  <si>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</si>
  <si>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</si>
  <si>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</si>
  <si>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</si>
  <si>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</si>
  <si>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</si>
  <si>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</si>
  <si>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</si>
  <si>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</si>
  <si>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</si>
  <si>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</si>
  <si>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</si>
  <si>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</si>
  <si>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</si>
  <si>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</si>
  <si>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</si>
  <si>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</si>
  <si>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</si>
  <si>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</si>
  <si>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</si>
  <si>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</si>
  <si>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</si>
  <si>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</si>
  <si>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</si>
  <si>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</si>
  <si>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</si>
  <si>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</si>
  <si>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</si>
  <si>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</si>
  <si>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</si>
  <si>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</si>
  <si>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</si>
  <si>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</si>
  <si>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</si>
  <si>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</si>
  <si>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</si>
  <si>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</si>
  <si>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</si>
  <si>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</si>
  <si>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</si>
  <si>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</si>
  <si>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</si>
  <si>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</si>
  <si>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</si>
  <si>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</si>
  <si>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</si>
  <si>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</si>
  <si>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</si>
  <si>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</si>
  <si>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</si>
  <si>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</si>
  <si>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</si>
  <si>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</si>
  <si>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</si>
  <si>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</si>
  <si>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</si>
  <si>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</si>
  <si>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</si>
  <si>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</si>
  <si>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</si>
  <si>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</si>
  <si>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</si>
  <si>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</si>
  <si>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</si>
  <si>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</si>
  <si>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</si>
  <si>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</si>
  <si>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</si>
  <si>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</si>
  <si>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</si>
  <si>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</si>
  <si>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</si>
  <si>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</si>
  <si>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</si>
  <si>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</si>
  <si>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</si>
  <si>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</si>
  <si>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</si>
  <si>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</si>
  <si>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</si>
  <si>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</si>
  <si>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</si>
  <si>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</si>
  <si>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</si>
  <si>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</si>
  <si>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</si>
  <si>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</si>
  <si>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</si>
  <si>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</si>
  <si>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</si>
  <si>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</si>
  <si>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</si>
  <si>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</si>
  <si>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</si>
  <si>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</si>
  <si>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</si>
  <si>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</si>
  <si>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</si>
  <si>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</si>
  <si>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</si>
  <si>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</si>
  <si>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</si>
  <si>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</si>
  <si>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</si>
  <si>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</si>
  <si>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</si>
  <si>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</si>
  <si>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</si>
  <si>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</si>
  <si>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</si>
  <si>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</si>
  <si>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</si>
  <si>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</si>
  <si>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</si>
  <si>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</si>
  <si>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</si>
  <si>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</si>
  <si>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</si>
  <si>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</si>
  <si>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</si>
  <si>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</si>
  <si>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</si>
  <si>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</si>
  <si>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</si>
  <si>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</si>
  <si>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</si>
  <si>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</si>
  <si>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</si>
  <si>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</si>
  <si>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</si>
  <si>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</si>
  <si>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</si>
  <si>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</si>
  <si>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</si>
  <si>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</si>
  <si>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</si>
  <si>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</si>
  <si>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</si>
  <si>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</si>
  <si>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</si>
  <si>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</si>
  <si>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</si>
  <si>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</si>
  <si>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</si>
  <si>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</si>
  <si>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</si>
  <si>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</si>
  <si>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</si>
  <si>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</si>
  <si>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</si>
  <si>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</si>
  <si>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</si>
  <si>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</si>
  <si>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</si>
  <si>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</si>
  <si>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</si>
  <si>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</si>
  <si>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</si>
  <si>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</si>
  <si>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</si>
  <si>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</si>
  <si>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</si>
  <si>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</si>
  <si>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</si>
  <si>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</si>
  <si>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</si>
  <si>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</si>
  <si>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</si>
  <si>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</si>
  <si>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</si>
  <si>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</si>
  <si>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</si>
  <si>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</si>
  <si>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</si>
  <si>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</si>
  <si>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</si>
  <si>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</si>
  <si>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</si>
  <si>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</si>
  <si>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</si>
  <si>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</si>
  <si>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</si>
  <si>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</si>
  <si>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</si>
  <si>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</si>
  <si>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</si>
  <si>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</si>
  <si>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</si>
  <si>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</si>
  <si>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</si>
  <si>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</si>
  <si>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</si>
  <si>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</si>
  <si>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</si>
  <si>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</si>
  <si>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</si>
  <si>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</si>
  <si>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</si>
  <si>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</si>
  <si>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</si>
  <si>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</si>
  <si>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</si>
  <si>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</si>
  <si>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</si>
  <si>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</si>
  <si>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</si>
  <si>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</si>
  <si>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</si>
  <si>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</si>
  <si>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</si>
  <si>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</si>
  <si>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</si>
  <si>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</si>
  <si>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</si>
  <si>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</si>
  <si>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</si>
  <si>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</si>
  <si>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</si>
  <si>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</si>
  <si>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</si>
  <si>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</si>
  <si>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</si>
  <si>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</si>
  <si>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</si>
  <si>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</si>
  <si>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</si>
  <si>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</si>
  <si>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</si>
  <si>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</si>
  <si>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</si>
  <si>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</si>
  <si>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</si>
  <si>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</si>
  <si>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</si>
  <si>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</si>
  <si>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</si>
  <si>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</si>
  <si>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</si>
  <si>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</si>
  <si>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</si>
  <si>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</si>
  <si>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</si>
  <si>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</si>
  <si>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</si>
  <si>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</si>
  <si>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</si>
  <si>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</si>
  <si>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</si>
  <si>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</si>
  <si>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</si>
  <si>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</si>
  <si>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</si>
  <si>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</si>
  <si>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</si>
  <si>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</si>
  <si>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</si>
  <si>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</si>
  <si>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</si>
  <si>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</si>
  <si>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</si>
  <si>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</si>
  <si>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</si>
  <si>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</si>
  <si>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</si>
  <si>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</si>
  <si>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</si>
  <si>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</si>
  <si>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</si>
  <si>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</si>
  <si>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</si>
  <si>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</si>
  <si>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</si>
  <si>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</si>
  <si>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</si>
  <si>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</si>
  <si>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</si>
  <si>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</si>
  <si>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</si>
  <si>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</si>
  <si>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</si>
  <si>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</si>
  <si>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</si>
  <si>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</si>
  <si>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</si>
  <si>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</si>
  <si>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</si>
  <si>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</si>
  <si>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</si>
  <si>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</si>
  <si>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</si>
  <si>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</si>
  <si>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</si>
  <si>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</si>
  <si>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</si>
  <si>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</si>
  <si>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</si>
  <si>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</si>
  <si>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</si>
  <si>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</si>
  <si>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</si>
  <si>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</si>
  <si>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</si>
  <si>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</si>
  <si>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</si>
  <si>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</si>
  <si>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</si>
  <si>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</si>
  <si>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</si>
  <si>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</si>
  <si>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</si>
  <si>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</si>
  <si>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</si>
  <si>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</si>
  <si>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</si>
  <si>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</si>
  <si>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</si>
  <si>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</si>
  <si>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</si>
  <si>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</si>
  <si>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</si>
  <si>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</si>
  <si>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</si>
  <si>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</si>
  <si>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</si>
  <si>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</si>
  <si>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</si>
  <si>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</si>
  <si>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</si>
  <si>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</si>
  <si>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</si>
  <si>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</si>
  <si>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</si>
  <si>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</si>
  <si>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</si>
  <si>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</si>
  <si>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</si>
  <si>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</si>
  <si>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</si>
  <si>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</si>
  <si>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</si>
  <si>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</si>
  <si>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</si>
  <si>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</si>
  <si>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</si>
  <si>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</si>
  <si>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</si>
  <si>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</si>
  <si>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</si>
  <si>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</si>
  <si>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</si>
  <si>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</si>
  <si>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</si>
  <si>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</si>
  <si>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</si>
  <si>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</si>
  <si>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</si>
  <si>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</si>
  <si>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</si>
  <si>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</si>
  <si>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</si>
  <si>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</si>
  <si>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</si>
  <si>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</si>
  <si>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</si>
  <si>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</si>
  <si>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</si>
  <si>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</si>
  <si>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</si>
  <si>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</si>
  <si>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</si>
  <si>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</si>
  <si>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</si>
  <si>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</si>
  <si>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</si>
  <si>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</si>
  <si>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</si>
  <si>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</si>
  <si>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</si>
  <si>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</si>
  <si>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</si>
  <si>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</si>
  <si>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</si>
  <si>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</si>
  <si>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</si>
  <si>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</si>
  <si>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</si>
  <si>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</si>
  <si>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</si>
  <si>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</si>
  <si>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</si>
  <si>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</si>
  <si>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</si>
  <si>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</si>
  <si>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</si>
  <si>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</si>
  <si>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</si>
  <si>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</si>
  <si>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</si>
  <si>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</si>
  <si>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</si>
  <si>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</si>
  <si>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</si>
  <si>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</si>
  <si>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</si>
  <si>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</si>
  <si>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</si>
  <si>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</si>
  <si>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</si>
  <si>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</si>
  <si>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</si>
  <si>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</si>
  <si>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</si>
  <si>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</si>
  <si>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</si>
  <si>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</si>
  <si>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</si>
  <si>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</si>
  <si>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</si>
  <si>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</si>
  <si>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</si>
  <si>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</si>
  <si>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</si>
  <si>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</si>
  <si>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</si>
  <si>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</si>
  <si>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</si>
  <si>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</si>
  <si>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</si>
  <si>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</si>
  <si>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</si>
  <si>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</si>
  <si>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</si>
  <si>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</si>
  <si>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</si>
  <si>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</si>
  <si>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</si>
  <si>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</si>
  <si>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</si>
  <si>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</si>
  <si>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</si>
  <si>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</si>
  <si>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</si>
  <si>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</si>
  <si>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</si>
  <si>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</si>
  <si>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</si>
  <si>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</si>
  <si>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</si>
  <si>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</si>
  <si>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</si>
  <si>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</si>
  <si>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</si>
  <si>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</si>
  <si>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</si>
  <si>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</si>
  <si>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</si>
  <si>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</si>
  <si>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</si>
  <si>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</si>
  <si>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</si>
  <si>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</si>
  <si>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</si>
  <si>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</si>
  <si>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</si>
  <si>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</si>
  <si>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</si>
  <si>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</si>
  <si>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</si>
  <si>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</si>
  <si>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</si>
  <si>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</si>
  <si>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</si>
  <si>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</si>
  <si>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</si>
  <si>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</si>
  <si>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</si>
  <si>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</si>
  <si>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</si>
  <si>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</si>
  <si>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</si>
  <si>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</si>
  <si>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</si>
  <si>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</si>
  <si>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</si>
  <si>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</si>
  <si>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</si>
  <si>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</si>
  <si>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</si>
  <si>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</si>
  <si>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</si>
  <si>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</si>
  <si>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</si>
  <si>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</si>
  <si>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</si>
  <si>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</si>
  <si>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</si>
  <si>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</si>
  <si>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</si>
  <si>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</si>
  <si>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</si>
  <si>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</si>
  <si>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</si>
  <si>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</si>
  <si>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</si>
  <si>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</si>
  <si>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</si>
  <si>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</si>
  <si>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</si>
  <si>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</si>
  <si>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</si>
  <si>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</si>
  <si>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</si>
  <si>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</si>
  <si>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</si>
  <si>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</si>
  <si>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</si>
  <si>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</si>
  <si>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</si>
  <si>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</si>
  <si>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</si>
  <si>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</si>
  <si>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</si>
  <si>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</si>
  <si>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</si>
  <si>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</si>
  <si>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</si>
  <si>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</si>
  <si>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</si>
  <si>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</si>
  <si>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</si>
  <si>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</si>
  <si>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</si>
  <si>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</si>
  <si>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</si>
  <si>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</si>
  <si>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</si>
  <si>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</si>
  <si>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</si>
  <si>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</si>
  <si>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</si>
  <si>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</si>
  <si>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</si>
  <si>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</si>
  <si>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</si>
  <si>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</si>
  <si>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</si>
  <si>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</si>
  <si>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</si>
  <si>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</si>
  <si>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</si>
  <si>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</si>
  <si>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</si>
  <si>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</si>
  <si>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</si>
  <si>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</si>
  <si>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</si>
  <si>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</si>
  <si>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</si>
  <si>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</si>
  <si>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</si>
  <si>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</si>
  <si>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</si>
  <si>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</si>
  <si>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</si>
  <si>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</si>
  <si>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</si>
  <si>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</si>
  <si>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</si>
  <si>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</si>
  <si>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</si>
  <si>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</si>
  <si>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</si>
  <si>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</si>
  <si>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</si>
  <si>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</si>
  <si>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</si>
  <si>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</si>
  <si>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</si>
  <si>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</si>
  <si>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</si>
  <si>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</si>
  <si>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</si>
  <si>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</si>
  <si>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</si>
  <si>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</si>
  <si>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</si>
  <si>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</si>
  <si>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</si>
  <si>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</si>
  <si>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</si>
  <si>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</si>
  <si>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</si>
  <si>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</si>
  <si>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</si>
  <si>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</si>
  <si>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</si>
  <si>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</si>
  <si>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</si>
  <si>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</si>
  <si>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</si>
  <si>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</si>
  <si>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</si>
  <si>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</si>
  <si>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</si>
  <si>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</si>
  <si>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</si>
  <si>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</si>
  <si>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</si>
  <si>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</si>
  <si>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</si>
  <si>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</si>
  <si>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</si>
  <si>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</si>
  <si>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</si>
  <si>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</si>
  <si>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</si>
  <si>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</si>
  <si>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</si>
  <si>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</si>
  <si>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</si>
  <si>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</si>
  <si>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</si>
  <si>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</si>
  <si>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</si>
  <si>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</si>
  <si>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</si>
  <si>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</si>
  <si>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</si>
  <si>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</si>
  <si>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</si>
  <si>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</si>
  <si>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</si>
  <si>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</si>
  <si>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</si>
  <si>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</si>
  <si>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</si>
  <si>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</si>
  <si>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</si>
  <si>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</si>
  <si>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</si>
  <si>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</si>
  <si>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</si>
  <si>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</si>
  <si>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</si>
  <si>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</si>
  <si>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</si>
  <si>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</si>
  <si>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</si>
  <si>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</si>
  <si>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</si>
  <si>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</si>
  <si>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</si>
  <si>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</si>
  <si>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</si>
  <si>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</si>
  <si>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</si>
  <si>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</si>
  <si>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</si>
  <si>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</si>
  <si>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</si>
  <si>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</si>
  <si>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</si>
  <si>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</si>
  <si>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</si>
  <si>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</si>
  <si>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</si>
  <si>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</si>
  <si>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</si>
  <si>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</si>
  <si>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</si>
  <si>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</si>
  <si>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</si>
  <si>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</si>
  <si>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</si>
  <si>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</si>
  <si>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</si>
  <si>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</si>
  <si>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</si>
  <si>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</si>
  <si>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</si>
  <si>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</si>
  <si>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</si>
  <si>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</si>
  <si>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</si>
  <si>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</si>
  <si>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</si>
  <si>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</si>
  <si>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</si>
  <si>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</si>
  <si>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</si>
  <si>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</si>
  <si>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</si>
  <si>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</si>
  <si>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</si>
  <si>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</si>
  <si>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</si>
  <si>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</si>
  <si>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</si>
  <si>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</si>
  <si>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</si>
  <si>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</si>
  <si>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</si>
  <si>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</si>
  <si>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</si>
  <si>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</si>
  <si>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</si>
  <si>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</si>
  <si>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</si>
  <si>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</si>
  <si>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</si>
  <si>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</si>
  <si>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</si>
  <si>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</si>
  <si>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</si>
  <si>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</si>
  <si>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</si>
  <si>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</si>
  <si>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</si>
  <si>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</si>
  <si>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</si>
  <si>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</si>
  <si>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</si>
  <si>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</si>
  <si>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</si>
  <si>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</si>
  <si>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</si>
  <si>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</si>
  <si>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</si>
  <si>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</si>
  <si>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</si>
  <si>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</si>
  <si>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</si>
  <si>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</si>
  <si>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</si>
  <si>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</si>
  <si>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</si>
  <si>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</si>
  <si>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</si>
  <si>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</si>
  <si>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</si>
  <si>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</si>
  <si>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</si>
  <si>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</si>
  <si>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</si>
  <si>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</si>
  <si>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</si>
  <si>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</si>
  <si>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</si>
  <si>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</si>
  <si>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</si>
  <si>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</si>
  <si>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</si>
  <si>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</si>
  <si>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</si>
  <si>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</si>
  <si>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</si>
  <si>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</si>
  <si>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</si>
  <si>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</si>
  <si>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</si>
  <si>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</si>
  <si>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</si>
  <si>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</si>
  <si>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</si>
  <si>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</si>
  <si>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</si>
  <si>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</si>
  <si>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</si>
  <si>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</si>
  <si>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</si>
  <si>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</si>
  <si>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</si>
  <si>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</si>
  <si>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</si>
  <si>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</si>
  <si>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</si>
  <si>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</si>
  <si>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</si>
  <si>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</si>
  <si>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</si>
  <si>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</si>
  <si>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</si>
  <si>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</si>
  <si>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</si>
  <si>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</si>
  <si>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</si>
  <si>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</si>
  <si>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</si>
  <si>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</si>
  <si>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</si>
  <si>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</si>
  <si>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</si>
  <si>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</si>
  <si>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</si>
  <si>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</si>
  <si>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</si>
  <si>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</si>
  <si>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</si>
  <si>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</si>
  <si>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</si>
  <si>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</si>
  <si>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</si>
  <si>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</si>
  <si>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</si>
  <si>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</si>
  <si>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</si>
  <si>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</si>
  <si>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</si>
  <si>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</si>
  <si>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</si>
  <si>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</si>
  <si>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</si>
  <si>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</si>
  <si>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</si>
  <si>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</si>
  <si>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</si>
  <si>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</si>
  <si>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</si>
  <si>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</si>
  <si>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</si>
  <si>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</si>
  <si>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</si>
  <si>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</si>
  <si>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</si>
  <si>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</si>
  <si>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</si>
  <si>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</si>
  <si>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</si>
  <si>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</si>
  <si>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</si>
  <si>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</si>
  <si>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</si>
  <si>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</si>
  <si>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</si>
  <si>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</si>
  <si>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</si>
  <si>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</si>
  <si>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</si>
  <si>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</si>
  <si>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</si>
  <si>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</si>
  <si>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</si>
  <si>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</si>
  <si>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</si>
  <si>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</si>
  <si>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</si>
  <si>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</si>
  <si>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</si>
  <si>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</si>
  <si>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</si>
  <si>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</si>
  <si>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</si>
  <si>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</si>
  <si>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</si>
  <si>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</si>
  <si>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</si>
  <si>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</si>
  <si>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</si>
  <si>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</si>
  <si>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</si>
  <si>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</si>
  <si>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</si>
  <si>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</si>
  <si>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</si>
  <si>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</si>
  <si>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</si>
  <si>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</si>
  <si>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</si>
  <si>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</si>
  <si>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</si>
  <si>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</si>
  <si>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</si>
  <si>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</si>
  <si>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</si>
  <si>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</si>
  <si>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</si>
  <si>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</si>
  <si>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</si>
  <si>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</si>
  <si>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</si>
  <si>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</si>
  <si>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</si>
  <si>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</si>
  <si>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</si>
  <si>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</si>
  <si>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</si>
  <si>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</si>
  <si>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</si>
  <si>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</si>
  <si>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</si>
  <si>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</si>
  <si>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</si>
  <si>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</si>
  <si>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</si>
  <si>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</si>
  <si>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</si>
  <si>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</si>
  <si>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</si>
  <si>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</si>
  <si>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</si>
  <si>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</si>
  <si>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</si>
  <si>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</si>
  <si>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</si>
  <si>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</si>
  <si>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</si>
  <si>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</si>
  <si>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</si>
  <si>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</si>
  <si>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</si>
  <si>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</si>
  <si>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</si>
  <si>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</si>
  <si>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</si>
  <si>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</si>
  <si>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</si>
  <si>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</si>
  <si>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</si>
  <si>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</si>
  <si>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</si>
  <si>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</si>
  <si>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</si>
  <si>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</si>
  <si>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</si>
  <si>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</si>
  <si>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</si>
  <si>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</si>
  <si>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</si>
  <si>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</si>
  <si>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</si>
  <si>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</si>
  <si>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</si>
  <si>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</si>
  <si>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</si>
  <si>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</si>
  <si>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</si>
  <si>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</si>
  <si>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</si>
  <si>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</si>
  <si>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</si>
  <si>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</si>
  <si>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</si>
  <si>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</si>
  <si>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</si>
  <si>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</si>
  <si>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</si>
  <si>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</si>
  <si>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</si>
  <si>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</si>
  <si>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</si>
  <si>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</si>
  <si>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</si>
  <si>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</si>
  <si>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</si>
  <si>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</si>
  <si>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</si>
  <si>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</si>
  <si>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</si>
  <si>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</si>
  <si>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</si>
  <si>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</si>
  <si>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</si>
  <si>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</si>
  <si>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</si>
  <si>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</si>
  <si>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</si>
  <si>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</si>
  <si>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</si>
  <si>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</si>
  <si>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</si>
  <si>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</si>
  <si>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</si>
  <si>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</si>
  <si>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</si>
  <si>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</si>
  <si>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</si>
  <si>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</si>
  <si>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</si>
  <si>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</si>
  <si>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</si>
  <si>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</si>
  <si>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</si>
  <si>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</si>
  <si>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</si>
  <si>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</si>
  <si>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</si>
  <si>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</si>
  <si>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</si>
  <si>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</si>
  <si>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</si>
  <si>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</si>
  <si>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</si>
  <si>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</si>
  <si>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</si>
  <si>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</si>
  <si>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</si>
  <si>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</si>
  <si>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</si>
  <si>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</si>
  <si>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</si>
  <si>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</si>
  <si>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</si>
  <si>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</si>
  <si>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</si>
  <si>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</si>
  <si>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</si>
  <si>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</si>
  <si>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</si>
  <si>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</si>
  <si>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</si>
  <si>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</si>
  <si>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</si>
  <si>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</si>
  <si>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</si>
  <si>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</si>
  <si>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</si>
  <si>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</si>
  <si>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</si>
  <si>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</si>
  <si>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</si>
  <si>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</si>
  <si>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</si>
  <si>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</si>
  <si>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</si>
  <si>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</si>
  <si>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</si>
  <si>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</si>
  <si>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</si>
  <si>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</si>
  <si>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</si>
  <si>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</si>
  <si>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</si>
  <si>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</si>
  <si>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</si>
  <si>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</si>
  <si>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</si>
  <si>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</si>
  <si>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</si>
  <si>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</si>
  <si>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</si>
  <si>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</si>
  <si>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</si>
  <si>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</si>
  <si>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</si>
  <si>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</si>
  <si>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</si>
  <si>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</si>
  <si>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</si>
  <si>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</si>
  <si>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</si>
  <si>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</si>
  <si>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</si>
  <si>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</si>
  <si>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</si>
  <si>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</si>
  <si>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</si>
  <si>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</si>
  <si>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</si>
  <si>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</si>
  <si>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</si>
  <si>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</si>
  <si>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</si>
  <si>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</si>
  <si>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</si>
  <si>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</si>
  <si>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</si>
  <si>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</si>
  <si>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</si>
  <si>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</si>
  <si>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</si>
  <si>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</si>
  <si>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</si>
  <si>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</si>
  <si>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</si>
  <si>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</si>
  <si>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</si>
  <si>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</si>
  <si>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</si>
  <si>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</si>
  <si>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</si>
  <si>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</si>
  <si>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</si>
  <si>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</si>
  <si>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</si>
  <si>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</si>
  <si>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</si>
  <si>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</si>
  <si>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</si>
  <si>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</si>
  <si>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</si>
  <si>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</si>
  <si>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</si>
  <si>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</si>
  <si>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</si>
  <si>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</si>
  <si>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</si>
  <si>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</si>
  <si>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</si>
  <si>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</si>
  <si>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</si>
  <si>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</si>
  <si>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</si>
  <si>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</si>
  <si>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</si>
  <si>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</si>
  <si>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</si>
  <si>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</si>
  <si>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</si>
  <si>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</si>
  <si>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</si>
  <si>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</si>
  <si>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</si>
  <si>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</si>
  <si>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</si>
  <si>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</si>
  <si>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</si>
  <si>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</si>
  <si>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</si>
  <si>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</si>
  <si>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</si>
  <si>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</si>
  <si>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</si>
  <si>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</si>
  <si>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</si>
  <si>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</si>
  <si>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</si>
  <si>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</si>
  <si>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</si>
  <si>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</si>
  <si>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</si>
  <si>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</si>
  <si>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</si>
  <si>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</si>
  <si>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</si>
  <si>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</si>
  <si>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</si>
  <si>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</si>
  <si>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</si>
  <si>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</si>
  <si>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</si>
  <si>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</si>
  <si>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</si>
  <si>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</si>
  <si>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</si>
  <si>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</si>
  <si>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</si>
  <si>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</si>
  <si>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</si>
  <si>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</si>
  <si>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</si>
  <si>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</si>
  <si>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</si>
  <si>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</si>
  <si>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</si>
  <si>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</si>
  <si>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</si>
  <si>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</si>
  <si>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</si>
  <si>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</si>
  <si>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</si>
  <si>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</si>
  <si>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</si>
  <si>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</si>
  <si>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</si>
  <si>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</si>
  <si>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</si>
  <si>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</si>
  <si>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</si>
  <si>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</si>
  <si>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</si>
  <si>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</si>
  <si>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</si>
  <si>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</si>
  <si>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</si>
  <si>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</si>
  <si>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</si>
  <si>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</si>
  <si>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</si>
  <si>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</si>
  <si>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</si>
  <si>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</si>
  <si>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</si>
  <si>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</si>
  <si>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</si>
  <si>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</si>
  <si>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</si>
  <si>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</si>
  <si>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</si>
  <si>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</si>
  <si>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</si>
  <si>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</si>
  <si>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</si>
  <si>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</si>
  <si>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</si>
  <si>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</si>
  <si>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</si>
  <si>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</si>
  <si>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</si>
  <si>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</si>
  <si>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</si>
  <si>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</si>
  <si>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</si>
  <si>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</si>
  <si>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</si>
  <si>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</si>
  <si>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</si>
  <si>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</si>
  <si>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</si>
  <si>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</si>
  <si>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</si>
  <si>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</si>
  <si>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</si>
  <si>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</si>
  <si>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</si>
  <si>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</si>
  <si>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</si>
  <si>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</si>
  <si>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</si>
  <si>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</si>
  <si>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</si>
  <si>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</si>
  <si>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</si>
  <si>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</si>
  <si>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</si>
  <si>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</si>
  <si>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</si>
  <si>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</si>
  <si>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</si>
  <si>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</si>
  <si>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</si>
  <si>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</si>
  <si>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</si>
  <si>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</si>
  <si>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</si>
  <si>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</si>
  <si>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</si>
  <si>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</si>
  <si>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</si>
  <si>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</si>
  <si>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</si>
  <si>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</si>
  <si>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</si>
  <si>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</si>
  <si>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</si>
  <si>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</si>
  <si>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</si>
  <si>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</si>
  <si>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</si>
  <si>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</si>
  <si>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</si>
  <si>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</si>
  <si>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</si>
  <si>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</si>
  <si>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</si>
  <si>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</si>
  <si>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</si>
  <si>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</si>
  <si>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</si>
  <si>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</si>
  <si>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</si>
  <si>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</si>
  <si>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</si>
  <si>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</si>
  <si>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</si>
  <si>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</si>
  <si>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</si>
  <si>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</si>
  <si>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</si>
  <si>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</si>
  <si>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</si>
  <si>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</si>
  <si>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</si>
  <si>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</si>
  <si>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</si>
  <si>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</si>
  <si>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</si>
  <si>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</si>
  <si>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</si>
  <si>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</si>
  <si>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</si>
  <si>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</si>
  <si>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</si>
  <si>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</si>
  <si>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</si>
  <si>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</si>
  <si>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</si>
  <si>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</si>
  <si>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</si>
  <si>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</si>
  <si>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</si>
  <si>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</si>
  <si>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</si>
  <si>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</si>
  <si>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</si>
  <si>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</si>
  <si>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</si>
  <si>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</si>
  <si>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</si>
  <si>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</si>
  <si>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</si>
  <si>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</si>
  <si>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</si>
  <si>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</si>
  <si>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</si>
  <si>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</si>
  <si>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</si>
  <si>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</si>
  <si>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</si>
  <si>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</si>
  <si>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</si>
  <si>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</si>
  <si>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</si>
  <si>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</si>
  <si>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</si>
  <si>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</si>
  <si>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</si>
  <si>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</si>
  <si>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</si>
  <si>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</si>
  <si>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</si>
  <si>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</si>
  <si>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</si>
  <si>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</si>
  <si>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</si>
  <si>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</si>
  <si>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</si>
  <si>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</si>
  <si>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</si>
  <si>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</si>
  <si>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</si>
  <si>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</si>
  <si>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</si>
  <si>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</si>
  <si>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</si>
  <si>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</si>
  <si>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</si>
  <si>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</si>
  <si>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</si>
  <si>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</si>
  <si>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</si>
  <si>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</si>
  <si>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</si>
  <si>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</si>
  <si>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</si>
  <si>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</si>
  <si>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</si>
  <si>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</si>
  <si>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</si>
  <si>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</si>
  <si>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</si>
  <si>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</si>
  <si>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</si>
  <si>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</si>
  <si>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</si>
  <si>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</si>
  <si>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</si>
  <si>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</si>
  <si>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</si>
  <si>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</si>
  <si>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</si>
  <si>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</si>
  <si>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</si>
  <si>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</si>
  <si>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</si>
  <si>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</si>
  <si>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</si>
  <si>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</si>
  <si>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</si>
  <si>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</si>
  <si>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</si>
  <si>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</si>
  <si>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</si>
  <si>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</si>
  <si>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</si>
  <si>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</si>
  <si>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</si>
  <si>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</si>
  <si>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</si>
  <si>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</si>
  <si>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</si>
  <si>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</si>
  <si>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</si>
  <si>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</si>
  <si>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</si>
  <si>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</si>
  <si>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</si>
  <si>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</si>
  <si>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</si>
  <si>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</si>
  <si>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</si>
  <si>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</si>
  <si>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</si>
  <si>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</si>
  <si>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</si>
  <si>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</si>
  <si>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</si>
  <si>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</si>
  <si>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</si>
  <si>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</si>
  <si>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</si>
  <si>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</si>
  <si>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</si>
  <si>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</si>
  <si>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</si>
  <si>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</si>
  <si>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</si>
  <si>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</si>
  <si>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</si>
  <si>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</si>
  <si>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</si>
  <si>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</si>
  <si>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</si>
  <si>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</si>
  <si>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</si>
  <si>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</si>
  <si>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</si>
  <si>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</si>
  <si>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</si>
  <si>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</si>
  <si>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</si>
  <si>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</si>
  <si>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</si>
  <si>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</si>
  <si>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</si>
  <si>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</si>
  <si>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</si>
  <si>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</si>
  <si>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</si>
  <si>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</si>
  <si>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</si>
  <si>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</si>
  <si>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</si>
  <si>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</si>
  <si>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</si>
  <si>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</si>
  <si>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</si>
  <si>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</si>
  <si>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</si>
  <si>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</si>
  <si>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</si>
  <si>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</si>
  <si>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</si>
  <si>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</si>
  <si>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</si>
  <si>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</si>
  <si>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</si>
  <si>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</si>
  <si>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</si>
  <si>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</si>
  <si>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</si>
  <si>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</si>
  <si>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</si>
  <si>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</si>
  <si>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</si>
  <si>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</si>
  <si>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</si>
  <si>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</si>
  <si>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</si>
  <si>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</si>
  <si>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</si>
  <si>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</si>
  <si>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</si>
  <si>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</si>
  <si>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</si>
  <si>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</si>
  <si>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</si>
  <si>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</si>
  <si>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</si>
  <si>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</si>
  <si>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</si>
  <si>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</si>
  <si>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</si>
  <si>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</si>
  <si>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</si>
  <si>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</si>
  <si>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</si>
  <si>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</si>
  <si>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</si>
  <si>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</si>
  <si>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</si>
  <si>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</si>
  <si>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</si>
  <si>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</si>
  <si>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</si>
  <si>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</si>
  <si>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</si>
  <si>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</si>
  <si>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</si>
  <si>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</si>
  <si>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</si>
  <si>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</si>
  <si>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</si>
  <si>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</si>
  <si>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</si>
  <si>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</si>
  <si>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</si>
  <si>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</si>
  <si>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</si>
  <si>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</si>
  <si>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</si>
  <si>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</si>
  <si>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</si>
  <si>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</si>
  <si>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</si>
  <si>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</si>
  <si>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</si>
  <si>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</si>
  <si>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</si>
  <si>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</si>
  <si>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</si>
  <si>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</si>
  <si>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</si>
  <si>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</si>
  <si>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</si>
  <si>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</si>
  <si>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</si>
  <si>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</si>
  <si>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</si>
  <si>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</si>
  <si>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</si>
  <si>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</si>
  <si>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</si>
  <si>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</si>
  <si>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</si>
  <si>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</si>
  <si>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</si>
  <si>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</si>
  <si>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</si>
  <si>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</si>
  <si>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</si>
  <si>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</si>
  <si>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</si>
  <si>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</si>
  <si>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</si>
  <si>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</si>
  <si>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</si>
  <si>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</si>
  <si>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</si>
  <si>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</si>
  <si>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</si>
  <si>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</si>
  <si>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</si>
  <si>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</si>
  <si>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</si>
  <si>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</si>
  <si>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</si>
  <si>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</si>
  <si>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</si>
  <si>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</si>
  <si>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</si>
  <si>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</si>
  <si>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</si>
  <si>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</si>
  <si>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</si>
  <si>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</si>
  <si>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</si>
  <si>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</si>
  <si>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</si>
  <si>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</si>
  <si>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</si>
  <si>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</si>
  <si>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</si>
  <si>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</si>
  <si>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</si>
  <si>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</si>
  <si>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</si>
  <si>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</si>
  <si>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</si>
  <si>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</si>
  <si>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</si>
  <si>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</si>
  <si>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</si>
  <si>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</si>
  <si>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</si>
  <si>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</si>
  <si>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</si>
  <si>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</si>
  <si>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</si>
  <si>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</si>
  <si>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</si>
  <si>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</si>
  <si>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</si>
  <si>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</si>
  <si>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</si>
  <si>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</si>
  <si>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</si>
  <si>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</si>
  <si>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</si>
  <si>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</si>
  <si>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</si>
  <si>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</si>
  <si>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</si>
  <si>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</si>
  <si>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</si>
  <si>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</si>
  <si>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</si>
  <si>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</si>
  <si>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</si>
  <si>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</si>
  <si>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</si>
  <si>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</si>
  <si>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</si>
  <si>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</si>
  <si>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</si>
  <si>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</si>
  <si>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</si>
  <si>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</si>
  <si>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</si>
  <si>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</si>
  <si>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</si>
  <si>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</si>
  <si>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</si>
  <si>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</si>
  <si>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</si>
  <si>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</si>
  <si>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</si>
  <si>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</si>
  <si>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</si>
  <si>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</si>
  <si>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</si>
  <si>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</si>
  <si>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</si>
  <si>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</si>
  <si>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</si>
  <si>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</si>
  <si>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</si>
  <si>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</si>
  <si>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</si>
  <si>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</si>
  <si>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</si>
  <si>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</si>
  <si>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</si>
  <si>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</si>
  <si>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</si>
  <si>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</si>
  <si>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</si>
  <si>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</si>
  <si>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</si>
  <si>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</si>
  <si>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</si>
  <si>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</si>
  <si>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</si>
  <si>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</si>
  <si>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</si>
  <si>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</si>
  <si>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</si>
  <si>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</si>
  <si>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</si>
  <si>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</si>
  <si>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</si>
  <si>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</si>
  <si>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</si>
  <si>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</si>
  <si>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</si>
  <si>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</si>
  <si>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</si>
  <si>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</si>
  <si>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</si>
  <si>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</si>
  <si>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</si>
  <si>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</si>
  <si>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</si>
  <si>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</si>
  <si>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</si>
  <si>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</si>
  <si>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</si>
  <si>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</si>
  <si>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</si>
  <si>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</si>
  <si>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</si>
  <si>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</si>
  <si>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</si>
  <si>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</si>
  <si>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</si>
  <si>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</si>
  <si>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</si>
  <si>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</si>
  <si>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</si>
  <si>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</si>
  <si>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</si>
  <si>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</si>
  <si>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</si>
  <si>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</si>
  <si>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</si>
  <si>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</si>
  <si>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</si>
  <si>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</si>
  <si>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</si>
  <si>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</si>
  <si>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</si>
  <si>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</si>
  <si>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</si>
  <si>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</si>
  <si>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</si>
  <si>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</si>
  <si>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</si>
  <si>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</si>
  <si>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</si>
  <si>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</si>
  <si>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</si>
  <si>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</si>
  <si>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</si>
  <si>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</si>
  <si>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</si>
  <si>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</si>
  <si>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</si>
  <si>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</si>
  <si>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</si>
  <si>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</si>
  <si>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</si>
  <si>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</si>
  <si>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</si>
  <si>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</si>
  <si>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</si>
  <si>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</si>
  <si>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</si>
  <si>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</si>
  <si>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</si>
  <si>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</si>
  <si>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</si>
  <si>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</si>
  <si>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</si>
  <si>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</si>
  <si>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</si>
  <si>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</si>
  <si>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</si>
  <si>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</si>
  <si>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</si>
  <si>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</si>
  <si>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</si>
  <si>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</si>
  <si>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</si>
  <si>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</si>
  <si>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</si>
  <si>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</si>
  <si>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</si>
  <si>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</si>
  <si>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</si>
  <si>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</si>
  <si>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</si>
  <si>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</si>
  <si>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</si>
  <si>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</si>
  <si>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</si>
  <si>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</si>
  <si>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</si>
  <si>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</si>
  <si>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</si>
  <si>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</si>
  <si>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</si>
  <si>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</si>
  <si>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</si>
  <si>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</si>
  <si>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</si>
  <si>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</si>
  <si>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</si>
  <si>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</si>
  <si>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</si>
  <si>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</si>
  <si>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</si>
  <si>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</si>
  <si>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</si>
  <si>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</si>
  <si>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</si>
  <si>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</si>
  <si>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</si>
  <si>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</si>
  <si>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</si>
  <si>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</si>
  <si>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</si>
  <si>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</si>
  <si>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</si>
  <si>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</si>
  <si>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</si>
  <si>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</si>
  <si>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</si>
  <si>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</si>
  <si>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</si>
  <si>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</si>
  <si>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</si>
  <si>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</si>
  <si>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</si>
  <si>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</si>
  <si>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</si>
  <si>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</si>
  <si>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</si>
  <si>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</si>
  <si>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</si>
  <si>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</si>
  <si>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</si>
  <si>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</si>
  <si>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</si>
  <si>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</si>
  <si>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</si>
  <si>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</si>
  <si>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</si>
  <si>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</si>
  <si>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</si>
  <si>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</si>
  <si>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</si>
  <si>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</si>
  <si>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</si>
  <si>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</si>
  <si>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</si>
  <si>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</si>
  <si>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</si>
  <si>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</si>
  <si>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</si>
  <si>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</si>
  <si>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</si>
  <si>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</si>
  <si>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</si>
  <si>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</si>
  <si>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</si>
  <si>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</si>
  <si>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</si>
  <si>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</si>
  <si>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</si>
  <si>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</si>
  <si>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</si>
  <si>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</si>
  <si>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</si>
  <si>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</si>
  <si>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</si>
  <si>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</si>
  <si>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</si>
  <si>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</si>
  <si>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</si>
  <si>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</si>
  <si>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</si>
  <si>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</si>
  <si>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</si>
  <si>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</si>
  <si>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</si>
  <si>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</si>
  <si>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</si>
  <si>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</si>
  <si>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</si>
  <si>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</si>
  <si>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</si>
  <si>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</si>
  <si>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</si>
  <si>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</si>
  <si>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</si>
  <si>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</si>
  <si>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</si>
  <si>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</si>
  <si>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</si>
  <si>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</si>
  <si>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</si>
  <si>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</si>
  <si>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</si>
  <si>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</si>
  <si>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</si>
  <si>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</si>
  <si>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</si>
  <si>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</si>
  <si>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</si>
  <si>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</si>
  <si>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</si>
  <si>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</si>
  <si>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</si>
  <si>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</si>
  <si>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</si>
  <si>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</si>
  <si>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</si>
  <si>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</si>
  <si>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</si>
  <si>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</si>
  <si>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</si>
  <si>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</si>
  <si>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</si>
  <si>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</si>
  <si>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</si>
  <si>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</si>
  <si>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</si>
  <si>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</si>
  <si>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</si>
  <si>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</si>
  <si>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</si>
  <si>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</si>
  <si>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</si>
  <si>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</si>
  <si>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</si>
  <si>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</si>
  <si>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</si>
  <si>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</si>
  <si>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</si>
  <si>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</si>
  <si>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</si>
  <si>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</si>
  <si>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</si>
  <si>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</si>
  <si>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</si>
  <si>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</si>
  <si>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</si>
  <si>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</si>
  <si>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</si>
  <si>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</si>
  <si>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</si>
  <si>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</si>
  <si>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</si>
  <si>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</si>
  <si>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</si>
  <si>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</si>
  <si>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</si>
  <si>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</si>
  <si>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</si>
  <si>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</si>
  <si>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</si>
  <si>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</si>
  <si>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</si>
  <si>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</si>
  <si>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</si>
  <si>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</si>
  <si>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</si>
  <si>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</si>
  <si>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</si>
  <si>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</si>
  <si>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</si>
  <si>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</si>
  <si>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</si>
  <si>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</si>
  <si>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</si>
  <si>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</si>
  <si>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</si>
  <si>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</si>
  <si>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</si>
  <si>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</si>
  <si>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</si>
  <si>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</si>
  <si>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</si>
  <si>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</si>
  <si>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</si>
  <si>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</si>
  <si>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</si>
  <si>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</si>
  <si>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</si>
  <si>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</si>
  <si>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</si>
  <si>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</si>
  <si>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</si>
  <si>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</si>
  <si>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</si>
  <si>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</si>
  <si>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</si>
  <si>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</si>
  <si>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</si>
  <si>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</si>
  <si>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</si>
  <si>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</si>
  <si>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</si>
  <si>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</si>
  <si>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</si>
  <si>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</si>
  <si>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</si>
  <si>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</si>
  <si>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</si>
  <si>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</si>
  <si>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</si>
  <si>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</si>
  <si>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</si>
  <si>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</si>
  <si>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</si>
  <si>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</si>
  <si>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</si>
  <si>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</si>
  <si>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</si>
  <si>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</si>
  <si>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</si>
  <si>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</si>
  <si>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</si>
  <si>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</si>
  <si>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</si>
  <si>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</si>
  <si>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</si>
  <si>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</si>
  <si>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</si>
  <si>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</si>
  <si>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</si>
  <si>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</si>
  <si>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</si>
  <si>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</si>
  <si>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</si>
  <si>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</si>
  <si>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</si>
  <si>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</si>
  <si>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</si>
  <si>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</si>
  <si>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</si>
  <si>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</si>
  <si>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</si>
  <si>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</si>
  <si>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</si>
  <si>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</si>
  <si>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</si>
  <si>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</si>
  <si>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</si>
  <si>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</si>
  <si>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</si>
  <si>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</si>
  <si>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</si>
  <si>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</si>
  <si>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</si>
  <si>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</si>
  <si>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</si>
  <si>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</si>
  <si>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</si>
  <si>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</si>
  <si>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</si>
  <si>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</si>
  <si>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</si>
  <si>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</si>
  <si>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</si>
  <si>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</si>
  <si>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</si>
  <si>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</si>
  <si>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</si>
  <si>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</si>
  <si>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</si>
  <si>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</si>
  <si>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</si>
  <si>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</si>
  <si>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</si>
  <si>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</si>
  <si>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</si>
  <si>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</si>
  <si>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</si>
  <si>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</si>
  <si>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</si>
  <si>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</si>
  <si>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</si>
  <si>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</si>
  <si>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</si>
  <si>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</si>
  <si>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</si>
  <si>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</si>
  <si>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</si>
  <si>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</si>
  <si>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</si>
  <si>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</si>
  <si>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</si>
  <si>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</si>
  <si>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</si>
  <si>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</si>
  <si>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</si>
  <si>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</si>
  <si>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</si>
  <si>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</si>
  <si>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</si>
  <si>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</si>
  <si>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</si>
  <si>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</si>
  <si>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</si>
  <si>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</si>
  <si>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</si>
  <si>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</si>
  <si>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</si>
  <si>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</si>
  <si>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</si>
  <si>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</si>
  <si>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</si>
  <si>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</si>
  <si>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</si>
  <si>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</si>
  <si>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</si>
  <si>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</si>
  <si>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</si>
  <si>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</si>
  <si>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</si>
  <si>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</si>
  <si>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</si>
  <si>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</si>
  <si>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</si>
  <si>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</si>
  <si>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</si>
  <si>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</si>
  <si>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</si>
  <si>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</si>
  <si>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</si>
  <si>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</si>
  <si>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</si>
  <si>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</si>
  <si>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</si>
  <si>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</si>
  <si>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</si>
  <si>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</si>
  <si>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</si>
  <si>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</si>
  <si>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</si>
  <si>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</si>
  <si>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</si>
  <si>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</si>
  <si>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</si>
  <si>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</si>
  <si>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</si>
  <si>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</si>
  <si>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</si>
  <si>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</si>
  <si>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</si>
  <si>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</si>
  <si>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</si>
  <si>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</si>
  <si>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</si>
  <si>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</si>
  <si>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</si>
  <si>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</si>
  <si>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</si>
  <si>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</si>
  <si>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</si>
  <si>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</si>
  <si>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</si>
  <si>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</si>
  <si>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</si>
  <si>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</si>
  <si>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</si>
  <si>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</si>
  <si>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</si>
  <si>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</si>
  <si>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</si>
  <si>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</si>
  <si>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</si>
  <si>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</si>
  <si>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</si>
  <si>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</si>
  <si>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</si>
  <si>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</si>
  <si>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</si>
  <si>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</si>
  <si>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</si>
  <si>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</si>
  <si>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</si>
  <si>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</si>
  <si>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</si>
  <si>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</si>
  <si>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</si>
  <si>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</si>
  <si>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</si>
  <si>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</si>
  <si>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</si>
  <si>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</si>
  <si>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</si>
  <si>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</si>
  <si>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</si>
  <si>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</si>
  <si>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</si>
  <si>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</si>
  <si>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</si>
  <si>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</si>
  <si>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</si>
  <si>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</si>
  <si>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</si>
  <si>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</si>
  <si>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</si>
  <si>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</si>
  <si>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</si>
  <si>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</si>
  <si>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</si>
  <si>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</si>
  <si>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</si>
  <si>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</si>
  <si>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</si>
  <si>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</si>
  <si>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</si>
  <si>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</si>
  <si>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</si>
  <si>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</si>
  <si>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</si>
  <si>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</si>
  <si>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</si>
  <si>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</si>
  <si>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</si>
  <si>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</si>
  <si>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</si>
  <si>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</si>
  <si>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</si>
  <si>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</si>
  <si>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</si>
  <si>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</si>
  <si>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</si>
  <si>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</si>
  <si>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</si>
  <si>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</si>
  <si>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</si>
  <si>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</si>
  <si>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</si>
  <si>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</si>
  <si>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</si>
  <si>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</si>
  <si>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</si>
  <si>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</si>
  <si>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</si>
  <si>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</si>
  <si>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</si>
  <si>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</si>
  <si>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</si>
  <si>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</si>
  <si>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</si>
  <si>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</si>
  <si>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</si>
  <si>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</si>
  <si>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</si>
  <si>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</si>
  <si>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</si>
  <si>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</si>
  <si>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</si>
  <si>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</si>
  <si>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</si>
  <si>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</si>
  <si>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</si>
  <si>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</si>
  <si>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</si>
  <si>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</si>
  <si>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</si>
  <si>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</si>
  <si>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</si>
  <si>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</si>
  <si>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</si>
  <si>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</si>
  <si>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</si>
  <si>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</si>
  <si>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</si>
  <si>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</si>
  <si>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</si>
  <si>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</si>
  <si>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</si>
  <si>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</si>
  <si>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</si>
  <si>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</si>
  <si>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</si>
  <si>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</si>
  <si>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</si>
  <si>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</si>
  <si>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</si>
  <si>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</si>
  <si>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</si>
  <si>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</si>
  <si>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</si>
  <si>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</si>
  <si>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</si>
  <si>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</si>
  <si>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</si>
  <si>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</si>
  <si>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</si>
  <si>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</si>
  <si>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</si>
  <si>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</si>
  <si>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</si>
  <si>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</si>
  <si>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</si>
  <si>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</si>
  <si>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</si>
  <si>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</si>
  <si>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</si>
  <si>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</si>
  <si>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</si>
  <si>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</si>
  <si>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</si>
  <si>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</si>
  <si>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</si>
  <si>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</si>
  <si>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</si>
  <si>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</si>
  <si>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</si>
  <si>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</si>
  <si>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</si>
  <si>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</si>
  <si>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</si>
  <si>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</si>
  <si>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</si>
  <si>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</si>
  <si>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</si>
  <si>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</si>
  <si>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</si>
  <si>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</si>
  <si>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</si>
  <si>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</si>
  <si>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</si>
  <si>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</si>
  <si>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</si>
  <si>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</si>
  <si>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</si>
  <si>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</si>
  <si>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</si>
  <si>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</si>
  <si>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</si>
  <si>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</si>
  <si>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</si>
  <si>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</si>
  <si>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</si>
  <si>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</si>
  <si>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</si>
  <si>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</si>
  <si>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</si>
  <si>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</si>
  <si>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</si>
  <si>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</si>
  <si>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</si>
  <si>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</si>
  <si>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</si>
  <si>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</si>
  <si>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</si>
  <si>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</si>
  <si>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</si>
  <si>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</si>
  <si>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</si>
  <si>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</si>
  <si>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</si>
  <si>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</si>
  <si>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</si>
  <si>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</si>
  <si>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</si>
  <si>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</si>
  <si>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</si>
  <si>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</si>
  <si>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</si>
  <si>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</si>
  <si>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</si>
  <si>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</si>
  <si>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</si>
  <si>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</si>
  <si>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</si>
  <si>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</si>
  <si>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</si>
  <si>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</si>
  <si>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</si>
  <si>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</si>
  <si>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</si>
  <si>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</si>
  <si>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</si>
  <si>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</si>
  <si>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</si>
  <si>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</si>
  <si>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</si>
  <si>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</si>
  <si>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</si>
  <si>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</si>
  <si>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</si>
  <si>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</si>
  <si>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</si>
  <si>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</si>
  <si>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</si>
  <si>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</si>
  <si>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</si>
  <si>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</si>
  <si>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</si>
  <si>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</si>
  <si>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</si>
  <si>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</si>
  <si>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</si>
  <si>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</si>
  <si>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</si>
  <si>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</si>
  <si>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</si>
  <si>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</si>
  <si>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</si>
  <si>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</si>
  <si>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</si>
  <si>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</si>
  <si>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</si>
  <si>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</si>
  <si>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</si>
  <si>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</si>
  <si>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</si>
  <si>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</si>
  <si>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</si>
  <si>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</si>
  <si>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</si>
  <si>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</si>
  <si>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</si>
  <si>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</si>
  <si>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</si>
  <si>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</si>
  <si>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</si>
  <si>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</si>
  <si>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</si>
  <si>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</si>
  <si>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</si>
  <si>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</si>
  <si>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</si>
  <si>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</si>
  <si>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</si>
  <si>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</si>
  <si>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</si>
  <si>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</si>
  <si>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</si>
  <si>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</si>
  <si>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</si>
  <si>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</si>
  <si>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</si>
  <si>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</si>
  <si>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</si>
  <si>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</si>
  <si>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</si>
  <si>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</si>
  <si>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</si>
  <si>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</si>
  <si>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</si>
  <si>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</si>
  <si>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</si>
  <si>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</si>
  <si>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</si>
  <si>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</si>
  <si>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</si>
  <si>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</si>
  <si>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</si>
  <si>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</si>
  <si>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</si>
  <si>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</si>
  <si>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</si>
  <si>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</si>
  <si>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</si>
  <si>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</si>
  <si>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</si>
  <si>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</si>
  <si>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</si>
  <si>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</si>
  <si>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</si>
  <si>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</si>
  <si>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</si>
  <si>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</si>
  <si>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</si>
  <si>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</si>
  <si>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</si>
  <si>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</si>
  <si>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</si>
  <si>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</si>
  <si>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</si>
  <si>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</si>
  <si>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</si>
  <si>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</si>
  <si>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</si>
  <si>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</si>
  <si>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</si>
  <si>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</si>
  <si>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</si>
  <si>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</si>
  <si>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</si>
  <si>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</si>
  <si>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</si>
  <si>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</si>
  <si>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</si>
  <si>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</si>
  <si>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</si>
  <si>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</si>
  <si>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</si>
  <si>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</si>
  <si>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</si>
  <si>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</si>
  <si>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</si>
  <si>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</si>
  <si>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</si>
  <si>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</si>
  <si>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</si>
  <si>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</si>
  <si>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</si>
  <si>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</si>
  <si>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</si>
  <si>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</si>
  <si>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</si>
  <si>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</si>
  <si>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</si>
  <si>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</si>
  <si>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</si>
  <si>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</si>
  <si>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</si>
  <si>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</si>
  <si>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</si>
  <si>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</si>
  <si>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</si>
  <si>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</si>
  <si>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</si>
  <si>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</si>
  <si>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</si>
  <si>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</si>
  <si>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</si>
  <si>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</si>
  <si>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</si>
  <si>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</si>
  <si>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</si>
  <si>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</si>
  <si>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</si>
  <si>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</si>
  <si>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</si>
  <si>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</si>
  <si>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</si>
  <si>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</si>
  <si>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</si>
  <si>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</si>
  <si>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</si>
  <si>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</si>
  <si>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</si>
  <si>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</si>
  <si>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</si>
  <si>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</si>
  <si>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</si>
  <si>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</si>
  <si>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</si>
  <si>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</si>
  <si>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</si>
  <si>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</si>
  <si>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</si>
  <si>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</si>
  <si>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</si>
  <si>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</si>
  <si>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</si>
  <si>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</si>
  <si>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</si>
  <si>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</si>
  <si>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</si>
  <si>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</si>
  <si>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</si>
  <si>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</si>
  <si>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</si>
  <si>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</si>
  <si>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</si>
  <si>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</si>
  <si>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</si>
  <si>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</si>
  <si>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</si>
  <si>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</si>
  <si>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</si>
  <si>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</si>
  <si>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</si>
  <si>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</si>
  <si>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</si>
  <si>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</si>
  <si>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</si>
  <si>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</si>
  <si>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</si>
  <si>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</si>
  <si>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</si>
  <si>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</si>
  <si>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</si>
  <si>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</si>
  <si>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</si>
  <si>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</si>
  <si>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</si>
  <si>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</si>
  <si>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</si>
  <si>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</si>
  <si>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</si>
  <si>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</si>
  <si>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</si>
  <si>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</si>
  <si>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</si>
  <si>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</si>
  <si>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</si>
  <si>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</si>
  <si>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</si>
  <si>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</si>
  <si>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</si>
  <si>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</si>
  <si>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</si>
  <si>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</si>
  <si>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</si>
  <si>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</si>
  <si>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</si>
  <si>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</si>
  <si>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</si>
  <si>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</si>
  <si>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</si>
  <si>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</si>
  <si>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</si>
  <si>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</si>
  <si>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</si>
  <si>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</si>
  <si>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</si>
  <si>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</si>
  <si>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</si>
  <si>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</si>
  <si>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</si>
  <si>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</si>
  <si>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</si>
  <si>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</si>
  <si>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</si>
  <si>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</si>
  <si>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</si>
  <si>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</si>
  <si>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</si>
  <si>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</si>
  <si>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</si>
  <si>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</si>
  <si>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</si>
  <si>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</si>
  <si>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</si>
  <si>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</si>
  <si>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</si>
  <si>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</si>
  <si>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</si>
  <si>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</si>
  <si>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</si>
  <si>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</si>
  <si>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</si>
  <si>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</si>
  <si>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</si>
  <si>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</si>
  <si>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</si>
  <si>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</si>
  <si>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</si>
  <si>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</si>
  <si>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</si>
  <si>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</si>
  <si>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</si>
  <si>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</si>
  <si>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</si>
  <si>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</si>
  <si>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</si>
  <si>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</si>
  <si>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</si>
  <si>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</si>
  <si>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</si>
  <si>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</si>
  <si>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</si>
  <si>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</si>
  <si>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</si>
  <si>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</si>
  <si>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</si>
  <si>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</si>
  <si>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</si>
  <si>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</si>
  <si>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</si>
  <si>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</si>
  <si>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</si>
  <si>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</si>
  <si>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</si>
  <si>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</si>
  <si>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</si>
  <si>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</si>
  <si>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</si>
  <si>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</si>
  <si>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</si>
  <si>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</si>
  <si>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</si>
  <si>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</si>
  <si>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</si>
  <si>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</si>
  <si>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</si>
  <si>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</si>
  <si>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</si>
  <si>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</si>
  <si>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</si>
  <si>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</si>
  <si>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</si>
  <si>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</si>
  <si>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</si>
  <si>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</si>
  <si>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</si>
  <si>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</si>
  <si>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</si>
  <si>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</si>
  <si>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</si>
  <si>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</si>
  <si>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</si>
  <si>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</si>
  <si>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</si>
  <si>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</si>
  <si>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</si>
  <si>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</si>
  <si>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</si>
  <si>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</si>
  <si>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</si>
  <si>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</si>
  <si>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</si>
  <si>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</si>
  <si>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</si>
  <si>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</si>
  <si>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</si>
  <si>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</si>
  <si>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</si>
  <si>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</si>
  <si>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</si>
  <si>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</si>
  <si>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</si>
  <si>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</si>
  <si>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</si>
  <si>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</si>
  <si>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</si>
  <si>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</si>
  <si>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</si>
  <si>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</si>
  <si>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</si>
  <si>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</si>
  <si>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</si>
  <si>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</si>
  <si>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</si>
  <si>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</si>
  <si>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</si>
  <si>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</si>
  <si>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</si>
  <si>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</si>
  <si>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</si>
  <si>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</si>
  <si>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</si>
  <si>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</si>
  <si>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</si>
  <si>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</si>
  <si>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</si>
  <si>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</si>
  <si>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</si>
  <si>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</si>
  <si>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</si>
  <si>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</si>
  <si>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</si>
  <si>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</si>
  <si>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</si>
  <si>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</si>
  <si>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</si>
  <si>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</si>
  <si>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</si>
  <si>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</si>
  <si>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</si>
  <si>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</si>
  <si>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</si>
  <si>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</si>
  <si>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</si>
  <si>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</si>
  <si>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</si>
  <si>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</si>
  <si>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</si>
  <si>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</si>
  <si>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</si>
  <si>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</si>
  <si>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</si>
  <si>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</si>
  <si>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</si>
  <si>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</si>
  <si>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</si>
  <si>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</si>
  <si>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</si>
  <si>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</si>
  <si>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</si>
  <si>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</si>
  <si>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</si>
  <si>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</si>
  <si>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</si>
  <si>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</si>
  <si>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</si>
  <si>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</si>
  <si>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</si>
  <si>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</si>
  <si>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</si>
  <si>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</si>
  <si>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</si>
  <si>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</si>
  <si>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</si>
  <si>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</si>
  <si>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</si>
  <si>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</si>
  <si>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</si>
  <si>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</si>
  <si>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</si>
  <si>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</si>
  <si>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</si>
  <si>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</si>
  <si>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</si>
  <si>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</si>
  <si>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</si>
  <si>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</si>
  <si>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</si>
  <si>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</si>
  <si>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</si>
  <si>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</si>
  <si>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</si>
  <si>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</si>
  <si>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</si>
  <si>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</si>
  <si>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</si>
  <si>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</si>
  <si>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</si>
  <si>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</si>
  <si>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</si>
  <si>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</si>
  <si>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</si>
  <si>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</si>
  <si>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</si>
  <si>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</si>
  <si>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</si>
  <si>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</si>
  <si>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</si>
  <si>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</si>
  <si>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</si>
  <si>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</si>
  <si>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</si>
  <si>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</si>
  <si>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</si>
  <si>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</si>
  <si>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</si>
  <si>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</si>
  <si>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</si>
  <si>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</si>
  <si>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</si>
  <si>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</si>
  <si>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</si>
  <si>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</si>
  <si>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</si>
  <si>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</si>
  <si>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</si>
  <si>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</si>
  <si>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</si>
  <si>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</si>
  <si>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</si>
  <si>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</si>
  <si>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</si>
  <si>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</si>
  <si>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</si>
  <si>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</si>
  <si>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</si>
  <si>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</si>
  <si>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</si>
  <si>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</si>
  <si>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</si>
  <si>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</si>
  <si>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</si>
  <si>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</si>
  <si>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</si>
  <si>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</si>
  <si>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</si>
  <si>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</si>
  <si>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</si>
  <si>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</si>
  <si>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</si>
  <si>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</si>
  <si>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</si>
  <si>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</si>
  <si>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</si>
  <si>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</si>
  <si>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</si>
  <si>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</si>
  <si>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</si>
  <si>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</si>
  <si>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</si>
  <si>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</si>
  <si>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</si>
  <si>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</si>
  <si>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</si>
  <si>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</si>
  <si>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</si>
  <si>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</si>
  <si>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</si>
  <si>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</si>
  <si>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</si>
  <si>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</si>
  <si>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</si>
  <si>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</si>
  <si>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</si>
  <si>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</si>
  <si>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</si>
  <si>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</si>
  <si>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</si>
  <si>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</si>
  <si>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</si>
  <si>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</si>
  <si>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</si>
  <si>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</si>
  <si>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</si>
  <si>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</si>
  <si>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</si>
  <si>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</si>
  <si>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</si>
  <si>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</si>
  <si>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</si>
  <si>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</si>
  <si>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</si>
  <si>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</si>
  <si>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</si>
  <si>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</si>
  <si>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</si>
  <si>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</si>
  <si>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</si>
  <si>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</si>
  <si>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</si>
  <si>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</si>
  <si>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</si>
  <si>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</si>
  <si>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</si>
  <si>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</si>
  <si>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</si>
  <si>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</si>
  <si>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</si>
  <si>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</si>
  <si>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</si>
  <si>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</si>
  <si>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</si>
  <si>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</si>
  <si>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</si>
  <si>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</si>
  <si>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</si>
  <si>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</si>
  <si>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</si>
  <si>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</si>
  <si>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</si>
  <si>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</si>
  <si>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</si>
  <si>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</si>
  <si>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</si>
  <si>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</si>
  <si>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</si>
  <si>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</si>
  <si>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</si>
  <si>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</si>
  <si>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</si>
  <si>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</si>
  <si>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</si>
  <si>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</si>
  <si>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</si>
  <si>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</si>
  <si>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</si>
  <si>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</si>
  <si>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</si>
  <si>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</si>
  <si>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</si>
  <si>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</si>
  <si>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</si>
  <si>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</si>
  <si>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</si>
  <si>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</si>
  <si>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</si>
  <si>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</si>
  <si>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</si>
  <si>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</si>
  <si>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</si>
  <si>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</si>
  <si>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</si>
  <si>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</si>
  <si>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</si>
  <si>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</si>
  <si>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</si>
  <si>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</si>
  <si>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</si>
  <si>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</si>
  <si>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</si>
  <si>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</si>
  <si>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</si>
  <si>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</si>
  <si>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</si>
  <si>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</si>
  <si>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</si>
  <si>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</si>
  <si>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</si>
  <si>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</si>
  <si>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</si>
  <si>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</si>
  <si>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</si>
  <si>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</si>
  <si>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</si>
  <si>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</si>
  <si>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</si>
  <si>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</si>
  <si>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</si>
  <si>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</si>
  <si>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</si>
  <si>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</si>
  <si>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</si>
  <si>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</si>
  <si>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</si>
  <si>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</si>
  <si>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</si>
  <si>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</si>
  <si>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</si>
  <si>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</si>
  <si>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</si>
  <si>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</si>
  <si>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</si>
  <si>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</si>
  <si>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</si>
  <si>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</si>
  <si>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</si>
  <si>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</si>
  <si>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</si>
  <si>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</si>
  <si>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</si>
  <si>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</si>
  <si>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</si>
  <si>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</si>
  <si>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</si>
  <si>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</si>
  <si>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</si>
  <si>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</si>
  <si>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</si>
  <si>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</si>
  <si>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</si>
  <si>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</si>
  <si>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</si>
  <si>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</si>
  <si>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</si>
  <si>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</si>
  <si>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</si>
  <si>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</si>
  <si>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</si>
  <si>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</si>
  <si>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</si>
  <si>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</si>
  <si>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</si>
  <si>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</si>
  <si>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</si>
  <si>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</si>
  <si>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</si>
  <si>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</si>
  <si>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</si>
  <si>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</si>
  <si>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</si>
  <si>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</si>
  <si>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</si>
  <si>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</si>
  <si>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</si>
  <si>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</si>
  <si>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</si>
  <si>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</si>
  <si>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</si>
  <si>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</si>
  <si>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</si>
  <si>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</si>
  <si>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</si>
  <si>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</si>
  <si>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</si>
  <si>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</si>
  <si>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</si>
  <si>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</si>
  <si>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</si>
  <si>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</si>
  <si>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</si>
  <si>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</si>
  <si>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</si>
  <si>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</si>
  <si>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</si>
  <si>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</si>
  <si>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</si>
  <si>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</si>
  <si>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</si>
  <si>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</si>
  <si>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</si>
  <si>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</si>
  <si>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</si>
  <si>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</si>
  <si>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</si>
  <si>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</si>
  <si>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</si>
  <si>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</si>
  <si>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</si>
  <si>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</si>
  <si>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</si>
  <si>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</si>
  <si>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</si>
  <si>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</si>
  <si>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</si>
  <si>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</si>
  <si>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</si>
  <si>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</si>
  <si>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</si>
  <si>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</si>
  <si>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</si>
  <si>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</si>
  <si>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</si>
  <si>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</si>
  <si>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</si>
  <si>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</si>
  <si>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</si>
  <si>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</si>
  <si>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</si>
  <si>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</si>
  <si>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</si>
  <si>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</si>
  <si>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</si>
  <si>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</si>
  <si>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</si>
  <si>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</si>
  <si>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</si>
  <si>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</si>
  <si>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</si>
  <si>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</si>
  <si>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</si>
  <si>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</si>
  <si>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</si>
  <si>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</si>
  <si>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</si>
  <si>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</si>
  <si>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</si>
  <si>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</si>
  <si>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</si>
  <si>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</si>
  <si>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</si>
  <si>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</si>
  <si>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</si>
  <si>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</si>
  <si>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</si>
  <si>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</si>
  <si>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</si>
  <si>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</si>
  <si>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</si>
  <si>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</si>
  <si>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</si>
  <si>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</si>
  <si>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</si>
  <si>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</si>
  <si>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</si>
  <si>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</si>
  <si>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</si>
  <si>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</si>
  <si>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</si>
  <si>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</si>
  <si>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</si>
  <si>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</si>
  <si>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</si>
  <si>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</si>
  <si>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</si>
  <si>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</si>
  <si>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</si>
  <si>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</si>
  <si>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</si>
  <si>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</si>
  <si>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</si>
  <si>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</si>
  <si>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</si>
  <si>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</si>
  <si>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</si>
  <si>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</si>
  <si>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</si>
  <si>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</si>
  <si>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</si>
  <si>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</si>
  <si>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</si>
  <si>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</si>
  <si>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</si>
  <si>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</si>
  <si>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</si>
  <si>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</si>
  <si>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</si>
  <si>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</si>
  <si>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</si>
  <si>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</si>
  <si>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</si>
  <si>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</si>
  <si>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</si>
  <si>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</si>
  <si>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</si>
  <si>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</si>
  <si>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</si>
  <si>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</si>
  <si>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</si>
  <si>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</si>
  <si>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</si>
  <si>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</si>
  <si>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</si>
  <si>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</si>
  <si>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</si>
  <si>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</si>
  <si>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</si>
  <si>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</si>
  <si>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</si>
  <si>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</si>
  <si>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</si>
  <si>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</si>
  <si>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</si>
  <si>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</si>
  <si>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</si>
  <si>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</si>
  <si>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</si>
  <si>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</si>
  <si>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</si>
  <si>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</si>
  <si>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</si>
  <si>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</si>
  <si>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</si>
  <si>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</si>
  <si>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</si>
  <si>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</si>
  <si>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</si>
  <si>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</si>
  <si>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</si>
  <si>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</si>
  <si>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</si>
  <si>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</si>
  <si>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</si>
  <si>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</si>
  <si>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</si>
  <si>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</si>
  <si>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</si>
  <si>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</si>
  <si>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</si>
  <si>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</si>
  <si>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</si>
  <si>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</si>
  <si>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</si>
  <si>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</si>
  <si>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</si>
  <si>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</si>
  <si>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</si>
  <si>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</si>
  <si>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</si>
  <si>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</si>
  <si>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</si>
  <si>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</si>
  <si>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</si>
  <si>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</si>
  <si>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</si>
  <si>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</si>
  <si>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</si>
  <si>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</si>
  <si>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</si>
  <si>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</si>
  <si>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</si>
  <si>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</si>
  <si>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</si>
  <si>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</si>
  <si>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</si>
  <si>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</si>
  <si>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</si>
  <si>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</si>
  <si>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</si>
  <si>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</si>
  <si>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</si>
  <si>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</si>
  <si>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</si>
  <si>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</si>
  <si>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</si>
  <si>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</si>
  <si>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</si>
  <si>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</si>
  <si>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</si>
  <si>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</si>
  <si>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</si>
  <si>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</si>
  <si>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</si>
  <si>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</si>
  <si>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</si>
  <si>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 Category</t>
  </si>
  <si>
    <t>Row Labels</t>
  </si>
  <si>
    <t>film &amp; video</t>
  </si>
  <si>
    <t>food</t>
  </si>
  <si>
    <t>games</t>
  </si>
  <si>
    <t>journalism</t>
  </si>
  <si>
    <t>music</t>
  </si>
  <si>
    <t>photography</t>
  </si>
  <si>
    <t>publishing</t>
  </si>
  <si>
    <t>technology</t>
  </si>
  <si>
    <t>theater</t>
  </si>
  <si>
    <t>Grand Total</t>
  </si>
  <si>
    <t>food trucks</t>
  </si>
  <si>
    <t>restaurants</t>
  </si>
  <si>
    <t>small batch</t>
  </si>
  <si>
    <t>audio</t>
  </si>
  <si>
    <t>art books</t>
  </si>
  <si>
    <t>children's books</t>
  </si>
  <si>
    <t>fiction</t>
  </si>
  <si>
    <t>nonfiction</t>
  </si>
  <si>
    <t>radio &amp; podcasts</t>
  </si>
  <si>
    <t>translations</t>
  </si>
  <si>
    <t>(All)</t>
  </si>
  <si>
    <t>Count of Campaign</t>
  </si>
  <si>
    <t>Column Labels</t>
  </si>
  <si>
    <t>Date Created Conversion</t>
  </si>
  <si>
    <t>Date Ended Conversion</t>
  </si>
  <si>
    <t>May</t>
  </si>
  <si>
    <t>Jul</t>
  </si>
  <si>
    <t>Aug</t>
  </si>
  <si>
    <t>Sep</t>
  </si>
  <si>
    <t>Oct</t>
  </si>
  <si>
    <t>Nov</t>
  </si>
  <si>
    <t>Jan</t>
  </si>
  <si>
    <t>Feb</t>
  </si>
  <si>
    <t>Mar</t>
  </si>
  <si>
    <t>Apr</t>
  </si>
  <si>
    <t>Jun</t>
  </si>
  <si>
    <t>Dec</t>
  </si>
  <si>
    <t>Years</t>
  </si>
  <si>
    <t>Count of state</t>
  </si>
  <si>
    <t>Success Rate</t>
  </si>
  <si>
    <t>(Multiple Items)</t>
  </si>
  <si>
    <t>Number Successful</t>
  </si>
  <si>
    <t>Number Failed</t>
  </si>
  <si>
    <t>Number Canceled</t>
  </si>
  <si>
    <t>Total Projects</t>
  </si>
  <si>
    <t>Percentage Successful</t>
  </si>
  <si>
    <t>Percentage Failed</t>
  </si>
  <si>
    <t>Percentage Canceled</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</si>
  <si>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</si>
  <si>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</si>
  <si>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</si>
  <si>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</si>
  <si>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</si>
  <si>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</si>
  <si>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</si>
  <si>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</si>
  <si>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</si>
  <si>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</si>
  <si>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</si>
  <si>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</si>
  <si>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</si>
  <si>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Unit 1 Homework: Kickstart My Chart</t>
  </si>
  <si>
    <t>## 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</si>
  <si>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</si>
  <si>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</si>
  <si>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 Instructions</t>
  </si>
  <si>
    <t>![Kickstarter Table](Images/FullTable.PNG)</t>
  </si>
  <si>
    <t>Using the Excel table provided, modify and analyze the data of 4,000 past Kickstarter projects as you attempt to uncover some market trends.</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</si>
  <si>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</si>
  <si>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</si>
  <si>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</si>
  <si>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</si>
  <si>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</si>
  <si>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The dates stored within the `deadline` and `launched_at` columns use Unix timestamps. Fortunately for us,</t>
  </si>
  <si>
    <t>[there is a formula](https://www.extendoffice.com/documents/excel/2473-excel-timestamp-to-date.html) that can be used to convert these timestamps to a normal date.</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</si>
  <si>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</si>
  <si>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</si>
  <si>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</si>
  <si>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</si>
  <si>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</si>
  <si>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</si>
  <si>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</si>
  <si>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</si>
  <si>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</si>
  <si>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</si>
  <si>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</si>
  <si>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</si>
  <si>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</si>
  <si>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</si>
  <si>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</si>
  <si>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</si>
  <si>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</si>
  <si>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</si>
  <si>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</si>
  <si>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</si>
  <si>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</si>
  <si>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</si>
  <si>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</si>
  <si>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</si>
  <si>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</si>
  <si>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</si>
  <si>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</si>
  <si>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</si>
  <si>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</si>
  <si>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</si>
  <si>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</si>
  <si>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</si>
  <si>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</si>
  <si>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Question</t>
  </si>
  <si>
    <t>Answer</t>
  </si>
  <si>
    <t>Pls check Sheet "Main Data" for all above</t>
  </si>
  <si>
    <t>Create a new sheet with a pivot table that will analyze your initial worksheet to count how many campaigns were successful, failed, canceled, or are currently live per **category**.</t>
  </si>
  <si>
    <t>Create a stacked column pivot chart that can be filtered by country based on the table you have created.</t>
  </si>
  <si>
    <t xml:space="preserve">Question </t>
  </si>
  <si>
    <t>Pls check Sheet "Campaign Count by Category" for all above</t>
  </si>
  <si>
    <t>Create a new sheet with a pivot table that will analyze your initial sheet to count how many campaigns were successful, failed, or canceled, or are currently live per **sub-category**.</t>
  </si>
  <si>
    <t>Create a stacked column pivot chart that can be filtered by country and parent-category based on the table you have created.</t>
  </si>
  <si>
    <t>Pls check Sheet "Campaign Count by Sub Cat" for all above</t>
  </si>
  <si>
    <t>Pls check Sheet "Main Data" for new columns added and  "Campaign Count byCreation Date" for pivot table and pivot chart</t>
  </si>
  <si>
    <t xml:space="preserve">This is uploaded as Word doucment in Github- </t>
  </si>
  <si>
    <t>Question ## Bonus</t>
  </si>
  <si>
    <t>Pls check tab "Bonus" for assignment on this 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</si>
</sst>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0" tint="-4.9989318521683403E-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164" fontId="0" fillId="0" borderId="0" xfId="0" applyNumberFormat="1" applyAlignment="1">
      <alignment horizontal="left"/>
    </xf>
    <xf numFmtId="0" fontId="1" fillId="0" borderId="0" xfId="0" applyFont="1"/>
    <xf numFmtId="0" fontId="1" fillId="2" borderId="1" xfId="0" applyFont="1" applyFill="1" applyBorder="1"/>
    <xf numFmtId="0" fontId="1" fillId="2" borderId="1" xfId="0" applyFont="1" applyFill="1" applyBorder="1" applyAlignment="1">
      <alignment wrapText="1"/>
    </xf>
    <xf numFmtId="0" fontId="0" fillId="0" borderId="1" xfId="0" applyBorder="1"/>
    <xf numFmtId="9" fontId="0" fillId="0" borderId="1" xfId="2" applyFont="1" applyBorder="1"/>
    <xf numFmtId="0" fontId="0" fillId="2" borderId="2" xfId="0" applyFill="1" applyBorder="1" applyAlignment="1">
      <alignment wrapText="1"/>
    </xf>
    <xf numFmtId="0" fontId="0" fillId="2" borderId="3" xfId="0" applyFill="1" applyBorder="1" applyAlignment="1">
      <alignment wrapText="1"/>
    </xf>
    <xf numFmtId="0" fontId="0" fillId="2" borderId="4" xfId="0" applyFill="1" applyBorder="1" applyAlignment="1">
      <alignment wrapText="1"/>
    </xf>
    <xf numFmtId="0" fontId="1" fillId="2" borderId="3"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0" fillId="2" borderId="7" xfId="0" applyFill="1" applyBorder="1" applyAlignment="1">
      <alignment wrapText="1"/>
    </xf>
    <xf numFmtId="0" fontId="0" fillId="2" borderId="6" xfId="0" applyFill="1" applyBorder="1" applyAlignment="1">
      <alignment wrapText="1"/>
    </xf>
    <xf numFmtId="0" fontId="0" fillId="2" borderId="6" xfId="0" applyFill="1" applyBorder="1"/>
    <xf numFmtId="0" fontId="0" fillId="0" borderId="3" xfId="0" applyFill="1" applyBorder="1" applyAlignment="1">
      <alignment wrapText="1"/>
    </xf>
    <xf numFmtId="0" fontId="1" fillId="3" borderId="5" xfId="0" applyFont="1" applyFill="1" applyBorder="1"/>
    <xf numFmtId="0" fontId="0" fillId="3" borderId="6" xfId="0" applyFill="1" applyBorder="1"/>
    <xf numFmtId="0" fontId="1" fillId="3" borderId="6" xfId="0" applyFont="1" applyFill="1" applyBorder="1" applyAlignment="1">
      <alignment wrapText="1"/>
    </xf>
    <xf numFmtId="0" fontId="0" fillId="3" borderId="7" xfId="0" applyFill="1" applyBorder="1" applyAlignment="1">
      <alignment wrapText="1"/>
    </xf>
    <xf numFmtId="0" fontId="0" fillId="3" borderId="6" xfId="0" applyFill="1" applyBorder="1" applyAlignment="1">
      <alignment wrapText="1"/>
    </xf>
    <xf numFmtId="0" fontId="1" fillId="3" borderId="5" xfId="0" applyFont="1" applyFill="1" applyBorder="1" applyAlignment="1">
      <alignment wrapText="1"/>
    </xf>
  </cellXfs>
  <cellStyles count="3">
    <cellStyle name="Currency" xfId="1" builtinId="4"/>
    <cellStyle name="Normal" xfId="0" builtinId="0"/>
    <cellStyle name="Percent" xfId="2" builtinId="5"/>
  </cellStyles>
  <dxfs count="4">
    <dxf>
      <font>
        <color theme="0"/>
      </font>
      <fill>
        <patternFill>
          <bgColor theme="9" tint="-0.24994659260841701"/>
        </patternFill>
      </fill>
    </dxf>
    <dxf>
      <font>
        <color rgb="FF9C0006"/>
      </font>
      <fill>
        <patternFill>
          <bgColor rgb="FFFFC7CE"/>
        </patternFill>
      </fill>
    </dxf>
    <dxf>
      <font>
        <color auto="1"/>
      </font>
      <fill>
        <patternFill>
          <bgColor theme="9" tint="0.39994506668294322"/>
        </patternFill>
      </fill>
    </dxf>
    <dxf>
      <font>
        <color auto="1"/>
      </font>
      <fill>
        <patternFill>
          <bgColor theme="5" tint="-0.2499465926084170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 Assignment.xlsx]Campaign Count by Category!PivotTable1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'Campaign Count by Category'!$B$3:$B$4</c:f>
              <c:strCache>
                <c:ptCount val="1"/>
                <c:pt idx="0">
                  <c:v>canceled</c:v>
                </c:pt>
              </c:strCache>
            </c:strRef>
          </c:tx>
          <c:spPr>
            <a:solidFill>
              <a:schemeClr val="accent1"/>
            </a:solidFill>
            <a:ln>
              <a:noFill/>
            </a:ln>
            <a:effectLst/>
          </c:spPr>
          <c:invertIfNegative val="0"/>
          <c:cat>
            <c:strRef>
              <c:f>'Campaign Count by 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'Campaign Count by Category'!$B$5:$B$14</c:f>
              <c:numCache>
                <c:formatCode>General</c:formatCode>
                <c:ptCount val="9"/>
                <c:pt idx="0">
                  <c:v>37</c:v>
                </c:pt>
                <c:pt idx="1">
                  <c:v>20</c:v>
                </c:pt>
                <c:pt idx="2">
                  <c:v>40</c:v>
                </c:pt>
                <c:pt idx="3">
                  <c:v>178</c:v>
                </c:pt>
                <c:pt idx="6">
                  <c:v>30</c:v>
                </c:pt>
                <c:pt idx="7">
                  <c:v>20</c:v>
                </c:pt>
                <c:pt idx="8">
                  <c:v>24</c:v>
                </c:pt>
              </c:numCache>
            </c:numRef>
          </c:val>
          <c:extLst>
            <c:ext xmlns:c16="http://schemas.microsoft.com/office/drawing/2014/chart" uri="{C3380CC4-5D6E-409C-BE32-E72D297353CC}">
              <c16:uniqueId val="{00000000-9496-4802-95C8-281DCA70E51C}"/>
            </c:ext>
          </c:extLst>
        </c:ser>
        <c:ser>
          <c:idx val="1"/>
          <c:order val="1"/>
          <c:tx>
            <c:strRef>
              <c:f>'Campaign Count by Category'!$C$3:$C$4</c:f>
              <c:strCache>
                <c:ptCount val="1"/>
                <c:pt idx="0">
                  <c:v>failed</c:v>
                </c:pt>
              </c:strCache>
            </c:strRef>
          </c:tx>
          <c:spPr>
            <a:solidFill>
              <a:schemeClr val="accent2"/>
            </a:solidFill>
            <a:ln>
              <a:noFill/>
            </a:ln>
            <a:effectLst/>
          </c:spPr>
          <c:invertIfNegative val="0"/>
          <c:cat>
            <c:strRef>
              <c:f>'Campaign Count by 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'Campaign Count by Category'!$C$5:$C$14</c:f>
              <c:numCache>
                <c:formatCode>General</c:formatCode>
                <c:ptCount val="9"/>
                <c:pt idx="0">
                  <c:v>493</c:v>
                </c:pt>
                <c:pt idx="1">
                  <c:v>120</c:v>
                </c:pt>
                <c:pt idx="2">
                  <c:v>180</c:v>
                </c:pt>
                <c:pt idx="3">
                  <c:v>213</c:v>
                </c:pt>
                <c:pt idx="4">
                  <c:v>117</c:v>
                </c:pt>
                <c:pt idx="5">
                  <c:v>140</c:v>
                </c:pt>
                <c:pt idx="6">
                  <c:v>127</c:v>
                </c:pt>
                <c:pt idx="7">
                  <c:v>140</c:v>
                </c:pt>
              </c:numCache>
            </c:numRef>
          </c:val>
          <c:extLst>
            <c:ext xmlns:c16="http://schemas.microsoft.com/office/drawing/2014/chart" uri="{C3380CC4-5D6E-409C-BE32-E72D297353CC}">
              <c16:uniqueId val="{00000002-9496-4802-95C8-281DCA70E51C}"/>
            </c:ext>
          </c:extLst>
        </c:ser>
        <c:ser>
          <c:idx val="2"/>
          <c:order val="2"/>
          <c:tx>
            <c:strRef>
              <c:f>'Campaign Count by Category'!$D$3:$D$4</c:f>
              <c:strCache>
                <c:ptCount val="1"/>
                <c:pt idx="0">
                  <c:v>live</c:v>
                </c:pt>
              </c:strCache>
            </c:strRef>
          </c:tx>
          <c:spPr>
            <a:solidFill>
              <a:schemeClr val="accent3"/>
            </a:solidFill>
            <a:ln>
              <a:noFill/>
            </a:ln>
            <a:effectLst/>
          </c:spPr>
          <c:invertIfNegative val="0"/>
          <c:cat>
            <c:strRef>
              <c:f>'Campaign Count by 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'Campaign Count by Category'!$D$5:$D$14</c:f>
              <c:numCache>
                <c:formatCode>General</c:formatCode>
                <c:ptCount val="9"/>
                <c:pt idx="0">
                  <c:v>24</c:v>
                </c:pt>
                <c:pt idx="1">
                  <c:v>20</c:v>
                </c:pt>
                <c:pt idx="7">
                  <c:v>6</c:v>
                </c:pt>
              </c:numCache>
            </c:numRef>
          </c:val>
          <c:extLst>
            <c:ext xmlns:c16="http://schemas.microsoft.com/office/drawing/2014/chart" uri="{C3380CC4-5D6E-409C-BE32-E72D297353CC}">
              <c16:uniqueId val="{00000003-9496-4802-95C8-281DCA70E51C}"/>
            </c:ext>
          </c:extLst>
        </c:ser>
        <c:ser>
          <c:idx val="3"/>
          <c:order val="3"/>
          <c:tx>
            <c:strRef>
              <c:f>'Campaign Count by Category'!$E$3:$E$4</c:f>
              <c:strCache>
                <c:ptCount val="1"/>
                <c:pt idx="0">
                  <c:v>successful</c:v>
                </c:pt>
              </c:strCache>
            </c:strRef>
          </c:tx>
          <c:spPr>
            <a:solidFill>
              <a:schemeClr val="accent4"/>
            </a:solidFill>
            <a:ln>
              <a:noFill/>
            </a:ln>
            <a:effectLst/>
          </c:spPr>
          <c:invertIfNegative val="0"/>
          <c:cat>
            <c:strRef>
              <c:f>'Campaign Count by Category'!$A$5:$A$14</c:f>
              <c:strCache>
                <c:ptCount val="9"/>
                <c:pt idx="0">
                  <c:v>theater</c:v>
                </c:pt>
                <c:pt idx="1">
                  <c:v>music</c:v>
                </c:pt>
                <c:pt idx="2">
                  <c:v>film &amp; video</c:v>
                </c:pt>
                <c:pt idx="3">
                  <c:v>technology</c:v>
                </c:pt>
                <c:pt idx="4">
                  <c:v>photography</c:v>
                </c:pt>
                <c:pt idx="5">
                  <c:v>games</c:v>
                </c:pt>
                <c:pt idx="6">
                  <c:v>publishing</c:v>
                </c:pt>
                <c:pt idx="7">
                  <c:v>food</c:v>
                </c:pt>
                <c:pt idx="8">
                  <c:v>journalism</c:v>
                </c:pt>
              </c:strCache>
            </c:strRef>
          </c:cat>
          <c:val>
            <c:numRef>
              <c:f>'Campaign Count by Category'!$E$5:$E$14</c:f>
              <c:numCache>
                <c:formatCode>General</c:formatCode>
                <c:ptCount val="9"/>
                <c:pt idx="0">
                  <c:v>839</c:v>
                </c:pt>
                <c:pt idx="1">
                  <c:v>540</c:v>
                </c:pt>
                <c:pt idx="2">
                  <c:v>300</c:v>
                </c:pt>
                <c:pt idx="3">
                  <c:v>209</c:v>
                </c:pt>
                <c:pt idx="4">
                  <c:v>103</c:v>
                </c:pt>
                <c:pt idx="5">
                  <c:v>80</c:v>
                </c:pt>
                <c:pt idx="6">
                  <c:v>80</c:v>
                </c:pt>
                <c:pt idx="7">
                  <c:v>34</c:v>
                </c:pt>
              </c:numCache>
            </c:numRef>
          </c:val>
          <c:extLst>
            <c:ext xmlns:c16="http://schemas.microsoft.com/office/drawing/2014/chart" uri="{C3380CC4-5D6E-409C-BE32-E72D297353CC}">
              <c16:uniqueId val="{00000004-9496-4802-95C8-281DCA70E51C}"/>
            </c:ext>
          </c:extLst>
        </c:ser>
        <c:dLbls>
          <c:showLegendKey val="0"/>
          <c:showVal val="0"/>
          <c:showCatName val="0"/>
          <c:showSerName val="0"/>
          <c:showPercent val="0"/>
          <c:showBubbleSize val="0"/>
        </c:dLbls>
        <c:gapWidth val="150"/>
        <c:overlap val="100"/>
        <c:axId val="319717856"/>
        <c:axId val="319722120"/>
      </c:barChart>
      <c:catAx>
        <c:axId val="31971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22120"/>
        <c:crosses val="autoZero"/>
        <c:auto val="1"/>
        <c:lblAlgn val="ctr"/>
        <c:lblOffset val="100"/>
        <c:noMultiLvlLbl val="0"/>
      </c:catAx>
      <c:valAx>
        <c:axId val="319722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17856"/>
        <c:crosses val="autoZero"/>
        <c:crossBetween val="between"/>
      </c:valAx>
      <c:spPr>
        <a:noFill/>
        <a:ln>
          <a:noFill/>
        </a:ln>
        <a:effectLst/>
      </c:spPr>
    </c:plotArea>
    <c:legend>
      <c:legendPos val="r"/>
      <c:layout>
        <c:manualLayout>
          <c:xMode val="edge"/>
          <c:yMode val="edge"/>
          <c:x val="0.86330539804219464"/>
          <c:y val="0.35590150189559638"/>
          <c:w val="0.11726140522924712"/>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 Assignment.xlsx]Campaign Count by Sub Cat!PivotTable1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stacked"/>
        <c:varyColors val="0"/>
        <c:ser>
          <c:idx val="0"/>
          <c:order val="0"/>
          <c:tx>
            <c:strRef>
              <c:f>'Campaign Count by Sub Cat'!$B$4:$B$5</c:f>
              <c:strCache>
                <c:ptCount val="1"/>
                <c:pt idx="0">
                  <c:v>canceled</c:v>
                </c:pt>
              </c:strCache>
            </c:strRef>
          </c:tx>
          <c:spPr>
            <a:solidFill>
              <a:schemeClr val="accent1"/>
            </a:solidFill>
            <a:ln>
              <a:noFill/>
            </a:ln>
            <a:effectLst/>
          </c:spPr>
          <c:invertIfNegative val="0"/>
          <c:cat>
            <c:strRef>
              <c:f>'Campaign Count by Sub Cat'!$A$6:$A$16</c:f>
              <c:strCache>
                <c:ptCount val="10"/>
                <c:pt idx="0">
                  <c:v>nonfiction</c:v>
                </c:pt>
                <c:pt idx="1">
                  <c:v>small batch</c:v>
                </c:pt>
                <c:pt idx="2">
                  <c:v>radio &amp; podcasts</c:v>
                </c:pt>
                <c:pt idx="3">
                  <c:v>children's books</c:v>
                </c:pt>
                <c:pt idx="4">
                  <c:v>audio</c:v>
                </c:pt>
                <c:pt idx="5">
                  <c:v>restaurants</c:v>
                </c:pt>
                <c:pt idx="6">
                  <c:v>translations</c:v>
                </c:pt>
                <c:pt idx="7">
                  <c:v>fiction</c:v>
                </c:pt>
                <c:pt idx="8">
                  <c:v>art books</c:v>
                </c:pt>
                <c:pt idx="9">
                  <c:v>food trucks</c:v>
                </c:pt>
              </c:strCache>
            </c:strRef>
          </c:cat>
          <c:val>
            <c:numRef>
              <c:f>'Campaign Count by Sub Cat'!$B$6:$B$16</c:f>
              <c:numCache>
                <c:formatCode>General</c:formatCode>
                <c:ptCount val="10"/>
                <c:pt idx="4">
                  <c:v>24</c:v>
                </c:pt>
                <c:pt idx="6">
                  <c:v>10</c:v>
                </c:pt>
                <c:pt idx="8">
                  <c:v>20</c:v>
                </c:pt>
                <c:pt idx="9">
                  <c:v>20</c:v>
                </c:pt>
              </c:numCache>
            </c:numRef>
          </c:val>
          <c:extLst>
            <c:ext xmlns:c16="http://schemas.microsoft.com/office/drawing/2014/chart" uri="{C3380CC4-5D6E-409C-BE32-E72D297353CC}">
              <c16:uniqueId val="{00000000-075C-4464-ABBC-16D8D70F7BB8}"/>
            </c:ext>
          </c:extLst>
        </c:ser>
        <c:ser>
          <c:idx val="1"/>
          <c:order val="1"/>
          <c:tx>
            <c:strRef>
              <c:f>'Campaign Count by Sub Cat'!$C$4:$C$5</c:f>
              <c:strCache>
                <c:ptCount val="1"/>
                <c:pt idx="0">
                  <c:v>failed</c:v>
                </c:pt>
              </c:strCache>
            </c:strRef>
          </c:tx>
          <c:spPr>
            <a:solidFill>
              <a:schemeClr val="accent2"/>
            </a:solidFill>
            <a:ln>
              <a:noFill/>
            </a:ln>
            <a:effectLst/>
          </c:spPr>
          <c:invertIfNegative val="0"/>
          <c:cat>
            <c:strRef>
              <c:f>'Campaign Count by Sub Cat'!$A$6:$A$16</c:f>
              <c:strCache>
                <c:ptCount val="10"/>
                <c:pt idx="0">
                  <c:v>nonfiction</c:v>
                </c:pt>
                <c:pt idx="1">
                  <c:v>small batch</c:v>
                </c:pt>
                <c:pt idx="2">
                  <c:v>radio &amp; podcasts</c:v>
                </c:pt>
                <c:pt idx="3">
                  <c:v>children's books</c:v>
                </c:pt>
                <c:pt idx="4">
                  <c:v>audio</c:v>
                </c:pt>
                <c:pt idx="5">
                  <c:v>restaurants</c:v>
                </c:pt>
                <c:pt idx="6">
                  <c:v>translations</c:v>
                </c:pt>
                <c:pt idx="7">
                  <c:v>fiction</c:v>
                </c:pt>
                <c:pt idx="8">
                  <c:v>art books</c:v>
                </c:pt>
                <c:pt idx="9">
                  <c:v>food trucks</c:v>
                </c:pt>
              </c:strCache>
            </c:strRef>
          </c:cat>
          <c:val>
            <c:numRef>
              <c:f>'Campaign Count by Sub Cat'!$C$6:$C$16</c:f>
              <c:numCache>
                <c:formatCode>General</c:formatCode>
                <c:ptCount val="10"/>
                <c:pt idx="3">
                  <c:v>40</c:v>
                </c:pt>
                <c:pt idx="5">
                  <c:v>20</c:v>
                </c:pt>
                <c:pt idx="6">
                  <c:v>47</c:v>
                </c:pt>
                <c:pt idx="7">
                  <c:v>40</c:v>
                </c:pt>
                <c:pt idx="9">
                  <c:v>120</c:v>
                </c:pt>
              </c:numCache>
            </c:numRef>
          </c:val>
          <c:extLst>
            <c:ext xmlns:c16="http://schemas.microsoft.com/office/drawing/2014/chart" uri="{C3380CC4-5D6E-409C-BE32-E72D297353CC}">
              <c16:uniqueId val="{00000001-075C-4464-ABBC-16D8D70F7BB8}"/>
            </c:ext>
          </c:extLst>
        </c:ser>
        <c:ser>
          <c:idx val="2"/>
          <c:order val="2"/>
          <c:tx>
            <c:strRef>
              <c:f>'Campaign Count by Sub Cat'!$D$4:$D$5</c:f>
              <c:strCache>
                <c:ptCount val="1"/>
                <c:pt idx="0">
                  <c:v>live</c:v>
                </c:pt>
              </c:strCache>
            </c:strRef>
          </c:tx>
          <c:spPr>
            <a:solidFill>
              <a:schemeClr val="accent3"/>
            </a:solidFill>
            <a:ln>
              <a:noFill/>
            </a:ln>
            <a:effectLst/>
          </c:spPr>
          <c:invertIfNegative val="0"/>
          <c:cat>
            <c:strRef>
              <c:f>'Campaign Count by Sub Cat'!$A$6:$A$16</c:f>
              <c:strCache>
                <c:ptCount val="10"/>
                <c:pt idx="0">
                  <c:v>nonfiction</c:v>
                </c:pt>
                <c:pt idx="1">
                  <c:v>small batch</c:v>
                </c:pt>
                <c:pt idx="2">
                  <c:v>radio &amp; podcasts</c:v>
                </c:pt>
                <c:pt idx="3">
                  <c:v>children's books</c:v>
                </c:pt>
                <c:pt idx="4">
                  <c:v>audio</c:v>
                </c:pt>
                <c:pt idx="5">
                  <c:v>restaurants</c:v>
                </c:pt>
                <c:pt idx="6">
                  <c:v>translations</c:v>
                </c:pt>
                <c:pt idx="7">
                  <c:v>fiction</c:v>
                </c:pt>
                <c:pt idx="8">
                  <c:v>art books</c:v>
                </c:pt>
                <c:pt idx="9">
                  <c:v>food trucks</c:v>
                </c:pt>
              </c:strCache>
            </c:strRef>
          </c:cat>
          <c:val>
            <c:numRef>
              <c:f>'Campaign Count by Sub Cat'!$D$6:$D$16</c:f>
              <c:numCache>
                <c:formatCode>General</c:formatCode>
                <c:ptCount val="10"/>
                <c:pt idx="1">
                  <c:v>6</c:v>
                </c:pt>
              </c:numCache>
            </c:numRef>
          </c:val>
          <c:extLst>
            <c:ext xmlns:c16="http://schemas.microsoft.com/office/drawing/2014/chart" uri="{C3380CC4-5D6E-409C-BE32-E72D297353CC}">
              <c16:uniqueId val="{00000002-075C-4464-ABBC-16D8D70F7BB8}"/>
            </c:ext>
          </c:extLst>
        </c:ser>
        <c:ser>
          <c:idx val="3"/>
          <c:order val="3"/>
          <c:tx>
            <c:strRef>
              <c:f>'Campaign Count by Sub Cat'!$E$4:$E$5</c:f>
              <c:strCache>
                <c:ptCount val="1"/>
                <c:pt idx="0">
                  <c:v>successful</c:v>
                </c:pt>
              </c:strCache>
            </c:strRef>
          </c:tx>
          <c:spPr>
            <a:solidFill>
              <a:schemeClr val="accent4"/>
            </a:solidFill>
            <a:ln>
              <a:noFill/>
            </a:ln>
            <a:effectLst/>
          </c:spPr>
          <c:invertIfNegative val="0"/>
          <c:cat>
            <c:strRef>
              <c:f>'Campaign Count by Sub Cat'!$A$6:$A$16</c:f>
              <c:strCache>
                <c:ptCount val="10"/>
                <c:pt idx="0">
                  <c:v>nonfiction</c:v>
                </c:pt>
                <c:pt idx="1">
                  <c:v>small batch</c:v>
                </c:pt>
                <c:pt idx="2">
                  <c:v>radio &amp; podcasts</c:v>
                </c:pt>
                <c:pt idx="3">
                  <c:v>children's books</c:v>
                </c:pt>
                <c:pt idx="4">
                  <c:v>audio</c:v>
                </c:pt>
                <c:pt idx="5">
                  <c:v>restaurants</c:v>
                </c:pt>
                <c:pt idx="6">
                  <c:v>translations</c:v>
                </c:pt>
                <c:pt idx="7">
                  <c:v>fiction</c:v>
                </c:pt>
                <c:pt idx="8">
                  <c:v>art books</c:v>
                </c:pt>
                <c:pt idx="9">
                  <c:v>food trucks</c:v>
                </c:pt>
              </c:strCache>
            </c:strRef>
          </c:cat>
          <c:val>
            <c:numRef>
              <c:f>'Campaign Count by Sub Cat'!$E$6:$E$16</c:f>
              <c:numCache>
                <c:formatCode>General</c:formatCode>
                <c:ptCount val="10"/>
                <c:pt idx="0">
                  <c:v>60</c:v>
                </c:pt>
                <c:pt idx="1">
                  <c:v>34</c:v>
                </c:pt>
                <c:pt idx="2">
                  <c:v>20</c:v>
                </c:pt>
              </c:numCache>
            </c:numRef>
          </c:val>
          <c:extLst>
            <c:ext xmlns:c16="http://schemas.microsoft.com/office/drawing/2014/chart" uri="{C3380CC4-5D6E-409C-BE32-E72D297353CC}">
              <c16:uniqueId val="{00000003-075C-4464-ABBC-16D8D70F7BB8}"/>
            </c:ext>
          </c:extLst>
        </c:ser>
        <c:dLbls>
          <c:showLegendKey val="0"/>
          <c:showVal val="0"/>
          <c:showCatName val="0"/>
          <c:showSerName val="0"/>
          <c:showPercent val="0"/>
          <c:showBubbleSize val="0"/>
        </c:dLbls>
        <c:gapWidth val="150"/>
        <c:overlap val="100"/>
        <c:axId val="319717856"/>
        <c:axId val="319722120"/>
      </c:barChart>
      <c:catAx>
        <c:axId val="31971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22120"/>
        <c:crosses val="autoZero"/>
        <c:auto val="1"/>
        <c:lblAlgn val="ctr"/>
        <c:lblOffset val="100"/>
        <c:noMultiLvlLbl val="0"/>
      </c:catAx>
      <c:valAx>
        <c:axId val="319722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17856"/>
        <c:crosses val="autoZero"/>
        <c:crossBetween val="between"/>
      </c:valAx>
      <c:spPr>
        <a:noFill/>
        <a:ln>
          <a:noFill/>
        </a:ln>
        <a:effectLst/>
      </c:spPr>
    </c:plotArea>
    <c:legend>
      <c:legendPos val="r"/>
      <c:layout>
        <c:manualLayout>
          <c:xMode val="edge"/>
          <c:yMode val="edge"/>
          <c:x val="0.86330539804219464"/>
          <c:y val="0.35590150189559638"/>
          <c:w val="0.11726140522924712"/>
          <c:h val="0.37976851851851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[StarterBook_Excel Assignment.xlsx]Campaingn Count by Creation Dat!PivotTable1</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'Campaingn Count by Creation Dat'!$B$4:$B$5</c:f>
              <c:strCache>
                <c:ptCount val="1"/>
                <c:pt idx="0">
                  <c:v>canceled</c:v>
                </c:pt>
              </c:strCache>
            </c:strRef>
          </c:tx>
          <c:spPr>
            <a:ln w="28575" cap="rnd">
              <a:solidFill>
                <a:schemeClr val="accent1"/>
              </a:solidFill>
              <a:round/>
            </a:ln>
            <a:effectLst/>
          </c:spPr>
          <c:marker>
            <c:symbol val="none"/>
          </c:marker>
          <c:cat>
            <c:strRef>
              <c:f>'Campaingn Count by Creation Dat'!$A$6:$A$18</c:f>
              <c:strCache>
                <c:ptCount val="12"/>
                <c:pt idx="0">
                  <c:v>May</c:v>
                </c:pt>
                <c:pt idx="1">
                  <c:v>Jun</c:v>
                </c:pt>
                <c:pt idx="2">
                  <c:v>Feb</c:v>
                </c:pt>
                <c:pt idx="3">
                  <c:v>Jul</c:v>
                </c:pt>
                <c:pt idx="4">
                  <c:v>Apr</c:v>
                </c:pt>
                <c:pt idx="5">
                  <c:v>Nov</c:v>
                </c:pt>
                <c:pt idx="6">
                  <c:v>Oct</c:v>
                </c:pt>
                <c:pt idx="7">
                  <c:v>Jan</c:v>
                </c:pt>
                <c:pt idx="8">
                  <c:v>Mar</c:v>
                </c:pt>
                <c:pt idx="9">
                  <c:v>Aug</c:v>
                </c:pt>
                <c:pt idx="10">
                  <c:v>Sep</c:v>
                </c:pt>
                <c:pt idx="11">
                  <c:v>Dec</c:v>
                </c:pt>
              </c:strCache>
            </c:strRef>
          </c:cat>
          <c:val>
            <c:numRef>
              <c:f>'Campaingn Count by Creation Dat'!$B$6:$B$18</c:f>
              <c:numCache>
                <c:formatCode>General</c:formatCode>
                <c:ptCount val="12"/>
                <c:pt idx="0">
                  <c:v>26</c:v>
                </c:pt>
                <c:pt idx="1">
                  <c:v>27</c:v>
                </c:pt>
                <c:pt idx="2">
                  <c:v>27</c:v>
                </c:pt>
                <c:pt idx="3">
                  <c:v>43</c:v>
                </c:pt>
                <c:pt idx="4">
                  <c:v>27</c:v>
                </c:pt>
                <c:pt idx="5">
                  <c:v>37</c:v>
                </c:pt>
                <c:pt idx="6">
                  <c:v>20</c:v>
                </c:pt>
                <c:pt idx="7">
                  <c:v>34</c:v>
                </c:pt>
                <c:pt idx="8">
                  <c:v>28</c:v>
                </c:pt>
                <c:pt idx="9">
                  <c:v>33</c:v>
                </c:pt>
                <c:pt idx="10">
                  <c:v>24</c:v>
                </c:pt>
                <c:pt idx="11">
                  <c:v>23</c:v>
                </c:pt>
              </c:numCache>
            </c:numRef>
          </c:val>
          <c:smooth val="0"/>
          <c:extLst>
            <c:ext xmlns:c16="http://schemas.microsoft.com/office/drawing/2014/chart" uri="{C3380CC4-5D6E-409C-BE32-E72D297353CC}">
              <c16:uniqueId val="{00000000-E709-4146-8278-79DC7442D556}"/>
            </c:ext>
          </c:extLst>
        </c:ser>
        <c:ser>
          <c:idx val="1"/>
          <c:order val="1"/>
          <c:tx>
            <c:strRef>
              <c:f>'Campaingn Count by Creation Dat'!$C$4:$C$5</c:f>
              <c:strCache>
                <c:ptCount val="1"/>
                <c:pt idx="0">
                  <c:v>failed</c:v>
                </c:pt>
              </c:strCache>
            </c:strRef>
          </c:tx>
          <c:spPr>
            <a:ln w="28575" cap="rnd">
              <a:solidFill>
                <a:schemeClr val="accent2"/>
              </a:solidFill>
              <a:round/>
            </a:ln>
            <a:effectLst/>
          </c:spPr>
          <c:marker>
            <c:symbol val="none"/>
          </c:marker>
          <c:cat>
            <c:strRef>
              <c:f>'Campaingn Count by Creation Dat'!$A$6:$A$18</c:f>
              <c:strCache>
                <c:ptCount val="12"/>
                <c:pt idx="0">
                  <c:v>May</c:v>
                </c:pt>
                <c:pt idx="1">
                  <c:v>Jun</c:v>
                </c:pt>
                <c:pt idx="2">
                  <c:v>Feb</c:v>
                </c:pt>
                <c:pt idx="3">
                  <c:v>Jul</c:v>
                </c:pt>
                <c:pt idx="4">
                  <c:v>Apr</c:v>
                </c:pt>
                <c:pt idx="5">
                  <c:v>Nov</c:v>
                </c:pt>
                <c:pt idx="6">
                  <c:v>Oct</c:v>
                </c:pt>
                <c:pt idx="7">
                  <c:v>Jan</c:v>
                </c:pt>
                <c:pt idx="8">
                  <c:v>Mar</c:v>
                </c:pt>
                <c:pt idx="9">
                  <c:v>Aug</c:v>
                </c:pt>
                <c:pt idx="10">
                  <c:v>Sep</c:v>
                </c:pt>
                <c:pt idx="11">
                  <c:v>Dec</c:v>
                </c:pt>
              </c:strCache>
            </c:strRef>
          </c:cat>
          <c:val>
            <c:numRef>
              <c:f>'Campaingn Count by Creation Dat'!$C$6:$C$18</c:f>
              <c:numCache>
                <c:formatCode>General</c:formatCode>
                <c:ptCount val="12"/>
                <c:pt idx="0">
                  <c:v>126</c:v>
                </c:pt>
                <c:pt idx="1">
                  <c:v>147</c:v>
                </c:pt>
                <c:pt idx="2">
                  <c:v>106</c:v>
                </c:pt>
                <c:pt idx="3">
                  <c:v>150</c:v>
                </c:pt>
                <c:pt idx="4">
                  <c:v>102</c:v>
                </c:pt>
                <c:pt idx="5">
                  <c:v>114</c:v>
                </c:pt>
                <c:pt idx="6">
                  <c:v>149</c:v>
                </c:pt>
                <c:pt idx="7">
                  <c:v>149</c:v>
                </c:pt>
                <c:pt idx="8">
                  <c:v>108</c:v>
                </c:pt>
                <c:pt idx="9">
                  <c:v>134</c:v>
                </c:pt>
                <c:pt idx="10">
                  <c:v>127</c:v>
                </c:pt>
                <c:pt idx="11">
                  <c:v>118</c:v>
                </c:pt>
              </c:numCache>
            </c:numRef>
          </c:val>
          <c:smooth val="0"/>
          <c:extLst>
            <c:ext xmlns:c16="http://schemas.microsoft.com/office/drawing/2014/chart" uri="{C3380CC4-5D6E-409C-BE32-E72D297353CC}">
              <c16:uniqueId val="{00000001-E709-4146-8278-79DC7442D556}"/>
            </c:ext>
          </c:extLst>
        </c:ser>
        <c:ser>
          <c:idx val="2"/>
          <c:order val="2"/>
          <c:tx>
            <c:strRef>
              <c:f>'Campaingn Count by Creation Dat'!$D$4:$D$5</c:f>
              <c:strCache>
                <c:ptCount val="1"/>
                <c:pt idx="0">
                  <c:v>live</c:v>
                </c:pt>
              </c:strCache>
            </c:strRef>
          </c:tx>
          <c:spPr>
            <a:ln w="28575" cap="rnd">
              <a:solidFill>
                <a:schemeClr val="accent3"/>
              </a:solidFill>
              <a:round/>
            </a:ln>
            <a:effectLst/>
          </c:spPr>
          <c:marker>
            <c:symbol val="none"/>
          </c:marker>
          <c:cat>
            <c:strRef>
              <c:f>'Campaingn Count by Creation Dat'!$A$6:$A$18</c:f>
              <c:strCache>
                <c:ptCount val="12"/>
                <c:pt idx="0">
                  <c:v>May</c:v>
                </c:pt>
                <c:pt idx="1">
                  <c:v>Jun</c:v>
                </c:pt>
                <c:pt idx="2">
                  <c:v>Feb</c:v>
                </c:pt>
                <c:pt idx="3">
                  <c:v>Jul</c:v>
                </c:pt>
                <c:pt idx="4">
                  <c:v>Apr</c:v>
                </c:pt>
                <c:pt idx="5">
                  <c:v>Nov</c:v>
                </c:pt>
                <c:pt idx="6">
                  <c:v>Oct</c:v>
                </c:pt>
                <c:pt idx="7">
                  <c:v>Jan</c:v>
                </c:pt>
                <c:pt idx="8">
                  <c:v>Mar</c:v>
                </c:pt>
                <c:pt idx="9">
                  <c:v>Aug</c:v>
                </c:pt>
                <c:pt idx="10">
                  <c:v>Sep</c:v>
                </c:pt>
                <c:pt idx="11">
                  <c:v>Dec</c:v>
                </c:pt>
              </c:strCache>
            </c:strRef>
          </c:cat>
          <c:val>
            <c:numRef>
              <c:f>'Campaingn Count by Creation Dat'!$D$6:$D$18</c:f>
              <c:numCache>
                <c:formatCode>General</c:formatCode>
                <c:ptCount val="12"/>
                <c:pt idx="2">
                  <c:v>18</c:v>
                </c:pt>
                <c:pt idx="7">
                  <c:v>2</c:v>
                </c:pt>
                <c:pt idx="8">
                  <c:v>30</c:v>
                </c:pt>
              </c:numCache>
            </c:numRef>
          </c:val>
          <c:smooth val="0"/>
          <c:extLst>
            <c:ext xmlns:c16="http://schemas.microsoft.com/office/drawing/2014/chart" uri="{C3380CC4-5D6E-409C-BE32-E72D297353CC}">
              <c16:uniqueId val="{00000002-E709-4146-8278-79DC7442D556}"/>
            </c:ext>
          </c:extLst>
        </c:ser>
        <c:ser>
          <c:idx val="3"/>
          <c:order val="3"/>
          <c:tx>
            <c:strRef>
              <c:f>'Campaingn Count by Creation Dat'!$E$4:$E$5</c:f>
              <c:strCache>
                <c:ptCount val="1"/>
                <c:pt idx="0">
                  <c:v>successful</c:v>
                </c:pt>
              </c:strCache>
            </c:strRef>
          </c:tx>
          <c:spPr>
            <a:ln w="28575" cap="rnd">
              <a:solidFill>
                <a:schemeClr val="accent4"/>
              </a:solidFill>
              <a:round/>
            </a:ln>
            <a:effectLst/>
          </c:spPr>
          <c:marker>
            <c:symbol val="none"/>
          </c:marker>
          <c:cat>
            <c:strRef>
              <c:f>'Campaingn Count by Creation Dat'!$A$6:$A$18</c:f>
              <c:strCache>
                <c:ptCount val="12"/>
                <c:pt idx="0">
                  <c:v>May</c:v>
                </c:pt>
                <c:pt idx="1">
                  <c:v>Jun</c:v>
                </c:pt>
                <c:pt idx="2">
                  <c:v>Feb</c:v>
                </c:pt>
                <c:pt idx="3">
                  <c:v>Jul</c:v>
                </c:pt>
                <c:pt idx="4">
                  <c:v>Apr</c:v>
                </c:pt>
                <c:pt idx="5">
                  <c:v>Nov</c:v>
                </c:pt>
                <c:pt idx="6">
                  <c:v>Oct</c:v>
                </c:pt>
                <c:pt idx="7">
                  <c:v>Jan</c:v>
                </c:pt>
                <c:pt idx="8">
                  <c:v>Mar</c:v>
                </c:pt>
                <c:pt idx="9">
                  <c:v>Aug</c:v>
                </c:pt>
                <c:pt idx="10">
                  <c:v>Sep</c:v>
                </c:pt>
                <c:pt idx="11">
                  <c:v>Dec</c:v>
                </c:pt>
              </c:strCache>
            </c:strRef>
          </c:cat>
          <c:val>
            <c:numRef>
              <c:f>'Campaingn Count by Creation Dat'!$E$6:$E$18</c:f>
              <c:numCache>
                <c:formatCode>General</c:formatCode>
                <c:ptCount val="12"/>
                <c:pt idx="0">
                  <c:v>234</c:v>
                </c:pt>
                <c:pt idx="1">
                  <c:v>211</c:v>
                </c:pt>
                <c:pt idx="2">
                  <c:v>202</c:v>
                </c:pt>
                <c:pt idx="3">
                  <c:v>194</c:v>
                </c:pt>
                <c:pt idx="4">
                  <c:v>192</c:v>
                </c:pt>
                <c:pt idx="5">
                  <c:v>183</c:v>
                </c:pt>
                <c:pt idx="6">
                  <c:v>183</c:v>
                </c:pt>
                <c:pt idx="7">
                  <c:v>182</c:v>
                </c:pt>
                <c:pt idx="8">
                  <c:v>180</c:v>
                </c:pt>
                <c:pt idx="9">
                  <c:v>166</c:v>
                </c:pt>
                <c:pt idx="10">
                  <c:v>147</c:v>
                </c:pt>
                <c:pt idx="11">
                  <c:v>111</c:v>
                </c:pt>
              </c:numCache>
            </c:numRef>
          </c:val>
          <c:smooth val="0"/>
          <c:extLst>
            <c:ext xmlns:c16="http://schemas.microsoft.com/office/drawing/2014/chart" uri="{C3380CC4-5D6E-409C-BE32-E72D297353CC}">
              <c16:uniqueId val="{00000003-E709-4146-8278-79DC7442D556}"/>
            </c:ext>
          </c:extLst>
        </c:ser>
        <c:dLbls>
          <c:showLegendKey val="0"/>
          <c:showVal val="0"/>
          <c:showCatName val="0"/>
          <c:showSerName val="0"/>
          <c:showPercent val="0"/>
          <c:showBubbleSize val="0"/>
        </c:dLbls>
        <c:smooth val="0"/>
        <c:axId val="533932688"/>
        <c:axId val="533933344"/>
      </c:lineChart>
      <c:catAx>
        <c:axId val="53393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933344"/>
        <c:crosses val="autoZero"/>
        <c:auto val="1"/>
        <c:lblAlgn val="ctr"/>
        <c:lblOffset val="100"/>
        <c:noMultiLvlLbl val="0"/>
      </c:catAx>
      <c:valAx>
        <c:axId val="53393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393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Success Rate Analayis for Goals</a:t>
            </a:r>
          </a:p>
        </c:rich>
      </c:tx>
      <c:layout>
        <c:manualLayout>
          <c:xMode val="edge"/>
          <c:yMode val="edge"/>
          <c:x val="0.25474999999999998"/>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2225" cap="rnd">
              <a:solidFill>
                <a:schemeClr val="accent1"/>
              </a:solidFill>
            </a:ln>
            <a:effectLst>
              <a:glow rad="139700">
                <a:schemeClr val="accent1">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B95-49C8-9FC0-CDB5821A8F5F}"/>
            </c:ext>
          </c:extLst>
        </c:ser>
        <c:ser>
          <c:idx val="1"/>
          <c:order val="1"/>
          <c:tx>
            <c:strRef>
              <c:f>Bonus!$G$1</c:f>
              <c:strCache>
                <c:ptCount val="1"/>
                <c:pt idx="0">
                  <c:v>Percentage Failed</c:v>
                </c:pt>
              </c:strCache>
            </c:strRef>
          </c:tx>
          <c:spPr>
            <a:ln w="22225" cap="rnd">
              <a:solidFill>
                <a:schemeClr val="accent2"/>
              </a:solidFill>
            </a:ln>
            <a:effectLst>
              <a:glow rad="139700">
                <a:schemeClr val="accent2">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B95-49C8-9FC0-CDB5821A8F5F}"/>
            </c:ext>
          </c:extLst>
        </c:ser>
        <c:ser>
          <c:idx val="2"/>
          <c:order val="2"/>
          <c:tx>
            <c:strRef>
              <c:f>Bonus!$H$1</c:f>
              <c:strCache>
                <c:ptCount val="1"/>
                <c:pt idx="0">
                  <c:v>Percentage Canceled</c:v>
                </c:pt>
              </c:strCache>
            </c:strRef>
          </c:tx>
          <c:spPr>
            <a:ln w="22225" cap="rnd">
              <a:solidFill>
                <a:schemeClr val="accent3"/>
              </a:solidFill>
            </a:ln>
            <a:effectLst>
              <a:glow rad="139700">
                <a:schemeClr val="accent3">
                  <a:satMod val="175000"/>
                  <a:alpha val="14000"/>
                </a:schemeClr>
              </a:glow>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B95-49C8-9FC0-CDB5821A8F5F}"/>
            </c:ext>
          </c:extLst>
        </c:ser>
        <c:dLbls>
          <c:dLblPos val="ctr"/>
          <c:showLegendKey val="0"/>
          <c:showVal val="0"/>
          <c:showCatName val="0"/>
          <c:showSerName val="0"/>
          <c:showPercent val="0"/>
          <c:showBubbleSize val="0"/>
        </c:dLbls>
        <c:smooth val="0"/>
        <c:axId val="912219072"/>
        <c:axId val="912219400"/>
      </c:lineChart>
      <c:catAx>
        <c:axId val="91221907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19400"/>
        <c:crosses val="autoZero"/>
        <c:auto val="1"/>
        <c:lblAlgn val="ctr"/>
        <c:lblOffset val="100"/>
        <c:noMultiLvlLbl val="0"/>
      </c:catAx>
      <c:valAx>
        <c:axId val="91221940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1907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90487</xdr:colOff>
      <xdr:row>0</xdr:row>
      <xdr:rowOff>119062</xdr:rowOff>
    </xdr:from>
    <xdr:to>
      <xdr:col>18</xdr:col>
      <xdr:colOff>361950</xdr:colOff>
      <xdr:row>15</xdr:row>
      <xdr:rowOff>4762</xdr:rowOff>
    </xdr:to>
    <xdr:graphicFrame macro="">
      <xdr:nvGraphicFramePr>
        <xdr:cNvPr id="3" name="Chart 2">
          <a:extLst>
            <a:ext uri="{FF2B5EF4-FFF2-40B4-BE49-F238E27FC236}">
              <a16:creationId xmlns:a16="http://schemas.microsoft.com/office/drawing/2014/main" id="{C8F95327-9C03-40F2-B35D-9DAF9DAF1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309562</xdr:colOff>
      <xdr:row>0</xdr:row>
      <xdr:rowOff>4762</xdr:rowOff>
    </xdr:from>
    <xdr:to>
      <xdr:col>16</xdr:col>
      <xdr:colOff>95250</xdr:colOff>
      <xdr:row>22</xdr:row>
      <xdr:rowOff>57150</xdr:rowOff>
    </xdr:to>
    <xdr:graphicFrame macro="">
      <xdr:nvGraphicFramePr>
        <xdr:cNvPr id="2" name="Chart 1">
          <a:extLst>
            <a:ext uri="{FF2B5EF4-FFF2-40B4-BE49-F238E27FC236}">
              <a16:creationId xmlns:a16="http://schemas.microsoft.com/office/drawing/2014/main" id="{40D96BC7-EF74-4EA8-A145-1A3319031F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404812</xdr:colOff>
      <xdr:row>4</xdr:row>
      <xdr:rowOff>119062</xdr:rowOff>
    </xdr:from>
    <xdr:to>
      <xdr:col>15</xdr:col>
      <xdr:colOff>100012</xdr:colOff>
      <xdr:row>19</xdr:row>
      <xdr:rowOff>4762</xdr:rowOff>
    </xdr:to>
    <xdr:graphicFrame macro="">
      <xdr:nvGraphicFramePr>
        <xdr:cNvPr id="3" name="Chart 2">
          <a:extLst>
            <a:ext uri="{FF2B5EF4-FFF2-40B4-BE49-F238E27FC236}">
              <a16:creationId xmlns:a16="http://schemas.microsoft.com/office/drawing/2014/main" id="{ED676DD6-589D-450F-ABD4-6BE214145B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295275</xdr:colOff>
      <xdr:row>0</xdr:row>
      <xdr:rowOff>0</xdr:rowOff>
    </xdr:from>
    <xdr:to>
      <xdr:col>17</xdr:col>
      <xdr:colOff>85725</xdr:colOff>
      <xdr:row>13</xdr:row>
      <xdr:rowOff>76200</xdr:rowOff>
    </xdr:to>
    <xdr:graphicFrame macro="">
      <xdr:nvGraphicFramePr>
        <xdr:cNvPr id="3" name="Chart 2">
          <a:extLst>
            <a:ext uri="{FF2B5EF4-FFF2-40B4-BE49-F238E27FC236}">
              <a16:creationId xmlns:a16="http://schemas.microsoft.com/office/drawing/2014/main" id="{ACC56538-7261-473A-91D4-FDFC9D98A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arwal, Deepmala -SFO" refreshedDate="43694.398255671294" createdVersion="6" refreshedVersion="6" minRefreshableVersion="3" recordCount="4114" xr:uid="{050B5C3B-5F83-4EBF-9E9E-D900CC789D17}">
  <cacheSource type="worksheet">
    <worksheetSource ref="A1:R4115" sheet="Main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garwal, Deepmala -SFO" refreshedDate="43694.644808680554" createdVersion="6" refreshedVersion="6" minRefreshableVersion="3" recordCount="4114" xr:uid="{8EE5A1C4-B076-4302-B3FD-EBF57D11219A}">
  <cacheSource type="worksheet">
    <worksheetSource ref="B1:T4115" sheet="Main Data"/>
  </cacheSource>
  <cacheFields count="23">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 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2" base="18">
        <rangePr groupBy="months" startDate="2009-08-10T19:26:00" endDate="2017-05-03T19:12:00"/>
        <groupItems count="14">
          <s v="&lt;8/10/2009"/>
          <s v="Jan"/>
          <s v="Feb"/>
          <s v="Mar"/>
          <s v="Apr"/>
          <s v="May"/>
          <s v="Jun"/>
          <s v="Jul"/>
          <s v="Aug"/>
          <s v="Sep"/>
          <s v="Oct"/>
          <s v="Nov"/>
          <s v="Dec"/>
          <s v="&gt;5/3/2017"/>
        </groupItems>
      </fieldGroup>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 name="Quarters2" numFmtId="0" databaseField="0">
      <fieldGroup base="18">
        <rangePr groupBy="quarters" startDate="2009-08-10T19:26:00" endDate="2017-05-03T19:12:00"/>
        <groupItems count="6">
          <s v="&lt;8/10/2009"/>
          <s v="Qtr1"/>
          <s v="Qtr2"/>
          <s v="Qtr3"/>
          <s v="Qtr4"/>
          <s v="&gt;5/3/2017"/>
        </groupItems>
      </fieldGroup>
    </cacheField>
    <cacheField name="Years2" numFmtId="0" databaseField="0">
      <fieldGroup base="18">
        <rangePr groupBy="years" startDate="2009-08-10T19:26:00" endDate="2017-05-03T19:12:00"/>
        <groupItems count="11">
          <s v="&lt;8/10/2009"/>
          <s v="2009"/>
          <s v="2010"/>
          <s v="2011"/>
          <s v="2012"/>
          <s v="2013"/>
          <s v="2014"/>
          <s v="2015"/>
          <s v="2016"/>
          <s v="2017"/>
          <s v="&gt;5/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s v="FannibalFest Fan Convention"/>
    <s v="A Hannibal TV Show Fan Convention and Art Collective"/>
    <n v="10275"/>
    <n v="14653"/>
    <x v="0"/>
    <s v="US"/>
    <s v="USD"/>
    <n v="1488464683"/>
    <n v="1485872683"/>
    <b v="0"/>
    <n v="79"/>
    <b v="1"/>
    <s v="film &amp; video/television"/>
    <n v="1.4260827250608272"/>
    <n v="185.48101265822785"/>
    <x v="0"/>
    <s v="television"/>
    <x v="1"/>
    <x v="1"/>
  </r>
  <r>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s v="Sizzling in the Kitchen Flynn Style"/>
    <s v="Help us raise the funds to film our pilot episode!"/>
    <n v="3500"/>
    <n v="3501.52"/>
    <x v="0"/>
    <s v="US"/>
    <s v="USD"/>
    <n v="1460754000"/>
    <n v="1460155212"/>
    <b v="0"/>
    <n v="12"/>
    <b v="1"/>
    <s v="film &amp; video/television"/>
    <n v="1.0004342857142856"/>
    <n v="291.79333333333335"/>
    <x v="0"/>
    <s v="television"/>
    <x v="8"/>
    <x v="8"/>
  </r>
  <r>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s v="3010 | Sci-fi Series"/>
    <s v="A highly charged post apocalyptic sci fi series that pulls no punches!"/>
    <n v="6000"/>
    <n v="6056"/>
    <x v="0"/>
    <s v="AU"/>
    <s v="AUD"/>
    <n v="1405259940"/>
    <n v="1403051888"/>
    <b v="0"/>
    <n v="41"/>
    <b v="1"/>
    <s v="film &amp; video/television"/>
    <n v="1.0093333333333334"/>
    <n v="147.70731707317074"/>
    <x v="0"/>
    <s v="television"/>
    <x v="14"/>
    <x v="14"/>
  </r>
  <r>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s v="CREATURES OF HABIT!"/>
    <s v="Meet Gary, and Troy: Two unlikely friends that investigate &quot;strange phenomenon&quot;."/>
    <n v="350"/>
    <n v="410"/>
    <x v="0"/>
    <s v="US"/>
    <s v="USD"/>
    <n v="1420099140"/>
    <n v="1418766740"/>
    <b v="0"/>
    <n v="8"/>
    <b v="1"/>
    <s v="film &amp; video/television"/>
    <n v="1.1714285714285715"/>
    <n v="51.25"/>
    <x v="0"/>
    <s v="television"/>
    <x v="22"/>
    <x v="22"/>
  </r>
  <r>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s v="THE LISTENING BOX"/>
    <s v="A modern day priest makes an unusual discovery, setting off a chain of events."/>
    <n v="6000"/>
    <n v="8529"/>
    <x v="0"/>
    <s v="US"/>
    <s v="USD"/>
    <n v="1428128525"/>
    <n v="1425540125"/>
    <b v="0"/>
    <n v="44"/>
    <b v="1"/>
    <s v="film &amp; video/television"/>
    <n v="1.4215"/>
    <n v="193.84090909090909"/>
    <x v="0"/>
    <s v="television"/>
    <x v="36"/>
    <x v="36"/>
  </r>
  <r>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s v="Driving Jersey - Season Five"/>
    <s v="Driving Jersey is real people telling real stories."/>
    <n v="12000"/>
    <n v="12000"/>
    <x v="0"/>
    <s v="US"/>
    <s v="USD"/>
    <n v="1445660045"/>
    <n v="1443068045"/>
    <b v="0"/>
    <n v="87"/>
    <b v="1"/>
    <s v="film &amp; video/television"/>
    <n v="1"/>
    <n v="137.93103448275863"/>
    <x v="0"/>
    <s v="television"/>
    <x v="49"/>
    <x v="49"/>
  </r>
  <r>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s v="Good 'Ol Trumpet"/>
    <s v="UCF short film about an old man, his love for music, and his misplaced trumpet.  "/>
    <n v="500"/>
    <n v="600"/>
    <x v="0"/>
    <s v="US"/>
    <s v="USD"/>
    <n v="1301792400"/>
    <n v="1299775266"/>
    <b v="0"/>
    <n v="10"/>
    <b v="1"/>
    <s v="film &amp; video/shorts"/>
    <n v="1.2"/>
    <n v="60"/>
    <x v="0"/>
    <s v="shorts"/>
    <x v="104"/>
    <x v="104"/>
  </r>
  <r>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s v="LOST WEEKEND"/>
    <s v="A Boy. A Girl. A Car. A Serial Killer."/>
    <n v="5000"/>
    <n v="5025"/>
    <x v="0"/>
    <s v="US"/>
    <s v="USD"/>
    <n v="1333391901"/>
    <n v="1332182301"/>
    <b v="0"/>
    <n v="27"/>
    <b v="1"/>
    <s v="film &amp; video/shorts"/>
    <n v="1.0049999999999999"/>
    <n v="186.11111111111111"/>
    <x v="0"/>
    <s v="shorts"/>
    <x v="106"/>
    <x v="106"/>
  </r>
  <r>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s v="The World's Greatest Lover"/>
    <s v="Never judge a book (or a lover) by their cover."/>
    <n v="450"/>
    <n v="632"/>
    <x v="0"/>
    <s v="US"/>
    <s v="USD"/>
    <n v="1328377444"/>
    <n v="1326217444"/>
    <b v="0"/>
    <n v="22"/>
    <b v="1"/>
    <s v="film &amp; video/shorts"/>
    <n v="1.4044444444444444"/>
    <n v="28.727272727272727"/>
    <x v="0"/>
    <s v="shorts"/>
    <x v="115"/>
    <x v="115"/>
  </r>
  <r>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s v="I (Canceled)"/>
    <s v="I"/>
    <n v="1200"/>
    <n v="0"/>
    <x v="1"/>
    <s v="US"/>
    <s v="USD"/>
    <n v="1467763200"/>
    <n v="1466453161"/>
    <b v="0"/>
    <n v="0"/>
    <b v="0"/>
    <s v="film &amp; video/science fiction"/>
    <n v="0"/>
    <e v="#DIV/0!"/>
    <x v="0"/>
    <s v="science fiction"/>
    <x v="131"/>
    <x v="131"/>
  </r>
  <r>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s v="MARLEY'S GHOST (AMBASSADORS OF STEAM) (Canceled)"/>
    <s v="steampunk  remake of &quot;a Christmas carol&quot;"/>
    <n v="5000"/>
    <n v="0"/>
    <x v="1"/>
    <s v="US"/>
    <s v="USD"/>
    <n v="1441386000"/>
    <n v="1438811418"/>
    <b v="0"/>
    <n v="0"/>
    <b v="0"/>
    <s v="film &amp; video/science fiction"/>
    <n v="0"/>
    <e v="#DIV/0!"/>
    <x v="0"/>
    <s v="science fiction"/>
    <x v="134"/>
    <x v="134"/>
  </r>
  <r>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s v="Consumed (Static Air) (Canceled)"/>
    <s v="Film makers catch live footage beyond their wildest dreams."/>
    <n v="7000"/>
    <n v="0"/>
    <x v="1"/>
    <s v="GB"/>
    <s v="GBP"/>
    <n v="1420741080"/>
    <n v="1417026340"/>
    <b v="0"/>
    <n v="0"/>
    <b v="0"/>
    <s v="film &amp; video/science fiction"/>
    <n v="0"/>
    <e v="#DIV/0!"/>
    <x v="0"/>
    <s v="science fiction"/>
    <x v="147"/>
    <x v="147"/>
  </r>
  <r>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s v="NET"/>
    <s v="A teacher. A boy. The beach and a heatwave that drove them all insane."/>
    <n v="17000"/>
    <n v="0"/>
    <x v="2"/>
    <s v="GB"/>
    <s v="GBP"/>
    <n v="1452613724"/>
    <n v="1450021724"/>
    <b v="0"/>
    <n v="0"/>
    <b v="0"/>
    <s v="film &amp; video/drama"/>
    <n v="0"/>
    <e v="#DIV/0!"/>
    <x v="0"/>
    <s v="drama"/>
    <x v="165"/>
    <x v="165"/>
  </r>
  <r>
    <s v="Pressure"/>
    <s v="A young teen makes a bad decision after joining gang and the film expresses his choices that led him to that point."/>
    <n v="5000"/>
    <n v="3000"/>
    <x v="2"/>
    <s v="US"/>
    <s v="USD"/>
    <n v="1484531362"/>
    <n v="1481939362"/>
    <b v="0"/>
    <n v="1"/>
    <b v="0"/>
    <s v="film &amp; video/drama"/>
    <n v="0.6"/>
    <n v="3000"/>
    <x v="0"/>
    <s v="drama"/>
    <x v="166"/>
    <x v="166"/>
  </r>
  <r>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s v="The Blind Dolphin Story"/>
    <s v="A short film on the rarest mammal and the second most endangered freshwater river dolphin, in Pakistan."/>
    <n v="95000"/>
    <n v="0"/>
    <x v="2"/>
    <s v="US"/>
    <s v="USD"/>
    <n v="1426753723"/>
    <n v="1423733323"/>
    <b v="0"/>
    <n v="0"/>
    <b v="0"/>
    <s v="film &amp; video/drama"/>
    <n v="0"/>
    <e v="#DIV/0!"/>
    <x v="0"/>
    <s v="drama"/>
    <x v="172"/>
    <x v="172"/>
  </r>
  <r>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s v="The Good Samaritan"/>
    <s v="I'm making a modern day version of the bible story &quot; The Good Samaritan&quot;"/>
    <n v="450"/>
    <n v="180"/>
    <x v="2"/>
    <s v="US"/>
    <s v="USD"/>
    <n v="1427155726"/>
    <n v="1425690526"/>
    <b v="0"/>
    <n v="7"/>
    <b v="0"/>
    <s v="film &amp; video/drama"/>
    <n v="0.4"/>
    <n v="25.714285714285715"/>
    <x v="0"/>
    <s v="drama"/>
    <x v="177"/>
    <x v="177"/>
  </r>
  <r>
    <s v="El viaje de LucÃ­a"/>
    <s v="El viaje de LucÃ­a es un largometraje de ficciÃ³n con temÃ¡tica sobre el cÃ¡ncer infantil."/>
    <n v="500000"/>
    <n v="0"/>
    <x v="2"/>
    <s v="ES"/>
    <s v="EUR"/>
    <n v="1448582145"/>
    <n v="1445986545"/>
    <b v="0"/>
    <n v="0"/>
    <b v="0"/>
    <s v="film &amp; video/drama"/>
    <n v="0"/>
    <e v="#DIV/0!"/>
    <x v="0"/>
    <s v="drama"/>
    <x v="178"/>
    <x v="178"/>
  </r>
  <r>
    <s v="Sustain: A Film About Survival"/>
    <s v="A feature-length film about how three people survive in a diseased world."/>
    <n v="1000"/>
    <n v="200"/>
    <x v="2"/>
    <s v="US"/>
    <s v="USD"/>
    <n v="1457056555"/>
    <n v="1454464555"/>
    <b v="0"/>
    <n v="2"/>
    <b v="0"/>
    <s v="film &amp; video/drama"/>
    <n v="0.2"/>
    <n v="100"/>
    <x v="0"/>
    <s v="drama"/>
    <x v="179"/>
    <x v="179"/>
  </r>
  <r>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s v="Three Little Words"/>
    <s v="Don't kill me until I meet my Dad"/>
    <n v="12500"/>
    <n v="4482"/>
    <x v="2"/>
    <s v="GB"/>
    <s v="GBP"/>
    <n v="1417033610"/>
    <n v="1414438010"/>
    <b v="0"/>
    <n v="12"/>
    <b v="0"/>
    <s v="film &amp; video/drama"/>
    <n v="0.35855999999999999"/>
    <n v="373.5"/>
    <x v="0"/>
    <s v="drama"/>
    <x v="183"/>
    <x v="183"/>
  </r>
  <r>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s v="BLANK Short Movie"/>
    <s v="Love has no boundaries!"/>
    <n v="40000"/>
    <n v="2200"/>
    <x v="2"/>
    <s v="NO"/>
    <s v="NOK"/>
    <n v="1471557139"/>
    <n v="1468965139"/>
    <b v="0"/>
    <n v="10"/>
    <b v="0"/>
    <s v="film &amp; video/drama"/>
    <n v="5.5E-2"/>
    <n v="220"/>
    <x v="0"/>
    <s v="drama"/>
    <x v="185"/>
    <x v="185"/>
  </r>
  <r>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s v="REGIONRAT, the movie"/>
    <s v="Because hope can be a 4 letter word"/>
    <n v="12000"/>
    <n v="50"/>
    <x v="2"/>
    <s v="US"/>
    <s v="USD"/>
    <n v="1466091446"/>
    <n v="1465227446"/>
    <b v="0"/>
    <n v="1"/>
    <b v="0"/>
    <s v="film &amp; video/drama"/>
    <n v="4.1666666666666666E-3"/>
    <n v="50"/>
    <x v="0"/>
    <s v="drama"/>
    <x v="190"/>
    <x v="190"/>
  </r>
  <r>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s v="Modern Gangsters"/>
    <s v="new web series created by jonney terry"/>
    <n v="6000"/>
    <n v="0"/>
    <x v="2"/>
    <s v="US"/>
    <s v="USD"/>
    <n v="1444337940"/>
    <n v="1441750564"/>
    <b v="0"/>
    <n v="0"/>
    <b v="0"/>
    <s v="film &amp; video/drama"/>
    <n v="0"/>
    <e v="#DIV/0!"/>
    <x v="0"/>
    <s v="drama"/>
    <x v="202"/>
    <x v="202"/>
  </r>
  <r>
    <s v="TheM"/>
    <s v="We are aiming to make a Web Series based on Youth Culture and the misrepresentation of socially stereotyped people."/>
    <n v="2500"/>
    <n v="746"/>
    <x v="2"/>
    <s v="GB"/>
    <s v="GBP"/>
    <n v="1422562864"/>
    <n v="1417378864"/>
    <b v="0"/>
    <n v="8"/>
    <b v="0"/>
    <s v="film &amp; video/drama"/>
    <n v="0.2984"/>
    <n v="93.25"/>
    <x v="0"/>
    <s v="drama"/>
    <x v="203"/>
    <x v="203"/>
  </r>
  <r>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s v="Blood Bond Movie Development"/>
    <s v="A love story featuring adoption,struggle,dysfunction,grace, healing, and restoration."/>
    <n v="12700"/>
    <n v="0"/>
    <x v="2"/>
    <s v="US"/>
    <s v="USD"/>
    <n v="1470441983"/>
    <n v="1468627583"/>
    <b v="0"/>
    <n v="0"/>
    <b v="0"/>
    <s v="film &amp; video/drama"/>
    <n v="0"/>
    <e v="#DIV/0!"/>
    <x v="0"/>
    <s v="drama"/>
    <x v="206"/>
    <x v="206"/>
  </r>
  <r>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s v="Bitch"/>
    <s v="A roadmovie by paw"/>
    <n v="100000"/>
    <n v="11943"/>
    <x v="2"/>
    <s v="SE"/>
    <s v="SEK"/>
    <n v="1419780149"/>
    <n v="1417101749"/>
    <b v="0"/>
    <n v="38"/>
    <b v="0"/>
    <s v="film &amp; video/drama"/>
    <n v="0.11942999999999999"/>
    <n v="314.28947368421052"/>
    <x v="0"/>
    <s v="drama"/>
    <x v="217"/>
    <x v="217"/>
  </r>
  <r>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s v="Archetypes"/>
    <s v="Film about Schizophrenia with Surreal Twists!"/>
    <n v="50000"/>
    <n v="0"/>
    <x v="2"/>
    <s v="US"/>
    <s v="USD"/>
    <n v="1427569564"/>
    <n v="1422389164"/>
    <b v="0"/>
    <n v="0"/>
    <b v="0"/>
    <s v="film &amp; video/drama"/>
    <n v="0"/>
    <e v="#DIV/0!"/>
    <x v="0"/>
    <s v="drama"/>
    <x v="221"/>
    <x v="221"/>
  </r>
  <r>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s v="MAGGIE Film"/>
    <s v="A TRUE STORY OF DOMESTIC VILOLENCE THAT SEEKS TO OFFER THE VIEWER OUTLEST OF SUPPORT."/>
    <n v="29000"/>
    <n v="250"/>
    <x v="2"/>
    <s v="GB"/>
    <s v="GBP"/>
    <n v="1433064540"/>
    <n v="1428854344"/>
    <b v="0"/>
    <n v="2"/>
    <b v="0"/>
    <s v="film &amp; video/drama"/>
    <n v="8.6206896551724137E-3"/>
    <n v="125"/>
    <x v="0"/>
    <s v="drama"/>
    <x v="226"/>
    <x v="226"/>
  </r>
  <r>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s v="Facets of a Geek life"/>
    <s v="I am making a film from one one of my books called facets of a Geek life."/>
    <n v="8000"/>
    <n v="0"/>
    <x v="2"/>
    <s v="GB"/>
    <s v="GBP"/>
    <n v="1433176105"/>
    <n v="1427992105"/>
    <b v="0"/>
    <n v="0"/>
    <b v="0"/>
    <s v="film &amp; video/drama"/>
    <n v="0"/>
    <e v="#DIV/0!"/>
    <x v="0"/>
    <s v="drama"/>
    <x v="228"/>
    <x v="228"/>
  </r>
  <r>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s v="Making The Choice"/>
    <s v="Making The Choice is a christian short film series."/>
    <n v="15000"/>
    <n v="50"/>
    <x v="2"/>
    <s v="US"/>
    <s v="USD"/>
    <n v="1457445069"/>
    <n v="1452261069"/>
    <b v="0"/>
    <n v="1"/>
    <b v="0"/>
    <s v="film &amp; video/drama"/>
    <n v="3.3333333333333335E-3"/>
    <n v="50"/>
    <x v="0"/>
    <s v="drama"/>
    <x v="237"/>
    <x v="237"/>
  </r>
  <r>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s v="SOLE SURVIVOR"/>
    <s v="What is the impact of survivorship on the human condition?"/>
    <n v="18000"/>
    <n v="20569.05"/>
    <x v="0"/>
    <s v="US"/>
    <s v="USD"/>
    <n v="1306904340"/>
    <n v="1305219744"/>
    <b v="1"/>
    <n v="202"/>
    <b v="1"/>
    <s v="film &amp; video/documentary"/>
    <n v="1.142725"/>
    <n v="101.8269801980198"/>
    <x v="0"/>
    <s v="documentary"/>
    <x v="283"/>
    <x v="283"/>
  </r>
  <r>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s v="Grammar Revolution"/>
    <s v="Why is grammar important?"/>
    <n v="22000"/>
    <n v="24490"/>
    <x v="0"/>
    <s v="US"/>
    <s v="USD"/>
    <n v="1360276801"/>
    <n v="1357684801"/>
    <b v="1"/>
    <n v="576"/>
    <b v="1"/>
    <s v="film &amp; video/documentary"/>
    <n v="1.1131818181818183"/>
    <n v="42.517361111111114"/>
    <x v="0"/>
    <s v="documentary"/>
    <x v="307"/>
    <x v="307"/>
  </r>
  <r>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s v="Wild Equus"/>
    <s v="A short documentary exploring the uses of 'Natural Horsemanship' across Europe"/>
    <n v="300"/>
    <n v="376"/>
    <x v="0"/>
    <s v="GB"/>
    <s v="GBP"/>
    <n v="1459872000"/>
    <n v="1456408244"/>
    <b v="0"/>
    <n v="9"/>
    <b v="1"/>
    <s v="film &amp; video/documentary"/>
    <n v="1.2533333333333334"/>
    <n v="41.777777777777779"/>
    <x v="0"/>
    <s v="documentary"/>
    <x v="372"/>
    <x v="372"/>
  </r>
  <r>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s v="Little Clay Bible - Zacchaeus"/>
    <s v="Fresh, fun, entertaining Bible stories on YouTube, stop-motion style."/>
    <n v="12000"/>
    <n v="676"/>
    <x v="2"/>
    <s v="US"/>
    <s v="USD"/>
    <n v="1402956000"/>
    <n v="1400523845"/>
    <b v="0"/>
    <n v="13"/>
    <b v="0"/>
    <s v="film &amp; video/animation"/>
    <n v="5.6333333333333332E-2"/>
    <n v="52"/>
    <x v="0"/>
    <s v="animation"/>
    <x v="428"/>
    <x v="428"/>
  </r>
  <r>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s v="Consumed"/>
    <s v="A stop-motion animation made by a one girl team, with a camera, creativity, and a lot of determination."/>
    <n v="5000"/>
    <n v="5"/>
    <x v="2"/>
    <s v="US"/>
    <s v="USD"/>
    <n v="1458859153"/>
    <n v="1456270753"/>
    <b v="0"/>
    <n v="1"/>
    <b v="0"/>
    <s v="film &amp; video/animation"/>
    <n v="1E-3"/>
    <n v="5"/>
    <x v="0"/>
    <s v="animation"/>
    <x v="440"/>
    <x v="440"/>
  </r>
  <r>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s v="The Paranormal Idiot"/>
    <s v="Doomsday is here"/>
    <n v="17000"/>
    <n v="6691"/>
    <x v="2"/>
    <s v="US"/>
    <s v="USD"/>
    <n v="1424380783"/>
    <n v="1421788783"/>
    <b v="0"/>
    <n v="17"/>
    <b v="0"/>
    <s v="film &amp; video/animation"/>
    <n v="0.39358823529411763"/>
    <n v="393.58823529411762"/>
    <x v="0"/>
    <s v="animation"/>
    <x v="442"/>
    <x v="442"/>
  </r>
  <r>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s v="Lost in the Shadows"/>
    <s v="A man must find his way out of the depths of the shadows by using the aid of a little girl."/>
    <n v="750"/>
    <n v="480"/>
    <x v="2"/>
    <s v="US"/>
    <s v="USD"/>
    <n v="1431536015"/>
    <n v="1428944015"/>
    <b v="0"/>
    <n v="12"/>
    <b v="0"/>
    <s v="film &amp; video/animation"/>
    <n v="0.64"/>
    <n v="40"/>
    <x v="0"/>
    <s v="animation"/>
    <x v="452"/>
    <x v="452"/>
  </r>
  <r>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s v="Darwin's Kiss"/>
    <s v="An animated web series about biological evolution gone haywire."/>
    <n v="8500"/>
    <n v="25"/>
    <x v="2"/>
    <s v="US"/>
    <s v="USD"/>
    <n v="1401595200"/>
    <n v="1398862875"/>
    <b v="0"/>
    <n v="2"/>
    <b v="0"/>
    <s v="film &amp; video/animation"/>
    <n v="2.9411764705882353E-3"/>
    <n v="12.5"/>
    <x v="0"/>
    <s v="animation"/>
    <x v="460"/>
    <x v="460"/>
  </r>
  <r>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s v="&quot;Amp&quot; A Story About a Robot"/>
    <s v="&quot;Amp&quot; is a short film about a robot with needs."/>
    <n v="512"/>
    <n v="138"/>
    <x v="2"/>
    <s v="US"/>
    <s v="USD"/>
    <n v="1403837574"/>
    <n v="1402455174"/>
    <b v="0"/>
    <n v="8"/>
    <b v="0"/>
    <s v="film &amp; video/animation"/>
    <n v="0.26953125"/>
    <n v="17.25"/>
    <x v="0"/>
    <s v="animation"/>
    <x v="465"/>
    <x v="465"/>
  </r>
  <r>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s v="Dreamland PERSONALISED Animated Shorts Film"/>
    <s v="Create a personalised animation film using your child's name and photo."/>
    <n v="6000"/>
    <n v="0"/>
    <x v="2"/>
    <s v="GB"/>
    <s v="GBP"/>
    <n v="1409960724"/>
    <n v="1404776724"/>
    <b v="0"/>
    <n v="0"/>
    <b v="0"/>
    <s v="film &amp; video/animation"/>
    <n v="0"/>
    <e v="#DIV/0!"/>
    <x v="0"/>
    <s v="animation"/>
    <x v="469"/>
    <x v="469"/>
  </r>
  <r>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s v="Sight Word Music Videos"/>
    <s v="Animated Music Videos that teach kids how to read."/>
    <n v="220000"/>
    <n v="4906.59"/>
    <x v="2"/>
    <s v="US"/>
    <s v="USD"/>
    <n v="1401767940"/>
    <n v="1398727441"/>
    <b v="0"/>
    <n v="124"/>
    <b v="0"/>
    <s v="film &amp; video/animation"/>
    <n v="2.2302681818181819E-2"/>
    <n v="39.569274193548388"/>
    <x v="0"/>
    <s v="animation"/>
    <x v="476"/>
    <x v="476"/>
  </r>
  <r>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s v="PROJECT IS CANCELLED"/>
    <s v="Cancelled"/>
    <n v="1000"/>
    <n v="0"/>
    <x v="2"/>
    <s v="US"/>
    <s v="USD"/>
    <n v="1345677285"/>
    <n v="1343085285"/>
    <b v="0"/>
    <n v="0"/>
    <b v="0"/>
    <s v="film &amp; video/animation"/>
    <n v="0"/>
    <e v="#DIV/0!"/>
    <x v="0"/>
    <s v="animation"/>
    <x v="490"/>
    <x v="490"/>
  </r>
  <r>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s v="Galaxy Probe Kids"/>
    <s v="live-action/animated series pilot."/>
    <n v="4480"/>
    <n v="30"/>
    <x v="2"/>
    <s v="US"/>
    <s v="USD"/>
    <n v="1419483600"/>
    <n v="1414889665"/>
    <b v="0"/>
    <n v="3"/>
    <b v="0"/>
    <s v="film &amp; video/animation"/>
    <n v="6.6964285714285711E-3"/>
    <n v="10"/>
    <x v="0"/>
    <s v="animation"/>
    <x v="497"/>
    <x v="497"/>
  </r>
  <r>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s v="Shipmates"/>
    <s v="A big brother style comedy animation series starring famous seafarers"/>
    <n v="5000"/>
    <n v="0"/>
    <x v="2"/>
    <s v="GB"/>
    <s v="GBP"/>
    <n v="1432752080"/>
    <n v="1427568080"/>
    <b v="0"/>
    <n v="0"/>
    <b v="0"/>
    <s v="film &amp; video/animation"/>
    <n v="0"/>
    <e v="#DIV/0!"/>
    <x v="0"/>
    <s v="animation"/>
    <x v="516"/>
    <x v="516"/>
  </r>
  <r>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s v="COMPASS PLAYERS"/>
    <s v="*** TO MAKE DONATIONS IN THE FUTURE                                   GO TO OUR WEBSITE: www.compassplayers.com ***"/>
    <n v="3000"/>
    <n v="3440"/>
    <x v="0"/>
    <s v="US"/>
    <s v="USD"/>
    <n v="1458518325"/>
    <n v="1456793925"/>
    <b v="0"/>
    <n v="31"/>
    <b v="1"/>
    <s v="theater/plays"/>
    <n v="1.1466666666666667"/>
    <n v="110.96774193548387"/>
    <x v="1"/>
    <s v="plays"/>
    <x v="522"/>
    <x v="522"/>
  </r>
  <r>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s v="Devastated No Matter What"/>
    <s v="A Festival Backed Production of a Full-Length Play."/>
    <n v="1150"/>
    <n v="1330"/>
    <x v="0"/>
    <s v="US"/>
    <s v="USD"/>
    <n v="1434921600"/>
    <n v="1433109907"/>
    <b v="0"/>
    <n v="30"/>
    <b v="1"/>
    <s v="theater/plays"/>
    <n v="1.1565217391304348"/>
    <n v="44.333333333333336"/>
    <x v="1"/>
    <s v="plays"/>
    <x v="528"/>
    <x v="528"/>
  </r>
  <r>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s v="Deviations"/>
    <s v="A website dedicated to local Kink Communities; to find others with matching interests and bring them together."/>
    <n v="4500"/>
    <n v="25"/>
    <x v="2"/>
    <s v="US"/>
    <s v="USD"/>
    <n v="1446080834"/>
    <n v="1443488834"/>
    <b v="0"/>
    <n v="1"/>
    <b v="0"/>
    <s v="technology/web"/>
    <n v="5.5555555555555558E-3"/>
    <n v="25"/>
    <x v="2"/>
    <s v="web"/>
    <x v="541"/>
    <x v="541"/>
  </r>
  <r>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s v="Spinnable Social Media"/>
    <s v="Axoral is a 3d interactive social media interface, with the potential to be so much more, but we need your help!"/>
    <n v="45000"/>
    <n v="0"/>
    <x v="2"/>
    <s v="CA"/>
    <s v="CAD"/>
    <n v="1452350896"/>
    <n v="1447166896"/>
    <b v="0"/>
    <n v="0"/>
    <b v="0"/>
    <s v="technology/web"/>
    <n v="0"/>
    <e v="#DIV/0!"/>
    <x v="2"/>
    <s v="web"/>
    <x v="552"/>
    <x v="552"/>
  </r>
  <r>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s v="Braille Academy"/>
    <s v="An educational platform for learning Unified English Braille Code"/>
    <n v="8000"/>
    <n v="200"/>
    <x v="2"/>
    <s v="US"/>
    <s v="USD"/>
    <n v="1452112717"/>
    <n v="1449520717"/>
    <b v="0"/>
    <n v="1"/>
    <b v="0"/>
    <s v="technology/web"/>
    <n v="2.5000000000000001E-2"/>
    <n v="200"/>
    <x v="2"/>
    <s v="web"/>
    <x v="556"/>
    <x v="556"/>
  </r>
  <r>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s v="Relaunching in May"/>
    <s v="Humans have AM/FM/Satellite radio, kids have radio Disney, pets have DogCatRadio."/>
    <n v="85000"/>
    <n v="142"/>
    <x v="2"/>
    <s v="US"/>
    <s v="USD"/>
    <n v="1455822569"/>
    <n v="1453230569"/>
    <b v="0"/>
    <n v="1"/>
    <b v="0"/>
    <s v="technology/web"/>
    <n v="1.6705882352941177E-3"/>
    <n v="142"/>
    <x v="2"/>
    <s v="web"/>
    <x v="570"/>
    <x v="570"/>
  </r>
  <r>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s v="weBuy Crowdsourced Shopping"/>
    <s v="weBuy trade built on technology and Crowd Sourced Power"/>
    <n v="125000"/>
    <n v="14"/>
    <x v="2"/>
    <s v="GB"/>
    <s v="GBP"/>
    <n v="1441633993"/>
    <n v="1439560393"/>
    <b v="0"/>
    <n v="7"/>
    <b v="0"/>
    <s v="technology/web"/>
    <n v="1.12E-4"/>
    <n v="2"/>
    <x v="2"/>
    <s v="web"/>
    <x v="578"/>
    <x v="578"/>
  </r>
  <r>
    <s v="Course: Learn Cryptography"/>
    <s v="Learn classic and public key cryptography with a full proof-of-concept system in JavaScript."/>
    <n v="12000"/>
    <n v="175"/>
    <x v="2"/>
    <s v="US"/>
    <s v="USD"/>
    <n v="1419539223"/>
    <n v="1416947223"/>
    <b v="0"/>
    <n v="5"/>
    <b v="0"/>
    <s v="technology/web"/>
    <n v="1.4583333333333334E-2"/>
    <n v="35"/>
    <x v="2"/>
    <s v="web"/>
    <x v="579"/>
    <x v="579"/>
  </r>
  <r>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s v="HackersArchive.com"/>
    <s v="HackersArchive.com will help rid the web of viruses and scams found everywhere else you look!"/>
    <n v="9000"/>
    <n v="1"/>
    <x v="2"/>
    <s v="US"/>
    <s v="USD"/>
    <n v="1426800687"/>
    <n v="1424212287"/>
    <b v="0"/>
    <n v="1"/>
    <b v="0"/>
    <s v="technology/web"/>
    <n v="1.1111111111111112E-4"/>
    <n v="1"/>
    <x v="2"/>
    <s v="web"/>
    <x v="583"/>
    <x v="583"/>
  </r>
  <r>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s v="Link Card"/>
    <s v="SAVE UP TO 40% WHEN YOU SPEND!_x000a__x000a_PRE-ORDER YOUR LINK CARD TODAY"/>
    <n v="9000"/>
    <n v="0"/>
    <x v="2"/>
    <s v="GB"/>
    <s v="GBP"/>
    <n v="1448928000"/>
    <n v="1444123377"/>
    <b v="0"/>
    <n v="0"/>
    <b v="0"/>
    <s v="technology/web"/>
    <n v="0"/>
    <e v="#DIV/0!"/>
    <x v="2"/>
    <s v="web"/>
    <x v="585"/>
    <x v="585"/>
  </r>
  <r>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s v="Get Neighborly"/>
    <s v="Services closer than you think..."/>
    <n v="7500"/>
    <n v="1"/>
    <x v="2"/>
    <s v="US"/>
    <s v="USD"/>
    <n v="1436366699"/>
    <n v="1435070699"/>
    <b v="0"/>
    <n v="1"/>
    <b v="0"/>
    <s v="technology/web"/>
    <n v="1.3333333333333334E-4"/>
    <n v="1"/>
    <x v="2"/>
    <s v="web"/>
    <x v="589"/>
    <x v="589"/>
  </r>
  <r>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s v="Unleashed Fitness"/>
    <s v="Creating a fitness site that will change the fitness game forever!"/>
    <n v="25000"/>
    <n v="26"/>
    <x v="2"/>
    <s v="US"/>
    <s v="USD"/>
    <n v="1460832206"/>
    <n v="1458240206"/>
    <b v="0"/>
    <n v="2"/>
    <b v="0"/>
    <s v="technology/web"/>
    <n v="1.0399999999999999E-3"/>
    <n v="13"/>
    <x v="2"/>
    <s v="web"/>
    <x v="594"/>
    <x v="594"/>
  </r>
  <r>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s v="DigitaliBook free library"/>
    <s v="We present digitaibook,com site which can become a free electronic library with your help,"/>
    <n v="20000"/>
    <n v="6"/>
    <x v="2"/>
    <s v="US"/>
    <s v="USD"/>
    <n v="1478122292"/>
    <n v="1475530292"/>
    <b v="0"/>
    <n v="2"/>
    <b v="0"/>
    <s v="technology/web"/>
    <n v="2.9999999999999997E-4"/>
    <n v="3"/>
    <x v="2"/>
    <s v="web"/>
    <x v="596"/>
    <x v="596"/>
  </r>
  <r>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s v="Goals not creeds"/>
    <s v="This is a project to create a crowd-funding site for Urantia Book readers worldwide."/>
    <n v="2500"/>
    <n v="850"/>
    <x v="2"/>
    <s v="US"/>
    <s v="USD"/>
    <n v="1417737781"/>
    <n v="1415145781"/>
    <b v="0"/>
    <n v="7"/>
    <b v="0"/>
    <s v="technology/web"/>
    <n v="0.34"/>
    <n v="121.42857142857143"/>
    <x v="2"/>
    <s v="web"/>
    <x v="598"/>
    <x v="598"/>
  </r>
  <r>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s v="Anaheim California here we come but we need your help."/>
    <s v="Science Technology Engineering and Math + youth = a brighter tomorrow."/>
    <n v="5000"/>
    <n v="100"/>
    <x v="1"/>
    <s v="US"/>
    <s v="USD"/>
    <n v="1431198562"/>
    <n v="1426014562"/>
    <b v="0"/>
    <n v="1"/>
    <b v="0"/>
    <s v="technology/web"/>
    <n v="0.02"/>
    <n v="100"/>
    <x v="2"/>
    <s v="web"/>
    <x v="600"/>
    <x v="600"/>
  </r>
  <r>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s v="Teach Your Parents iPad (Canceled)"/>
    <s v="An iPad support care package for your parents / seniors."/>
    <n v="5000"/>
    <n v="131"/>
    <x v="1"/>
    <s v="US"/>
    <s v="USD"/>
    <n v="1440318908"/>
    <n v="1436430908"/>
    <b v="0"/>
    <n v="8"/>
    <b v="0"/>
    <s v="technology/web"/>
    <n v="2.6200000000000001E-2"/>
    <n v="16.375"/>
    <x v="2"/>
    <s v="web"/>
    <x v="605"/>
    <x v="605"/>
  </r>
  <r>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s v="UniteChrist (Canceled)"/>
    <s v="We are creating a Christian social network to empower, educate, and connect Christians all over the world."/>
    <n v="13803"/>
    <n v="0"/>
    <x v="1"/>
    <s v="US"/>
    <s v="USD"/>
    <n v="1429732586"/>
    <n v="1427140586"/>
    <b v="0"/>
    <n v="0"/>
    <b v="0"/>
    <s v="technology/web"/>
    <n v="0"/>
    <e v="#DIV/0!"/>
    <x v="2"/>
    <s v="web"/>
    <x v="610"/>
    <x v="610"/>
  </r>
  <r>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s v="Web Streaming 2.0 (Canceled)"/>
    <s v="A Fast and Reliable new Web platform to stream videos from Internet"/>
    <n v="10000"/>
    <n v="0"/>
    <x v="1"/>
    <s v="IT"/>
    <s v="EUR"/>
    <n v="1472777146"/>
    <n v="1470185146"/>
    <b v="0"/>
    <n v="0"/>
    <b v="0"/>
    <s v="technology/web"/>
    <n v="0"/>
    <e v="#DIV/0!"/>
    <x v="2"/>
    <s v="web"/>
    <x v="612"/>
    <x v="612"/>
  </r>
  <r>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s v="Big Data (Canceled)"/>
    <s v="Big Data Sets for researchers interested in improving the quality of life."/>
    <n v="2500000"/>
    <n v="1"/>
    <x v="1"/>
    <s v="US"/>
    <s v="USD"/>
    <n v="1416933390"/>
    <n v="1411745790"/>
    <b v="0"/>
    <n v="1"/>
    <b v="0"/>
    <s v="technology/web"/>
    <n v="3.9999999999999998E-7"/>
    <n v="1"/>
    <x v="2"/>
    <s v="web"/>
    <x v="619"/>
    <x v="619"/>
  </r>
  <r>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s v="pitchtograndma (Canceled)"/>
    <s v="We help companies to explain what they do in simple, grandma-would-understand terms."/>
    <n v="5000"/>
    <n v="1"/>
    <x v="1"/>
    <s v="US"/>
    <s v="USD"/>
    <n v="1424989029"/>
    <n v="1422397029"/>
    <b v="0"/>
    <n v="1"/>
    <b v="0"/>
    <s v="technology/web"/>
    <n v="2.0000000000000001E-4"/>
    <n v="1"/>
    <x v="2"/>
    <s v="web"/>
    <x v="634"/>
    <x v="634"/>
  </r>
  <r>
    <s v="Pleero, A Technology Team Building Website (Canceled)"/>
    <s v="Network used for building technology development teams."/>
    <n v="25000"/>
    <n v="2"/>
    <x v="1"/>
    <s v="US"/>
    <s v="USD"/>
    <n v="1428804762"/>
    <n v="1426212762"/>
    <b v="0"/>
    <n v="1"/>
    <b v="0"/>
    <s v="technology/web"/>
    <n v="8.0000000000000007E-5"/>
    <n v="2"/>
    <x v="2"/>
    <s v="web"/>
    <x v="635"/>
    <x v="635"/>
  </r>
  <r>
    <s v="Keto Advice (Canceled)"/>
    <s v="With no central location for keto knowledge, keto advice will be a community run knowledge base."/>
    <n v="2000"/>
    <n v="4"/>
    <x v="1"/>
    <s v="GB"/>
    <s v="GBP"/>
    <n v="1433587620"/>
    <n v="1430996150"/>
    <b v="0"/>
    <n v="1"/>
    <b v="0"/>
    <s v="technology/web"/>
    <n v="2E-3"/>
    <n v="4"/>
    <x v="2"/>
    <s v="web"/>
    <x v="636"/>
    <x v="636"/>
  </r>
  <r>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s v="W (Canceled)"/>
    <s v="O0"/>
    <n v="200000"/>
    <n v="18"/>
    <x v="1"/>
    <s v="DE"/>
    <s v="EUR"/>
    <n v="1490447662"/>
    <n v="1485267262"/>
    <b v="0"/>
    <n v="6"/>
    <b v="0"/>
    <s v="technology/web"/>
    <n v="9.0000000000000006E-5"/>
    <n v="3"/>
    <x v="2"/>
    <s v="web"/>
    <x v="638"/>
    <x v="638"/>
  </r>
  <r>
    <s v="Kids Educational Social Media Site (Canceled)"/>
    <s v="Development of a Safe and Educational Social Media site for kids."/>
    <n v="1000000"/>
    <n v="1"/>
    <x v="1"/>
    <s v="US"/>
    <s v="USD"/>
    <n v="1413208795"/>
    <n v="1408024795"/>
    <b v="0"/>
    <n v="1"/>
    <b v="0"/>
    <s v="technology/web"/>
    <n v="9.9999999999999995E-7"/>
    <n v="1"/>
    <x v="2"/>
    <s v="web"/>
    <x v="639"/>
    <x v="639"/>
  </r>
  <r>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s v="Carbon Fiber Collar Stays"/>
    <s v="Ever wanted to own something made out of carbon fiber? Now you can!"/>
    <n v="2000"/>
    <n v="5574"/>
    <x v="0"/>
    <s v="US"/>
    <s v="USD"/>
    <n v="1470962274"/>
    <n v="1468370274"/>
    <b v="0"/>
    <n v="237"/>
    <b v="1"/>
    <s v="technology/wearables"/>
    <n v="2.7869999999999999"/>
    <n v="23.518987341772153"/>
    <x v="2"/>
    <s v="wearables"/>
    <x v="645"/>
    <x v="645"/>
  </r>
  <r>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s v="Audio Jacket"/>
    <s v="Get ready for the next product that you canâ€™t live without"/>
    <n v="35000"/>
    <n v="44388"/>
    <x v="0"/>
    <s v="US"/>
    <s v="USD"/>
    <n v="1413304708"/>
    <n v="1410280708"/>
    <b v="0"/>
    <n v="27"/>
    <b v="1"/>
    <s v="technology/wearables"/>
    <n v="1.2682285714285715"/>
    <n v="1644"/>
    <x v="2"/>
    <s v="wearables"/>
    <x v="648"/>
    <x v="648"/>
  </r>
  <r>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s v="Lulu Watch Designs - Apple Watch"/>
    <s v="Sync up your lifestyle"/>
    <n v="3000"/>
    <n v="3017"/>
    <x v="0"/>
    <s v="US"/>
    <s v="USD"/>
    <n v="1440339295"/>
    <n v="1437747295"/>
    <b v="0"/>
    <n v="21"/>
    <b v="1"/>
    <s v="technology/wearables"/>
    <n v="1.0056666666666667"/>
    <n v="143.66666666666666"/>
    <x v="2"/>
    <s v="wearables"/>
    <x v="659"/>
    <x v="659"/>
  </r>
  <r>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s v="Arcus Motion Analyzer | The Versatile Smart Ring"/>
    <s v="Arcus gives your fingers super powers."/>
    <n v="320000"/>
    <n v="23948"/>
    <x v="2"/>
    <s v="US"/>
    <s v="USD"/>
    <n v="1406257200"/>
    <n v="1403176891"/>
    <b v="0"/>
    <n v="135"/>
    <b v="0"/>
    <s v="technology/wearables"/>
    <n v="7.4837500000000001E-2"/>
    <n v="177.39259259259259"/>
    <x v="2"/>
    <s v="wearables"/>
    <x v="684"/>
    <x v="684"/>
  </r>
  <r>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s v="BLOXSHIELD"/>
    <s v="A radiation shield for your fitness tracker, smartwatch or other wearable smart device"/>
    <n v="20000"/>
    <n v="2468"/>
    <x v="2"/>
    <s v="US"/>
    <s v="USD"/>
    <n v="1473400800"/>
    <n v="1469718841"/>
    <b v="0"/>
    <n v="34"/>
    <b v="0"/>
    <s v="technology/wearables"/>
    <n v="0.1234"/>
    <n v="72.588235294117652"/>
    <x v="2"/>
    <s v="wearables"/>
    <x v="690"/>
    <x v="690"/>
  </r>
  <r>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s v="trustee"/>
    <s v="Show your fidelity by wearing the Trustee rings! Show where you are (at)!"/>
    <n v="175000"/>
    <n v="1"/>
    <x v="2"/>
    <s v="NL"/>
    <s v="EUR"/>
    <n v="1406326502"/>
    <n v="1403734502"/>
    <b v="0"/>
    <n v="1"/>
    <b v="0"/>
    <s v="technology/wearables"/>
    <n v="5.7142857142857145E-6"/>
    <n v="1"/>
    <x v="2"/>
    <s v="wearables"/>
    <x v="696"/>
    <x v="696"/>
  </r>
  <r>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s v="SomnoScope"/>
    <s v="The closest thing ever to the Holy Grail of wearables technology"/>
    <n v="100000"/>
    <n v="977"/>
    <x v="2"/>
    <s v="NL"/>
    <s v="EUR"/>
    <n v="1484999278"/>
    <n v="1482407278"/>
    <b v="0"/>
    <n v="5"/>
    <b v="0"/>
    <s v="technology/wearables"/>
    <n v="9.7699999999999992E-3"/>
    <n v="195.4"/>
    <x v="2"/>
    <s v="wearables"/>
    <x v="705"/>
    <x v="705"/>
  </r>
  <r>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s v="lumiglove"/>
    <s v="A &quot;handheld&quot; light, which eases the way you illuminate objects and/or paths."/>
    <n v="15000"/>
    <n v="61"/>
    <x v="2"/>
    <s v="US"/>
    <s v="USD"/>
    <n v="1417741159"/>
    <n v="1415149159"/>
    <b v="0"/>
    <n v="2"/>
    <b v="0"/>
    <s v="technology/wearables"/>
    <n v="4.0666666666666663E-3"/>
    <n v="30.5"/>
    <x v="2"/>
    <s v="wearables"/>
    <x v="709"/>
    <x v="709"/>
  </r>
  <r>
    <s v="Hate York Shirt 2.0"/>
    <s v="Shirts, so technologically advanced, they connect mentally to their audience upon sight."/>
    <n v="1200"/>
    <n v="0"/>
    <x v="2"/>
    <s v="CA"/>
    <s v="CAD"/>
    <n v="1408495440"/>
    <n v="1405640302"/>
    <b v="0"/>
    <n v="0"/>
    <b v="0"/>
    <s v="technology/wearables"/>
    <n v="0"/>
    <e v="#DIV/0!"/>
    <x v="2"/>
    <s v="wearables"/>
    <x v="710"/>
    <x v="710"/>
  </r>
  <r>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s v="cool air belt"/>
    <s v="Cool air flowing under clothing keeps you cool."/>
    <n v="100000"/>
    <n v="305"/>
    <x v="2"/>
    <s v="US"/>
    <s v="USD"/>
    <n v="1409949002"/>
    <n v="1407357002"/>
    <b v="0"/>
    <n v="4"/>
    <b v="0"/>
    <s v="technology/wearables"/>
    <n v="3.0500000000000002E-3"/>
    <n v="76.25"/>
    <x v="2"/>
    <s v="wearables"/>
    <x v="717"/>
    <x v="717"/>
  </r>
  <r>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s v="Encyclopedia of Surfing"/>
    <s v="A Massive but Cheerful Online Digital Archive of Surfing"/>
    <n v="20000"/>
    <n v="26438"/>
    <x v="0"/>
    <s v="US"/>
    <s v="USD"/>
    <n v="1323280391"/>
    <n v="1320688391"/>
    <b v="0"/>
    <n v="265"/>
    <b v="1"/>
    <s v="publishing/nonfiction"/>
    <n v="1.3219000000000001"/>
    <n v="99.766037735849054"/>
    <x v="3"/>
    <s v="nonfiction"/>
    <x v="730"/>
    <x v="730"/>
  </r>
  <r>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s v="reVILNA: the vilna ghetto project"/>
    <s v="A revolutionary digital mapping project of the Vilna Ghetto"/>
    <n v="13000"/>
    <n v="13293.8"/>
    <x v="0"/>
    <s v="US"/>
    <s v="USD"/>
    <n v="1370964806"/>
    <n v="1367940806"/>
    <b v="0"/>
    <n v="94"/>
    <b v="1"/>
    <s v="publishing/nonfiction"/>
    <n v="1.0226"/>
    <n v="141.42340425531913"/>
    <x v="3"/>
    <s v="nonfiction"/>
    <x v="741"/>
    <x v="741"/>
  </r>
  <r>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s v="Attention: People With Body Parts"/>
    <s v="This is a book of letters. Letters to our body parts."/>
    <n v="2987"/>
    <n v="3318"/>
    <x v="0"/>
    <s v="US"/>
    <s v="USD"/>
    <n v="1348372740"/>
    <n v="1346806909"/>
    <b v="0"/>
    <n v="97"/>
    <b v="1"/>
    <s v="publishing/nonfiction"/>
    <n v="1.1108135252761968"/>
    <n v="34.206185567010309"/>
    <x v="3"/>
    <s v="nonfiction"/>
    <x v="746"/>
    <x v="746"/>
  </r>
  <r>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s v="[JOE]KES"/>
    <s v="[JOE]KES is a book full of over 200 original, sometimes funny, pun-ish Joekes. If you hate the book, use it as a coster!"/>
    <n v="5000"/>
    <n v="0"/>
    <x v="2"/>
    <s v="US"/>
    <s v="USD"/>
    <n v="1441858161"/>
    <n v="1439266161"/>
    <b v="0"/>
    <n v="0"/>
    <b v="0"/>
    <s v="publishing/fiction"/>
    <n v="0"/>
    <e v="#DIV/0!"/>
    <x v="3"/>
    <s v="fiction"/>
    <x v="764"/>
    <x v="764"/>
  </r>
  <r>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s v="LF4 WildFire"/>
    <s v="Scotland's premier classic rock and metal festival, 3 days, 3-4 stages, family friendly,  for people of all ages"/>
    <n v="1500"/>
    <n v="2282"/>
    <x v="0"/>
    <s v="GB"/>
    <s v="GBP"/>
    <n v="1410431054"/>
    <n v="1407839054"/>
    <b v="0"/>
    <n v="56"/>
    <b v="1"/>
    <s v="music/rock"/>
    <n v="1.5213333333333334"/>
    <n v="40.75"/>
    <x v="4"/>
    <s v="rock"/>
    <x v="800"/>
    <x v="800"/>
  </r>
  <r>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s v="Golden Animals NEW Album!"/>
    <s v="Help Golden Animals finish their NEW Album!"/>
    <n v="8000"/>
    <n v="8355"/>
    <x v="0"/>
    <s v="US"/>
    <s v="USD"/>
    <n v="1315413339"/>
    <n v="1312821339"/>
    <b v="0"/>
    <n v="71"/>
    <b v="1"/>
    <s v="music/rock"/>
    <n v="1.0443750000000001"/>
    <n v="117.67605633802818"/>
    <x v="4"/>
    <s v="rock"/>
    <x v="806"/>
    <x v="806"/>
  </r>
  <r>
    <s v="Sic Vita - New EP Release - 2017"/>
    <s v="Join the Sic Vita family and lend a hand as we create a new album!"/>
    <n v="4000"/>
    <n v="4205"/>
    <x v="0"/>
    <s v="US"/>
    <s v="USD"/>
    <n v="1488333600"/>
    <n v="1485270311"/>
    <b v="0"/>
    <n v="57"/>
    <b v="1"/>
    <s v="music/rock"/>
    <n v="1.05125"/>
    <n v="73.771929824561397"/>
    <x v="4"/>
    <s v="rock"/>
    <x v="807"/>
    <x v="807"/>
  </r>
  <r>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s v="Peter's New Album!!"/>
    <s v="Acknowledged songwriter looking to record album of new songs to secure a Publishing Contract"/>
    <n v="4000"/>
    <n v="4151"/>
    <x v="0"/>
    <s v="US"/>
    <s v="USD"/>
    <n v="1390161630"/>
    <n v="1387569630"/>
    <b v="0"/>
    <n v="52"/>
    <b v="1"/>
    <s v="music/rock"/>
    <n v="1.03775"/>
    <n v="79.82692307692308"/>
    <x v="4"/>
    <s v="rock"/>
    <x v="809"/>
    <x v="809"/>
  </r>
  <r>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s v="Love Water Tour"/>
    <s v="We need your financial support to cover the tour costs!  (Sound, lights, travel, stage design)"/>
    <n v="1000"/>
    <n v="1040"/>
    <x v="0"/>
    <s v="US"/>
    <s v="USD"/>
    <n v="1373475120"/>
    <n v="1371569202"/>
    <b v="0"/>
    <n v="12"/>
    <b v="1"/>
    <s v="music/rock"/>
    <n v="1.04"/>
    <n v="86.666666666666671"/>
    <x v="4"/>
    <s v="rock"/>
    <x v="811"/>
    <x v="811"/>
  </r>
  <r>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s v="Rules of Civility and Decent Behavior"/>
    <s v="A pre order campaign to fund the pressing of our second full length vinyl LP"/>
    <n v="1500"/>
    <n v="2399.94"/>
    <x v="0"/>
    <s v="US"/>
    <s v="USD"/>
    <n v="1342825365"/>
    <n v="1340233365"/>
    <b v="0"/>
    <n v="96"/>
    <b v="1"/>
    <s v="music/rock"/>
    <n v="1.59996"/>
    <n v="24.999375000000001"/>
    <x v="4"/>
    <s v="rock"/>
    <x v="813"/>
    <x v="813"/>
  </r>
  <r>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s v="Some Late Help for The Early Reset"/>
    <s v="Be a part of helping The Early Reset finish their new 7 song EP."/>
    <n v="4000"/>
    <n v="4280"/>
    <x v="0"/>
    <s v="US"/>
    <s v="USD"/>
    <n v="1414879303"/>
    <n v="1412287303"/>
    <b v="0"/>
    <n v="43"/>
    <b v="1"/>
    <s v="music/rock"/>
    <n v="1.07"/>
    <n v="99.534883720930239"/>
    <x v="4"/>
    <s v="rock"/>
    <x v="815"/>
    <x v="815"/>
  </r>
  <r>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s v="Winter Tour"/>
    <s v="We are touring the Southeast in support of our new EP"/>
    <n v="400"/>
    <n v="435"/>
    <x v="0"/>
    <s v="US"/>
    <s v="USD"/>
    <n v="1387601040"/>
    <n v="1386806254"/>
    <b v="0"/>
    <n v="14"/>
    <b v="1"/>
    <s v="music/rock"/>
    <n v="1.0874999999999999"/>
    <n v="31.071428571428573"/>
    <x v="4"/>
    <s v="rock"/>
    <x v="819"/>
    <x v="819"/>
  </r>
  <r>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s v="KILL FREEMAN"/>
    <s v="Kickstarting Kill Freeman independently. Help fund the New Record, Video and Live Shows."/>
    <n v="12500"/>
    <n v="12554"/>
    <x v="0"/>
    <s v="US"/>
    <s v="USD"/>
    <n v="1351495284"/>
    <n v="1349335284"/>
    <b v="0"/>
    <n v="99"/>
    <b v="1"/>
    <s v="music/rock"/>
    <n v="1.0043200000000001"/>
    <n v="126.8080808080808"/>
    <x v="4"/>
    <s v="rock"/>
    <x v="825"/>
    <x v="825"/>
  </r>
  <r>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s v="Monk"/>
    <s v="We are a band from South East London- each member is19 years OA. We have been together for two years. Taking pride in making good music"/>
    <n v="500"/>
    <n v="520"/>
    <x v="0"/>
    <s v="GB"/>
    <s v="GBP"/>
    <n v="1468437240"/>
    <n v="1463253240"/>
    <b v="0"/>
    <n v="16"/>
    <b v="1"/>
    <s v="music/rock"/>
    <n v="1.04"/>
    <n v="32.5"/>
    <x v="4"/>
    <s v="rock"/>
    <x v="829"/>
    <x v="829"/>
  </r>
  <r>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s v="Let The 7Horse Run!"/>
    <s v="7Horse is a new band with a self-funded album and a show they want to rock in your town!"/>
    <n v="1500"/>
    <n v="3500"/>
    <x v="0"/>
    <s v="US"/>
    <s v="USD"/>
    <n v="1335540694"/>
    <n v="1332948694"/>
    <b v="0"/>
    <n v="20"/>
    <b v="1"/>
    <s v="music/rock"/>
    <n v="2.3333333333333335"/>
    <n v="175"/>
    <x v="4"/>
    <s v="rock"/>
    <x v="831"/>
    <x v="831"/>
  </r>
  <r>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s v="Ragman Rolls"/>
    <s v="This is an American rock album."/>
    <n v="6000"/>
    <n v="6100"/>
    <x v="0"/>
    <s v="US"/>
    <s v="USD"/>
    <n v="1397941475"/>
    <n v="1395349475"/>
    <b v="0"/>
    <n v="41"/>
    <b v="1"/>
    <s v="music/rock"/>
    <n v="1.0166666666666666"/>
    <n v="148.78048780487805"/>
    <x v="4"/>
    <s v="rock"/>
    <x v="833"/>
    <x v="833"/>
  </r>
  <r>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s v="DESMADRE Full Album + Press Kit"/>
    <s v="An album you can bring home to mom."/>
    <n v="5000"/>
    <n v="5046.5200000000004"/>
    <x v="0"/>
    <s v="US"/>
    <s v="USD"/>
    <n v="1381108918"/>
    <n v="1378516918"/>
    <b v="0"/>
    <n v="46"/>
    <b v="1"/>
    <s v="music/rock"/>
    <n v="1.009304"/>
    <n v="109.70695652173914"/>
    <x v="4"/>
    <s v="rock"/>
    <x v="836"/>
    <x v="836"/>
  </r>
  <r>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s v="CENTROPYMUSIC"/>
    <s v="MUSIC WITH MEANING!  MUSIC THAT MATTERS!!!"/>
    <n v="10"/>
    <n v="10"/>
    <x v="0"/>
    <s v="US"/>
    <s v="USD"/>
    <n v="1436555376"/>
    <n v="1433963376"/>
    <b v="0"/>
    <n v="1"/>
    <b v="1"/>
    <s v="music/metal"/>
    <n v="1"/>
    <n v="10"/>
    <x v="4"/>
    <s v="metal"/>
    <x v="847"/>
    <x v="847"/>
  </r>
  <r>
    <s v="God Am"/>
    <s v="God Am, a Grunge/Doom metal band, who have been trying to fund the production of our EP to bring you a unique aural assault."/>
    <n v="300"/>
    <n v="300"/>
    <x v="0"/>
    <s v="US"/>
    <s v="USD"/>
    <n v="1429038033"/>
    <n v="1426446033"/>
    <b v="0"/>
    <n v="16"/>
    <b v="1"/>
    <s v="music/metal"/>
    <n v="1"/>
    <n v="18.75"/>
    <x v="4"/>
    <s v="metal"/>
    <x v="848"/>
    <x v="848"/>
  </r>
  <r>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s v="sloggoth"/>
    <s v="Help release a CD of sloggoth's first album &quot;sloggoth&quot;.  All contributors of $5 or more get a CD when the goal is met!"/>
    <n v="300"/>
    <n v="300"/>
    <x v="0"/>
    <s v="US"/>
    <s v="USD"/>
    <n v="1424116709"/>
    <n v="1421524709"/>
    <b v="0"/>
    <n v="10"/>
    <b v="1"/>
    <s v="music/metal"/>
    <n v="1"/>
    <n v="30"/>
    <x v="4"/>
    <s v="metal"/>
    <x v="853"/>
    <x v="853"/>
  </r>
  <r>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s v="A Reason To Breathe - DEBUT ALBUM"/>
    <s v="Modern Post-Hardcore/Electro music (Hardstyle, EDM, Trap, Dubstep, Dembow, House)."/>
    <n v="1200"/>
    <n v="1200"/>
    <x v="0"/>
    <s v="ES"/>
    <s v="EUR"/>
    <n v="1448463431"/>
    <n v="1444831031"/>
    <b v="0"/>
    <n v="24"/>
    <b v="1"/>
    <s v="music/metal"/>
    <n v="1"/>
    <n v="50"/>
    <x v="4"/>
    <s v="metal"/>
    <x v="857"/>
    <x v="857"/>
  </r>
  <r>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s v="The Dreamer-An Original Jazz CD"/>
    <s v="Fall in love with &quot;The Dreamer&quot;, new original music from trumpeter Freddie Dunn!"/>
    <n v="3500"/>
    <n v="45"/>
    <x v="2"/>
    <s v="US"/>
    <s v="USD"/>
    <n v="1352610040"/>
    <n v="1349150440"/>
    <b v="0"/>
    <n v="5"/>
    <b v="0"/>
    <s v="music/jazz"/>
    <n v="1.2857142857142857E-2"/>
    <n v="9"/>
    <x v="4"/>
    <s v="jazz"/>
    <x v="873"/>
    <x v="873"/>
  </r>
  <r>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s v="Sound Of Dobells"/>
    <s v="What was the greatest record shop ever?  DOBELLS!"/>
    <n v="3152"/>
    <n v="1286"/>
    <x v="2"/>
    <s v="GB"/>
    <s v="GBP"/>
    <n v="1359978927"/>
    <n v="1357127727"/>
    <b v="0"/>
    <n v="45"/>
    <b v="0"/>
    <s v="music/jazz"/>
    <n v="0.40799492385786801"/>
    <n v="28.577777777777779"/>
    <x v="4"/>
    <s v="jazz"/>
    <x v="876"/>
    <x v="876"/>
  </r>
  <r>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s v="24th Music Presents Channeling Motown (Live)"/>
    <s v="The DMV's most respected saxophonist pay tribute to Motown."/>
    <n v="15000"/>
    <n v="0"/>
    <x v="2"/>
    <s v="US"/>
    <s v="USD"/>
    <n v="1394681590"/>
    <n v="1392093190"/>
    <b v="0"/>
    <n v="0"/>
    <b v="0"/>
    <s v="music/jazz"/>
    <n v="0"/>
    <e v="#DIV/0!"/>
    <x v="4"/>
    <s v="jazz"/>
    <x v="906"/>
    <x v="906"/>
  </r>
  <r>
    <s v="Greg Chambers Saxophone CD"/>
    <s v="Greg Chambers' self-titled CD needs support for post production, replication, and promotion."/>
    <n v="2900"/>
    <n v="0"/>
    <x v="2"/>
    <s v="US"/>
    <s v="USD"/>
    <n v="1315715823"/>
    <n v="1313123823"/>
    <b v="0"/>
    <n v="0"/>
    <b v="0"/>
    <s v="music/jazz"/>
    <n v="0"/>
    <e v="#DIV/0!"/>
    <x v="4"/>
    <s v="jazz"/>
    <x v="907"/>
    <x v="907"/>
  </r>
  <r>
    <s v="Help Tony Copeland and get free cd's and mp3's"/>
    <s v="This project is designed to help protect the environment by using Eco-friendly product packaging."/>
    <n v="2500"/>
    <n v="0"/>
    <x v="2"/>
    <s v="US"/>
    <s v="USD"/>
    <n v="1280206740"/>
    <n v="1276283655"/>
    <b v="0"/>
    <n v="0"/>
    <b v="0"/>
    <s v="music/jazz"/>
    <n v="0"/>
    <e v="#DIV/0!"/>
    <x v="4"/>
    <s v="jazz"/>
    <x v="908"/>
    <x v="908"/>
  </r>
  <r>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s v="Soul Of Man Video Project"/>
    <s v="This project is for the making of a music video. All funds will go towards production costs for this event only."/>
    <n v="1500"/>
    <n v="0"/>
    <x v="2"/>
    <s v="US"/>
    <s v="USD"/>
    <n v="1345918747"/>
    <n v="1343326747"/>
    <b v="0"/>
    <n v="0"/>
    <b v="0"/>
    <s v="music/jazz"/>
    <n v="0"/>
    <e v="#DIV/0!"/>
    <x v="4"/>
    <s v="jazz"/>
    <x v="914"/>
    <x v="914"/>
  </r>
  <r>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s v="Jazz CD:  Out of The Blue"/>
    <s v="Cool jazz with a New Orleans flavor."/>
    <n v="20000"/>
    <n v="100"/>
    <x v="2"/>
    <s v="US"/>
    <s v="USD"/>
    <n v="1355930645"/>
    <n v="1352906645"/>
    <b v="0"/>
    <n v="1"/>
    <b v="0"/>
    <s v="music/jazz"/>
    <n v="5.0000000000000001E-3"/>
    <n v="100"/>
    <x v="4"/>
    <s v="jazz"/>
    <x v="919"/>
    <x v="919"/>
  </r>
  <r>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s v="JETRO DA SILVA FUNK PROJECT"/>
    <s v="Studio CD/DVD Solo project of Pianist &amp; Keyboardist Jetro da Silva"/>
    <n v="20000"/>
    <n v="0"/>
    <x v="2"/>
    <s v="US"/>
    <s v="USD"/>
    <n v="1337024695"/>
    <n v="1334432695"/>
    <b v="0"/>
    <n v="0"/>
    <b v="0"/>
    <s v="music/jazz"/>
    <n v="0"/>
    <e v="#DIV/0!"/>
    <x v="4"/>
    <s v="jazz"/>
    <x v="927"/>
    <x v="927"/>
  </r>
  <r>
    <s v="In a Jazzy Motown"/>
    <s v="A real Motown Backup singer on 22 gold and platinum albums headlines her own Jazz CD of Motown songs."/>
    <n v="14500"/>
    <n v="1575"/>
    <x v="2"/>
    <s v="US"/>
    <s v="USD"/>
    <n v="1353196800"/>
    <n v="1348864913"/>
    <b v="0"/>
    <n v="28"/>
    <b v="0"/>
    <s v="music/jazz"/>
    <n v="0.10862068965517241"/>
    <n v="56.25"/>
    <x v="4"/>
    <s v="jazz"/>
    <x v="928"/>
    <x v="928"/>
  </r>
  <r>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s v="Smart Harness"/>
    <s v="Revolutionizing the way we walk our dogs!"/>
    <n v="50000"/>
    <n v="19195"/>
    <x v="2"/>
    <s v="US"/>
    <s v="USD"/>
    <n v="1465054872"/>
    <n v="1461166872"/>
    <b v="0"/>
    <n v="121"/>
    <b v="0"/>
    <s v="technology/wearables"/>
    <n v="0.38390000000000002"/>
    <n v="158.63636363636363"/>
    <x v="2"/>
    <s v="wearables"/>
    <x v="951"/>
    <x v="951"/>
  </r>
  <r>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s v="The Ultimate Learning Center"/>
    <s v="WE are molding an educated, motivated, non violent GENERATION!"/>
    <n v="35000"/>
    <n v="377"/>
    <x v="2"/>
    <s v="US"/>
    <s v="USD"/>
    <n v="1476717319"/>
    <n v="1473693319"/>
    <b v="0"/>
    <n v="9"/>
    <b v="0"/>
    <s v="technology/wearables"/>
    <n v="1.0771428571428571E-2"/>
    <n v="41.888888888888886"/>
    <x v="2"/>
    <s v="wearables"/>
    <x v="963"/>
    <x v="963"/>
  </r>
  <r>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s v="Power Rope"/>
    <s v="The most useful phone charger you will ever buy"/>
    <n v="10000"/>
    <n v="1677"/>
    <x v="2"/>
    <s v="US"/>
    <s v="USD"/>
    <n v="1475101495"/>
    <n v="1472509495"/>
    <b v="0"/>
    <n v="32"/>
    <b v="0"/>
    <s v="technology/wearables"/>
    <n v="0.16769999999999999"/>
    <n v="52.40625"/>
    <x v="2"/>
    <s v="wearables"/>
    <x v="989"/>
    <x v="989"/>
  </r>
  <r>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s v="iPhanny"/>
    <s v="The iPhanny keeps your iPhone 6 safe from bending in those dangerous pants pockets."/>
    <n v="5000"/>
    <n v="65"/>
    <x v="2"/>
    <s v="US"/>
    <s v="USD"/>
    <n v="1417145297"/>
    <n v="1414549697"/>
    <b v="0"/>
    <n v="8"/>
    <b v="0"/>
    <s v="technology/wearables"/>
    <n v="1.2999999999999999E-2"/>
    <n v="8.125"/>
    <x v="2"/>
    <s v="wearables"/>
    <x v="997"/>
    <x v="997"/>
  </r>
  <r>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s v="Phantom Ship / Coastal (Album Preorder)"/>
    <s v="Ideal for living rooms and open spaces."/>
    <n v="5400"/>
    <n v="5858.84"/>
    <x v="0"/>
    <s v="US"/>
    <s v="USD"/>
    <n v="1466697625"/>
    <n v="1464105625"/>
    <b v="0"/>
    <n v="96"/>
    <b v="1"/>
    <s v="music/electronic music"/>
    <n v="1.0849703703703704"/>
    <n v="61.029583333333335"/>
    <x v="4"/>
    <s v="electronic music"/>
    <x v="1032"/>
    <x v="1032"/>
  </r>
  <r>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s v="J1 (Canceled)"/>
    <s v="------"/>
    <n v="12000"/>
    <n v="0"/>
    <x v="1"/>
    <s v="US"/>
    <s v="USD"/>
    <n v="1455272445"/>
    <n v="1452680445"/>
    <b v="0"/>
    <n v="0"/>
    <b v="0"/>
    <s v="journalism/audio"/>
    <n v="0"/>
    <e v="#DIV/0!"/>
    <x v="5"/>
    <s v="audio"/>
    <x v="1049"/>
    <x v="1049"/>
  </r>
  <r>
    <s v="The (Secular) Barbershop Podcast (Canceled)"/>
    <s v="Secularism is on the rise and I hear you.Talk to me."/>
    <n v="2500"/>
    <n v="0"/>
    <x v="1"/>
    <s v="US"/>
    <s v="USD"/>
    <n v="1442257677"/>
    <n v="1439665677"/>
    <b v="0"/>
    <n v="0"/>
    <b v="0"/>
    <s v="journalism/audio"/>
    <n v="0"/>
    <e v="#DIV/0!"/>
    <x v="5"/>
    <s v="audio"/>
    <x v="1050"/>
    <x v="1050"/>
  </r>
  <r>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s v="Voice Over Artist (Canceled)"/>
    <s v="Turning myself into a vocal artist."/>
    <n v="1100"/>
    <n v="0"/>
    <x v="1"/>
    <s v="US"/>
    <s v="USD"/>
    <n v="1426269456"/>
    <n v="1423681056"/>
    <b v="0"/>
    <n v="0"/>
    <b v="0"/>
    <s v="journalism/audio"/>
    <n v="0"/>
    <e v="#DIV/0!"/>
    <x v="5"/>
    <s v="audio"/>
    <x v="1059"/>
    <x v="1059"/>
  </r>
  <r>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s v="Chat Box 23 (Canceled)"/>
    <s v="T.O., Adi &amp; Mercedes discuss their point of views, women's issues &amp; Hollywood Hotties."/>
    <n v="4000"/>
    <n v="0"/>
    <x v="1"/>
    <s v="US"/>
    <s v="USD"/>
    <n v="1462150800"/>
    <n v="1456987108"/>
    <b v="0"/>
    <n v="0"/>
    <b v="0"/>
    <s v="journalism/audio"/>
    <n v="0"/>
    <e v="#DIV/0!"/>
    <x v="5"/>
    <s v="audio"/>
    <x v="1061"/>
    <x v="1061"/>
  </r>
  <r>
    <s v="RETURNING AT A LATER DATE"/>
    <s v="SEE US ON PATREON www.badgirlartwork.com"/>
    <n v="199"/>
    <n v="190"/>
    <x v="1"/>
    <s v="US"/>
    <s v="USD"/>
    <n v="1468351341"/>
    <n v="1467746541"/>
    <b v="0"/>
    <n v="4"/>
    <b v="0"/>
    <s v="journalism/audio"/>
    <n v="0.95477386934673369"/>
    <n v="47.5"/>
    <x v="5"/>
    <s v="audio"/>
    <x v="1062"/>
    <x v="1062"/>
  </r>
  <r>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s v="Towers Of The Apocalypse"/>
    <s v="Fully 3D, post Apocalyptic themed tower defense video game. New take on the genre."/>
    <n v="1000"/>
    <n v="45"/>
    <x v="2"/>
    <s v="US"/>
    <s v="USD"/>
    <n v="1336340516"/>
    <n v="1333748516"/>
    <b v="0"/>
    <n v="3"/>
    <b v="0"/>
    <s v="games/video games"/>
    <n v="4.4999999999999998E-2"/>
    <n v="15"/>
    <x v="6"/>
    <s v="video games"/>
    <x v="1075"/>
    <x v="1075"/>
  </r>
  <r>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s v="My own channel"/>
    <s v="I want to start my own channel for gaming"/>
    <n v="550"/>
    <n v="0"/>
    <x v="2"/>
    <s v="US"/>
    <s v="USD"/>
    <n v="1407534804"/>
    <n v="1404942804"/>
    <b v="0"/>
    <n v="0"/>
    <b v="0"/>
    <s v="games/video games"/>
    <n v="0"/>
    <e v="#DIV/0!"/>
    <x v="6"/>
    <s v="video games"/>
    <x v="1084"/>
    <x v="1084"/>
  </r>
  <r>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s v="Cyber Universe Online"/>
    <s v="Humanity's future in the Galaxy"/>
    <n v="18000"/>
    <n v="15"/>
    <x v="2"/>
    <s v="US"/>
    <s v="USD"/>
    <n v="1408913291"/>
    <n v="1406321291"/>
    <b v="0"/>
    <n v="2"/>
    <b v="0"/>
    <s v="games/video games"/>
    <n v="8.3333333333333339E-4"/>
    <n v="7.5"/>
    <x v="6"/>
    <s v="video games"/>
    <x v="1086"/>
    <x v="1086"/>
  </r>
  <r>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s v="Farabel"/>
    <s v="Farabel is a single player turn-based fantasy strategy game for Mac/PC/Linux"/>
    <n v="15000"/>
    <n v="1174"/>
    <x v="2"/>
    <s v="FR"/>
    <s v="EUR"/>
    <n v="1435293175"/>
    <n v="1432701175"/>
    <b v="0"/>
    <n v="49"/>
    <b v="0"/>
    <s v="games/video games"/>
    <n v="7.8266666666666665E-2"/>
    <n v="23.959183673469386"/>
    <x v="6"/>
    <s v="video games"/>
    <x v="1089"/>
    <x v="1089"/>
  </r>
  <r>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s v="PlanEt Ninjahwah"/>
    <s v="Planet Ninjahwah is a highly anticipated futuristic action adventure game that will blow your mind!!"/>
    <n v="25000"/>
    <n v="0"/>
    <x v="2"/>
    <s v="US"/>
    <s v="USD"/>
    <n v="1319835400"/>
    <n v="1315947400"/>
    <b v="0"/>
    <n v="0"/>
    <b v="0"/>
    <s v="games/video games"/>
    <n v="0"/>
    <e v="#DIV/0!"/>
    <x v="6"/>
    <s v="video games"/>
    <x v="1120"/>
    <x v="1120"/>
  </r>
  <r>
    <s v="Pwincess"/>
    <s v="An action packed, side scrolling, platform jumping, laser shooting ADVENTURE that will be fun for everyone."/>
    <n v="250000"/>
    <n v="29"/>
    <x v="2"/>
    <s v="US"/>
    <s v="USD"/>
    <n v="1457904316"/>
    <n v="1455315916"/>
    <b v="0"/>
    <n v="5"/>
    <b v="0"/>
    <s v="games/video games"/>
    <n v="1.16E-4"/>
    <n v="5.8"/>
    <x v="6"/>
    <s v="video games"/>
    <x v="1121"/>
    <x v="1121"/>
  </r>
  <r>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s v="Flying Turds"/>
    <s v="#havingfunFTW"/>
    <n v="1000"/>
    <n v="1"/>
    <x v="2"/>
    <s v="GB"/>
    <s v="GBP"/>
    <n v="1407425717"/>
    <n v="1404833717"/>
    <b v="0"/>
    <n v="1"/>
    <b v="0"/>
    <s v="games/mobile games"/>
    <n v="1E-3"/>
    <n v="1"/>
    <x v="6"/>
    <s v="mobile games"/>
    <x v="1128"/>
    <x v="1128"/>
  </r>
  <r>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s v="Arena Z - Zombie Survival"/>
    <s v="I think this will be a great game!"/>
    <n v="500"/>
    <n v="0"/>
    <x v="2"/>
    <s v="DE"/>
    <s v="EUR"/>
    <n v="1436460450"/>
    <n v="1433868450"/>
    <b v="0"/>
    <n v="0"/>
    <b v="0"/>
    <s v="games/mobile games"/>
    <n v="0"/>
    <e v="#DIV/0!"/>
    <x v="6"/>
    <s v="mobile games"/>
    <x v="1141"/>
    <x v="1141"/>
  </r>
  <r>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s v="The Floridian Food Truck"/>
    <s v="Bringing culturally diverse Floridian cuisine to the people!"/>
    <n v="50000"/>
    <n v="75"/>
    <x v="2"/>
    <s v="US"/>
    <s v="USD"/>
    <n v="1466096566"/>
    <n v="1463504566"/>
    <b v="0"/>
    <n v="2"/>
    <b v="0"/>
    <s v="food/food trucks"/>
    <n v="1.5E-3"/>
    <n v="37.5"/>
    <x v="7"/>
    <s v="food trucks"/>
    <x v="1149"/>
    <x v="1149"/>
  </r>
  <r>
    <s v="Chef Po's Food Truck"/>
    <s v="Bringing delicious authentic and fusion Taiwanese Food to the West Coast."/>
    <n v="2500"/>
    <n v="252"/>
    <x v="2"/>
    <s v="US"/>
    <s v="USD"/>
    <n v="1452293675"/>
    <n v="1447109675"/>
    <b v="0"/>
    <n v="6"/>
    <b v="0"/>
    <s v="food/food trucks"/>
    <n v="0.1008"/>
    <n v="42"/>
    <x v="7"/>
    <s v="food trucks"/>
    <x v="1150"/>
    <x v="1150"/>
  </r>
  <r>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s v="Peruvian King Food Truck"/>
    <s v="Peruvian food truck with an LA twist."/>
    <n v="16000"/>
    <n v="911"/>
    <x v="2"/>
    <s v="US"/>
    <s v="USD"/>
    <n v="1431709312"/>
    <n v="1429117312"/>
    <b v="0"/>
    <n v="15"/>
    <b v="0"/>
    <s v="food/food trucks"/>
    <n v="5.6937500000000002E-2"/>
    <n v="60.733333333333334"/>
    <x v="7"/>
    <s v="food trucks"/>
    <x v="1152"/>
    <x v="1152"/>
  </r>
  <r>
    <s v="The Cold Spot Mobile Trailer"/>
    <s v="A mobile concession trailer for snow cones, ice cream, smoothies and more"/>
    <n v="8000"/>
    <n v="50"/>
    <x v="2"/>
    <s v="US"/>
    <s v="USD"/>
    <n v="1434647305"/>
    <n v="1432055305"/>
    <b v="0"/>
    <n v="1"/>
    <b v="0"/>
    <s v="food/food trucks"/>
    <n v="6.2500000000000003E-3"/>
    <n v="50"/>
    <x v="7"/>
    <s v="food trucks"/>
    <x v="1153"/>
    <x v="1153"/>
  </r>
  <r>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s v="The Mean Green Purple Machine"/>
    <s v="Tulsa's first true biodiesel, alternative energy powered food truck! Oh yeah, and delicious food!"/>
    <n v="25000"/>
    <n v="25"/>
    <x v="2"/>
    <s v="US"/>
    <s v="USD"/>
    <n v="1415909927"/>
    <n v="1414351127"/>
    <b v="0"/>
    <n v="1"/>
    <b v="0"/>
    <s v="food/food trucks"/>
    <n v="1E-3"/>
    <n v="25"/>
    <x v="7"/>
    <s v="food trucks"/>
    <x v="1171"/>
    <x v="1171"/>
  </r>
  <r>
    <s v="let your dayz take you to the dogs."/>
    <s v="Bringing YOUR favorite dog recipes to the streets."/>
    <n v="9000"/>
    <n v="0"/>
    <x v="2"/>
    <s v="US"/>
    <s v="USD"/>
    <n v="1408551752"/>
    <n v="1405959752"/>
    <b v="0"/>
    <n v="0"/>
    <b v="0"/>
    <s v="food/food trucks"/>
    <n v="0"/>
    <e v="#DIV/0!"/>
    <x v="7"/>
    <s v="food trucks"/>
    <x v="1172"/>
    <x v="1172"/>
  </r>
  <r>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s v="Gringo Loco Tacos Food Truck"/>
    <s v="Bringing the best tacos to the streets of Chicago!"/>
    <n v="50000"/>
    <n v="4"/>
    <x v="2"/>
    <s v="US"/>
    <s v="USD"/>
    <n v="1425197321"/>
    <n v="1422605321"/>
    <b v="0"/>
    <n v="3"/>
    <b v="0"/>
    <s v="food/food trucks"/>
    <n v="8.0000000000000007E-5"/>
    <n v="1.3333333333333333"/>
    <x v="7"/>
    <s v="food trucks"/>
    <x v="1181"/>
    <x v="1181"/>
  </r>
  <r>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s v="ITALIANA"/>
    <s v="A humanistic photo book about ancestral &amp; post-modern Italy."/>
    <n v="16700"/>
    <n v="17396"/>
    <x v="0"/>
    <s v="IT"/>
    <s v="EUR"/>
    <n v="1459418400"/>
    <n v="1456827573"/>
    <b v="0"/>
    <n v="141"/>
    <b v="1"/>
    <s v="photography/photobooks"/>
    <n v="1.0416766467065868"/>
    <n v="123.37588652482269"/>
    <x v="8"/>
    <s v="photobooks"/>
    <x v="1207"/>
    <x v="1207"/>
  </r>
  <r>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s v="Det Andra GÃ¶teborg"/>
    <s v="En fotobok om livet i det enda andra GÃ¶teborg i vÃ¤rlden"/>
    <n v="20000"/>
    <n v="50863"/>
    <x v="0"/>
    <s v="SE"/>
    <s v="SEK"/>
    <n v="1433106000"/>
    <n v="1431124572"/>
    <b v="0"/>
    <n v="103"/>
    <b v="1"/>
    <s v="photography/photobooks"/>
    <n v="2.5431499999999998"/>
    <n v="493.81553398058253"/>
    <x v="8"/>
    <s v="photobooks"/>
    <x v="1210"/>
    <x v="1210"/>
  </r>
  <r>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s v="Project Pilgrim"/>
    <s v="Project Pilgrim is my effort to work towards normalizing mental health."/>
    <n v="4000"/>
    <n v="11215"/>
    <x v="0"/>
    <s v="CA"/>
    <s v="CAD"/>
    <n v="1459483200"/>
    <n v="1456852647"/>
    <b v="0"/>
    <n v="138"/>
    <b v="1"/>
    <s v="photography/photobooks"/>
    <n v="2.80375"/>
    <n v="81.268115942028984"/>
    <x v="8"/>
    <s v="photobooks"/>
    <x v="1222"/>
    <x v="1222"/>
  </r>
  <r>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s v="&quot;Volando&quot; CD Release (Canceled)"/>
    <s v="Raising money to give the musicians their due."/>
    <n v="2500"/>
    <n v="0"/>
    <x v="1"/>
    <s v="US"/>
    <s v="USD"/>
    <n v="1343491200"/>
    <n v="1342801164"/>
    <b v="0"/>
    <n v="0"/>
    <b v="0"/>
    <s v="music/world music"/>
    <n v="0"/>
    <e v="#DIV/0!"/>
    <x v="4"/>
    <s v="world music"/>
    <x v="1236"/>
    <x v="1236"/>
  </r>
  <r>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s v="Help Calmenco! finance new CD and Tour (Canceled)"/>
    <s v="Please consider helping us with our new CD and Riverdance Tour"/>
    <n v="2500"/>
    <n v="0"/>
    <x v="1"/>
    <s v="US"/>
    <s v="USD"/>
    <n v="1325804767"/>
    <n v="1323212767"/>
    <b v="0"/>
    <n v="0"/>
    <b v="0"/>
    <s v="music/world music"/>
    <n v="0"/>
    <e v="#DIV/0!"/>
    <x v="4"/>
    <s v="world music"/>
    <x v="1239"/>
    <x v="1239"/>
  </r>
  <r>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s v="New Tropic Bombs EP ~ &quot;Return to Bomber Bay&quot;"/>
    <s v="A fresh batch of chaos from Toledo, Ohio's reggae-rockers, Tropic Bombs!"/>
    <n v="1500"/>
    <n v="1785"/>
    <x v="0"/>
    <s v="US"/>
    <s v="USD"/>
    <n v="1396054800"/>
    <n v="1393034470"/>
    <b v="1"/>
    <n v="41"/>
    <b v="1"/>
    <s v="music/rock"/>
    <n v="1.19"/>
    <n v="43.536585365853661"/>
    <x v="4"/>
    <s v="rock"/>
    <x v="1263"/>
    <x v="1263"/>
  </r>
  <r>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s v="Sensory Station's First EP"/>
    <s v="We are looking to record our first EP produced by Aaron Harris (ISIS/Palms) at Studio West."/>
    <n v="9500"/>
    <n v="9545"/>
    <x v="0"/>
    <s v="US"/>
    <s v="USD"/>
    <n v="1389474145"/>
    <n v="1386882145"/>
    <b v="1"/>
    <n v="50"/>
    <b v="1"/>
    <s v="music/rock"/>
    <n v="1.0047368421052632"/>
    <n v="190.9"/>
    <x v="4"/>
    <s v="rock"/>
    <x v="1266"/>
    <x v="1266"/>
  </r>
  <r>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s v="MR. DREAM GOES TO JAIL"/>
    <s v="Sponsor this Brooklyn punk band's debut seven-inch, MR. DREAM GOES TO JAIL."/>
    <n v="3000"/>
    <n v="3132.63"/>
    <x v="0"/>
    <s v="US"/>
    <s v="USD"/>
    <n v="1251777600"/>
    <n v="1247504047"/>
    <b v="1"/>
    <n v="68"/>
    <b v="1"/>
    <s v="music/rock"/>
    <n v="1.0442100000000001"/>
    <n v="46.06808823529412"/>
    <x v="4"/>
    <s v="rock"/>
    <x v="1276"/>
    <x v="1276"/>
  </r>
  <r>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s v="I Died... I Came Back, ... Whatever"/>
    <s v="Sometimes your Heart has to STOP for your Life to START."/>
    <n v="3500"/>
    <n v="3800"/>
    <x v="0"/>
    <s v="US"/>
    <s v="USD"/>
    <n v="1429772340"/>
    <n v="1427121931"/>
    <b v="0"/>
    <n v="86"/>
    <b v="1"/>
    <s v="theater/plays"/>
    <n v="1.0857142857142856"/>
    <n v="44.186046511627907"/>
    <x v="1"/>
    <s v="plays"/>
    <x v="1290"/>
    <x v="1290"/>
  </r>
  <r>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s v="Forward Arena Theatre Company: Summer Season"/>
    <s v="Groundbreaking queer theatre."/>
    <n v="3500"/>
    <n v="4559.13"/>
    <x v="0"/>
    <s v="GB"/>
    <s v="GBP"/>
    <n v="1469962800"/>
    <n v="1468578920"/>
    <b v="0"/>
    <n v="108"/>
    <b v="1"/>
    <s v="theater/plays"/>
    <n v="1.3026085714285716"/>
    <n v="42.214166666666671"/>
    <x v="1"/>
    <s v="plays"/>
    <x v="1303"/>
    <x v="1303"/>
  </r>
  <r>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s v="Linkoo (Canceled)"/>
    <s v="World's Smallest customizable Phone &amp; GPS Watch for kids !"/>
    <n v="50000"/>
    <n v="3317"/>
    <x v="1"/>
    <s v="US"/>
    <s v="USD"/>
    <n v="1418056315"/>
    <n v="1414164715"/>
    <b v="0"/>
    <n v="37"/>
    <b v="0"/>
    <s v="technology/wearables"/>
    <n v="6.6339999999999996E-2"/>
    <n v="89.648648648648646"/>
    <x v="2"/>
    <s v="wearables"/>
    <x v="1339"/>
    <x v="1339"/>
  </r>
  <r>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s v="Kick It! A Tribute to the A.K.s"/>
    <s v="A musical memorial for Alexi Petersen."/>
    <n v="7500"/>
    <n v="9486.69"/>
    <x v="0"/>
    <s v="US"/>
    <s v="USD"/>
    <n v="1417049663"/>
    <n v="1413158063"/>
    <b v="0"/>
    <n v="147"/>
    <b v="1"/>
    <s v="music/rock"/>
    <n v="1.2648920000000001"/>
    <n v="64.535306122448986"/>
    <x v="4"/>
    <s v="rock"/>
    <x v="1366"/>
    <x v="1366"/>
  </r>
  <r>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s v="Ted Lukas &amp; the Misled new CD - &quot;FEED&quot;"/>
    <s v="Please help us raise funds to press our new CD!"/>
    <n v="500"/>
    <n v="620"/>
    <x v="0"/>
    <s v="US"/>
    <s v="USD"/>
    <n v="1342115132"/>
    <n v="1339523132"/>
    <b v="0"/>
    <n v="16"/>
    <b v="1"/>
    <s v="music/rock"/>
    <n v="1.24"/>
    <n v="38.75"/>
    <x v="4"/>
    <s v="rock"/>
    <x v="1372"/>
    <x v="1372"/>
  </r>
  <r>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s v="SIX BY SEVEN"/>
    <s v="A psychedelic post rock masterpiece!"/>
    <n v="2000"/>
    <n v="4067"/>
    <x v="0"/>
    <s v="GB"/>
    <s v="GBP"/>
    <n v="1470075210"/>
    <n v="1468779210"/>
    <b v="0"/>
    <n v="133"/>
    <b v="1"/>
    <s v="music/rock"/>
    <n v="2.0335000000000001"/>
    <n v="30.578947368421051"/>
    <x v="4"/>
    <s v="rock"/>
    <x v="1378"/>
    <x v="1378"/>
  </r>
  <r>
    <s v="J. Walter Makes a Record"/>
    <s v="---------The long-awaited debut full-length from Justin Ruddy--------"/>
    <n v="10000"/>
    <n v="11160"/>
    <x v="0"/>
    <s v="US"/>
    <s v="USD"/>
    <n v="1433504876"/>
    <n v="1430912876"/>
    <b v="0"/>
    <n v="151"/>
    <b v="1"/>
    <s v="music/rock"/>
    <n v="1.1160000000000001"/>
    <n v="73.907284768211923"/>
    <x v="4"/>
    <s v="rock"/>
    <x v="1379"/>
    <x v="1379"/>
  </r>
  <r>
    <s v="BARNFEST 2015"/>
    <s v="A DIY MUSIC FESTIVAL FROM ST. LOUIS MO! Bands make their own festival, help make it legit!"/>
    <n v="25"/>
    <n v="106"/>
    <x v="0"/>
    <s v="US"/>
    <s v="USD"/>
    <n v="1433815200"/>
    <n v="1431886706"/>
    <b v="0"/>
    <n v="5"/>
    <b v="1"/>
    <s v="music/rock"/>
    <n v="4.24"/>
    <n v="21.2"/>
    <x v="4"/>
    <s v="rock"/>
    <x v="1380"/>
    <x v="1380"/>
  </r>
  <r>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s v="MALTESE CROSS: The First Album"/>
    <s v="We are a classic hard rock/heavy metal band just trying to keep rock alive!"/>
    <n v="400"/>
    <n v="875"/>
    <x v="0"/>
    <s v="US"/>
    <s v="USD"/>
    <n v="1438183889"/>
    <n v="1435591889"/>
    <b v="0"/>
    <n v="14"/>
    <b v="1"/>
    <s v="music/rock"/>
    <n v="2.1875"/>
    <n v="62.5"/>
    <x v="4"/>
    <s v="rock"/>
    <x v="1386"/>
    <x v="1386"/>
  </r>
  <r>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s v="Pre-order DANCEHALL's first record!!!"/>
    <s v="Help fund the pressing of DANCEHALL's first record by pre-ordering it in advance!!!"/>
    <n v="500"/>
    <n v="727"/>
    <x v="0"/>
    <s v="GB"/>
    <s v="GBP"/>
    <n v="1471087957"/>
    <n v="1468495957"/>
    <b v="0"/>
    <n v="34"/>
    <b v="1"/>
    <s v="music/rock"/>
    <n v="1.454"/>
    <n v="21.382352941176471"/>
    <x v="4"/>
    <s v="rock"/>
    <x v="1389"/>
    <x v="1389"/>
  </r>
  <r>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s v="WolfHunt | Social Commentary Rock Project"/>
    <s v="Rock n' Roll tales of our times"/>
    <n v="10000"/>
    <n v="10235"/>
    <x v="0"/>
    <s v="US"/>
    <s v="USD"/>
    <n v="1470068523"/>
    <n v="1467476523"/>
    <b v="0"/>
    <n v="52"/>
    <b v="1"/>
    <s v="music/rock"/>
    <n v="1.0235000000000001"/>
    <n v="196.82692307692307"/>
    <x v="4"/>
    <s v="rock"/>
    <x v="1393"/>
    <x v="1393"/>
  </r>
  <r>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s v="Quiet Oaks Full Length Album"/>
    <s v="Help Quiet Oaks record their debut album!!!"/>
    <n v="3500"/>
    <n v="3916"/>
    <x v="0"/>
    <s v="US"/>
    <s v="USD"/>
    <n v="1484430481"/>
    <n v="1481838481"/>
    <b v="0"/>
    <n v="82"/>
    <b v="1"/>
    <s v="music/rock"/>
    <n v="1.1188571428571428"/>
    <n v="47.756097560975611"/>
    <x v="4"/>
    <s v="rock"/>
    <x v="1395"/>
    <x v="1395"/>
  </r>
  <r>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s v="Man Down! Translation project"/>
    <s v="The White coat and the battle dress uniform"/>
    <n v="12000"/>
    <n v="15"/>
    <x v="2"/>
    <s v="IT"/>
    <s v="EUR"/>
    <n v="1449914400"/>
    <n v="1445336607"/>
    <b v="0"/>
    <n v="3"/>
    <b v="0"/>
    <s v="publishing/translations"/>
    <n v="1.25E-3"/>
    <n v="5"/>
    <x v="3"/>
    <s v="translations"/>
    <x v="1406"/>
    <x v="1406"/>
  </r>
  <r>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s v="Shakespeare in the Hood - Romeo and Juliet"/>
    <s v="Help me butcher Shakespeare in a satirical fashion."/>
    <n v="110"/>
    <n v="3"/>
    <x v="2"/>
    <s v="US"/>
    <s v="USD"/>
    <n v="1467129686"/>
    <n v="1464969686"/>
    <b v="0"/>
    <n v="3"/>
    <b v="0"/>
    <s v="publishing/translations"/>
    <n v="2.7272727272727271E-2"/>
    <n v="1"/>
    <x v="3"/>
    <s v="translations"/>
    <x v="1420"/>
    <x v="1420"/>
  </r>
  <r>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s v="10 P.M."/>
    <s v="A guy in his 30's tries to live his &quot;American Dream&quot;, but quickly it turns into a nightmare. (A Novel)"/>
    <n v="10000"/>
    <n v="0"/>
    <x v="2"/>
    <s v="US"/>
    <s v="USD"/>
    <n v="1428629242"/>
    <n v="1426037242"/>
    <b v="0"/>
    <n v="0"/>
    <b v="0"/>
    <s v="publishing/translations"/>
    <n v="0"/>
    <e v="#DIV/0!"/>
    <x v="3"/>
    <s v="translations"/>
    <x v="1429"/>
    <x v="1429"/>
  </r>
  <r>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s v="Indian Language Dictionary"/>
    <s v="I'm creating a dictionary of multiple Indian languages."/>
    <n v="500000"/>
    <n v="75"/>
    <x v="2"/>
    <s v="US"/>
    <s v="USD"/>
    <n v="1467999134"/>
    <n v="1465407134"/>
    <b v="0"/>
    <n v="3"/>
    <b v="0"/>
    <s v="publishing/translations"/>
    <n v="1.4999999999999999E-4"/>
    <n v="25"/>
    <x v="3"/>
    <s v="translations"/>
    <x v="1447"/>
    <x v="1447"/>
  </r>
  <r>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s v="Sometimes you don't need love (Canceled)"/>
    <s v="English Version of my auto-published novel"/>
    <n v="5000"/>
    <n v="145"/>
    <x v="1"/>
    <s v="IT"/>
    <s v="EUR"/>
    <n v="1483459365"/>
    <n v="1480867365"/>
    <b v="0"/>
    <n v="3"/>
    <b v="0"/>
    <s v="publishing/translations"/>
    <n v="2.9000000000000001E-2"/>
    <n v="48.333333333333336"/>
    <x v="3"/>
    <s v="translations"/>
    <x v="1456"/>
    <x v="1456"/>
  </r>
  <r>
    <s v="Hey! I&quot;m not invisable, I am Just Old (Canceled)"/>
    <s v="Age is more than just a number, I hope your younger than you feel."/>
    <n v="6000"/>
    <n v="0"/>
    <x v="1"/>
    <s v="US"/>
    <s v="USD"/>
    <n v="1447281044"/>
    <n v="1444685444"/>
    <b v="0"/>
    <n v="0"/>
    <b v="0"/>
    <s v="publishing/translations"/>
    <n v="0"/>
    <e v="#DIV/0!"/>
    <x v="3"/>
    <s v="translations"/>
    <x v="1457"/>
    <x v="1457"/>
  </r>
  <r>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s v="Science Studio"/>
    <s v="The Best Science Media on the Web"/>
    <n v="5000"/>
    <n v="8160"/>
    <x v="0"/>
    <s v="US"/>
    <s v="USD"/>
    <n v="1361029958"/>
    <n v="1358437958"/>
    <b v="1"/>
    <n v="234"/>
    <b v="1"/>
    <s v="publishing/radio &amp; podcasts"/>
    <n v="1.6319999999999999"/>
    <n v="34.871794871794869"/>
    <x v="3"/>
    <s v="radio &amp; podcasts"/>
    <x v="1464"/>
    <x v="1464"/>
  </r>
  <r>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s v="Radio Ambulante"/>
    <s v="We are a new Spanish language podcast telling uniquely Latin American stories."/>
    <n v="40000"/>
    <n v="46032"/>
    <x v="0"/>
    <s v="US"/>
    <s v="USD"/>
    <n v="1332699285"/>
    <n v="1327518885"/>
    <b v="1"/>
    <n v="600"/>
    <b v="1"/>
    <s v="publishing/radio &amp; podcasts"/>
    <n v="1.1508"/>
    <n v="76.72"/>
    <x v="3"/>
    <s v="radio &amp; podcasts"/>
    <x v="1467"/>
    <x v="1467"/>
  </r>
  <r>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s v="ONE LOVES ONLY FORM"/>
    <s v="Public Radio Project"/>
    <n v="1500"/>
    <n v="1807.74"/>
    <x v="0"/>
    <s v="US"/>
    <s v="USD"/>
    <n v="1330644639"/>
    <n v="1328052639"/>
    <b v="1"/>
    <n v="47"/>
    <b v="1"/>
    <s v="publishing/radio &amp; podcasts"/>
    <n v="1.20516"/>
    <n v="38.462553191489363"/>
    <x v="3"/>
    <s v="radio &amp; podcasts"/>
    <x v="1473"/>
    <x v="1473"/>
  </r>
  <r>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s v="a book called filtered down thru the stars"/>
    <s v="The mussings of an old wizard"/>
    <n v="2000"/>
    <n v="0"/>
    <x v="2"/>
    <s v="US"/>
    <s v="USD"/>
    <n v="1342882260"/>
    <n v="1337834963"/>
    <b v="0"/>
    <n v="0"/>
    <b v="0"/>
    <s v="publishing/fiction"/>
    <n v="0"/>
    <e v="#DIV/0!"/>
    <x v="3"/>
    <s v="fiction"/>
    <x v="1484"/>
    <x v="1484"/>
  </r>
  <r>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s v="Nanolution"/>
    <s v="A blockbuster sci-fi adventure. What would you do if one day your life changed to beyond the imaginable?"/>
    <n v="15000"/>
    <n v="360"/>
    <x v="2"/>
    <s v="AU"/>
    <s v="AUD"/>
    <n v="1388928660"/>
    <n v="1386336660"/>
    <b v="0"/>
    <n v="6"/>
    <b v="0"/>
    <s v="publishing/fiction"/>
    <n v="2.4E-2"/>
    <n v="60"/>
    <x v="3"/>
    <s v="fiction"/>
    <x v="1488"/>
    <x v="1488"/>
  </r>
  <r>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s v="The Great Grand Zeppelin Chase"/>
    <s v="Help illustrate the sequel to the bestselling _x000a_The Transylvania Flying Squad of Detectives"/>
    <n v="2400"/>
    <n v="0"/>
    <x v="2"/>
    <s v="US"/>
    <s v="USD"/>
    <n v="1371415675"/>
    <n v="1368823675"/>
    <b v="0"/>
    <n v="0"/>
    <b v="0"/>
    <s v="publishing/fiction"/>
    <n v="0"/>
    <e v="#DIV/0!"/>
    <x v="3"/>
    <s v="fiction"/>
    <x v="1493"/>
    <x v="1493"/>
  </r>
  <r>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s v="A Magical Bildungsroman with a Female Heroine"/>
    <s v="The Adventures of Penelope Hawthorne. Part One: The Spellbook of Dracone."/>
    <n v="2000"/>
    <n v="0"/>
    <x v="2"/>
    <s v="US"/>
    <s v="USD"/>
    <n v="1314471431"/>
    <n v="1311879431"/>
    <b v="0"/>
    <n v="0"/>
    <b v="0"/>
    <s v="publishing/fiction"/>
    <n v="0"/>
    <e v="#DIV/0!"/>
    <x v="3"/>
    <s v="fiction"/>
    <x v="1495"/>
    <x v="1495"/>
  </r>
  <r>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s v="Sound Photography"/>
    <s v="I have produced a limited number (100) of five 8x10 prints of mixed photography I would like to share with you."/>
    <n v="20"/>
    <n v="0"/>
    <x v="2"/>
    <s v="US"/>
    <s v="USD"/>
    <n v="1487844882"/>
    <n v="1487240082"/>
    <b v="0"/>
    <n v="0"/>
    <b v="0"/>
    <s v="photography/nature"/>
    <n v="0"/>
    <e v="#DIV/0!"/>
    <x v="8"/>
    <s v="nature"/>
    <x v="1547"/>
    <x v="1547"/>
  </r>
  <r>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s v="to be removed (Canceled)"/>
    <s v="to be removed"/>
    <n v="30000"/>
    <n v="0"/>
    <x v="1"/>
    <s v="US"/>
    <s v="USD"/>
    <n v="1369498714"/>
    <n v="1366906714"/>
    <b v="0"/>
    <n v="0"/>
    <b v="0"/>
    <s v="publishing/art books"/>
    <n v="0"/>
    <e v="#DIV/0!"/>
    <x v="3"/>
    <s v="art books"/>
    <x v="1569"/>
    <x v="1568"/>
  </r>
  <r>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s v="Scenes from New Orleans"/>
    <s v="I create canvas prints of images from in and around New Orleans"/>
    <n v="1000"/>
    <n v="93"/>
    <x v="2"/>
    <s v="US"/>
    <s v="USD"/>
    <n v="1445894400"/>
    <n v="1440961053"/>
    <b v="0"/>
    <n v="3"/>
    <b v="0"/>
    <s v="photography/places"/>
    <n v="9.2999999999999999E-2"/>
    <n v="31"/>
    <x v="8"/>
    <s v="places"/>
    <x v="1582"/>
    <x v="1581"/>
  </r>
  <r>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s v="Missouri In Pictures"/>
    <s v="Show the world the beauty that is in all of our back yards!"/>
    <n v="1500"/>
    <n v="0"/>
    <x v="2"/>
    <s v="US"/>
    <s v="USD"/>
    <n v="1428197422"/>
    <n v="1425609022"/>
    <b v="0"/>
    <n v="0"/>
    <b v="0"/>
    <s v="photography/places"/>
    <n v="0"/>
    <e v="#DIV/0!"/>
    <x v="8"/>
    <s v="places"/>
    <x v="1586"/>
    <x v="1585"/>
  </r>
  <r>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s v="The Right Side of Texas"/>
    <s v="Southeast Texas as seen through the lens of a cell phone camera"/>
    <n v="516"/>
    <n v="0"/>
    <x v="2"/>
    <s v="US"/>
    <s v="USD"/>
    <n v="1422735120"/>
    <n v="1420091999"/>
    <b v="0"/>
    <n v="0"/>
    <b v="0"/>
    <s v="photography/places"/>
    <n v="0"/>
    <e v="#DIV/0!"/>
    <x v="8"/>
    <s v="places"/>
    <x v="1588"/>
    <x v="1587"/>
  </r>
  <r>
    <s v="A Side Of The World In Canvas"/>
    <s v="I want to be able to have my own photography inside a canvas and have it be displayed everywhere."/>
    <n v="1200"/>
    <n v="0"/>
    <x v="2"/>
    <s v="US"/>
    <s v="USD"/>
    <n v="1444433886"/>
    <n v="1441841886"/>
    <b v="0"/>
    <n v="0"/>
    <b v="0"/>
    <s v="photography/places"/>
    <n v="0"/>
    <e v="#DIV/0!"/>
    <x v="8"/>
    <s v="places"/>
    <x v="1589"/>
    <x v="1588"/>
  </r>
  <r>
    <s v="An Italian Adventure"/>
    <s v="Discover Italy through photography."/>
    <n v="60000"/>
    <n v="1020"/>
    <x v="2"/>
    <s v="IT"/>
    <s v="EUR"/>
    <n v="1443040464"/>
    <n v="1440448464"/>
    <b v="0"/>
    <n v="2"/>
    <b v="0"/>
    <s v="photography/places"/>
    <n v="1.7000000000000001E-2"/>
    <n v="510"/>
    <x v="8"/>
    <s v="places"/>
    <x v="1590"/>
    <x v="1589"/>
  </r>
  <r>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s v="The Views of Pittsburgh"/>
    <s v="A portfolio collage of beautiful pictures of authentic Pittsburgh locations and scenery."/>
    <n v="25"/>
    <n v="0"/>
    <x v="2"/>
    <s v="US"/>
    <s v="USD"/>
    <n v="1427503485"/>
    <n v="1423619085"/>
    <b v="0"/>
    <n v="0"/>
    <b v="0"/>
    <s v="photography/places"/>
    <n v="0"/>
    <e v="#DIV/0!"/>
    <x v="8"/>
    <s v="places"/>
    <x v="1592"/>
    <x v="1591"/>
  </r>
  <r>
    <s v="Picturing Italy"/>
    <s v="A trip to fulfill a dream of capturing the wonders and history of ancient Italy in person."/>
    <n v="22000"/>
    <n v="3"/>
    <x v="2"/>
    <s v="US"/>
    <s v="USD"/>
    <n v="1425154655"/>
    <n v="1422562655"/>
    <b v="0"/>
    <n v="3"/>
    <b v="0"/>
    <s v="photography/places"/>
    <n v="1.3636363636363637E-4"/>
    <n v="1"/>
    <x v="8"/>
    <s v="places"/>
    <x v="1593"/>
    <x v="1592"/>
  </r>
  <r>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s v="The Londoner: Prints &amp; Canvas"/>
    <s v="A London photographer trekking 5,895m up Africa's Mount Kilimanjaro to pursue and enrich a career."/>
    <n v="500"/>
    <n v="0"/>
    <x v="2"/>
    <s v="GB"/>
    <s v="GBP"/>
    <n v="1460116576"/>
    <n v="1457528176"/>
    <b v="0"/>
    <n v="0"/>
    <b v="0"/>
    <s v="photography/places"/>
    <n v="0"/>
    <e v="#DIV/0!"/>
    <x v="8"/>
    <s v="places"/>
    <x v="1599"/>
    <x v="1598"/>
  </r>
  <r>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s v="Skelton-Luns CD/7&quot;             No Big Deal."/>
    <s v="Skelton-Luns CD/7&quot; No Big Deal."/>
    <n v="800"/>
    <n v="1001"/>
    <x v="0"/>
    <s v="US"/>
    <s v="USD"/>
    <n v="1370390432"/>
    <n v="1368576032"/>
    <b v="0"/>
    <n v="27"/>
    <b v="1"/>
    <s v="music/rock"/>
    <n v="1.25125"/>
    <n v="37.074074074074076"/>
    <x v="4"/>
    <s v="rock"/>
    <x v="1611"/>
    <x v="1610"/>
  </r>
  <r>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s v="Janus Word Album"/>
    <s v="Janus Word combines hard rock with melodic acoustic music for a unique and awesome sound."/>
    <n v="1500"/>
    <n v="1576"/>
    <x v="0"/>
    <s v="US"/>
    <s v="USD"/>
    <n v="1362757335"/>
    <n v="1359301335"/>
    <b v="0"/>
    <n v="27"/>
    <b v="1"/>
    <s v="music/rock"/>
    <n v="1.0506666666666666"/>
    <n v="58.370370370370374"/>
    <x v="4"/>
    <s v="rock"/>
    <x v="1618"/>
    <x v="1617"/>
  </r>
  <r>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s v="Joey De Noble needs YOUR help!"/>
    <s v="Joey De Noble is raising money to help record his latest music, and he wants YOU to be a part of it!"/>
    <n v="1000"/>
    <n v="1180"/>
    <x v="0"/>
    <s v="US"/>
    <s v="USD"/>
    <n v="1357721335"/>
    <n v="1354265335"/>
    <b v="0"/>
    <n v="25"/>
    <b v="1"/>
    <s v="music/rock"/>
    <n v="1.18"/>
    <n v="47.2"/>
    <x v="4"/>
    <s v="rock"/>
    <x v="1624"/>
    <x v="1623"/>
  </r>
  <r>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s v="&quot;Songs for Tsippora&quot; Byronâ€™s DEBUT EP"/>
    <s v="Original Jewish rock music on human relationships and identity"/>
    <n v="4000"/>
    <n v="4037"/>
    <x v="0"/>
    <s v="US"/>
    <s v="USD"/>
    <n v="1403026882"/>
    <n v="1400175682"/>
    <b v="0"/>
    <n v="88"/>
    <b v="1"/>
    <s v="music/rock"/>
    <n v="1.00925"/>
    <n v="45.875"/>
    <x v="4"/>
    <s v="rock"/>
    <x v="1628"/>
    <x v="1627"/>
  </r>
  <r>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s v="RUBEDO: Debut Full Length Album"/>
    <s v="Recording Debut  Album w/ Producer Ikey Owens from Free Moral Agents/ The Mars Volta"/>
    <n v="2000"/>
    <n v="2010"/>
    <x v="0"/>
    <s v="US"/>
    <s v="USD"/>
    <n v="1306994340"/>
    <n v="1303706001"/>
    <b v="0"/>
    <n v="32"/>
    <b v="1"/>
    <s v="music/rock"/>
    <n v="1.0049999999999999"/>
    <n v="62.8125"/>
    <x v="4"/>
    <s v="rock"/>
    <x v="1634"/>
    <x v="1633"/>
  </r>
  <r>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s v="Avenues EP 2013"/>
    <s v="Avenues will be going in to the studio to record a new EP with Matt Allison!"/>
    <n v="1000"/>
    <n v="1050"/>
    <x v="0"/>
    <s v="US"/>
    <s v="USD"/>
    <n v="1362086700"/>
    <n v="1358180968"/>
    <b v="0"/>
    <n v="27"/>
    <b v="1"/>
    <s v="music/rock"/>
    <n v="1.05"/>
    <n v="38.888888888888886"/>
    <x v="4"/>
    <s v="rock"/>
    <x v="1638"/>
    <x v="1637"/>
  </r>
  <r>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s v="Tanya Dartson- Run for Your Life music video"/>
    <s v="Music Video For Upbeat and Inspiring Song - Run For Your Life"/>
    <n v="2500"/>
    <n v="2535"/>
    <x v="0"/>
    <s v="US"/>
    <s v="USD"/>
    <n v="1418998744"/>
    <n v="1416406744"/>
    <b v="0"/>
    <n v="26"/>
    <b v="1"/>
    <s v="music/pop"/>
    <n v="1.014"/>
    <n v="97.5"/>
    <x v="4"/>
    <s v="pop"/>
    <x v="1641"/>
    <x v="1640"/>
  </r>
  <r>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s v="The Psalm Praise Project, Vol. 2"/>
    <s v="Help me record a CD that uses pop styling to give a fresh sound to ancient wisdom from scripture!"/>
    <n v="2000"/>
    <n v="2831"/>
    <x v="0"/>
    <s v="US"/>
    <s v="USD"/>
    <n v="1381314437"/>
    <n v="1378722437"/>
    <b v="0"/>
    <n v="32"/>
    <b v="1"/>
    <s v="music/pop"/>
    <n v="1.4155"/>
    <n v="88.46875"/>
    <x v="4"/>
    <s v="pop"/>
    <x v="1650"/>
    <x v="1649"/>
  </r>
  <r>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s v="Meg Porter Debut EP!"/>
    <s v="Berklee College of Music student, Meg Porter needs YOUR help to fund her very first EP!"/>
    <n v="1500"/>
    <n v="2143"/>
    <x v="0"/>
    <s v="US"/>
    <s v="USD"/>
    <n v="1333648820"/>
    <n v="1331060420"/>
    <b v="0"/>
    <n v="48"/>
    <b v="1"/>
    <s v="music/pop"/>
    <n v="1.4286666666666668"/>
    <n v="44.645833333333336"/>
    <x v="4"/>
    <s v="pop"/>
    <x v="1655"/>
    <x v="1654"/>
  </r>
  <r>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s v="ghost -- a music video"/>
    <s v="music is as important to the eyes as it is to the ears. help bring ghost to life in front of your eyes."/>
    <n v="1000"/>
    <n v="1080"/>
    <x v="0"/>
    <s v="US"/>
    <s v="USD"/>
    <n v="1422750707"/>
    <n v="1420158707"/>
    <b v="0"/>
    <n v="32"/>
    <b v="1"/>
    <s v="music/pop"/>
    <n v="1.08"/>
    <n v="33.75"/>
    <x v="4"/>
    <s v="pop"/>
    <x v="1663"/>
    <x v="1662"/>
  </r>
  <r>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s v="Luke O'Brien's Kickstarter"/>
    <s v="I am seeking funding in order to help take my music from a hobby to a career."/>
    <n v="2000"/>
    <n v="2013.47"/>
    <x v="0"/>
    <s v="US"/>
    <s v="USD"/>
    <n v="1470056614"/>
    <n v="1467464614"/>
    <b v="0"/>
    <n v="77"/>
    <b v="1"/>
    <s v="music/pop"/>
    <n v="1.0067349999999999"/>
    <n v="26.148961038961041"/>
    <x v="4"/>
    <s v="pop"/>
    <x v="1671"/>
    <x v="1670"/>
  </r>
  <r>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s v="The Great Party's Debut Album!"/>
    <s v="The Great Party is releasing their debut album. Here's your chance to be a part of it!"/>
    <n v="1000"/>
    <n v="1374.16"/>
    <x v="0"/>
    <s v="US"/>
    <s v="USD"/>
    <n v="1318802580"/>
    <n v="1316194540"/>
    <b v="0"/>
    <n v="34"/>
    <b v="1"/>
    <s v="music/pop"/>
    <n v="1.37416"/>
    <n v="40.416470588235299"/>
    <x v="4"/>
    <s v="pop"/>
    <x v="1675"/>
    <x v="1674"/>
  </r>
  <r>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s v="Kick Out a Record"/>
    <s v="Working Musician dilemma #164: how the taxman put Kick the Record 2.0 on hold"/>
    <n v="1000"/>
    <n v="1175"/>
    <x v="0"/>
    <s v="US"/>
    <s v="USD"/>
    <n v="1405188667"/>
    <n v="1402596667"/>
    <b v="0"/>
    <n v="25"/>
    <b v="1"/>
    <s v="music/pop"/>
    <n v="1.175"/>
    <n v="47"/>
    <x v="4"/>
    <s v="pop"/>
    <x v="1680"/>
    <x v="1679"/>
  </r>
  <r>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s v="Fly Away"/>
    <s v="Praising the Living God in the second half of life."/>
    <n v="2400"/>
    <n v="2400"/>
    <x v="3"/>
    <s v="US"/>
    <s v="USD"/>
    <n v="1489700230"/>
    <n v="1487111830"/>
    <b v="0"/>
    <n v="14"/>
    <b v="0"/>
    <s v="music/faith"/>
    <n v="1"/>
    <n v="171.42857142857142"/>
    <x v="4"/>
    <s v="faith"/>
    <x v="1689"/>
    <x v="1688"/>
  </r>
  <r>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s v="lyndale lewis and new vision prosper cd release"/>
    <s v="I can do all things through christ jesus"/>
    <n v="16500"/>
    <n v="1"/>
    <x v="2"/>
    <s v="US"/>
    <s v="USD"/>
    <n v="1427745150"/>
    <n v="1425156750"/>
    <b v="0"/>
    <n v="1"/>
    <b v="0"/>
    <s v="music/faith"/>
    <n v="6.0606060606060605E-5"/>
    <n v="1"/>
    <x v="4"/>
    <s v="faith"/>
    <x v="1702"/>
    <x v="1701"/>
  </r>
  <r>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s v="Piano Prayer Album - Russ James"/>
    <s v="An instrumental album that ranges from hymns to contemporary music. All the music is recorded by myself."/>
    <n v="2000"/>
    <n v="0"/>
    <x v="2"/>
    <s v="US"/>
    <s v="USD"/>
    <n v="1441814400"/>
    <n v="1440807846"/>
    <b v="0"/>
    <n v="0"/>
    <b v="0"/>
    <s v="music/faith"/>
    <n v="0"/>
    <e v="#DIV/0!"/>
    <x v="4"/>
    <s v="faith"/>
    <x v="1705"/>
    <x v="1704"/>
  </r>
  <r>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s v="Psalms"/>
    <s v="A project to set psalms to music. The psalms are taken from the English Standard Version (ESV) of the Bible."/>
    <n v="1750"/>
    <n v="85"/>
    <x v="2"/>
    <s v="US"/>
    <s v="USD"/>
    <n v="1409513940"/>
    <n v="1405949514"/>
    <b v="0"/>
    <n v="4"/>
    <b v="0"/>
    <s v="music/faith"/>
    <n v="4.8571428571428571E-2"/>
    <n v="21.25"/>
    <x v="4"/>
    <s v="faith"/>
    <x v="1709"/>
    <x v="1708"/>
  </r>
  <r>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s v="The Prodigal Son"/>
    <s v="A melody for the galaxy."/>
    <n v="35000"/>
    <n v="75"/>
    <x v="2"/>
    <s v="US"/>
    <s v="USD"/>
    <n v="1463201940"/>
    <n v="1459435149"/>
    <b v="0"/>
    <n v="2"/>
    <b v="0"/>
    <s v="music/faith"/>
    <n v="2.142857142857143E-3"/>
    <n v="37.5"/>
    <x v="4"/>
    <s v="faith"/>
    <x v="1718"/>
    <x v="1717"/>
  </r>
  <r>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s v="Sam Cox Band First Christian Tour"/>
    <s v="We are a Christin Worship band looking to midwest tour. God Bless!"/>
    <n v="1000"/>
    <n v="0"/>
    <x v="2"/>
    <s v="US"/>
    <s v="USD"/>
    <n v="1434034800"/>
    <n v="1432849552"/>
    <b v="0"/>
    <n v="0"/>
    <b v="0"/>
    <s v="music/faith"/>
    <n v="0"/>
    <e v="#DIV/0!"/>
    <x v="4"/>
    <s v="faith"/>
    <x v="1731"/>
    <x v="1730"/>
  </r>
  <r>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s v="What Faith Is EP/Album"/>
    <s v="I am trying to share the music I am blessed to have written. https://www.johncox4.com or https://reverbnation.com/johncox4"/>
    <n v="10000"/>
    <n v="0"/>
    <x v="2"/>
    <s v="US"/>
    <s v="USD"/>
    <n v="1473802200"/>
    <n v="1472746374"/>
    <b v="0"/>
    <n v="0"/>
    <b v="0"/>
    <s v="music/faith"/>
    <n v="0"/>
    <e v="#DIV/0!"/>
    <x v="4"/>
    <s v="faith"/>
    <x v="1733"/>
    <x v="1732"/>
  </r>
  <r>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s v="In His Presence"/>
    <s v="A unique meditative album reflecting on the life of Christ, inviting Him into your presence"/>
    <n v="3000"/>
    <n v="22"/>
    <x v="2"/>
    <s v="US"/>
    <s v="USD"/>
    <n v="1447018833"/>
    <n v="1444423233"/>
    <b v="0"/>
    <n v="1"/>
    <b v="0"/>
    <s v="music/faith"/>
    <n v="7.3333333333333332E-3"/>
    <n v="22"/>
    <x v="4"/>
    <s v="faith"/>
    <x v="1736"/>
    <x v="1735"/>
  </r>
  <r>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s v="The Flashing Lights"/>
    <s v="Music that inspires and gives hope for overcoming and change. And it is good music."/>
    <n v="5000"/>
    <n v="20"/>
    <x v="2"/>
    <s v="US"/>
    <s v="USD"/>
    <n v="1412283542"/>
    <n v="1409691542"/>
    <b v="0"/>
    <n v="1"/>
    <b v="0"/>
    <s v="music/faith"/>
    <n v="4.0000000000000001E-3"/>
    <n v="20"/>
    <x v="4"/>
    <s v="faith"/>
    <x v="1738"/>
    <x v="1737"/>
  </r>
  <r>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s v="Death Valley"/>
    <s v="Death Valley will be the first photo book of Andi State"/>
    <n v="5000"/>
    <n v="5330"/>
    <x v="0"/>
    <s v="US"/>
    <s v="USD"/>
    <n v="1427309629"/>
    <n v="1425585229"/>
    <b v="0"/>
    <n v="49"/>
    <b v="1"/>
    <s v="photography/photobooks"/>
    <n v="1.0660000000000001"/>
    <n v="108.77551020408163"/>
    <x v="8"/>
    <s v="photobooks"/>
    <x v="1759"/>
    <x v="1758"/>
  </r>
  <r>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s v="I Wanted To See Boobs"/>
    <s v="A hardcover photobook telling the naked truth of a young photographers journey."/>
    <n v="100"/>
    <n v="155"/>
    <x v="0"/>
    <s v="GB"/>
    <s v="GBP"/>
    <n v="1442065060"/>
    <n v="1437745060"/>
    <b v="0"/>
    <n v="3"/>
    <b v="1"/>
    <s v="photography/photobooks"/>
    <n v="1.55"/>
    <n v="51.666666666666664"/>
    <x v="8"/>
    <s v="photobooks"/>
    <x v="1761"/>
    <x v="1760"/>
  </r>
  <r>
    <s v="&quot;The Naked Pixel&quot; Ali Pakele"/>
    <s v="Project rewards $25 gets you 190+ digital images"/>
    <n v="100"/>
    <n v="885"/>
    <x v="0"/>
    <s v="US"/>
    <s v="USD"/>
    <n v="1457739245"/>
    <n v="1455147245"/>
    <b v="0"/>
    <n v="25"/>
    <b v="1"/>
    <s v="photography/photobooks"/>
    <n v="8.85"/>
    <n v="35.4"/>
    <x v="8"/>
    <s v="photobooks"/>
    <x v="1762"/>
    <x v="1761"/>
  </r>
  <r>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s v="Photographic book on Melbourne's music scene"/>
    <s v="I want to create a beautiful book which documents the Melbourne music scene."/>
    <n v="1500"/>
    <n v="0"/>
    <x v="2"/>
    <s v="AU"/>
    <s v="AUD"/>
    <n v="1408999088"/>
    <n v="1407184688"/>
    <b v="1"/>
    <n v="0"/>
    <b v="0"/>
    <s v="photography/photobooks"/>
    <n v="0"/>
    <e v="#DIV/0!"/>
    <x v="8"/>
    <s v="photobooks"/>
    <x v="1766"/>
    <x v="1765"/>
  </r>
  <r>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s v="Anywhere but Here"/>
    <s v="I want to explore alternative cultures and lifestyles in America."/>
    <n v="5000"/>
    <n v="553"/>
    <x v="2"/>
    <s v="US"/>
    <s v="USD"/>
    <n v="1411868313"/>
    <n v="1409276313"/>
    <b v="1"/>
    <n v="8"/>
    <b v="0"/>
    <s v="photography/photobooks"/>
    <n v="0.1106"/>
    <n v="69.125"/>
    <x v="8"/>
    <s v="photobooks"/>
    <x v="1807"/>
    <x v="1806"/>
  </r>
  <r>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s v="Film Speed"/>
    <s v="Film Speed is a series of Zines focusing on architecture shot completely on 35 and 120mm film."/>
    <n v="450"/>
    <n v="15"/>
    <x v="2"/>
    <s v="US"/>
    <s v="USD"/>
    <n v="1408657826"/>
    <n v="1407621026"/>
    <b v="0"/>
    <n v="2"/>
    <b v="0"/>
    <s v="photography/photobooks"/>
    <n v="3.3333333333333333E-2"/>
    <n v="7.5"/>
    <x v="8"/>
    <s v="photobooks"/>
    <x v="1810"/>
    <x v="1809"/>
  </r>
  <r>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s v="Libya : The Lost Days"/>
    <s v="This project aims to document, Libyan photographic history; through both print and artisan mediums ."/>
    <n v="8750"/>
    <n v="0"/>
    <x v="2"/>
    <s v="GB"/>
    <s v="GBP"/>
    <n v="1407532812"/>
    <n v="1404940812"/>
    <b v="0"/>
    <n v="0"/>
    <b v="0"/>
    <s v="photography/photobooks"/>
    <n v="0"/>
    <e v="#DIV/0!"/>
    <x v="8"/>
    <s v="photobooks"/>
    <x v="1813"/>
    <x v="1812"/>
  </r>
  <r>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s v="Give Me Your Goofy-ist"/>
    <s v="We are all different, this is a way to honor and celebrate the authenticity in being different."/>
    <n v="15000"/>
    <n v="0"/>
    <x v="2"/>
    <s v="US"/>
    <s v="USD"/>
    <n v="1428035850"/>
    <n v="1425447450"/>
    <b v="0"/>
    <n v="0"/>
    <b v="0"/>
    <s v="photography/photobooks"/>
    <n v="0"/>
    <e v="#DIV/0!"/>
    <x v="8"/>
    <s v="photobooks"/>
    <x v="1818"/>
    <x v="1817"/>
  </r>
  <r>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s v="Tin Man's Broken Wisdom Fund"/>
    <s v="cd fund raiser"/>
    <n v="3000"/>
    <n v="3002"/>
    <x v="0"/>
    <s v="US"/>
    <s v="USD"/>
    <n v="1389146880"/>
    <n v="1387403967"/>
    <b v="0"/>
    <n v="40"/>
    <b v="1"/>
    <s v="music/rock"/>
    <n v="1.0006666666666666"/>
    <n v="75.05"/>
    <x v="4"/>
    <s v="rock"/>
    <x v="1824"/>
    <x v="1823"/>
  </r>
  <r>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s v="BEAR GHOST! Professional Recording! Yay!"/>
    <s v="Hear your favorite Bear Ghost in eargasmic quality!"/>
    <n v="2000"/>
    <n v="2020"/>
    <x v="0"/>
    <s v="US"/>
    <s v="USD"/>
    <n v="1392675017"/>
    <n v="1390083017"/>
    <b v="0"/>
    <n v="38"/>
    <b v="1"/>
    <s v="music/rock"/>
    <n v="1.01"/>
    <n v="53.157894736842103"/>
    <x v="4"/>
    <s v="rock"/>
    <x v="1826"/>
    <x v="1825"/>
  </r>
  <r>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s v="TDJ - All Part of the Plan EP/Tour"/>
    <s v="Help us fund our first tour and promote our new EP!"/>
    <n v="10000"/>
    <n v="11805"/>
    <x v="0"/>
    <s v="US"/>
    <s v="USD"/>
    <n v="1422140895"/>
    <n v="1418684895"/>
    <b v="0"/>
    <n v="90"/>
    <b v="1"/>
    <s v="music/rock"/>
    <n v="1.1805000000000001"/>
    <n v="131.16666666666666"/>
    <x v="4"/>
    <s v="rock"/>
    <x v="1834"/>
    <x v="1833"/>
  </r>
  <r>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s v="KICKSTART OUR &lt;+3"/>
    <s v="Help fund our 2013 Sound &amp; Lighting Touring rig!"/>
    <n v="5000"/>
    <n v="10017"/>
    <x v="0"/>
    <s v="US"/>
    <s v="USD"/>
    <n v="1361129129"/>
    <n v="1359660329"/>
    <b v="0"/>
    <n v="55"/>
    <b v="1"/>
    <s v="music/rock"/>
    <n v="2.0034000000000001"/>
    <n v="182.12727272727273"/>
    <x v="4"/>
    <s v="rock"/>
    <x v="1836"/>
    <x v="1835"/>
  </r>
  <r>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s v="Hydra Effect Debut EP"/>
    <s v="Hard Rock with a Positive Message. Help us fund, release and promote our debut EP!"/>
    <n v="2000"/>
    <n v="2035"/>
    <x v="0"/>
    <s v="US"/>
    <s v="USD"/>
    <n v="1400561940"/>
    <n v="1397679445"/>
    <b v="0"/>
    <n v="40"/>
    <b v="1"/>
    <s v="music/rock"/>
    <n v="1.0175000000000001"/>
    <n v="50.875"/>
    <x v="4"/>
    <s v="rock"/>
    <x v="1841"/>
    <x v="1840"/>
  </r>
  <r>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s v="Release the Skyline Album"/>
    <s v="Release the Skylines is a small, local Cleveland metal band looking to record an album."/>
    <n v="300"/>
    <n v="301"/>
    <x v="0"/>
    <s v="US"/>
    <s v="USD"/>
    <n v="1350505059"/>
    <n v="1347913059"/>
    <b v="0"/>
    <n v="8"/>
    <b v="1"/>
    <s v="music/rock"/>
    <n v="1.0033333333333334"/>
    <n v="37.625"/>
    <x v="4"/>
    <s v="rock"/>
    <x v="1849"/>
    <x v="1848"/>
  </r>
  <r>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s v="Queen Kwong Tour to London and Paris"/>
    <s v="Queen Kwong is going ON TOUR to London and Paris!"/>
    <n v="3000"/>
    <n v="3955"/>
    <x v="0"/>
    <s v="US"/>
    <s v="USD"/>
    <n v="1316716129"/>
    <n v="1314124129"/>
    <b v="0"/>
    <n v="56"/>
    <b v="1"/>
    <s v="music/rock"/>
    <n v="1.3183333333333334"/>
    <n v="70.625"/>
    <x v="4"/>
    <s v="rock"/>
    <x v="1859"/>
    <x v="1858"/>
  </r>
  <r>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s v="Help me release my first 3 song EP!!"/>
    <s v="Im trying to raise $1000 for a 3 song EP in a studio!"/>
    <n v="1000"/>
    <n v="1145"/>
    <x v="0"/>
    <s v="US"/>
    <s v="USD"/>
    <n v="1329082983"/>
    <n v="1326404583"/>
    <b v="0"/>
    <n v="20"/>
    <b v="1"/>
    <s v="music/indie rock"/>
    <n v="1.145"/>
    <n v="57.25"/>
    <x v="4"/>
    <s v="indie rock"/>
    <x v="1894"/>
    <x v="1893"/>
  </r>
  <r>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s v="The Fine Spirits are making an album!"/>
    <s v="The Fine Spirits are making an album, but we need your help!"/>
    <n v="1500"/>
    <n v="2052"/>
    <x v="0"/>
    <s v="US"/>
    <s v="USD"/>
    <n v="1342243143"/>
    <n v="1339651143"/>
    <b v="0"/>
    <n v="38"/>
    <b v="1"/>
    <s v="music/indie rock"/>
    <n v="1.3680000000000001"/>
    <n v="54"/>
    <x v="4"/>
    <s v="indie rock"/>
    <x v="1921"/>
    <x v="1920"/>
  </r>
  <r>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s v="GBS Detroit Presents Hampshire"/>
    <s v="Hampshire is headed to GBS Detroit."/>
    <n v="600"/>
    <n v="620"/>
    <x v="0"/>
    <s v="US"/>
    <s v="USD"/>
    <n v="1331182740"/>
    <n v="1329856839"/>
    <b v="0"/>
    <n v="11"/>
    <b v="1"/>
    <s v="music/indie rock"/>
    <n v="1.0333333333333334"/>
    <n v="56.363636363636367"/>
    <x v="4"/>
    <s v="indie rock"/>
    <x v="1927"/>
    <x v="1926"/>
  </r>
  <r>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s v="Ethiopia: Beheld"/>
    <s v="A collection of images that depicts the beauty and diversity within Ethiopia"/>
    <n v="5500"/>
    <n v="2336"/>
    <x v="2"/>
    <s v="GB"/>
    <s v="GBP"/>
    <n v="1425223276"/>
    <n v="1422631276"/>
    <b v="0"/>
    <n v="28"/>
    <b v="0"/>
    <s v="photography/people"/>
    <n v="0.42472727272727273"/>
    <n v="83.428571428571431"/>
    <x v="8"/>
    <s v="people"/>
    <x v="1987"/>
    <x v="1986"/>
  </r>
  <r>
    <s v="Phillip Michael Photography"/>
    <s v="Expressing art in an image!"/>
    <n v="6000"/>
    <n v="25"/>
    <x v="2"/>
    <s v="US"/>
    <s v="USD"/>
    <n v="1440094742"/>
    <n v="1437502742"/>
    <b v="0"/>
    <n v="1"/>
    <b v="0"/>
    <s v="photography/people"/>
    <n v="4.1666666666666666E-3"/>
    <n v="25"/>
    <x v="8"/>
    <s v="people"/>
    <x v="1988"/>
    <x v="1987"/>
  </r>
  <r>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s v="The Wonderful World of Princes &amp; Princesses"/>
    <s v="A complete revamp of all the Disney Princes &amp; Princesses!"/>
    <n v="1500"/>
    <n v="2"/>
    <x v="2"/>
    <s v="US"/>
    <s v="USD"/>
    <n v="1424229991"/>
    <n v="1421637991"/>
    <b v="0"/>
    <n v="2"/>
    <b v="0"/>
    <s v="photography/people"/>
    <n v="1.3333333333333333E-3"/>
    <n v="1"/>
    <x v="8"/>
    <s v="people"/>
    <x v="1992"/>
    <x v="1991"/>
  </r>
  <r>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s v="Programmable Capacitor"/>
    <s v="4.29 Billion+ Capacitor Combinations._x000a_No Coding Required."/>
    <n v="3000"/>
    <n v="7445.14"/>
    <x v="0"/>
    <s v="US"/>
    <s v="USD"/>
    <n v="1384557303"/>
    <n v="1383257703"/>
    <b v="1"/>
    <n v="271"/>
    <b v="1"/>
    <s v="technology/hardware"/>
    <n v="2.4817133333333334"/>
    <n v="27.472841328413285"/>
    <x v="2"/>
    <s v="hardware"/>
    <x v="2040"/>
    <x v="2039"/>
  </r>
  <r>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s v="LOCK8 - the World's First Smart Bike Lock"/>
    <s v="Keyless. Alarm secured. GPS tracking."/>
    <n v="50000"/>
    <n v="60095.35"/>
    <x v="0"/>
    <s v="GB"/>
    <s v="GBP"/>
    <n v="1386025140"/>
    <n v="1382963963"/>
    <b v="0"/>
    <n v="742"/>
    <b v="1"/>
    <s v="technology/hardware"/>
    <n v="1.2019070000000001"/>
    <n v="80.991037735849048"/>
    <x v="2"/>
    <s v="hardware"/>
    <x v="2049"/>
    <x v="2048"/>
  </r>
  <r>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s v="Raspberry Pi Debug Clip"/>
    <s v="Making using the serial terminal on the Raspberry Pi as easy as Pi!"/>
    <n v="2560"/>
    <n v="4308"/>
    <x v="0"/>
    <s v="GB"/>
    <s v="GBP"/>
    <n v="1425326400"/>
    <n v="1421916830"/>
    <b v="0"/>
    <n v="410"/>
    <b v="1"/>
    <s v="technology/hardware"/>
    <n v="1.6828125"/>
    <n v="10.507317073170732"/>
    <x v="2"/>
    <s v="hardware"/>
    <x v="2058"/>
    <x v="2057"/>
  </r>
  <r>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s v="Roosevelt Died."/>
    <s v="Our tour van died, we need help!"/>
    <n v="3000"/>
    <n v="3971"/>
    <x v="0"/>
    <s v="US"/>
    <s v="USD"/>
    <n v="1435808400"/>
    <n v="1434650084"/>
    <b v="0"/>
    <n v="63"/>
    <b v="1"/>
    <s v="music/indie rock"/>
    <n v="1.3236666666666668"/>
    <n v="63.031746031746032"/>
    <x v="4"/>
    <s v="indie rock"/>
    <x v="2099"/>
    <x v="2098"/>
  </r>
  <r>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s v="Matthew Moon's New Album"/>
    <s v="Indie rocker, Matthew Moon, has something to share with you..."/>
    <n v="7777"/>
    <n v="11364"/>
    <x v="0"/>
    <s v="US"/>
    <s v="USD"/>
    <n v="1352488027"/>
    <n v="1349892427"/>
    <b v="0"/>
    <n v="115"/>
    <b v="1"/>
    <s v="music/indie rock"/>
    <n v="1.4612318374694613"/>
    <n v="98.817391304347822"/>
    <x v="4"/>
    <s v="indie rock"/>
    <x v="2103"/>
    <x v="2102"/>
  </r>
  <r>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s v="Summer Underground // Honeycomb LP"/>
    <s v="Help us fund our second full-length album Honeycomb!"/>
    <n v="7000"/>
    <n v="7340"/>
    <x v="0"/>
    <s v="US"/>
    <s v="USD"/>
    <n v="1411505176"/>
    <n v="1408481176"/>
    <b v="0"/>
    <n v="107"/>
    <b v="1"/>
    <s v="music/indie rock"/>
    <n v="1.0485714285714285"/>
    <n v="68.598130841121488"/>
    <x v="4"/>
    <s v="indie rock"/>
    <x v="2113"/>
    <x v="2112"/>
  </r>
  <r>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s v="PORCHES. vs. THE U.S.A."/>
    <s v="PORCHES.  and Documentarians tour from New York to San Francisco and back."/>
    <n v="1000"/>
    <n v="1346.11"/>
    <x v="0"/>
    <s v="US"/>
    <s v="USD"/>
    <n v="1311538136"/>
    <n v="1308946136"/>
    <b v="0"/>
    <n v="17"/>
    <b v="1"/>
    <s v="music/indie rock"/>
    <n v="1.3461099999999999"/>
    <n v="79.182941176470578"/>
    <x v="4"/>
    <s v="indie rock"/>
    <x v="2118"/>
    <x v="2117"/>
  </r>
  <r>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s v="Three Monkeys - Part 1: Into the Abyss"/>
    <s v="Three Monkeys is an audio adventure game for PC."/>
    <n v="28000"/>
    <n v="8076"/>
    <x v="2"/>
    <s v="GB"/>
    <s v="GBP"/>
    <n v="1426158463"/>
    <n v="1423570063"/>
    <b v="0"/>
    <n v="236"/>
    <b v="0"/>
    <s v="games/video games"/>
    <n v="0.28842857142857142"/>
    <n v="34.220338983050844"/>
    <x v="6"/>
    <s v="video games"/>
    <x v="2127"/>
    <x v="2126"/>
  </r>
  <r>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s v="Wondrous Adventures: A Kid's Game"/>
    <s v="You are the hero tasked to save your home from the villainous Sanword."/>
    <n v="42000"/>
    <n v="85"/>
    <x v="2"/>
    <s v="US"/>
    <s v="USD"/>
    <n v="1408154663"/>
    <n v="1405130663"/>
    <b v="0"/>
    <n v="4"/>
    <b v="0"/>
    <s v="games/video games"/>
    <n v="2.0238095238095236E-3"/>
    <n v="21.25"/>
    <x v="6"/>
    <s v="video games"/>
    <x v="2130"/>
    <x v="2129"/>
  </r>
  <r>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s v="Johnny Rocketfingers 3"/>
    <s v="A Point and Click Adventure on Steroids."/>
    <n v="390000"/>
    <n v="2716"/>
    <x v="2"/>
    <s v="US"/>
    <s v="USD"/>
    <n v="1416125148"/>
    <n v="1413356748"/>
    <b v="0"/>
    <n v="55"/>
    <b v="0"/>
    <s v="games/video games"/>
    <n v="6.9641025641025639E-3"/>
    <n v="49.381818181818183"/>
    <x v="6"/>
    <s v="video games"/>
    <x v="2147"/>
    <x v="2146"/>
  </r>
  <r>
    <s v="ZomBlock's"/>
    <s v="zomblock's is a online zombie survival game where you can craft new weapons,find food and water to keep yourself alive."/>
    <n v="100"/>
    <n v="2"/>
    <x v="2"/>
    <s v="GB"/>
    <s v="GBP"/>
    <n v="1427992582"/>
    <n v="1425404182"/>
    <b v="0"/>
    <n v="2"/>
    <b v="0"/>
    <s v="games/video games"/>
    <n v="0.02"/>
    <n v="1"/>
    <x v="6"/>
    <s v="video games"/>
    <x v="2148"/>
    <x v="2147"/>
  </r>
  <r>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s v="The Unknown Door"/>
    <s v="A pixel styled open world detective game."/>
    <n v="50000"/>
    <n v="405"/>
    <x v="2"/>
    <s v="NO"/>
    <s v="NOK"/>
    <n v="1468392599"/>
    <n v="1465800599"/>
    <b v="0"/>
    <n v="4"/>
    <b v="0"/>
    <s v="games/video games"/>
    <n v="8.0999999999999996E-3"/>
    <n v="101.25"/>
    <x v="6"/>
    <s v="video games"/>
    <x v="2150"/>
    <x v="2149"/>
  </r>
  <r>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s v="VoxelMaze"/>
    <s v="A Level Editor, Turned up to eleven. Infinite creativity in one package, solo or with up to 16 of your friends."/>
    <n v="5000"/>
    <n v="115"/>
    <x v="2"/>
    <s v="GB"/>
    <s v="GBP"/>
    <n v="1459443385"/>
    <n v="1456854985"/>
    <b v="0"/>
    <n v="5"/>
    <b v="0"/>
    <s v="games/video games"/>
    <n v="2.3E-2"/>
    <n v="23"/>
    <x v="6"/>
    <s v="video games"/>
    <x v="2155"/>
    <x v="2154"/>
  </r>
  <r>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s v="Nin"/>
    <s v="Gamers and 90's fans unite in this small tale of epic proportions!"/>
    <n v="75000"/>
    <n v="21144"/>
    <x v="2"/>
    <s v="US"/>
    <s v="USD"/>
    <n v="1482479940"/>
    <n v="1479684783"/>
    <b v="0"/>
    <n v="57"/>
    <b v="0"/>
    <s v="games/video games"/>
    <n v="0.28192"/>
    <n v="370.94736842105266"/>
    <x v="6"/>
    <s v="video games"/>
    <x v="2157"/>
    <x v="2156"/>
  </r>
  <r>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s v="CallMeGhost DEBUT ALBUM preorder!"/>
    <s v="We're trying to fund hard copies of our debut album!"/>
    <n v="400"/>
    <n v="463"/>
    <x v="0"/>
    <s v="US"/>
    <s v="USD"/>
    <n v="1443040059"/>
    <n v="1440448059"/>
    <b v="0"/>
    <n v="13"/>
    <b v="1"/>
    <s v="music/rock"/>
    <n v="1.1575"/>
    <n v="35.615384615384613"/>
    <x v="4"/>
    <s v="rock"/>
    <x v="2161"/>
    <x v="2160"/>
  </r>
  <r>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s v="Rosaline debut record"/>
    <s v="South Florida roots country/rock outfit's long awaited debut record"/>
    <n v="5500"/>
    <n v="5645"/>
    <x v="0"/>
    <s v="US"/>
    <s v="USD"/>
    <n v="1466827140"/>
    <n v="1464196414"/>
    <b v="0"/>
    <n v="83"/>
    <b v="1"/>
    <s v="music/rock"/>
    <n v="1.0263636363636364"/>
    <n v="68.01204819277109"/>
    <x v="4"/>
    <s v="rock"/>
    <x v="2164"/>
    <x v="2163"/>
  </r>
  <r>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s v="Planes and Planets needs to get their EP finished!!"/>
    <s v="We need YOUR HELP to take one more step to this make release sound amazing!"/>
    <n v="150"/>
    <n v="180"/>
    <x v="0"/>
    <s v="US"/>
    <s v="USD"/>
    <n v="1347672937"/>
    <n v="1346463337"/>
    <b v="0"/>
    <n v="8"/>
    <b v="1"/>
    <s v="music/rock"/>
    <n v="1.2"/>
    <n v="22.5"/>
    <x v="4"/>
    <s v="rock"/>
    <x v="2167"/>
    <x v="2166"/>
  </r>
  <r>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s v="Decadolo. Flip it!"/>
    <s v="A new strategic board game designed to flip out your opponent."/>
    <n v="9000"/>
    <n v="13228"/>
    <x v="0"/>
    <s v="IE"/>
    <s v="EUR"/>
    <n v="1444903198"/>
    <n v="1442311198"/>
    <b v="1"/>
    <n v="251"/>
    <b v="1"/>
    <s v="games/tabletop games"/>
    <n v="1.4697777777777778"/>
    <n v="52.701195219123505"/>
    <x v="6"/>
    <s v="tabletop games"/>
    <x v="2199"/>
    <x v="2198"/>
  </r>
  <r>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s v="Make a record, write a song, take the Vinyl Skyway. "/>
    <s v="The Vinyl Skyway reunite to make a third album. "/>
    <n v="6000"/>
    <n v="6373.27"/>
    <x v="0"/>
    <s v="US"/>
    <s v="USD"/>
    <n v="1299902400"/>
    <n v="1297451245"/>
    <b v="0"/>
    <n v="59"/>
    <b v="1"/>
    <s v="music/rock"/>
    <n v="1.0622116666666668"/>
    <n v="108.02152542372882"/>
    <x v="4"/>
    <s v="rock"/>
    <x v="2284"/>
    <x v="2283"/>
  </r>
  <r>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s v="Company Company: Debut EP"/>
    <s v="New Jersey Alternative Rock band COCO needs YOUR help self-releasing debut EP!"/>
    <n v="1000"/>
    <n v="1006"/>
    <x v="0"/>
    <s v="US"/>
    <s v="USD"/>
    <n v="1331697540"/>
    <n v="1328749249"/>
    <b v="0"/>
    <n v="19"/>
    <b v="1"/>
    <s v="music/rock"/>
    <n v="1.006"/>
    <n v="52.94736842105263"/>
    <x v="4"/>
    <s v="rock"/>
    <x v="2297"/>
    <x v="2296"/>
  </r>
  <r>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s v="Time Crash"/>
    <s v="We are America's first trock band, and we're ready to bring you our first album!"/>
    <n v="5000"/>
    <n v="6680.22"/>
    <x v="0"/>
    <s v="US"/>
    <s v="USD"/>
    <n v="1371785496"/>
    <n v="1369193496"/>
    <b v="1"/>
    <n v="211"/>
    <b v="1"/>
    <s v="music/indie rock"/>
    <n v="1.336044"/>
    <n v="31.659810426540286"/>
    <x v="4"/>
    <s v="indie rock"/>
    <x v="2301"/>
    <x v="2300"/>
  </r>
  <r>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s v="Dissertation (Canceled)"/>
    <s v="Almost done with doctorate degree but need funding of $35,000 to complete research of project."/>
    <n v="35000"/>
    <n v="25"/>
    <x v="1"/>
    <s v="US"/>
    <s v="USD"/>
    <n v="1420910460"/>
    <n v="1415726460"/>
    <b v="0"/>
    <n v="1"/>
    <b v="0"/>
    <s v="technology/web"/>
    <n v="7.1428571428571429E-4"/>
    <n v="25"/>
    <x v="2"/>
    <s v="web"/>
    <x v="2354"/>
    <x v="2352"/>
  </r>
  <r>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s v="HardstyleUnited.com (Canceled)"/>
    <s v="HardstyleUnited.com The Global Hardstyle community. Your Hardstyle community."/>
    <n v="10000"/>
    <n v="0"/>
    <x v="1"/>
    <s v="NL"/>
    <s v="EUR"/>
    <n v="1433530104"/>
    <n v="1430938104"/>
    <b v="0"/>
    <n v="0"/>
    <b v="0"/>
    <s v="technology/web"/>
    <n v="0"/>
    <e v="#DIV/0!"/>
    <x v="2"/>
    <s v="web"/>
    <x v="2356"/>
    <x v="2354"/>
  </r>
  <r>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s v="Cykelauktion.com (Canceled)"/>
    <s v="We want to create a safe marketplace for buying and selling bicycles."/>
    <n v="850000"/>
    <n v="50"/>
    <x v="1"/>
    <s v="SE"/>
    <s v="SEK"/>
    <n v="1440863624"/>
    <n v="1438271624"/>
    <b v="0"/>
    <n v="1"/>
    <b v="0"/>
    <s v="technology/web"/>
    <n v="5.8823529411764708E-5"/>
    <n v="50"/>
    <x v="2"/>
    <s v="web"/>
    <x v="2373"/>
    <x v="2371"/>
  </r>
  <r>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s v="KEEPUP INC (Canceled)"/>
    <s v="KEEPUP allows you to extend your social circle by introducing you to new people via your friends."/>
    <n v="110000"/>
    <n v="0"/>
    <x v="1"/>
    <s v="US"/>
    <s v="USD"/>
    <n v="1440548330"/>
    <n v="1438042730"/>
    <b v="0"/>
    <n v="0"/>
    <b v="0"/>
    <s v="technology/web"/>
    <n v="0"/>
    <e v="#DIV/0!"/>
    <x v="2"/>
    <s v="web"/>
    <x v="2378"/>
    <x v="2376"/>
  </r>
  <r>
    <s v="SelectCooks.com (Canceled)"/>
    <s v="Selectcooks.com is a community marketplace for people to list, find and hire chefs."/>
    <n v="30000"/>
    <n v="0"/>
    <x v="1"/>
    <s v="US"/>
    <s v="USD"/>
    <n v="1444004616"/>
    <n v="1440116616"/>
    <b v="0"/>
    <n v="0"/>
    <b v="0"/>
    <s v="technology/web"/>
    <n v="0"/>
    <e v="#DIV/0!"/>
    <x v="2"/>
    <s v="web"/>
    <x v="2379"/>
    <x v="2377"/>
  </r>
  <r>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s v="oToBOTS.com - Freedom from high cost auto repairs (Canceled)"/>
    <s v="Using the power of internet to help people save hundreds in car repair."/>
    <n v="20000"/>
    <n v="25"/>
    <x v="1"/>
    <s v="US"/>
    <s v="USD"/>
    <n v="1427825044"/>
    <n v="1425236644"/>
    <b v="0"/>
    <n v="1"/>
    <b v="0"/>
    <s v="technology/web"/>
    <n v="1.25E-3"/>
    <n v="25"/>
    <x v="2"/>
    <s v="web"/>
    <x v="2391"/>
    <x v="2389"/>
  </r>
  <r>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s v="VENT it out (Canceled)"/>
    <s v="I am making a social website where people can anonymously or openly vent, All walks of life all over the world"/>
    <n v="33000"/>
    <n v="0"/>
    <x v="1"/>
    <s v="US"/>
    <s v="USD"/>
    <n v="1484038620"/>
    <n v="1481597687"/>
    <b v="0"/>
    <n v="0"/>
    <b v="0"/>
    <s v="technology/web"/>
    <n v="0"/>
    <e v="#DIV/0!"/>
    <x v="2"/>
    <s v="web"/>
    <x v="2395"/>
    <x v="2393"/>
  </r>
  <r>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s v="Cupcake Truck Unite"/>
    <s v="Small town, delicious treats, and a mobile truck"/>
    <n v="12000"/>
    <n v="52"/>
    <x v="2"/>
    <s v="US"/>
    <s v="USD"/>
    <n v="1431533931"/>
    <n v="1428941931"/>
    <b v="0"/>
    <n v="1"/>
    <b v="0"/>
    <s v="food/food trucks"/>
    <n v="4.3333333333333331E-3"/>
    <n v="52"/>
    <x v="7"/>
    <s v="food trucks"/>
    <x v="2402"/>
    <x v="2400"/>
  </r>
  <r>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s v="Sabroso On Wheels"/>
    <s v="A US Army Vet trying to get a Peruvian food truck going! Really good Peruvian food now mobile!"/>
    <n v="15000"/>
    <n v="30"/>
    <x v="2"/>
    <s v="US"/>
    <s v="USD"/>
    <n v="1415247757"/>
    <n v="1412652157"/>
    <b v="0"/>
    <n v="2"/>
    <b v="0"/>
    <s v="food/food trucks"/>
    <n v="2E-3"/>
    <n v="15"/>
    <x v="7"/>
    <s v="food trucks"/>
    <x v="2408"/>
    <x v="2406"/>
  </r>
  <r>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s v="Mexican food truck"/>
    <s v="I want to start my food truck business."/>
    <n v="25000"/>
    <n v="5"/>
    <x v="2"/>
    <s v="US"/>
    <s v="USD"/>
    <n v="1427225644"/>
    <n v="1422045244"/>
    <b v="0"/>
    <n v="5"/>
    <b v="0"/>
    <s v="food/food trucks"/>
    <n v="2.0000000000000001E-4"/>
    <n v="1"/>
    <x v="7"/>
    <s v="food trucks"/>
    <x v="2418"/>
    <x v="2416"/>
  </r>
  <r>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s v="hot dog cart"/>
    <s v="help me start Merrill's first hot dog cart in this empty lot"/>
    <n v="6000"/>
    <n v="1"/>
    <x v="2"/>
    <s v="US"/>
    <s v="USD"/>
    <n v="1424536196"/>
    <n v="1421944196"/>
    <b v="0"/>
    <n v="1"/>
    <b v="0"/>
    <s v="food/food trucks"/>
    <n v="1.6666666666666666E-4"/>
    <n v="1"/>
    <x v="7"/>
    <s v="food trucks"/>
    <x v="2421"/>
    <x v="2419"/>
  </r>
  <r>
    <s v="Help starting a family owned food truck"/>
    <s v="Family owned business serving BBQ and seafood to the public"/>
    <n v="500"/>
    <n v="1"/>
    <x v="2"/>
    <s v="US"/>
    <s v="USD"/>
    <n v="1426091036"/>
    <n v="1423502636"/>
    <b v="0"/>
    <n v="1"/>
    <b v="0"/>
    <s v="food/food trucks"/>
    <n v="2E-3"/>
    <n v="1"/>
    <x v="7"/>
    <s v="food trucks"/>
    <x v="2422"/>
    <x v="2420"/>
  </r>
  <r>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s v="Lily and Memphs"/>
    <s v="Great and creative food from the heart in the form of a sweet food truck!"/>
    <n v="25000"/>
    <n v="310"/>
    <x v="2"/>
    <s v="US"/>
    <s v="USD"/>
    <n v="1414445108"/>
    <n v="1411853108"/>
    <b v="0"/>
    <n v="9"/>
    <b v="0"/>
    <s v="food/food trucks"/>
    <n v="1.24E-2"/>
    <n v="34.444444444444443"/>
    <x v="7"/>
    <s v="food trucks"/>
    <x v="2424"/>
    <x v="2422"/>
  </r>
  <r>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s v="Premium Burgers"/>
    <s v="From Moo 2 You! We want to offer premium burgers to a taco flooded environment."/>
    <n v="35000"/>
    <n v="1"/>
    <x v="2"/>
    <s v="US"/>
    <s v="USD"/>
    <n v="1426182551"/>
    <n v="1423594151"/>
    <b v="0"/>
    <n v="1"/>
    <b v="0"/>
    <s v="food/food trucks"/>
    <n v="2.8571428571428571E-5"/>
    <n v="1"/>
    <x v="7"/>
    <s v="food trucks"/>
    <x v="2428"/>
    <x v="2426"/>
  </r>
  <r>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s v="Murphy's good eatin'"/>
    <s v="Go to Colorado and run a food truck with homemade food of all kinds."/>
    <n v="100000"/>
    <n v="2"/>
    <x v="2"/>
    <s v="US"/>
    <s v="USD"/>
    <n v="1467080613"/>
    <n v="1461896613"/>
    <b v="0"/>
    <n v="2"/>
    <b v="0"/>
    <s v="food/food trucks"/>
    <n v="2.0000000000000002E-5"/>
    <n v="1"/>
    <x v="7"/>
    <s v="food trucks"/>
    <x v="2431"/>
    <x v="2429"/>
  </r>
  <r>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s v="Cuppa Gumbos"/>
    <s v="Homemade Gumbo, Stews and Curry to be served hot and fresh everyday at any festival or concert we can attend."/>
    <n v="8000"/>
    <n v="0"/>
    <x v="2"/>
    <s v="US"/>
    <s v="USD"/>
    <n v="1426615200"/>
    <n v="1422400188"/>
    <b v="0"/>
    <n v="0"/>
    <b v="0"/>
    <s v="food/food trucks"/>
    <n v="0"/>
    <e v="#DIV/0!"/>
    <x v="7"/>
    <s v="food trucks"/>
    <x v="2437"/>
    <x v="2435"/>
  </r>
  <r>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s v="The first green Food Truck in Phnom Penh"/>
    <s v="Starting a entire clean energy food truck and set a new standard for Cambodia"/>
    <n v="5000"/>
    <n v="10"/>
    <x v="2"/>
    <s v="BE"/>
    <s v="EUR"/>
    <n v="1455399313"/>
    <n v="1452807313"/>
    <b v="0"/>
    <n v="2"/>
    <b v="0"/>
    <s v="food/food trucks"/>
    <n v="2E-3"/>
    <n v="5"/>
    <x v="7"/>
    <s v="food trucks"/>
    <x v="2440"/>
    <x v="2438"/>
  </r>
  <r>
    <s v="Bring Alchemy Pops to the People!"/>
    <s v="YOU can help Alchemy Pops POP up on a street near you!"/>
    <n v="7500"/>
    <n v="8091"/>
    <x v="0"/>
    <s v="US"/>
    <s v="USD"/>
    <n v="1437627540"/>
    <n v="1435806054"/>
    <b v="0"/>
    <n v="109"/>
    <b v="1"/>
    <s v="food/small batch"/>
    <n v="1.0788"/>
    <n v="74.22935779816514"/>
    <x v="7"/>
    <s v="small batch"/>
    <x v="2441"/>
    <x v="2439"/>
  </r>
  <r>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s v="Emma Ate the Lion &quot;Songs Two Count Too&quot;"/>
    <s v="Emma Ate The Lion's debut full length album"/>
    <n v="2000"/>
    <n v="2325"/>
    <x v="0"/>
    <s v="US"/>
    <s v="USD"/>
    <n v="1366138800"/>
    <n v="1362710425"/>
    <b v="0"/>
    <n v="75"/>
    <b v="1"/>
    <s v="music/indie rock"/>
    <n v="1.1625000000000001"/>
    <n v="31"/>
    <x v="4"/>
    <s v="indie rock"/>
    <x v="2463"/>
    <x v="2460"/>
  </r>
  <r>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s v="Debut Album"/>
    <s v="Releasing my first album in August, and I need your help in order to get it done!"/>
    <n v="750"/>
    <n v="1285"/>
    <x v="0"/>
    <s v="US"/>
    <s v="USD"/>
    <n v="1344789345"/>
    <n v="1340901345"/>
    <b v="0"/>
    <n v="41"/>
    <b v="1"/>
    <s v="music/indie rock"/>
    <n v="1.7133333333333334"/>
    <n v="31.341463414634145"/>
    <x v="4"/>
    <s v="indie rock"/>
    <x v="2477"/>
    <x v="2474"/>
  </r>
  <r>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s v="SUPER NICE EP 2012"/>
    <s v="We're a band from Hawaii trying to produce our first EP and we need help!"/>
    <n v="600"/>
    <n v="750"/>
    <x v="0"/>
    <s v="US"/>
    <s v="USD"/>
    <n v="1339840740"/>
    <n v="1335397188"/>
    <b v="0"/>
    <n v="27"/>
    <b v="1"/>
    <s v="music/indie rock"/>
    <n v="1.25"/>
    <n v="27.777777777777779"/>
    <x v="4"/>
    <s v="indie rock"/>
    <x v="2492"/>
    <x v="2489"/>
  </r>
  <r>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s v="Halal Restaurant and Internet Cafe"/>
    <s v="Halal Restaurant and Internet Cafe 20 percent of profits will go to building masjids."/>
    <n v="35000"/>
    <n v="0"/>
    <x v="2"/>
    <s v="US"/>
    <s v="USD"/>
    <n v="1416014534"/>
    <n v="1413418934"/>
    <b v="0"/>
    <n v="0"/>
    <b v="0"/>
    <s v="food/restaurants"/>
    <n v="0"/>
    <e v="#DIV/0!"/>
    <x v="7"/>
    <s v="restaurants"/>
    <x v="2504"/>
    <x v="2501"/>
  </r>
  <r>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s v="Help Cafe Talavera get a New Kitchen!"/>
    <s v="Unique dishes for a unique city!."/>
    <n v="42850"/>
    <n v="0"/>
    <x v="2"/>
    <s v="US"/>
    <s v="USD"/>
    <n v="1431308704"/>
    <n v="1428716704"/>
    <b v="0"/>
    <n v="0"/>
    <b v="0"/>
    <s v="food/restaurants"/>
    <n v="0"/>
    <e v="#DIV/0!"/>
    <x v="7"/>
    <s v="restaurants"/>
    <x v="2507"/>
    <x v="2504"/>
  </r>
  <r>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s v="Kelli's Kitchen"/>
    <s v="Better than your mom's, better than Cracker Barrel, only at Kelli's Kitchen (all from scratch)."/>
    <n v="150000"/>
    <n v="65"/>
    <x v="2"/>
    <s v="US"/>
    <s v="USD"/>
    <n v="1405741404"/>
    <n v="1403149404"/>
    <b v="0"/>
    <n v="4"/>
    <b v="0"/>
    <s v="food/restaurants"/>
    <n v="4.3333333333333331E-4"/>
    <n v="16.25"/>
    <x v="7"/>
    <s v="restaurants"/>
    <x v="2519"/>
    <x v="2516"/>
  </r>
  <r>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s v="UrbanArias is DC's Contemporary Opera Company"/>
    <s v="Opera. Short. New."/>
    <n v="6000"/>
    <n v="6257"/>
    <x v="0"/>
    <s v="US"/>
    <s v="USD"/>
    <n v="1332636975"/>
    <n v="1328752575"/>
    <b v="0"/>
    <n v="76"/>
    <b v="1"/>
    <s v="music/classical music"/>
    <n v="1.0428333333333333"/>
    <n v="82.328947368421055"/>
    <x v="4"/>
    <s v="classical music"/>
    <x v="2529"/>
    <x v="2526"/>
  </r>
  <r>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s v="Mark Hayes Requiem Recording"/>
    <s v="Mark Hayes: Requiem Recording"/>
    <n v="20000"/>
    <n v="20755"/>
    <x v="0"/>
    <s v="US"/>
    <s v="USD"/>
    <n v="1417463945"/>
    <n v="1414781945"/>
    <b v="0"/>
    <n v="78"/>
    <b v="1"/>
    <s v="music/classical music"/>
    <n v="1.03775"/>
    <n v="266.08974358974359"/>
    <x v="4"/>
    <s v="classical music"/>
    <x v="2535"/>
    <x v="2532"/>
  </r>
  <r>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s v="Phoenix Pearl Boba Tea Truck (Canceled)"/>
    <s v="Michigan based bubble tea and specialty ice cream food truck"/>
    <n v="20000"/>
    <n v="0"/>
    <x v="1"/>
    <s v="US"/>
    <s v="USD"/>
    <n v="1438226451"/>
    <n v="1433042451"/>
    <b v="0"/>
    <n v="0"/>
    <b v="0"/>
    <s v="food/food trucks"/>
    <n v="0"/>
    <e v="#DIV/0!"/>
    <x v="7"/>
    <s v="food trucks"/>
    <x v="2563"/>
    <x v="2560"/>
  </r>
  <r>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s v="2 Go Fast Food (Canceled)"/>
    <s v="A New Twist with an American and Philippine fast food Mobile Trailer."/>
    <n v="10000"/>
    <n v="0"/>
    <x v="1"/>
    <s v="US"/>
    <s v="USD"/>
    <n v="1428707647"/>
    <n v="1424823247"/>
    <b v="0"/>
    <n v="0"/>
    <b v="0"/>
    <s v="food/food trucks"/>
    <n v="0"/>
    <e v="#DIV/0!"/>
    <x v="7"/>
    <s v="food trucks"/>
    <x v="2576"/>
    <x v="2573"/>
  </r>
  <r>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s v="Drunken Wings"/>
    <s v="The place where chicken meets liquor for the first time!"/>
    <n v="90000"/>
    <n v="1"/>
    <x v="2"/>
    <s v="US"/>
    <s v="USD"/>
    <n v="1477784634"/>
    <n v="1475192634"/>
    <b v="0"/>
    <n v="1"/>
    <b v="0"/>
    <s v="food/food trucks"/>
    <n v="1.1111111111111112E-5"/>
    <n v="1"/>
    <x v="7"/>
    <s v="food trucks"/>
    <x v="2582"/>
    <x v="2579"/>
  </r>
  <r>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s v="Culinary Arts Food Truck Style"/>
    <s v="Bringing quality food to the masses using local premium ingredients, but at a food truck price!"/>
    <n v="10000"/>
    <n v="0"/>
    <x v="2"/>
    <s v="US"/>
    <s v="USD"/>
    <n v="1434341369"/>
    <n v="1431749369"/>
    <b v="0"/>
    <n v="0"/>
    <b v="0"/>
    <s v="food/food trucks"/>
    <n v="0"/>
    <e v="#DIV/0!"/>
    <x v="7"/>
    <s v="food trucks"/>
    <x v="2584"/>
    <x v="2581"/>
  </r>
  <r>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s v="Balloons (Canceled)"/>
    <s v="Thank you for your support!"/>
    <n v="15000"/>
    <n v="3155"/>
    <x v="1"/>
    <s v="US"/>
    <s v="USD"/>
    <n v="1455048000"/>
    <n v="1452631647"/>
    <b v="0"/>
    <n v="43"/>
    <b v="0"/>
    <s v="technology/space exploration"/>
    <n v="0.21033333333333334"/>
    <n v="73.372093023255815"/>
    <x v="2"/>
    <s v="space exploration"/>
    <x v="2655"/>
    <x v="2651"/>
  </r>
  <r>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s v="test (Canceled)"/>
    <s v="test"/>
    <n v="49000"/>
    <n v="1333"/>
    <x v="1"/>
    <s v="US"/>
    <s v="USD"/>
    <n v="1429321210"/>
    <n v="1426729210"/>
    <b v="0"/>
    <n v="10"/>
    <b v="0"/>
    <s v="technology/space exploration"/>
    <n v="2.720408163265306E-2"/>
    <n v="133.30000000000001"/>
    <x v="2"/>
    <s v="space exploration"/>
    <x v="2659"/>
    <x v="2655"/>
  </r>
  <r>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s v="UOttawa Makermobile"/>
    <s v="Creativity on the go! |_x000a_CrÃ©ativitÃ© en mouvement !"/>
    <n v="1000"/>
    <n v="1707"/>
    <x v="0"/>
    <s v="CA"/>
    <s v="CAD"/>
    <n v="1447079520"/>
    <n v="1443449265"/>
    <b v="0"/>
    <n v="28"/>
    <b v="1"/>
    <s v="technology/makerspaces"/>
    <n v="1.7070000000000001"/>
    <n v="60.964285714285715"/>
    <x v="2"/>
    <s v="makerspaces"/>
    <x v="2668"/>
    <x v="2664"/>
  </r>
  <r>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s v="iHeart Pillow"/>
    <s v="iHeartPillow, Connecting loved ones"/>
    <n v="32000"/>
    <n v="276"/>
    <x v="2"/>
    <s v="ES"/>
    <s v="EUR"/>
    <n v="1459915491"/>
    <n v="1457327091"/>
    <b v="0"/>
    <n v="4"/>
    <b v="0"/>
    <s v="technology/makerspaces"/>
    <n v="8.6250000000000007E-3"/>
    <n v="69"/>
    <x v="2"/>
    <s v="makerspaces"/>
    <x v="2680"/>
    <x v="2676"/>
  </r>
  <r>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s v="Munch Wagon"/>
    <s v="Your American Pizzas, Wings, Stuffed Gouda Burger, Sweet &amp; Russet Potato Fries served on a food Truck!!"/>
    <n v="15000"/>
    <n v="0"/>
    <x v="2"/>
    <s v="US"/>
    <s v="USD"/>
    <n v="1435591318"/>
    <n v="1432999318"/>
    <b v="0"/>
    <n v="0"/>
    <b v="0"/>
    <s v="food/food trucks"/>
    <n v="0"/>
    <e v="#DIV/0!"/>
    <x v="7"/>
    <s v="food trucks"/>
    <x v="2687"/>
    <x v="2683"/>
  </r>
  <r>
    <s v="Mac N Cheez Food Truck"/>
    <s v="The amazing gourmet Mac N Cheez Food Truck Campaigne!"/>
    <n v="50000"/>
    <n v="74"/>
    <x v="2"/>
    <s v="US"/>
    <s v="USD"/>
    <n v="1424746800"/>
    <n v="1422067870"/>
    <b v="0"/>
    <n v="14"/>
    <b v="0"/>
    <s v="food/food trucks"/>
    <n v="1.48E-3"/>
    <n v="5.2857142857142856"/>
    <x v="7"/>
    <s v="food trucks"/>
    <x v="2688"/>
    <x v="2684"/>
  </r>
  <r>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s v="Cook"/>
    <s v="A Great New local Food Truck serving up ethnic fusion inspired eats in Ottawa."/>
    <n v="65000"/>
    <n v="35"/>
    <x v="2"/>
    <s v="CA"/>
    <s v="CAD"/>
    <n v="1431278557"/>
    <n v="1427390557"/>
    <b v="0"/>
    <n v="2"/>
    <b v="0"/>
    <s v="food/food trucks"/>
    <n v="5.3846153846153844E-4"/>
    <n v="17.5"/>
    <x v="7"/>
    <s v="food trucks"/>
    <x v="2691"/>
    <x v="2687"/>
  </r>
  <r>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s v="my bakery truck"/>
    <s v="Hi, I want make my first bakery. Food truck was great, but I not have a car licence. So, help me to be my dream!"/>
    <n v="2"/>
    <n v="0"/>
    <x v="2"/>
    <s v="CA"/>
    <s v="CAD"/>
    <n v="1407533463"/>
    <n v="1404941463"/>
    <b v="0"/>
    <n v="0"/>
    <b v="0"/>
    <s v="food/food trucks"/>
    <n v="0"/>
    <e v="#DIV/0!"/>
    <x v="7"/>
    <s v="food trucks"/>
    <x v="2699"/>
    <x v="2695"/>
  </r>
  <r>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s v="Fischer Theatre Marquee"/>
    <s v="Help light the lights at the historic Fischer Theatre in Danville, IL."/>
    <n v="16500"/>
    <n v="1739"/>
    <x v="3"/>
    <s v="US"/>
    <s v="USD"/>
    <n v="1490389158"/>
    <n v="1486504758"/>
    <b v="0"/>
    <n v="8"/>
    <b v="0"/>
    <s v="theater/spaces"/>
    <n v="0.10539393939393939"/>
    <n v="217.375"/>
    <x v="1"/>
    <s v="spaces"/>
    <x v="2705"/>
    <x v="2701"/>
  </r>
  <r>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s v="House of Yes"/>
    <s v="Building Brooklyn's own creative venue for circus, theater and events of all types."/>
    <n v="60000"/>
    <n v="92340.21"/>
    <x v="0"/>
    <s v="US"/>
    <s v="USD"/>
    <n v="1407549600"/>
    <n v="1404797428"/>
    <b v="1"/>
    <n v="1088"/>
    <b v="1"/>
    <s v="theater/spaces"/>
    <n v="1.5390035000000002"/>
    <n v="84.871516544117654"/>
    <x v="1"/>
    <s v="spaces"/>
    <x v="2710"/>
    <x v="2706"/>
  </r>
  <r>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s v="Krimston TWO - Dual SIM case for iPhone"/>
    <s v="Krimston TWO: iPhone Dual SIM Case"/>
    <n v="100000"/>
    <n v="105745"/>
    <x v="0"/>
    <s v="US"/>
    <s v="USD"/>
    <n v="1461333311"/>
    <n v="1458741311"/>
    <b v="0"/>
    <n v="404"/>
    <b v="1"/>
    <s v="technology/hardware"/>
    <n v="1.05745"/>
    <n v="261.74504950495049"/>
    <x v="2"/>
    <s v="hardware"/>
    <x v="2726"/>
    <x v="2722"/>
  </r>
  <r>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s v="Mrs. Brown and Her Lost Puppy."/>
    <s v="Help me publish my 1st children's book as an aspiring author!"/>
    <n v="8000"/>
    <n v="35"/>
    <x v="2"/>
    <s v="US"/>
    <s v="USD"/>
    <n v="1413770820"/>
    <n v="1412005602"/>
    <b v="0"/>
    <n v="4"/>
    <b v="0"/>
    <s v="publishing/children's books"/>
    <n v="4.3750000000000004E-3"/>
    <n v="8.75"/>
    <x v="3"/>
    <s v="children's books"/>
    <x v="2741"/>
    <x v="2737"/>
  </r>
  <r>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s v="A Tree is a Tree, no matter what you see.  CHILDREN'S BOOK"/>
    <s v="Self-publishing my children's book."/>
    <n v="10000"/>
    <n v="110"/>
    <x v="2"/>
    <s v="US"/>
    <s v="USD"/>
    <n v="1428171037"/>
    <n v="1425582637"/>
    <b v="0"/>
    <n v="2"/>
    <b v="0"/>
    <s v="publishing/children's books"/>
    <n v="1.0999999999999999E-2"/>
    <n v="55"/>
    <x v="3"/>
    <s v="children's books"/>
    <x v="2749"/>
    <x v="2745"/>
  </r>
  <r>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s v="C is for Crooked"/>
    <s v="A children's letter book that Lampoons Hillary Clinton"/>
    <n v="1500"/>
    <n v="10"/>
    <x v="2"/>
    <s v="US"/>
    <s v="USD"/>
    <n v="1470498332"/>
    <n v="1469202332"/>
    <b v="0"/>
    <n v="2"/>
    <b v="0"/>
    <s v="publishing/children's books"/>
    <n v="6.6666666666666671E-3"/>
    <n v="5"/>
    <x v="3"/>
    <s v="children's books"/>
    <x v="2757"/>
    <x v="2753"/>
  </r>
  <r>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s v="Travel with baby"/>
    <s v="Turn the World with my kids, and then write a book with the advice for traveling with baby"/>
    <n v="100000"/>
    <n v="0"/>
    <x v="2"/>
    <s v="IT"/>
    <s v="EUR"/>
    <n v="1489142688"/>
    <n v="1486550688"/>
    <b v="0"/>
    <n v="0"/>
    <b v="0"/>
    <s v="publishing/children's books"/>
    <n v="0"/>
    <e v="#DIV/0!"/>
    <x v="3"/>
    <s v="children's books"/>
    <x v="2780"/>
    <x v="2776"/>
  </r>
  <r>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s v="Fierce"/>
    <s v="A heart-melting farce about sex, art and the lovelorn lay-abouts of London-town."/>
    <n v="2500"/>
    <n v="2946"/>
    <x v="0"/>
    <s v="GB"/>
    <s v="GBP"/>
    <n v="1404913180"/>
    <n v="1403703580"/>
    <b v="0"/>
    <n v="74"/>
    <b v="1"/>
    <s v="theater/plays"/>
    <n v="1.1783999999999999"/>
    <n v="39.810810810810814"/>
    <x v="1"/>
    <s v="plays"/>
    <x v="2786"/>
    <x v="2782"/>
  </r>
  <r>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s v="ACT Underground Theatre, TLDC"/>
    <s v="MOVING FORWARD! WE HAVE REACHED GOAL BUT HAVE MORE TIME!! PLEASE CONSIDER PLEDGING."/>
    <n v="2000"/>
    <n v="2050"/>
    <x v="0"/>
    <s v="US"/>
    <s v="USD"/>
    <n v="1469811043"/>
    <n v="1467219043"/>
    <b v="0"/>
    <n v="20"/>
    <b v="1"/>
    <s v="theater/plays"/>
    <n v="1.0249999999999999"/>
    <n v="102.5"/>
    <x v="1"/>
    <s v="plays"/>
    <x v="2788"/>
    <x v="2784"/>
  </r>
  <r>
    <s v="The Adventurers Club"/>
    <s v="BNT's Biggest Adventure So Far: Our 2015 full length production!"/>
    <n v="3000"/>
    <n v="3035"/>
    <x v="0"/>
    <s v="US"/>
    <s v="USD"/>
    <n v="1426132800"/>
    <n v="1424477934"/>
    <b v="0"/>
    <n v="24"/>
    <b v="1"/>
    <s v="theater/plays"/>
    <n v="1.0116666666666667"/>
    <n v="126.45833333333333"/>
    <x v="1"/>
    <s v="plays"/>
    <x v="2789"/>
    <x v="2785"/>
  </r>
  <r>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s v="Fishcakes"/>
    <s v="Fishcakes is a piece of new writing for the Camden Fringe that explores a story of love, loss, and all the â€˜little things'."/>
    <n v="800"/>
    <n v="924"/>
    <x v="0"/>
    <s v="GB"/>
    <s v="GBP"/>
    <n v="1404564028"/>
    <n v="1401972028"/>
    <b v="0"/>
    <n v="21"/>
    <b v="1"/>
    <s v="theater/plays"/>
    <n v="1.155"/>
    <n v="44"/>
    <x v="1"/>
    <s v="plays"/>
    <x v="2796"/>
    <x v="2792"/>
  </r>
  <r>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s v="The Commission Theatre Co."/>
    <s v="Bringing Shakespeare back to the Playwrights"/>
    <n v="5000"/>
    <n v="6300"/>
    <x v="0"/>
    <s v="US"/>
    <s v="USD"/>
    <n v="1435611438"/>
    <n v="1433019438"/>
    <b v="0"/>
    <n v="93"/>
    <b v="1"/>
    <s v="theater/plays"/>
    <n v="1.26"/>
    <n v="67.741935483870961"/>
    <x v="1"/>
    <s v="plays"/>
    <x v="2807"/>
    <x v="2803"/>
  </r>
  <r>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s v="Nakhtik and Avalon"/>
    <s v="Avalon is a new South African Township play and Nakhtik is a  danced political lecture."/>
    <n v="3000"/>
    <n v="3000"/>
    <x v="0"/>
    <s v="US"/>
    <s v="USD"/>
    <n v="1399867140"/>
    <n v="1398802148"/>
    <b v="0"/>
    <n v="11"/>
    <b v="1"/>
    <s v="theater/plays"/>
    <n v="1"/>
    <n v="272.72727272727275"/>
    <x v="1"/>
    <s v="plays"/>
    <x v="2830"/>
    <x v="2826"/>
  </r>
  <r>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s v="Star Man Rocket Man"/>
    <s v="A new play about exploring outer space"/>
    <n v="2700"/>
    <n v="2923"/>
    <x v="0"/>
    <s v="US"/>
    <s v="USD"/>
    <n v="1444528800"/>
    <n v="1442804633"/>
    <b v="0"/>
    <n v="35"/>
    <b v="1"/>
    <s v="theater/plays"/>
    <n v="1.0825925925925926"/>
    <n v="83.51428571428572"/>
    <x v="1"/>
    <s v="plays"/>
    <x v="2833"/>
    <x v="2829"/>
  </r>
  <r>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s v="COLOR ME"/>
    <s v="Dark secrets come to light when Mariah meets Stella. They find a way to face the south's largest elephant in the room: RACISM."/>
    <n v="2000"/>
    <n v="0"/>
    <x v="2"/>
    <s v="US"/>
    <s v="USD"/>
    <n v="1464031265"/>
    <n v="1458847265"/>
    <b v="0"/>
    <n v="0"/>
    <b v="0"/>
    <s v="theater/plays"/>
    <n v="0"/>
    <e v="#DIV/0!"/>
    <x v="1"/>
    <s v="plays"/>
    <x v="2847"/>
    <x v="2843"/>
  </r>
  <r>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s v="100, Acre Wood"/>
    <s v="NonSens!cal tackles the struggles of four people with mental health issues/disorders inspired by A.A Milne's Winnie the Pooh"/>
    <n v="500"/>
    <n v="5"/>
    <x v="2"/>
    <s v="GB"/>
    <s v="GBP"/>
    <n v="1461406600"/>
    <n v="1458814600"/>
    <b v="0"/>
    <n v="1"/>
    <b v="0"/>
    <s v="theater/plays"/>
    <n v="0.01"/>
    <n v="5"/>
    <x v="1"/>
    <s v="plays"/>
    <x v="2849"/>
    <x v="2845"/>
  </r>
  <r>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s v="Grover Theatre Company (GTC)"/>
    <s v="A theatre company that will create works to inspire young people and get everyone involved."/>
    <n v="2000"/>
    <n v="35"/>
    <x v="2"/>
    <s v="AU"/>
    <s v="AUD"/>
    <n v="1444984904"/>
    <n v="1439800904"/>
    <b v="0"/>
    <n v="1"/>
    <b v="0"/>
    <s v="theater/plays"/>
    <n v="1.7500000000000002E-2"/>
    <n v="35"/>
    <x v="1"/>
    <s v="plays"/>
    <x v="2859"/>
    <x v="2855"/>
  </r>
  <r>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s v="'Haunting Julia' by Alan Ayckbourn"/>
    <s v="Accessible, original theatre for all!"/>
    <n v="2500"/>
    <n v="40"/>
    <x v="2"/>
    <s v="GB"/>
    <s v="GBP"/>
    <n v="1437139080"/>
    <n v="1434552207"/>
    <b v="0"/>
    <n v="3"/>
    <b v="0"/>
    <s v="theater/plays"/>
    <n v="1.6E-2"/>
    <n v="13.333333333333334"/>
    <x v="1"/>
    <s v="plays"/>
    <x v="2864"/>
    <x v="2860"/>
  </r>
  <r>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s v="Loud Arts"/>
    <s v="Local Theatre group in Loudoun County, Virginia. Looking for funds to start producing shows!"/>
    <n v="3000"/>
    <n v="0"/>
    <x v="2"/>
    <s v="US"/>
    <s v="USD"/>
    <n v="1434768438"/>
    <n v="1429584438"/>
    <b v="0"/>
    <n v="0"/>
    <b v="0"/>
    <s v="theater/plays"/>
    <n v="0"/>
    <e v="#DIV/0!"/>
    <x v="1"/>
    <s v="plays"/>
    <x v="2872"/>
    <x v="2868"/>
  </r>
  <r>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s v="The Wedding"/>
    <s v="An historic and proud work of Polish nationalistic literature performed on stage."/>
    <n v="400"/>
    <n v="130"/>
    <x v="2"/>
    <s v="US"/>
    <s v="USD"/>
    <n v="1426294201"/>
    <n v="1423705801"/>
    <b v="0"/>
    <n v="5"/>
    <b v="0"/>
    <s v="theater/plays"/>
    <n v="0.32500000000000001"/>
    <n v="26"/>
    <x v="1"/>
    <s v="plays"/>
    <x v="2885"/>
    <x v="2881"/>
  </r>
  <r>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s v="REDISCOVERING KIA THE PLAY"/>
    <s v="Fundraising for REDISCOVERING KIA THE PLAY"/>
    <n v="5000"/>
    <n v="25"/>
    <x v="2"/>
    <s v="US"/>
    <s v="USD"/>
    <n v="1420768800"/>
    <n v="1415644395"/>
    <b v="0"/>
    <n v="2"/>
    <b v="0"/>
    <s v="theater/plays"/>
    <n v="5.0000000000000001E-3"/>
    <n v="12.5"/>
    <x v="1"/>
    <s v="plays"/>
    <x v="2893"/>
    <x v="2889"/>
  </r>
  <r>
    <s v="How Could You Do This To Me (The Stage Play)"/>
    <s v="This Is A Story About A Woman A Man And A Woman"/>
    <n v="50000"/>
    <n v="0"/>
    <x v="2"/>
    <s v="US"/>
    <s v="USD"/>
    <n v="1428100815"/>
    <n v="1422920415"/>
    <b v="0"/>
    <n v="0"/>
    <b v="0"/>
    <s v="theater/plays"/>
    <n v="0"/>
    <e v="#DIV/0!"/>
    <x v="1"/>
    <s v="plays"/>
    <x v="2894"/>
    <x v="2890"/>
  </r>
  <r>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s v="Hercules the Panto"/>
    <s v="Hercules must complete four challenges in order to meet the father he never knew"/>
    <n v="25000"/>
    <n v="1"/>
    <x v="2"/>
    <s v="GB"/>
    <s v="GBP"/>
    <n v="1426365994"/>
    <n v="1421185594"/>
    <b v="0"/>
    <n v="1"/>
    <b v="0"/>
    <s v="theater/plays"/>
    <n v="4.0000000000000003E-5"/>
    <n v="1"/>
    <x v="1"/>
    <s v="plays"/>
    <x v="2914"/>
    <x v="2910"/>
  </r>
  <r>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s v="UCAS"/>
    <s v="UCAS is a new British musical premiering at the Edinburgh Fringe Festival 2014."/>
    <n v="1500"/>
    <n v="2000"/>
    <x v="0"/>
    <s v="GB"/>
    <s v="GBP"/>
    <n v="1405249113"/>
    <n v="1402657113"/>
    <b v="0"/>
    <n v="55"/>
    <b v="1"/>
    <s v="theater/musical"/>
    <n v="1.3333333333333333"/>
    <n v="36.363636363636367"/>
    <x v="1"/>
    <s v="musical"/>
    <x v="2937"/>
    <x v="2933"/>
  </r>
  <r>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s v="A Bad Plan"/>
    <s v="A group of artists. A mythical art piece. A harrowing quest. And some margaritas."/>
    <n v="2000"/>
    <n v="2107"/>
    <x v="0"/>
    <s v="US"/>
    <s v="USD"/>
    <n v="1480899600"/>
    <n v="1479609520"/>
    <b v="0"/>
    <n v="17"/>
    <b v="1"/>
    <s v="theater/plays"/>
    <n v="1.0535000000000001"/>
    <n v="123.94117647058823"/>
    <x v="1"/>
    <s v="plays"/>
    <x v="2972"/>
    <x v="2968"/>
  </r>
  <r>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s v="Let's Light Up The Gem!"/>
    <s v="Bring the movies back to Bethel, Maine."/>
    <n v="20000"/>
    <n v="35307"/>
    <x v="0"/>
    <s v="US"/>
    <s v="USD"/>
    <n v="1450673940"/>
    <n v="1448756962"/>
    <b v="0"/>
    <n v="364"/>
    <b v="1"/>
    <s v="theater/spaces"/>
    <n v="1.76535"/>
    <n v="96.997252747252745"/>
    <x v="1"/>
    <s v="spaces"/>
    <x v="2989"/>
    <x v="2985"/>
  </r>
  <r>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s v="TRUE WEST: Think, Dog! Productions"/>
    <s v="Help us build the Kitchen from Hell!"/>
    <n v="1000"/>
    <n v="1003"/>
    <x v="0"/>
    <s v="US"/>
    <s v="USD"/>
    <n v="1455998867"/>
    <n v="1453406867"/>
    <b v="0"/>
    <n v="22"/>
    <b v="1"/>
    <s v="theater/spaces"/>
    <n v="1.0029999999999999"/>
    <n v="45.590909090909093"/>
    <x v="1"/>
    <s v="spaces"/>
    <x v="2993"/>
    <x v="2989"/>
  </r>
  <r>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s v="Bethlem"/>
    <s v="Consuite for 2015 CoreCon.  An adventure into insanity."/>
    <n v="600"/>
    <n v="1080"/>
    <x v="0"/>
    <s v="US"/>
    <s v="USD"/>
    <n v="1429938683"/>
    <n v="1428124283"/>
    <b v="0"/>
    <n v="20"/>
    <b v="1"/>
    <s v="theater/spaces"/>
    <n v="1.8"/>
    <n v="54"/>
    <x v="1"/>
    <s v="spaces"/>
    <x v="3007"/>
    <x v="3002"/>
  </r>
  <r>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s v="Lend a Hand in Our Home"/>
    <s v="Privet! Hello! Bon Jour! We are the Arlekin Players Theatre and we need a home."/>
    <n v="8300"/>
    <n v="9170"/>
    <x v="0"/>
    <s v="US"/>
    <s v="USD"/>
    <n v="1453323048"/>
    <n v="1450731048"/>
    <b v="0"/>
    <n v="95"/>
    <b v="1"/>
    <s v="theater/spaces"/>
    <n v="1.1048192771084338"/>
    <n v="96.526315789473685"/>
    <x v="1"/>
    <s v="spaces"/>
    <x v="3041"/>
    <x v="3036"/>
  </r>
  <r>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s v="Acting V Senior Showcase"/>
    <s v="Hi! We're the Graduating Seniors Acting V Seniors at Temple University! Welcome to our Kick starter Page!"/>
    <n v="500"/>
    <n v="745"/>
    <x v="0"/>
    <s v="US"/>
    <s v="USD"/>
    <n v="1461762960"/>
    <n v="1457999054"/>
    <b v="0"/>
    <n v="20"/>
    <b v="1"/>
    <s v="theater/spaces"/>
    <n v="1.49"/>
    <n v="37.25"/>
    <x v="1"/>
    <s v="spaces"/>
    <x v="3047"/>
    <x v="3042"/>
  </r>
  <r>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s v="Help Save Parkway Cinemas!"/>
    <s v="Save a historic Local theater."/>
    <n v="1000000"/>
    <n v="0"/>
    <x v="2"/>
    <s v="US"/>
    <s v="USD"/>
    <n v="1407955748"/>
    <n v="1405363748"/>
    <b v="0"/>
    <n v="0"/>
    <b v="0"/>
    <s v="theater/spaces"/>
    <n v="0"/>
    <e v="#DIV/0!"/>
    <x v="1"/>
    <s v="spaces"/>
    <x v="3061"/>
    <x v="3056"/>
  </r>
  <r>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s v="10,000 Hours"/>
    <s v="Helping female comedians get in their 10,000 Hours of practice!"/>
    <n v="10000"/>
    <n v="1506"/>
    <x v="2"/>
    <s v="US"/>
    <s v="USD"/>
    <n v="1444405123"/>
    <n v="1439221123"/>
    <b v="0"/>
    <n v="50"/>
    <b v="0"/>
    <s v="theater/spaces"/>
    <n v="0.15060000000000001"/>
    <n v="30.12"/>
    <x v="1"/>
    <s v="spaces"/>
    <x v="3076"/>
    <x v="3071"/>
  </r>
  <r>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s v="Funding a home for our Children's Theater"/>
    <s v="We need a permanent home for the theater!"/>
    <n v="50000"/>
    <n v="26"/>
    <x v="2"/>
    <s v="US"/>
    <s v="USD"/>
    <n v="1430234394"/>
    <n v="1425053994"/>
    <b v="0"/>
    <n v="2"/>
    <b v="0"/>
    <s v="theater/spaces"/>
    <n v="5.1999999999999995E-4"/>
    <n v="13"/>
    <x v="1"/>
    <s v="spaces"/>
    <x v="3108"/>
    <x v="3102"/>
  </r>
  <r>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s v="Cowes and The Sea"/>
    <s v="Performing Arts workshops, for young people aged 5 -16, exploring how the sea has shaped Cowes as a settlement."/>
    <n v="1000"/>
    <n v="1"/>
    <x v="2"/>
    <s v="GB"/>
    <s v="GBP"/>
    <n v="1464354720"/>
    <n v="1463648360"/>
    <b v="0"/>
    <n v="1"/>
    <b v="0"/>
    <s v="theater/spaces"/>
    <n v="1E-3"/>
    <n v="1"/>
    <x v="1"/>
    <s v="spaces"/>
    <x v="3117"/>
    <x v="3111"/>
  </r>
  <r>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s v="be back soon (Canceled)"/>
    <s v="cancelled until further notice"/>
    <n v="199"/>
    <n v="116"/>
    <x v="1"/>
    <s v="US"/>
    <s v="USD"/>
    <n v="1478733732"/>
    <n v="1478298132"/>
    <b v="0"/>
    <n v="2"/>
    <b v="0"/>
    <s v="theater/spaces"/>
    <n v="0.58291457286432158"/>
    <n v="58"/>
    <x v="1"/>
    <s v="spaces"/>
    <x v="3122"/>
    <x v="3116"/>
  </r>
  <r>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s v="N/A (Canceled)"/>
    <s v="N/A"/>
    <n v="1500000"/>
    <n v="0"/>
    <x v="1"/>
    <s v="US"/>
    <s v="USD"/>
    <n v="1452142672"/>
    <n v="1449550672"/>
    <b v="0"/>
    <n v="0"/>
    <b v="0"/>
    <s v="theater/spaces"/>
    <n v="0"/>
    <e v="#DIV/0!"/>
    <x v="1"/>
    <s v="spaces"/>
    <x v="3125"/>
    <x v="3119"/>
  </r>
  <r>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s v="SNAKE EYES"/>
    <s v="A Staged Reading of &quot;Snake Eyes,&quot; a new play by Alex Rafala"/>
    <n v="4100"/>
    <n v="645"/>
    <x v="3"/>
    <s v="US"/>
    <s v="USD"/>
    <n v="1491656045"/>
    <n v="1489067645"/>
    <b v="0"/>
    <n v="12"/>
    <b v="0"/>
    <s v="theater/plays"/>
    <n v="0.15731707317073171"/>
    <n v="53.75"/>
    <x v="1"/>
    <s v="plays"/>
    <x v="3131"/>
    <x v="3125"/>
  </r>
  <r>
    <s v="A Bite of a Snake Play"/>
    <s v="Smells Like Money, Drips Like Honey, Taste Like Mocha, Better Run AWAY"/>
    <n v="30000"/>
    <n v="10"/>
    <x v="3"/>
    <s v="US"/>
    <s v="USD"/>
    <n v="1492759460"/>
    <n v="1487579060"/>
    <b v="0"/>
    <n v="1"/>
    <b v="0"/>
    <s v="theater/plays"/>
    <n v="3.3333333333333332E-4"/>
    <n v="10"/>
    <x v="1"/>
    <s v="plays"/>
    <x v="3132"/>
    <x v="3126"/>
  </r>
  <r>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s v="Arlington's 1st Dinner Theatre"/>
    <s v="Dominion Theatre Company is the first community dinner theatre  to be established in Arlington TX."/>
    <n v="25000"/>
    <n v="0"/>
    <x v="3"/>
    <s v="US"/>
    <s v="USD"/>
    <n v="1490659134"/>
    <n v="1485478734"/>
    <b v="0"/>
    <n v="0"/>
    <b v="0"/>
    <s v="theater/plays"/>
    <n v="0"/>
    <e v="#DIV/0!"/>
    <x v="1"/>
    <s v="plays"/>
    <x v="3145"/>
    <x v="3139"/>
  </r>
  <r>
    <s v="SoÃ±Ã© una ciudad amurallada"/>
    <s v="Somos... Podemos... Amamos... Nuestra muralla, nuestra utopÃ­a. Que el amor sea el lÃ­mite"/>
    <n v="50000"/>
    <n v="5250"/>
    <x v="3"/>
    <s v="MX"/>
    <s v="MXN"/>
    <n v="1492356166"/>
    <n v="1488471766"/>
    <b v="0"/>
    <n v="12"/>
    <b v="0"/>
    <s v="theater/plays"/>
    <n v="0.105"/>
    <n v="437.5"/>
    <x v="1"/>
    <s v="plays"/>
    <x v="3146"/>
    <x v="3140"/>
  </r>
  <r>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s v="Summer FourPlay"/>
    <s v="Four Directors.  Four One Acts.  Four Genres.  For You."/>
    <n v="4000"/>
    <n v="4040"/>
    <x v="0"/>
    <s v="US"/>
    <s v="USD"/>
    <n v="1405746000"/>
    <n v="1404932105"/>
    <b v="1"/>
    <n v="41"/>
    <b v="1"/>
    <s v="theater/plays"/>
    <n v="1.01"/>
    <n v="98.536585365853654"/>
    <x v="1"/>
    <s v="plays"/>
    <x v="3157"/>
    <x v="3151"/>
  </r>
  <r>
    <s v="Nursery Crimes"/>
    <s v="A 40s crime-noir play using nursery rhyme characters."/>
    <n v="5000"/>
    <n v="5700"/>
    <x v="0"/>
    <s v="US"/>
    <s v="USD"/>
    <n v="1374523752"/>
    <n v="1371931752"/>
    <b v="1"/>
    <n v="69"/>
    <b v="1"/>
    <s v="theater/plays"/>
    <n v="1.1399999999999999"/>
    <n v="82.608695652173907"/>
    <x v="1"/>
    <s v="plays"/>
    <x v="3158"/>
    <x v="3152"/>
  </r>
  <r>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s v="The Window"/>
    <s v="We're bringing The Window to the Cherry Lane Theater in January 2014."/>
    <n v="8000"/>
    <n v="8241"/>
    <x v="0"/>
    <s v="US"/>
    <s v="USD"/>
    <n v="1386910740"/>
    <n v="1384364561"/>
    <b v="1"/>
    <n v="82"/>
    <b v="1"/>
    <s v="theater/plays"/>
    <n v="1.030125"/>
    <n v="100.5"/>
    <x v="1"/>
    <s v="plays"/>
    <x v="3169"/>
    <x v="3162"/>
  </r>
  <r>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s v="Mirror, mirror on the wall"/>
    <s v="This years most important stage project for young artists in our region. www.ungespor.no"/>
    <n v="10000"/>
    <n v="1145"/>
    <x v="2"/>
    <s v="NO"/>
    <s v="NOK"/>
    <n v="1423050618"/>
    <n v="1420458618"/>
    <b v="0"/>
    <n v="4"/>
    <b v="0"/>
    <s v="theater/musical"/>
    <n v="0.1145"/>
    <n v="286.25"/>
    <x v="1"/>
    <s v="musical"/>
    <x v="3197"/>
    <x v="3190"/>
  </r>
  <r>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s v="Campo Maldito"/>
    <s v="Help us bring our production of Campo Maldito to New York AND San Francisco!"/>
    <n v="4000"/>
    <n v="5050"/>
    <x v="0"/>
    <s v="US"/>
    <s v="USD"/>
    <n v="1407524751"/>
    <n v="1404932751"/>
    <b v="1"/>
    <n v="94"/>
    <b v="1"/>
    <s v="theater/plays"/>
    <n v="1.2625"/>
    <n v="53.723404255319146"/>
    <x v="1"/>
    <s v="plays"/>
    <x v="3212"/>
    <x v="3205"/>
  </r>
  <r>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s v="Burners"/>
    <s v="A sci-fi thriller for the stage opening March 10 in Los Angeles."/>
    <n v="15000"/>
    <n v="15126"/>
    <x v="0"/>
    <s v="US"/>
    <s v="USD"/>
    <n v="1489352400"/>
    <n v="1486411204"/>
    <b v="1"/>
    <n v="59"/>
    <b v="1"/>
    <s v="theater/plays"/>
    <n v="1.0084"/>
    <n v="256.37288135593218"/>
    <x v="1"/>
    <s v="plays"/>
    <x v="3220"/>
    <x v="3213"/>
  </r>
  <r>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s v="Hear Me Roar: A Season of Powerful Women"/>
    <s v="A Season of Powerful Women. A Season of Defiance."/>
    <n v="7000"/>
    <n v="7164"/>
    <x v="0"/>
    <s v="US"/>
    <s v="USD"/>
    <n v="1450328340"/>
    <n v="1447606884"/>
    <b v="1"/>
    <n v="37"/>
    <b v="1"/>
    <s v="theater/plays"/>
    <n v="1.0234285714285714"/>
    <n v="193.62162162162161"/>
    <x v="1"/>
    <s v="plays"/>
    <x v="3228"/>
    <x v="3221"/>
  </r>
  <r>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s v="Modern Love"/>
    <s v="How do we navigate the boundaries between friendship, sexual intimacy and obsessive desire?"/>
    <n v="2250"/>
    <n v="2876"/>
    <x v="0"/>
    <s v="GB"/>
    <s v="GBP"/>
    <n v="1473247240"/>
    <n v="1470655240"/>
    <b v="1"/>
    <n v="50"/>
    <b v="1"/>
    <s v="theater/plays"/>
    <n v="1.2782222222222221"/>
    <n v="57.52"/>
    <x v="1"/>
    <s v="plays"/>
    <x v="3252"/>
    <x v="3244"/>
  </r>
  <r>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s v="Kapow-i GoGo at The PIT"/>
    <s v="The three part comedic saga of Kapow-i GoGo, who saves the world.  Again.  And again."/>
    <n v="2500"/>
    <n v="2575"/>
    <x v="0"/>
    <s v="US"/>
    <s v="USD"/>
    <n v="1422482400"/>
    <n v="1421089938"/>
    <b v="1"/>
    <n v="49"/>
    <b v="1"/>
    <s v="theater/plays"/>
    <n v="1.03"/>
    <n v="52.551020408163268"/>
    <x v="1"/>
    <s v="plays"/>
    <x v="3264"/>
    <x v="3256"/>
  </r>
  <r>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s v="Saxon Court at Southwark Playhouse"/>
    <s v="A razor sharp satire to darken your Christmas."/>
    <n v="1500"/>
    <n v="1950"/>
    <x v="0"/>
    <s v="GB"/>
    <s v="GBP"/>
    <n v="1414927775"/>
    <n v="1412332175"/>
    <b v="1"/>
    <n v="51"/>
    <b v="1"/>
    <s v="theater/plays"/>
    <n v="1.3"/>
    <n v="38.235294117647058"/>
    <x v="1"/>
    <s v="plays"/>
    <x v="3271"/>
    <x v="3263"/>
  </r>
  <r>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s v="By Morning"/>
    <s v="A new play by Matthew Gasda"/>
    <n v="4999"/>
    <n v="5604"/>
    <x v="0"/>
    <s v="US"/>
    <s v="USD"/>
    <n v="1488258000"/>
    <n v="1485556626"/>
    <b v="0"/>
    <n v="81"/>
    <b v="1"/>
    <s v="theater/plays"/>
    <n v="1.1210242048409682"/>
    <n v="69.18518518518519"/>
    <x v="1"/>
    <s v="plays"/>
    <x v="3285"/>
    <x v="3277"/>
  </r>
  <r>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s v="Three Things: Stories About Life"/>
    <s v="An inspirational one-man play about crisis, community, and the search for wholeness."/>
    <n v="2500"/>
    <n v="2500"/>
    <x v="0"/>
    <s v="CA"/>
    <s v="CAD"/>
    <n v="1448733628"/>
    <n v="1446573628"/>
    <b v="0"/>
    <n v="34"/>
    <b v="1"/>
    <s v="theater/plays"/>
    <n v="1"/>
    <n v="73.529411764705884"/>
    <x v="1"/>
    <s v="plays"/>
    <x v="3287"/>
    <x v="3279"/>
  </r>
  <r>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s v="El muro de BorÃ­s KiÃ©n"/>
    <s v="FilosofÃ­a de los anÃ³nimos"/>
    <n v="8400"/>
    <n v="8685"/>
    <x v="0"/>
    <s v="ES"/>
    <s v="EUR"/>
    <n v="1481099176"/>
    <n v="1478507176"/>
    <b v="0"/>
    <n v="50"/>
    <b v="1"/>
    <s v="theater/plays"/>
    <n v="1.0339285714285715"/>
    <n v="173.7"/>
    <x v="1"/>
    <s v="plays"/>
    <x v="3302"/>
    <x v="3294"/>
  </r>
  <r>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s v="Collision Course"/>
    <s v="Two unlikely friends, a garage, tinned beans &amp; the end of the world."/>
    <n v="350"/>
    <n v="558"/>
    <x v="0"/>
    <s v="GB"/>
    <s v="GBP"/>
    <n v="1476632178"/>
    <n v="1473953778"/>
    <b v="0"/>
    <n v="31"/>
    <b v="1"/>
    <s v="theater/plays"/>
    <n v="1.5942857142857143"/>
    <n v="18"/>
    <x v="1"/>
    <s v="plays"/>
    <x v="3309"/>
    <x v="3301"/>
  </r>
  <r>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s v="ROOMIES - Atlantic Canada Tour 2016-17"/>
    <s v="Help us strengthen and inspire disability arts in Atlantic Canada"/>
    <n v="2000"/>
    <n v="2512"/>
    <x v="0"/>
    <s v="CA"/>
    <s v="CAD"/>
    <n v="1460341800"/>
    <n v="1456902893"/>
    <b v="0"/>
    <n v="32"/>
    <b v="1"/>
    <s v="theater/plays"/>
    <n v="1.256"/>
    <n v="78.5"/>
    <x v="1"/>
    <s v="plays"/>
    <x v="3318"/>
    <x v="3310"/>
  </r>
  <r>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s v="The Last Days of Judas Iscariot"/>
    <s v="Join Estelle Parsons in support of Theater That Looks and Sounds Like America"/>
    <n v="15000"/>
    <n v="15327"/>
    <x v="0"/>
    <s v="US"/>
    <s v="USD"/>
    <n v="1487944080"/>
    <n v="1486129680"/>
    <b v="0"/>
    <n v="112"/>
    <b v="1"/>
    <s v="theater/plays"/>
    <n v="1.0218"/>
    <n v="136.84821428571428"/>
    <x v="1"/>
    <s v="plays"/>
    <x v="3338"/>
    <x v="3330"/>
  </r>
  <r>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s v="Pretty Butch"/>
    <s v="World Premiere, an M1 Singapore Fringe Festival 2017 commission."/>
    <n v="9000"/>
    <n v="9124"/>
    <x v="0"/>
    <s v="SG"/>
    <s v="SGD"/>
    <n v="1481731140"/>
    <n v="1479866343"/>
    <b v="0"/>
    <n v="72"/>
    <b v="1"/>
    <s v="theater/plays"/>
    <n v="1.0137777777777779"/>
    <n v="126.72222222222223"/>
    <x v="1"/>
    <s v="plays"/>
    <x v="3360"/>
    <x v="3352"/>
  </r>
  <r>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s v="MIRAMAR"/>
    <s v="Miramar is a a darkly funny play exploring what it is we call â€˜homeâ€™."/>
    <n v="500"/>
    <n v="920"/>
    <x v="0"/>
    <s v="GB"/>
    <s v="GBP"/>
    <n v="1433009400"/>
    <n v="1431795944"/>
    <b v="0"/>
    <n v="38"/>
    <b v="1"/>
    <s v="theater/plays"/>
    <n v="1.84"/>
    <n v="24.210526315789473"/>
    <x v="1"/>
    <s v="plays"/>
    <x v="3395"/>
    <x v="3385"/>
  </r>
  <r>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s v="The Dybbuk"/>
    <s v="death&amp;pretzels presents their first Chicago based project:_x000a_The Dybbuk by S. Ansky"/>
    <n v="9500"/>
    <n v="9525"/>
    <x v="0"/>
    <s v="US"/>
    <s v="USD"/>
    <n v="1402974000"/>
    <n v="1400290255"/>
    <b v="0"/>
    <n v="71"/>
    <b v="1"/>
    <s v="theater/plays"/>
    <n v="1.0026315789473683"/>
    <n v="134.1549295774648"/>
    <x v="1"/>
    <s v="plays"/>
    <x v="3433"/>
    <x v="3421"/>
  </r>
  <r>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s v="The Vagabond Halfback"/>
    <s v="&quot;He was a poet, a vagrant, a philosopher, a lady's man and a hard drinker&quot;"/>
    <n v="1000"/>
    <n v="1078"/>
    <x v="0"/>
    <s v="US"/>
    <s v="USD"/>
    <n v="1458332412"/>
    <n v="1454448012"/>
    <b v="0"/>
    <n v="14"/>
    <b v="1"/>
    <s v="theater/plays"/>
    <n v="1.0780000000000001"/>
    <n v="77"/>
    <x v="1"/>
    <s v="plays"/>
    <x v="3447"/>
    <x v="3435"/>
  </r>
  <r>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s v="Pushers"/>
    <s v="'Pushers' is an exciting new play and the first project for brand new theatre company, Ain't Got No Home Productions."/>
    <n v="500"/>
    <n v="950"/>
    <x v="0"/>
    <s v="GB"/>
    <s v="GBP"/>
    <n v="1408106352"/>
    <n v="1406896752"/>
    <b v="0"/>
    <n v="19"/>
    <b v="1"/>
    <s v="theater/plays"/>
    <n v="1.9"/>
    <n v="50"/>
    <x v="1"/>
    <s v="plays"/>
    <x v="3460"/>
    <x v="3448"/>
  </r>
  <r>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s v="Venus in Fur, Los Angeles."/>
    <s v="Venus in Fur, By David Ives."/>
    <n v="3000"/>
    <n v="3030"/>
    <x v="0"/>
    <s v="US"/>
    <s v="USD"/>
    <n v="1426864032"/>
    <n v="1424275632"/>
    <b v="0"/>
    <n v="47"/>
    <b v="1"/>
    <s v="theater/plays"/>
    <n v="1.01"/>
    <n v="64.468085106382972"/>
    <x v="1"/>
    <s v="plays"/>
    <x v="3467"/>
    <x v="3455"/>
  </r>
  <r>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s v="She Kills Monsters"/>
    <s v="The New Artist's Circle is a theatre company dedicated to bringing the arts to young people."/>
    <n v="250"/>
    <n v="375"/>
    <x v="0"/>
    <s v="US"/>
    <s v="USD"/>
    <n v="1468618680"/>
    <n v="1465345902"/>
    <b v="0"/>
    <n v="9"/>
    <b v="1"/>
    <s v="theater/plays"/>
    <n v="1.5"/>
    <n v="41.666666666666664"/>
    <x v="1"/>
    <s v="plays"/>
    <x v="3470"/>
    <x v="3458"/>
  </r>
  <r>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s v="The Reinvention of Lily Johnson"/>
    <s v="A political comedy for a crazy election year"/>
    <n v="1000"/>
    <n v="1280"/>
    <x v="0"/>
    <s v="US"/>
    <s v="USD"/>
    <n v="1467301334"/>
    <n v="1464709334"/>
    <b v="0"/>
    <n v="26"/>
    <b v="1"/>
    <s v="theater/plays"/>
    <n v="1.28"/>
    <n v="49.230769230769234"/>
    <x v="1"/>
    <s v="plays"/>
    <x v="3531"/>
    <x v="3518"/>
  </r>
  <r>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s v="Gruoch, or Lady Macbeth"/>
    <s v="Death &amp; Pretzels presents the world premiere of Paul Pasulka's Gruoch, or Lady Macbeth"/>
    <n v="2500"/>
    <n v="2500"/>
    <x v="0"/>
    <s v="US"/>
    <s v="USD"/>
    <n v="1425758257"/>
    <n v="1423166257"/>
    <b v="0"/>
    <n v="24"/>
    <b v="1"/>
    <s v="theater/plays"/>
    <n v="1"/>
    <n v="104.16666666666667"/>
    <x v="1"/>
    <s v="plays"/>
    <x v="3544"/>
    <x v="3530"/>
  </r>
  <r>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s v="The Pillowman Aberdeen"/>
    <s v="Multi Award-Winng play THE PILLOWMAN coming to the Arts Centre Theatre, Aberdeen"/>
    <n v="1000"/>
    <n v="1005"/>
    <x v="0"/>
    <s v="GB"/>
    <s v="GBP"/>
    <n v="1444060800"/>
    <n v="1440082649"/>
    <b v="0"/>
    <n v="17"/>
    <b v="1"/>
    <s v="theater/plays"/>
    <n v="1.0049999999999999"/>
    <n v="59.117647058823529"/>
    <x v="1"/>
    <s v="plays"/>
    <x v="3564"/>
    <x v="3550"/>
  </r>
  <r>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s v="Monster"/>
    <s v="A darkly comic one woman show by Abram Rooney as part of The Camden Fringe 2015."/>
    <n v="500"/>
    <n v="500"/>
    <x v="0"/>
    <s v="GB"/>
    <s v="GBP"/>
    <n v="1434894082"/>
    <n v="1432302082"/>
    <b v="0"/>
    <n v="9"/>
    <b v="1"/>
    <s v="theater/plays"/>
    <n v="1"/>
    <n v="55.555555555555557"/>
    <x v="1"/>
    <s v="plays"/>
    <x v="3572"/>
    <x v="3558"/>
  </r>
  <r>
    <s v="Licensed To Ill"/>
    <s v="London based theatre makers collaborating to create a new show about the history of HipHop."/>
    <n v="3000"/>
    <n v="3084"/>
    <x v="0"/>
    <s v="GB"/>
    <s v="GBP"/>
    <n v="1415440846"/>
    <n v="1412845246"/>
    <b v="0"/>
    <n v="78"/>
    <b v="1"/>
    <s v="theater/plays"/>
    <n v="1.028"/>
    <n v="39.53846153846154"/>
    <x v="1"/>
    <s v="plays"/>
    <x v="3573"/>
    <x v="3559"/>
  </r>
  <r>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s v="Actors &amp; Musicians who are Blind or Autistic"/>
    <s v="See Theatre In A New Light"/>
    <n v="7500"/>
    <n v="8207"/>
    <x v="0"/>
    <s v="US"/>
    <s v="USD"/>
    <n v="1474649070"/>
    <n v="1469465070"/>
    <b v="0"/>
    <n v="54"/>
    <b v="1"/>
    <s v="theater/plays"/>
    <n v="1.0942666666666667"/>
    <n v="151.9814814814815"/>
    <x v="1"/>
    <s v="plays"/>
    <x v="3586"/>
    <x v="3572"/>
  </r>
  <r>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s v="The Flu Season"/>
    <s v="A new theatre company staging Will Eno's The Flu Season in Seattle"/>
    <n v="2600"/>
    <n v="3081"/>
    <x v="0"/>
    <s v="US"/>
    <s v="USD"/>
    <n v="1426229940"/>
    <n v="1423959123"/>
    <b v="0"/>
    <n v="62"/>
    <b v="1"/>
    <s v="theater/plays"/>
    <n v="1.1850000000000001"/>
    <n v="49.693548387096776"/>
    <x v="1"/>
    <s v="plays"/>
    <x v="3595"/>
    <x v="3581"/>
  </r>
  <r>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s v="Cinderella"/>
    <s v="River City Theatre Company needs your support as we embark on our thirteenth production, CINDERELLA!"/>
    <n v="1000"/>
    <n v="1101"/>
    <x v="0"/>
    <s v="US"/>
    <s v="USD"/>
    <n v="1409720340"/>
    <n v="1408129822"/>
    <b v="0"/>
    <n v="27"/>
    <b v="1"/>
    <s v="theater/plays"/>
    <n v="1.101"/>
    <n v="40.777777777777779"/>
    <x v="1"/>
    <s v="plays"/>
    <x v="3598"/>
    <x v="3584"/>
  </r>
  <r>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s v="Pariah"/>
    <s v="The First Play From The Man Who Brought You The Black James Bond!"/>
    <n v="10"/>
    <n v="13"/>
    <x v="0"/>
    <s v="US"/>
    <s v="USD"/>
    <n v="1476390164"/>
    <n v="1473970964"/>
    <b v="0"/>
    <n v="4"/>
    <b v="1"/>
    <s v="theater/plays"/>
    <n v="1.3"/>
    <n v="3.25"/>
    <x v="1"/>
    <s v="plays"/>
    <x v="3600"/>
    <x v="3586"/>
  </r>
  <r>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s v="E15 at The Pleasance and CPT"/>
    <s v="'E15' is a verbatim project that looks at the story of the Focus E15 Campaign"/>
    <n v="550"/>
    <n v="580"/>
    <x v="0"/>
    <s v="GB"/>
    <s v="GBP"/>
    <n v="1450137600"/>
    <n v="1448924882"/>
    <b v="0"/>
    <n v="20"/>
    <b v="1"/>
    <s v="theater/plays"/>
    <n v="1.0545454545454545"/>
    <n v="29"/>
    <x v="1"/>
    <s v="plays"/>
    <x v="3607"/>
    <x v="3593"/>
  </r>
  <r>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s v="HIS NAME IS ARTHUR HOLMBERG"/>
    <s v="a woman walks into a bar except she looks like a man and no one's serving drinks. one night only"/>
    <n v="1250"/>
    <n v="1250"/>
    <x v="0"/>
    <s v="US"/>
    <s v="USD"/>
    <n v="1403964574"/>
    <n v="1401372574"/>
    <b v="0"/>
    <n v="20"/>
    <b v="1"/>
    <s v="theater/plays"/>
    <n v="1"/>
    <n v="62.5"/>
    <x v="1"/>
    <s v="plays"/>
    <x v="3613"/>
    <x v="3599"/>
  </r>
  <r>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s v="Since I've Been Here"/>
    <s v="An original play exploring the complications of romantic relationships in all forms."/>
    <n v="2500"/>
    <n v="3000"/>
    <x v="0"/>
    <s v="US"/>
    <s v="USD"/>
    <n v="1406358000"/>
    <n v="1404841270"/>
    <b v="0"/>
    <n v="34"/>
    <b v="1"/>
    <s v="theater/plays"/>
    <n v="1.2"/>
    <n v="88.235294117647058"/>
    <x v="1"/>
    <s v="plays"/>
    <x v="3623"/>
    <x v="3609"/>
  </r>
  <r>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s v="Mary's Son"/>
    <s v="Mary's Son is a pop opera about Jesus and the hope he brings to all people."/>
    <n v="3500"/>
    <n v="1276"/>
    <x v="2"/>
    <s v="US"/>
    <s v="USD"/>
    <n v="1461186676"/>
    <n v="1458594676"/>
    <b v="0"/>
    <n v="10"/>
    <b v="0"/>
    <s v="theater/musical"/>
    <n v="0.36457142857142855"/>
    <n v="127.6"/>
    <x v="1"/>
    <s v="musical"/>
    <x v="3635"/>
    <x v="3621"/>
  </r>
  <r>
    <s v="The Brother's of B-Block"/>
    <s v="The Brotherâ€™s of B-block is a musical play. A new take on &quot;OZ&quot; _x000a_The Wizard of OZ meets HBO's OZ."/>
    <n v="150000"/>
    <n v="0"/>
    <x v="2"/>
    <s v="US"/>
    <s v="USD"/>
    <n v="1442248829"/>
    <n v="1439224829"/>
    <b v="0"/>
    <n v="0"/>
    <b v="0"/>
    <s v="theater/musical"/>
    <n v="0"/>
    <e v="#DIV/0!"/>
    <x v="1"/>
    <s v="musical"/>
    <x v="3636"/>
    <x v="3622"/>
  </r>
  <r>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s v="Moth Theater Lives"/>
    <s v="Help Moth Live! Support Moth and its artist collective to achieve its 2014/15 season."/>
    <n v="40000"/>
    <n v="40153"/>
    <x v="0"/>
    <s v="US"/>
    <s v="USD"/>
    <n v="1412492445"/>
    <n v="1409900445"/>
    <b v="0"/>
    <n v="73"/>
    <b v="1"/>
    <s v="theater/plays"/>
    <n v="1.003825"/>
    <n v="550.04109589041093"/>
    <x v="1"/>
    <s v="plays"/>
    <x v="3648"/>
    <x v="3634"/>
  </r>
  <r>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s v="Mr. Marmalade"/>
    <s v="Life is hard when your own imaginary friend can't make time for you."/>
    <n v="1500"/>
    <n v="1510"/>
    <x v="0"/>
    <s v="US"/>
    <s v="USD"/>
    <n v="1404273540"/>
    <n v="1400272580"/>
    <b v="0"/>
    <n v="20"/>
    <b v="1"/>
    <s v="theater/plays"/>
    <n v="1.0066666666666666"/>
    <n v="75.5"/>
    <x v="1"/>
    <s v="plays"/>
    <x v="3658"/>
    <x v="3644"/>
  </r>
  <r>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s v="Israel LÃ³pez @ Ojai Playwrights Conference"/>
    <s v="Artistic Internship @ Ojai Playwrights Conference"/>
    <n v="1200"/>
    <n v="1200"/>
    <x v="0"/>
    <s v="US"/>
    <s v="USD"/>
    <n v="1406185200"/>
    <n v="1404337382"/>
    <b v="0"/>
    <n v="38"/>
    <b v="1"/>
    <s v="theater/plays"/>
    <n v="1"/>
    <n v="31.578947368421051"/>
    <x v="1"/>
    <s v="plays"/>
    <x v="3666"/>
    <x v="3652"/>
  </r>
  <r>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s v="An Evening With Durang"/>
    <s v="Help us independently produce two great comedies by Christopher Durang."/>
    <n v="1000"/>
    <n v="1260"/>
    <x v="0"/>
    <s v="US"/>
    <s v="USD"/>
    <n v="1411084800"/>
    <n v="1410304179"/>
    <b v="0"/>
    <n v="17"/>
    <b v="1"/>
    <s v="theater/plays"/>
    <n v="1.26"/>
    <n v="74.117647058823536"/>
    <x v="1"/>
    <s v="plays"/>
    <x v="3692"/>
    <x v="3678"/>
  </r>
  <r>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s v="Generations (Senior Project)"/>
    <s v="Help me produce the play I have written for my senior project!"/>
    <n v="500"/>
    <n v="606"/>
    <x v="0"/>
    <s v="US"/>
    <s v="USD"/>
    <n v="1412092800"/>
    <n v="1409493800"/>
    <b v="0"/>
    <n v="18"/>
    <b v="1"/>
    <s v="theater/plays"/>
    <n v="1.212"/>
    <n v="33.666666666666664"/>
    <x v="1"/>
    <s v="plays"/>
    <x v="3700"/>
    <x v="3686"/>
  </r>
  <r>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s v="The Youth Shakespeare Project 2014"/>
    <s v="Two teachers and twenty kids bring one of Shakespeare's plays to life!"/>
    <n v="500"/>
    <n v="570"/>
    <x v="0"/>
    <s v="US"/>
    <s v="USD"/>
    <n v="1402848000"/>
    <n v="1400606573"/>
    <b v="0"/>
    <n v="21"/>
    <b v="1"/>
    <s v="theater/plays"/>
    <n v="1.1399999999999999"/>
    <n v="27.142857142857142"/>
    <x v="1"/>
    <s v="plays"/>
    <x v="3711"/>
    <x v="3174"/>
  </r>
  <r>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s v="Corium"/>
    <s v="A new piece of physical theatre about love, regret and longing."/>
    <n v="200"/>
    <n v="420"/>
    <x v="0"/>
    <s v="GB"/>
    <s v="GBP"/>
    <n v="1434994266"/>
    <n v="1432402266"/>
    <b v="0"/>
    <n v="4"/>
    <b v="1"/>
    <s v="theater/plays"/>
    <n v="2.1"/>
    <n v="105"/>
    <x v="1"/>
    <s v="plays"/>
    <x v="3719"/>
    <x v="3704"/>
  </r>
  <r>
    <s v="Lakotas and the American Theatre"/>
    <s v="Breaking the American Indian stereotype in the American Theatre."/>
    <n v="3300"/>
    <n v="3449"/>
    <x v="0"/>
    <s v="US"/>
    <s v="USD"/>
    <n v="1435881006"/>
    <n v="1433980206"/>
    <b v="0"/>
    <n v="40"/>
    <b v="1"/>
    <s v="theater/plays"/>
    <n v="1.0451515151515152"/>
    <n v="86.224999999999994"/>
    <x v="1"/>
    <s v="plays"/>
    <x v="3720"/>
    <x v="3705"/>
  </r>
  <r>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s v="Beauty and the Beast"/>
    <s v="Saltmine Theatre Company present Beauty and the Beast:"/>
    <n v="4500"/>
    <n v="4592"/>
    <x v="0"/>
    <s v="GB"/>
    <s v="GBP"/>
    <n v="1417374262"/>
    <n v="1414778662"/>
    <b v="0"/>
    <n v="63"/>
    <b v="1"/>
    <s v="theater/plays"/>
    <n v="1.0204444444444445"/>
    <n v="72.888888888888886"/>
    <x v="1"/>
    <s v="plays"/>
    <x v="3723"/>
    <x v="3708"/>
  </r>
  <r>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s v="laughter in the hood"/>
    <s v="want to donate tickets to residents who live in the community that cant afford the 35.00 price of ticket"/>
    <n v="1500"/>
    <n v="0"/>
    <x v="2"/>
    <s v="US"/>
    <s v="USD"/>
    <n v="1429396200"/>
    <n v="1428539708"/>
    <b v="0"/>
    <n v="0"/>
    <b v="0"/>
    <s v="theater/plays"/>
    <n v="0"/>
    <e v="#DIV/0!"/>
    <x v="1"/>
    <s v="plays"/>
    <x v="3733"/>
    <x v="3718"/>
  </r>
  <r>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s v="Women Beware Women"/>
    <s v="Young Actor's taking on a Jacobean tragedy. Family, betrayal, love, lust, sex and death."/>
    <n v="150"/>
    <n v="20"/>
    <x v="2"/>
    <s v="GB"/>
    <s v="GBP"/>
    <n v="1432831089"/>
    <n v="1430239089"/>
    <b v="0"/>
    <n v="2"/>
    <b v="0"/>
    <s v="theater/plays"/>
    <n v="0.13333333333333333"/>
    <n v="10"/>
    <x v="1"/>
    <s v="plays"/>
    <x v="3735"/>
    <x v="3720"/>
  </r>
  <r>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s v="Measure For Measure"/>
    <s v="The ASU Theatre and Shakespeare Club presents Measure For Measure directed by Jordyn Ochser."/>
    <n v="700"/>
    <n v="150"/>
    <x v="2"/>
    <s v="US"/>
    <s v="USD"/>
    <n v="1447311540"/>
    <n v="1445358903"/>
    <b v="0"/>
    <n v="4"/>
    <b v="0"/>
    <s v="theater/plays"/>
    <n v="0.21428571428571427"/>
    <n v="37.5"/>
    <x v="1"/>
    <s v="plays"/>
    <x v="3737"/>
    <x v="3722"/>
  </r>
  <r>
    <s v="'GULF' - a new play by PIVOT THEATRE"/>
    <s v="A filmic, fast-paced exploration of trust, making its debut at Camden People's Theatre this July."/>
    <n v="1500"/>
    <n v="270"/>
    <x v="2"/>
    <s v="GB"/>
    <s v="GBP"/>
    <n v="1405461600"/>
    <n v="1403562705"/>
    <b v="0"/>
    <n v="6"/>
    <b v="0"/>
    <s v="theater/plays"/>
    <n v="0.18"/>
    <n v="45"/>
    <x v="1"/>
    <s v="plays"/>
    <x v="3738"/>
    <x v="3723"/>
  </r>
  <r>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s v="Open House Theater"/>
    <s v="A small community with a love for theater would like to continue. Help the children of this community continue."/>
    <n v="20000"/>
    <n v="0"/>
    <x v="2"/>
    <s v="US"/>
    <s v="USD"/>
    <n v="1450389950"/>
    <n v="1447797950"/>
    <b v="0"/>
    <n v="0"/>
    <b v="0"/>
    <s v="theater/plays"/>
    <n v="0"/>
    <e v="#DIV/0!"/>
    <x v="1"/>
    <s v="plays"/>
    <x v="3741"/>
    <x v="3726"/>
  </r>
  <r>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s v="Down the Mississippi"/>
    <s v="I'm taking the Adventures of Huckleberry Finn puppet show down the Mississippi River!"/>
    <n v="2200"/>
    <n v="0"/>
    <x v="2"/>
    <s v="US"/>
    <s v="USD"/>
    <n v="1404406964"/>
    <n v="1401814964"/>
    <b v="0"/>
    <n v="0"/>
    <b v="0"/>
    <s v="theater/plays"/>
    <n v="0"/>
    <e v="#DIV/0!"/>
    <x v="1"/>
    <s v="plays"/>
    <x v="3743"/>
    <x v="3728"/>
  </r>
  <r>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s v="Tyke Theatre Web Show"/>
    <s v="Tyke wants to expand her puppet theater show to weekly online web shows and is looking for backers."/>
    <n v="100"/>
    <n v="10"/>
    <x v="2"/>
    <s v="US"/>
    <s v="USD"/>
    <n v="1407689102"/>
    <n v="1405097102"/>
    <b v="0"/>
    <n v="1"/>
    <b v="0"/>
    <s v="theater/plays"/>
    <n v="0.1"/>
    <n v="10"/>
    <x v="1"/>
    <s v="plays"/>
    <x v="3745"/>
    <x v="3730"/>
  </r>
  <r>
    <s v="Stage Play Production - &quot;I Love You to Death&quot;"/>
    <s v="Generational curses CAN be broken...right?"/>
    <n v="8500"/>
    <n v="202"/>
    <x v="2"/>
    <s v="US"/>
    <s v="USD"/>
    <n v="1475918439"/>
    <n v="1473326439"/>
    <b v="0"/>
    <n v="1"/>
    <b v="0"/>
    <s v="theater/plays"/>
    <n v="2.3764705882352941E-2"/>
    <n v="202"/>
    <x v="1"/>
    <s v="plays"/>
    <x v="3746"/>
    <x v="3731"/>
  </r>
  <r>
    <s v="Counting Stars"/>
    <s v="The world premiere of an astonishing new play by acclaimed writer Atiha Sen Gupta."/>
    <n v="2500"/>
    <n v="25"/>
    <x v="2"/>
    <s v="GB"/>
    <s v="GBP"/>
    <n v="1436137140"/>
    <n v="1433833896"/>
    <b v="0"/>
    <n v="1"/>
    <b v="0"/>
    <s v="theater/plays"/>
    <n v="0.01"/>
    <n v="25"/>
    <x v="1"/>
    <s v="plays"/>
    <x v="3747"/>
    <x v="3732"/>
  </r>
  <r>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s v="Luigi's Ladies"/>
    <s v="LUIGI'S LADIES: an original one-woman musical comedy"/>
    <n v="1500"/>
    <n v="1535"/>
    <x v="0"/>
    <s v="US"/>
    <s v="USD"/>
    <n v="1400475600"/>
    <n v="1397819938"/>
    <b v="0"/>
    <n v="26"/>
    <b v="1"/>
    <s v="theater/musical"/>
    <n v="1.0233333333333334"/>
    <n v="59.03846153846154"/>
    <x v="1"/>
    <s v="musical"/>
    <x v="3758"/>
    <x v="3743"/>
  </r>
  <r>
    <s v="Pared Down Productions"/>
    <s v="A production company specializing in small-scale musicals"/>
    <n v="4000"/>
    <n v="4409.7700000000004"/>
    <x v="0"/>
    <s v="US"/>
    <s v="USD"/>
    <n v="1440556553"/>
    <n v="1435372553"/>
    <b v="0"/>
    <n v="88"/>
    <b v="1"/>
    <s v="theater/musical"/>
    <n v="1.1024425000000002"/>
    <n v="50.111022727272733"/>
    <x v="1"/>
    <s v="musical"/>
    <x v="3759"/>
    <x v="3744"/>
  </r>
  <r>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s v="COME OUT SWINGIN'!"/>
    <s v="I would like to make a demo recording of six songs from COME OUT SWINGIN'!"/>
    <n v="1000"/>
    <n v="1460"/>
    <x v="0"/>
    <s v="US"/>
    <s v="USD"/>
    <n v="1463529600"/>
    <n v="1462307652"/>
    <b v="0"/>
    <n v="38"/>
    <b v="1"/>
    <s v="theater/musical"/>
    <n v="1.46"/>
    <n v="38.421052631578945"/>
    <x v="1"/>
    <s v="musical"/>
    <x v="3771"/>
    <x v="3755"/>
  </r>
  <r>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s v="Dundee: A Hip-Hopera"/>
    <s v="A dramatic hip-hopera, inspired from monologues written by the performers."/>
    <n v="5000"/>
    <n v="5410"/>
    <x v="0"/>
    <s v="US"/>
    <s v="USD"/>
    <n v="1479175680"/>
    <n v="1476317247"/>
    <b v="0"/>
    <n v="57"/>
    <b v="1"/>
    <s v="theater/musical"/>
    <n v="1.0820000000000001"/>
    <n v="94.912280701754383"/>
    <x v="1"/>
    <s v="musical"/>
    <x v="3773"/>
    <x v="3757"/>
  </r>
  <r>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s v="Give a Puppet a Hand"/>
    <s v="Sponsor an AVENUE Q puppet for The Barn Players April 2015 production."/>
    <n v="2400"/>
    <n v="2521"/>
    <x v="0"/>
    <s v="US"/>
    <s v="USD"/>
    <n v="1423942780"/>
    <n v="1418758780"/>
    <b v="0"/>
    <n v="36"/>
    <b v="1"/>
    <s v="theater/musical"/>
    <n v="1.0504166666666668"/>
    <n v="70.027777777777771"/>
    <x v="1"/>
    <s v="musical"/>
    <x v="3778"/>
    <x v="3762"/>
  </r>
  <r>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s v="Spin! at The Cumming Playhouse"/>
    <s v="Spin! is an original musical comedy-drama presented by Blue Palm Productions."/>
    <n v="1500"/>
    <n v="0"/>
    <x v="2"/>
    <s v="US"/>
    <s v="USD"/>
    <n v="1404664592"/>
    <n v="1399480592"/>
    <b v="0"/>
    <n v="0"/>
    <b v="0"/>
    <s v="theater/musical"/>
    <n v="0"/>
    <e v="#DIV/0!"/>
    <x v="1"/>
    <s v="musical"/>
    <x v="3791"/>
    <x v="3774"/>
  </r>
  <r>
    <s v="BorikÃ©n: The Show"/>
    <s v="A cultural and historic journey through Puerto Rico's music and dance!"/>
    <n v="12500"/>
    <n v="35"/>
    <x v="2"/>
    <s v="US"/>
    <s v="USD"/>
    <n v="1436957022"/>
    <n v="1434365022"/>
    <b v="0"/>
    <n v="2"/>
    <b v="0"/>
    <s v="theater/musical"/>
    <n v="2.8E-3"/>
    <n v="17.5"/>
    <x v="1"/>
    <s v="musical"/>
    <x v="3792"/>
    <x v="3775"/>
  </r>
  <r>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s v="A Story Once Told"/>
    <s v="An original musical on it's way to the stage in Minneapolis, MN. Feel free to ask any questions."/>
    <n v="10000"/>
    <n v="402"/>
    <x v="2"/>
    <s v="US"/>
    <s v="USD"/>
    <n v="1457734843"/>
    <n v="1455142843"/>
    <b v="0"/>
    <n v="4"/>
    <b v="0"/>
    <s v="theater/musical"/>
    <n v="4.02E-2"/>
    <n v="100.5"/>
    <x v="1"/>
    <s v="musical"/>
    <x v="3799"/>
    <x v="3782"/>
  </r>
  <r>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s v="Benjamin Button the Musical Concept Album"/>
    <s v="A fully orchestrated concept album of Benjamin Button the Musical!"/>
    <n v="12000"/>
    <n v="2358"/>
    <x v="2"/>
    <s v="US"/>
    <s v="USD"/>
    <n v="1457133568"/>
    <n v="1454541568"/>
    <b v="0"/>
    <n v="40"/>
    <b v="0"/>
    <s v="theater/musical"/>
    <n v="0.19650000000000001"/>
    <n v="58.95"/>
    <x v="1"/>
    <s v="musical"/>
    <x v="3803"/>
    <x v="3786"/>
  </r>
  <r>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s v="Run Away"/>
    <s v="The Aeon Theatre company is producing another original play by Parker Hale at the Manhattan Reportory Theatre"/>
    <n v="100"/>
    <n v="225"/>
    <x v="0"/>
    <s v="US"/>
    <s v="USD"/>
    <n v="1464371211"/>
    <n v="1463161611"/>
    <b v="0"/>
    <n v="3"/>
    <b v="1"/>
    <s v="theater/plays"/>
    <n v="2.25"/>
    <n v="75"/>
    <x v="1"/>
    <s v="plays"/>
    <x v="3830"/>
    <x v="3811"/>
  </r>
  <r>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s v="The Vagina Monologues 2015"/>
    <s v="V-Day is a global activist movement to end violence against women and girls."/>
    <n v="1000"/>
    <n v="38"/>
    <x v="2"/>
    <s v="US"/>
    <s v="USD"/>
    <n v="1420081143"/>
    <n v="1417489143"/>
    <b v="1"/>
    <n v="4"/>
    <b v="0"/>
    <s v="theater/plays"/>
    <n v="3.7999999999999999E-2"/>
    <n v="9.5"/>
    <x v="1"/>
    <s v="plays"/>
    <x v="3850"/>
    <x v="3831"/>
  </r>
  <r>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s v="The Case Of Soghomon Tehlirian"/>
    <s v="A play dedicated to the 100th anniversary of the Armenian Genocide."/>
    <n v="11000"/>
    <n v="1788"/>
    <x v="2"/>
    <s v="US"/>
    <s v="USD"/>
    <n v="1431206058"/>
    <n v="1428614058"/>
    <b v="0"/>
    <n v="20"/>
    <b v="0"/>
    <s v="theater/plays"/>
    <n v="0.16254545454545455"/>
    <n v="89.4"/>
    <x v="1"/>
    <s v="plays"/>
    <x v="3854"/>
    <x v="3835"/>
  </r>
  <r>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s v="READY OR NOT HERE I COME"/>
    <s v="THE COMING OF THE LORD!"/>
    <n v="2000"/>
    <n v="100"/>
    <x v="2"/>
    <s v="US"/>
    <s v="USD"/>
    <n v="1415828820"/>
    <n v="1412258977"/>
    <b v="0"/>
    <n v="1"/>
    <b v="0"/>
    <s v="theater/plays"/>
    <n v="0.05"/>
    <n v="100"/>
    <x v="1"/>
    <s v="plays"/>
    <x v="3861"/>
    <x v="3842"/>
  </r>
  <r>
    <s v="The Container Play"/>
    <s v="The hit immersive theatre experience of England comes to Corpus Christi!"/>
    <n v="7500"/>
    <n v="1"/>
    <x v="2"/>
    <s v="US"/>
    <s v="USD"/>
    <n v="1473699540"/>
    <n v="1472451356"/>
    <b v="0"/>
    <n v="1"/>
    <b v="0"/>
    <s v="theater/plays"/>
    <n v="1.3333333333333334E-4"/>
    <n v="1"/>
    <x v="1"/>
    <s v="plays"/>
    <x v="3862"/>
    <x v="3843"/>
  </r>
  <r>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s v="1000 words (Canceled)"/>
    <s v="New collection of music by Scott Evan Davis!"/>
    <n v="5000"/>
    <n v="10"/>
    <x v="1"/>
    <s v="GB"/>
    <s v="GBP"/>
    <n v="1410191405"/>
    <n v="1408031405"/>
    <b v="0"/>
    <n v="1"/>
    <b v="0"/>
    <s v="theater/musical"/>
    <n v="2E-3"/>
    <n v="10"/>
    <x v="1"/>
    <s v="musical"/>
    <x v="3868"/>
    <x v="3849"/>
  </r>
  <r>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s v="My Real Mother's Name is... (Canceled)"/>
    <s v="A musical journey coming to the Blue Venue at the 2017 Orlando Fringe Festival!"/>
    <n v="500"/>
    <n v="25"/>
    <x v="1"/>
    <s v="US"/>
    <s v="USD"/>
    <n v="1487550399"/>
    <n v="1484958399"/>
    <b v="0"/>
    <n v="1"/>
    <b v="0"/>
    <s v="theater/musical"/>
    <n v="0.05"/>
    <n v="25"/>
    <x v="1"/>
    <s v="musical"/>
    <x v="3881"/>
    <x v="3861"/>
  </r>
  <r>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s v="a (Canceled)"/>
    <n v="1"/>
    <n v="10000"/>
    <n v="0"/>
    <x v="1"/>
    <s v="AU"/>
    <s v="AUD"/>
    <n v="1418275702"/>
    <n v="1415683702"/>
    <b v="0"/>
    <n v="0"/>
    <b v="0"/>
    <s v="theater/musical"/>
    <n v="0"/>
    <e v="#DIV/0!"/>
    <x v="1"/>
    <s v="musical"/>
    <x v="3886"/>
    <x v="3866"/>
  </r>
  <r>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s v="Out of the Box: A Mime Story"/>
    <s v="A comedy about a mime who dreams of becoming a stand up comedian."/>
    <n v="800"/>
    <n v="260"/>
    <x v="2"/>
    <s v="US"/>
    <s v="USD"/>
    <n v="1427086740"/>
    <n v="1424488244"/>
    <b v="0"/>
    <n v="7"/>
    <b v="0"/>
    <s v="theater/plays"/>
    <n v="0.32500000000000001"/>
    <n v="37.142857142857146"/>
    <x v="1"/>
    <s v="plays"/>
    <x v="3891"/>
    <x v="3871"/>
  </r>
  <r>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s v="Black America from Prophets to Pimps"/>
    <s v="A play that will cover 4000 years of black history."/>
    <n v="10000"/>
    <n v="3"/>
    <x v="2"/>
    <s v="US"/>
    <s v="USD"/>
    <n v="1429074240"/>
    <n v="1427866200"/>
    <b v="0"/>
    <n v="2"/>
    <b v="0"/>
    <s v="theater/plays"/>
    <n v="2.9999999999999997E-4"/>
    <n v="1.5"/>
    <x v="1"/>
    <s v="plays"/>
    <x v="3904"/>
    <x v="3884"/>
  </r>
  <r>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s v="Final exam"/>
    <s v="We're a small group of University students who need a little help making our final exam production the best product possible."/>
    <n v="2000"/>
    <n v="0"/>
    <x v="2"/>
    <s v="DK"/>
    <s v="DKK"/>
    <n v="1464952752"/>
    <n v="1462360752"/>
    <b v="0"/>
    <n v="0"/>
    <b v="0"/>
    <s v="theater/plays"/>
    <n v="0"/>
    <e v="#DIV/0!"/>
    <x v="1"/>
    <s v="plays"/>
    <x v="3916"/>
    <x v="3896"/>
  </r>
  <r>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s v="Valkyrie Theatre Company"/>
    <s v="We're a horror based theatre company in Oklahoma City beginning our first season of shows."/>
    <n v="1000"/>
    <n v="211"/>
    <x v="2"/>
    <s v="US"/>
    <s v="USD"/>
    <n v="1423186634"/>
    <n v="1418002634"/>
    <b v="0"/>
    <n v="8"/>
    <b v="0"/>
    <s v="theater/plays"/>
    <n v="0.21099999999999999"/>
    <n v="26.375"/>
    <x v="1"/>
    <s v="plays"/>
    <x v="3972"/>
    <x v="3952"/>
  </r>
  <r>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s v="Write Now 5"/>
    <s v="Write Now 5 is a new writing festival in south east London promoting new work from emerging playwrights."/>
    <n v="400"/>
    <n v="151"/>
    <x v="2"/>
    <s v="GB"/>
    <s v="GBP"/>
    <n v="1400278290"/>
    <n v="1399414290"/>
    <b v="0"/>
    <n v="13"/>
    <b v="0"/>
    <s v="theater/plays"/>
    <n v="0.3775"/>
    <n v="11.615384615384615"/>
    <x v="1"/>
    <s v="plays"/>
    <x v="3987"/>
    <x v="3967"/>
  </r>
  <r>
    <s v="Folk-Tales: What Stories Do Your Folks Tell?"/>
    <s v="An evening of of stories based both in myth and truth."/>
    <n v="1500"/>
    <n v="32"/>
    <x v="2"/>
    <s v="US"/>
    <s v="USD"/>
    <n v="1440813413"/>
    <n v="1439517413"/>
    <b v="0"/>
    <n v="4"/>
    <b v="0"/>
    <s v="theater/plays"/>
    <n v="2.1333333333333333E-2"/>
    <n v="8"/>
    <x v="1"/>
    <s v="plays"/>
    <x v="3988"/>
    <x v="3968"/>
  </r>
  <r>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s v="NTACTheatre - North Texas Actor's Collaborative Theatre"/>
    <s v="North Texas first actor-driven theatre company needs your help"/>
    <n v="500"/>
    <n v="100"/>
    <x v="2"/>
    <s v="US"/>
    <s v="USD"/>
    <n v="1433086082"/>
    <n v="1430494082"/>
    <b v="0"/>
    <n v="1"/>
    <b v="0"/>
    <s v="theater/plays"/>
    <n v="0.2"/>
    <n v="100"/>
    <x v="1"/>
    <s v="plays"/>
    <x v="3991"/>
    <x v="3971"/>
  </r>
  <r>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s v="The Escorts"/>
    <s v="An Enticing Trip into the World of Assisted Dying"/>
    <n v="8000"/>
    <n v="10"/>
    <x v="2"/>
    <s v="US"/>
    <s v="USD"/>
    <n v="1462631358"/>
    <n v="1457450958"/>
    <b v="0"/>
    <n v="1"/>
    <b v="0"/>
    <s v="theater/plays"/>
    <n v="1.25E-3"/>
    <n v="10"/>
    <x v="1"/>
    <s v="plays"/>
    <x v="4000"/>
    <x v="3980"/>
  </r>
  <r>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s v="South Florida Tours"/>
    <s v="Help Launch The Queen Into South Florida!"/>
    <n v="500"/>
    <n v="1"/>
    <x v="2"/>
    <s v="US"/>
    <s v="USD"/>
    <n v="1412740457"/>
    <n v="1410148457"/>
    <b v="0"/>
    <n v="1"/>
    <b v="0"/>
    <s v="theater/plays"/>
    <n v="2E-3"/>
    <n v="1"/>
    <x v="1"/>
    <s v="plays"/>
    <x v="4004"/>
    <x v="3983"/>
  </r>
  <r>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s v="Time Please Fringe"/>
    <s v="Funding for a production of Time Please at the Brighton Fringe 2017... and beyond."/>
    <n v="1500"/>
    <n v="130"/>
    <x v="2"/>
    <s v="GB"/>
    <s v="GBP"/>
    <n v="1475877108"/>
    <n v="1473285108"/>
    <b v="0"/>
    <n v="4"/>
    <b v="0"/>
    <s v="theater/plays"/>
    <n v="8.666666666666667E-2"/>
    <n v="32.5"/>
    <x v="1"/>
    <s v="plays"/>
    <x v="4018"/>
    <x v="3997"/>
  </r>
  <r>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s v="Forgive &amp; Forget"/>
    <s v="An original gospel stage play that explores the pain and hurt caused by those who struggle to forgive others!"/>
    <n v="7000"/>
    <n v="0"/>
    <x v="2"/>
    <s v="US"/>
    <s v="USD"/>
    <n v="1458860363"/>
    <n v="1454975963"/>
    <b v="0"/>
    <n v="0"/>
    <b v="0"/>
    <s v="theater/plays"/>
    <n v="0"/>
    <e v="#DIV/0!"/>
    <x v="1"/>
    <s v="plays"/>
    <x v="4023"/>
    <x v="4002"/>
  </r>
  <r>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s v="Next 2 the Stage"/>
    <s v="A theater complex that educates as we entertain.  We will provide shows that inspire and theater classes that motivate."/>
    <n v="20000"/>
    <n v="0"/>
    <x v="2"/>
    <s v="US"/>
    <s v="USD"/>
    <n v="1450053370"/>
    <n v="1447461370"/>
    <b v="0"/>
    <n v="0"/>
    <b v="0"/>
    <s v="theater/plays"/>
    <n v="0"/>
    <e v="#DIV/0!"/>
    <x v="1"/>
    <s v="plays"/>
    <x v="4029"/>
    <x v="4008"/>
  </r>
  <r>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s v="The Lost Boy"/>
    <s v="&quot;Stories are where you go to look for the truth of your own life.&quot; (Frank Delaney)"/>
    <n v="10000"/>
    <n v="3685"/>
    <x v="2"/>
    <s v="US"/>
    <s v="USD"/>
    <n v="1413925887"/>
    <n v="1411333887"/>
    <b v="0"/>
    <n v="25"/>
    <b v="0"/>
    <s v="theater/plays"/>
    <n v="0.36849999999999999"/>
    <n v="147.4"/>
    <x v="1"/>
    <s v="plays"/>
    <x v="4035"/>
    <x v="4014"/>
  </r>
  <r>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s v="In the Land of Gold"/>
    <s v="A bold, colouful, vibrant play centred around the last remaining monarchy of Africa."/>
    <n v="5000"/>
    <n v="21"/>
    <x v="2"/>
    <s v="GB"/>
    <s v="GBP"/>
    <n v="1473160954"/>
    <n v="1467976954"/>
    <b v="0"/>
    <n v="2"/>
    <b v="0"/>
    <s v="theater/plays"/>
    <n v="4.1999999999999997E-3"/>
    <n v="10.5"/>
    <x v="1"/>
    <s v="plays"/>
    <x v="4041"/>
    <x v="4020"/>
  </r>
  <r>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s v="Not making potato salad here!"/>
    <s v="This could be my last play, need to bring my son out to see it before it's over.  Need to fly him here from BC"/>
    <n v="300"/>
    <n v="0"/>
    <x v="2"/>
    <s v="CA"/>
    <s v="CAD"/>
    <n v="1416524325"/>
    <n v="1415228325"/>
    <b v="0"/>
    <n v="0"/>
    <b v="0"/>
    <s v="theater/plays"/>
    <n v="0"/>
    <e v="#DIV/0!"/>
    <x v="1"/>
    <s v="plays"/>
    <x v="4043"/>
    <x v="4022"/>
  </r>
  <r>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s v="PRODUCE the Stage Play SKYLAR'S SYNDROME by Gavin Kayner"/>
    <s v="SKYLAR'S SYNDROME is a tremendous psychodrama by master playwright Gavin Kayner!"/>
    <n v="525"/>
    <n v="0"/>
    <x v="2"/>
    <s v="US"/>
    <s v="USD"/>
    <n v="1461205423"/>
    <n v="1456025023"/>
    <b v="0"/>
    <n v="0"/>
    <b v="0"/>
    <s v="theater/plays"/>
    <n v="0"/>
    <e v="#DIV/0!"/>
    <x v="1"/>
    <s v="plays"/>
    <x v="4061"/>
    <x v="4039"/>
  </r>
  <r>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s v="A Midsummer's Night's Dream"/>
    <s v="A classical/ fantasy version of midsummers done by professionally trained actors in Tulsa!"/>
    <n v="4000"/>
    <n v="27"/>
    <x v="2"/>
    <s v="US"/>
    <s v="USD"/>
    <n v="1407883811"/>
    <n v="1405291811"/>
    <b v="0"/>
    <n v="4"/>
    <b v="0"/>
    <s v="theater/plays"/>
    <n v="6.7499999999999999E-3"/>
    <n v="6.75"/>
    <x v="1"/>
    <s v="plays"/>
    <x v="4065"/>
    <x v="4043"/>
  </r>
  <r>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s v="Theatre Memoire"/>
    <s v="Theatre Memoire are a High Wycombe based theatre company. Performing plays about multi-culturalism and interconectedness."/>
    <n v="250"/>
    <n v="0"/>
    <x v="2"/>
    <s v="GB"/>
    <s v="GBP"/>
    <n v="1485543242"/>
    <n v="1482951242"/>
    <b v="0"/>
    <n v="0"/>
    <b v="0"/>
    <s v="theater/plays"/>
    <n v="0"/>
    <e v="#DIV/0!"/>
    <x v="1"/>
    <s v="plays"/>
    <x v="4078"/>
    <x v="4056"/>
  </r>
  <r>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s v="Stage Production &quot;The Nail Shop&quot;"/>
    <s v="Comedy Stage Play"/>
    <n v="9600"/>
    <n v="0"/>
    <x v="2"/>
    <s v="US"/>
    <s v="USD"/>
    <n v="1468777786"/>
    <n v="1466185786"/>
    <b v="0"/>
    <n v="0"/>
    <b v="0"/>
    <s v="theater/plays"/>
    <n v="0"/>
    <e v="#DIV/0!"/>
    <x v="1"/>
    <s v="plays"/>
    <x v="4087"/>
    <x v="4065"/>
  </r>
  <r>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s v="LOPE ENAMORADO"/>
    <s v="Proyecto teatral dirigido por MartÃ­n Acosta que habla y reflexiona sobre el amor y su naturaleza."/>
    <n v="30000"/>
    <n v="800"/>
    <x v="2"/>
    <s v="MX"/>
    <s v="MXN"/>
    <n v="1482108350"/>
    <n v="1479516350"/>
    <b v="0"/>
    <n v="1"/>
    <b v="0"/>
    <s v="theater/plays"/>
    <n v="2.6666666666666668E-2"/>
    <n v="800"/>
    <x v="1"/>
    <s v="plays"/>
    <x v="4095"/>
    <x v="4073"/>
  </r>
  <r>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s v="Life is simple"/>
    <s v="Community Youth play, written by and performed by the youth about finding joy in the simple things in life"/>
    <n v="75000"/>
    <n v="0"/>
    <x v="2"/>
    <s v="US"/>
    <s v="USD"/>
    <n v="1465060797"/>
    <n v="1462468797"/>
    <b v="0"/>
    <n v="0"/>
    <b v="0"/>
    <s v="theater/plays"/>
    <n v="0"/>
    <e v="#DIV/0!"/>
    <x v="1"/>
    <s v="plays"/>
    <x v="4098"/>
    <x v="4076"/>
  </r>
  <r>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s v="Jack the Lad"/>
    <s v="Jack the Lad - a new play that explores how far the boundaries of friendship will stretch when morality and loyalties clash."/>
    <n v="500"/>
    <n v="0"/>
    <x v="2"/>
    <s v="GB"/>
    <s v="GBP"/>
    <n v="1448805404"/>
    <n v="1446209804"/>
    <b v="0"/>
    <n v="0"/>
    <b v="0"/>
    <s v="theater/plays"/>
    <n v="0"/>
    <e v="#DIV/0!"/>
    <x v="1"/>
    <s v="plays"/>
    <x v="4109"/>
    <x v="4087"/>
  </r>
  <r>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0DA4A7-8EFE-4137-9A9B-64950F4595E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sortType="descending">
      <items count="10">
        <item x="0"/>
        <item x="7"/>
        <item x="6"/>
        <item x="5"/>
        <item x="4"/>
        <item x="8"/>
        <item x="3"/>
        <item x="2"/>
        <item x="1"/>
        <item t="default"/>
      </items>
      <autoSortScope>
        <pivotArea dataOnly="0" outline="0" fieldPosition="0">
          <references count="2">
            <reference field="4294967294" count="1" selected="0">
              <x v="0"/>
            </reference>
            <reference field="5" count="1" selected="0">
              <x v="3"/>
            </reference>
          </references>
        </pivotArea>
      </autoSortScope>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v="8"/>
    </i>
    <i>
      <x v="4"/>
    </i>
    <i>
      <x/>
    </i>
    <i>
      <x v="7"/>
    </i>
    <i>
      <x v="5"/>
    </i>
    <i>
      <x v="2"/>
    </i>
    <i>
      <x v="6"/>
    </i>
    <i>
      <x v="1"/>
    </i>
    <i>
      <x v="3"/>
    </i>
    <i t="grand">
      <x/>
    </i>
  </rowItems>
  <colFields count="1">
    <field x="5"/>
  </colFields>
  <colItems count="5">
    <i>
      <x/>
    </i>
    <i>
      <x v="1"/>
    </i>
    <i>
      <x v="2"/>
    </i>
    <i>
      <x v="3"/>
    </i>
    <i t="grand">
      <x/>
    </i>
  </colItems>
  <pageFields count="1">
    <pageField fld="6" hier="-1"/>
  </pageFields>
  <dataFields count="1">
    <dataField name="Count of Campaign" fld="5" subtotal="count" baseField="16" baseItem="2"/>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2">
          <reference field="4294967294" count="1" selected="0">
            <x v="0"/>
          </reference>
          <reference field="5" count="1" selected="0">
            <x v="2"/>
          </reference>
        </references>
      </pivotArea>
    </chartFormat>
    <chartFormat chart="1"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AA53887-AC6A-4247-81AD-42197C04AFA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6"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h="1" x="0"/>
        <item x="7"/>
        <item h="1" x="6"/>
        <item x="5"/>
        <item h="1" x="4"/>
        <item h="1" x="8"/>
        <item x="3"/>
        <item h="1" x="2"/>
        <item h="1" x="1"/>
        <item t="default"/>
      </items>
    </pivotField>
    <pivotField axis="axisRow"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2">
            <reference field="4294967294" count="1" selected="0">
              <x v="0"/>
            </reference>
            <reference field="5" count="1" selected="0">
              <x v="3"/>
            </reference>
          </references>
        </pivotArea>
      </autoSortScope>
    </pivotField>
  </pivotFields>
  <rowFields count="1">
    <field x="17"/>
  </rowFields>
  <rowItems count="11">
    <i>
      <x v="20"/>
    </i>
    <i>
      <x v="31"/>
    </i>
    <i>
      <x v="26"/>
    </i>
    <i>
      <x v="3"/>
    </i>
    <i>
      <x v="2"/>
    </i>
    <i>
      <x v="27"/>
    </i>
    <i>
      <x v="36"/>
    </i>
    <i>
      <x v="9"/>
    </i>
    <i>
      <x v="1"/>
    </i>
    <i>
      <x v="10"/>
    </i>
    <i t="grand">
      <x/>
    </i>
  </rowItems>
  <colFields count="1">
    <field x="5"/>
  </colFields>
  <colItems count="5">
    <i>
      <x/>
    </i>
    <i>
      <x v="1"/>
    </i>
    <i>
      <x v="2"/>
    </i>
    <i>
      <x v="3"/>
    </i>
    <i t="grand">
      <x/>
    </i>
  </colItems>
  <pageFields count="2">
    <pageField fld="6" hier="-1"/>
    <pageField fld="16" hier="-1"/>
  </pageFields>
  <dataFields count="1">
    <dataField name="Count of Campaign" fld="5" subtotal="count" baseField="16" baseItem="2"/>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2" series="1">
      <pivotArea type="data" outline="0" fieldPosition="0">
        <references count="2">
          <reference field="4294967294" count="1" selected="0">
            <x v="0"/>
          </reference>
          <reference field="5" count="1" selected="0">
            <x v="0"/>
          </reference>
        </references>
      </pivotArea>
    </chartFormat>
    <chartFormat chart="2" format="3" series="1">
      <pivotArea type="data" outline="0" fieldPosition="0">
        <references count="2">
          <reference field="4294967294" count="1" selected="0">
            <x v="0"/>
          </reference>
          <reference field="5" count="1" selected="0">
            <x v="1"/>
          </reference>
        </references>
      </pivotArea>
    </chartFormat>
    <chartFormat chart="2" format="4" series="1">
      <pivotArea type="data" outline="0" fieldPosition="0">
        <references count="2">
          <reference field="4294967294" count="1" selected="0">
            <x v="0"/>
          </reference>
          <reference field="5" count="1" selected="0">
            <x v="2"/>
          </reference>
        </references>
      </pivotArea>
    </chartFormat>
    <chartFormat chart="2" format="5"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FAC6AD-05CA-4AC6-A6DE-035610553B9E}"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18" firstHeaderRow="1" firstDataRow="2" firstDataCol="1" rowPageCount="2" colPageCount="1"/>
  <pivotFields count="23">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sortType="descending">
      <items count="15">
        <item x="0"/>
        <item x="1"/>
        <item x="2"/>
        <item x="3"/>
        <item x="4"/>
        <item x="5"/>
        <item x="6"/>
        <item x="7"/>
        <item x="8"/>
        <item x="9"/>
        <item x="10"/>
        <item x="11"/>
        <item x="12"/>
        <item x="13"/>
        <item t="default"/>
      </items>
      <autoSortScope>
        <pivotArea dataOnly="0" outline="0" fieldPosition="0">
          <references count="2">
            <reference field="4294967294" count="1" selected="0">
              <x v="0"/>
            </reference>
            <reference field="4" count="1" selected="0">
              <x v="3"/>
            </reference>
          </references>
        </pivotArea>
      </autoSortScope>
    </pivotField>
    <pivotField numFmtId="16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7"/>
  </rowFields>
  <rowItems count="13">
    <i>
      <x v="5"/>
    </i>
    <i>
      <x v="6"/>
    </i>
    <i>
      <x v="2"/>
    </i>
    <i>
      <x v="7"/>
    </i>
    <i>
      <x v="4"/>
    </i>
    <i>
      <x v="11"/>
    </i>
    <i>
      <x v="10"/>
    </i>
    <i>
      <x v="1"/>
    </i>
    <i>
      <x v="3"/>
    </i>
    <i>
      <x v="8"/>
    </i>
    <i>
      <x v="9"/>
    </i>
    <i>
      <x v="12"/>
    </i>
    <i t="grand">
      <x/>
    </i>
  </rowItems>
  <colFields count="1">
    <field x="4"/>
  </colFields>
  <colItems count="5">
    <i>
      <x/>
    </i>
    <i>
      <x v="1"/>
    </i>
    <i>
      <x v="2"/>
    </i>
    <i>
      <x v="3"/>
    </i>
    <i t="grand">
      <x/>
    </i>
  </colItems>
  <pageFields count="2">
    <pageField fld="20" hier="-1"/>
    <pageField fld="15" hier="-1"/>
  </pageFields>
  <dataFields count="1">
    <dataField name="Count of state" fld="4" subtotal="count" baseField="0" baseItem="0"/>
  </dataFields>
  <chartFormats count="4">
    <chartFormat chart="1" format="0" series="1">
      <pivotArea type="data" outline="0" fieldPosition="0">
        <references count="2">
          <reference field="4294967294" count="1" selected="0">
            <x v="0"/>
          </reference>
          <reference field="4" count="1" selected="0">
            <x v="0"/>
          </reference>
        </references>
      </pivotArea>
    </chartFormat>
    <chartFormat chart="1" format="1" series="1">
      <pivotArea type="data" outline="0" fieldPosition="0">
        <references count="2">
          <reference field="4294967294" count="1" selected="0">
            <x v="0"/>
          </reference>
          <reference field="4" count="1" selected="0">
            <x v="1"/>
          </reference>
        </references>
      </pivotArea>
    </chartFormat>
    <chartFormat chart="1" format="2" series="1">
      <pivotArea type="data" outline="0" fieldPosition="0">
        <references count="2">
          <reference field="4294967294" count="1" selected="0">
            <x v="0"/>
          </reference>
          <reference field="4" count="1" selected="0">
            <x v="2"/>
          </reference>
        </references>
      </pivotArea>
    </chartFormat>
    <chartFormat chart="1" format="3"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5BF48-0BCD-4244-A402-B54C7A1CD99B}">
  <dimension ref="A1:A89"/>
  <sheetViews>
    <sheetView showGridLines="0" tabSelected="1" topLeftCell="A72" workbookViewId="0">
      <selection activeCell="C82" sqref="C82"/>
    </sheetView>
  </sheetViews>
  <sheetFormatPr defaultRowHeight="15" x14ac:dyDescent="0.25"/>
  <cols>
    <col min="1" max="1" width="149.140625" customWidth="1"/>
  </cols>
  <sheetData>
    <row r="1" spans="1:1" x14ac:dyDescent="0.25">
      <c r="A1" t="s">
        <v>8372</v>
      </c>
    </row>
    <row r="3" spans="1:1" x14ac:dyDescent="0.25">
      <c r="A3" s="12" t="s">
        <v>8373</v>
      </c>
    </row>
    <row r="5" spans="1:1" x14ac:dyDescent="0.25">
      <c r="A5" t="s">
        <v>8374</v>
      </c>
    </row>
    <row r="7" spans="1:1" x14ac:dyDescent="0.25">
      <c r="A7" t="s">
        <v>8375</v>
      </c>
    </row>
    <row r="9" spans="1:1" x14ac:dyDescent="0.25">
      <c r="A9" s="12" t="s">
        <v>8376</v>
      </c>
    </row>
    <row r="11" spans="1:1" x14ac:dyDescent="0.25">
      <c r="A11" t="s">
        <v>8377</v>
      </c>
    </row>
    <row r="13" spans="1:1" x14ac:dyDescent="0.25">
      <c r="A13" t="s">
        <v>8378</v>
      </c>
    </row>
    <row r="14" spans="1:1" x14ac:dyDescent="0.25">
      <c r="A14" s="12" t="s">
        <v>8419</v>
      </c>
    </row>
    <row r="15" spans="1:1" ht="30" x14ac:dyDescent="0.25">
      <c r="A15" s="17" t="s">
        <v>8379</v>
      </c>
    </row>
    <row r="16" spans="1:1" x14ac:dyDescent="0.25">
      <c r="A16" s="18" t="s">
        <v>8380</v>
      </c>
    </row>
    <row r="17" spans="1:1" ht="30" x14ac:dyDescent="0.25">
      <c r="A17" s="18" t="s">
        <v>8381</v>
      </c>
    </row>
    <row r="18" spans="1:1" x14ac:dyDescent="0.25">
      <c r="A18" s="18" t="s">
        <v>8382</v>
      </c>
    </row>
    <row r="19" spans="1:1" ht="30" x14ac:dyDescent="0.25">
      <c r="A19" s="19" t="s">
        <v>8383</v>
      </c>
    </row>
    <row r="20" spans="1:1" x14ac:dyDescent="0.25">
      <c r="A20" s="20" t="s">
        <v>8420</v>
      </c>
    </row>
    <row r="21" spans="1:1" x14ac:dyDescent="0.25">
      <c r="A21" s="18" t="s">
        <v>8421</v>
      </c>
    </row>
    <row r="22" spans="1:1" ht="15.75" thickBot="1" x14ac:dyDescent="0.3">
      <c r="A22" s="26"/>
    </row>
    <row r="23" spans="1:1" x14ac:dyDescent="0.25">
      <c r="A23" s="21" t="s">
        <v>8424</v>
      </c>
    </row>
    <row r="24" spans="1:1" ht="30" x14ac:dyDescent="0.25">
      <c r="A24" s="24" t="s">
        <v>8422</v>
      </c>
    </row>
    <row r="25" spans="1:1" x14ac:dyDescent="0.25">
      <c r="A25" s="25" t="s">
        <v>8423</v>
      </c>
    </row>
    <row r="26" spans="1:1" x14ac:dyDescent="0.25">
      <c r="A26" s="22" t="s">
        <v>8420</v>
      </c>
    </row>
    <row r="27" spans="1:1" ht="15.75" thickBot="1" x14ac:dyDescent="0.3">
      <c r="A27" s="23" t="s">
        <v>8425</v>
      </c>
    </row>
    <row r="28" spans="1:1" ht="15.75" thickBot="1" x14ac:dyDescent="0.3">
      <c r="A28" s="12"/>
    </row>
    <row r="29" spans="1:1" x14ac:dyDescent="0.25">
      <c r="A29" s="27" t="s">
        <v>8419</v>
      </c>
    </row>
    <row r="30" spans="1:1" ht="30" x14ac:dyDescent="0.25">
      <c r="A30" s="31" t="s">
        <v>8426</v>
      </c>
    </row>
    <row r="31" spans="1:1" x14ac:dyDescent="0.25">
      <c r="A31" s="28" t="s">
        <v>8427</v>
      </c>
    </row>
    <row r="32" spans="1:1" x14ac:dyDescent="0.25">
      <c r="A32" s="29" t="s">
        <v>8420</v>
      </c>
    </row>
    <row r="33" spans="1:1" ht="15.75" thickBot="1" x14ac:dyDescent="0.3">
      <c r="A33" s="30" t="s">
        <v>8428</v>
      </c>
    </row>
    <row r="35" spans="1:1" ht="15.75" thickBot="1" x14ac:dyDescent="0.3">
      <c r="A35" s="12"/>
    </row>
    <row r="36" spans="1:1" x14ac:dyDescent="0.25">
      <c r="A36" s="27" t="s">
        <v>8419</v>
      </c>
    </row>
    <row r="37" spans="1:1" x14ac:dyDescent="0.25">
      <c r="A37" s="31" t="s">
        <v>8384</v>
      </c>
    </row>
    <row r="38" spans="1:1" ht="30" x14ac:dyDescent="0.25">
      <c r="A38" s="31" t="s">
        <v>8385</v>
      </c>
    </row>
    <row r="39" spans="1:1" ht="30" x14ac:dyDescent="0.25">
      <c r="A39" s="31" t="s">
        <v>8386</v>
      </c>
    </row>
    <row r="40" spans="1:1" ht="30" x14ac:dyDescent="0.25">
      <c r="A40" s="31" t="s">
        <v>8387</v>
      </c>
    </row>
    <row r="41" spans="1:1" ht="30" x14ac:dyDescent="0.25">
      <c r="A41" s="31" t="s">
        <v>8388</v>
      </c>
    </row>
    <row r="42" spans="1:1" x14ac:dyDescent="0.25">
      <c r="A42" s="31" t="s">
        <v>8389</v>
      </c>
    </row>
    <row r="43" spans="1:1" x14ac:dyDescent="0.25">
      <c r="A43" s="29" t="s">
        <v>8420</v>
      </c>
    </row>
    <row r="44" spans="1:1" ht="15.75" thickBot="1" x14ac:dyDescent="0.3">
      <c r="A44" s="30" t="s">
        <v>8429</v>
      </c>
    </row>
    <row r="45" spans="1:1" ht="15.75" thickBot="1" x14ac:dyDescent="0.3"/>
    <row r="46" spans="1:1" x14ac:dyDescent="0.25">
      <c r="A46" s="27" t="s">
        <v>8419</v>
      </c>
    </row>
    <row r="47" spans="1:1" x14ac:dyDescent="0.25">
      <c r="A47" s="28" t="s">
        <v>8390</v>
      </c>
    </row>
    <row r="48" spans="1:1" x14ac:dyDescent="0.25">
      <c r="A48" s="28" t="s">
        <v>8391</v>
      </c>
    </row>
    <row r="49" spans="1:1" x14ac:dyDescent="0.25">
      <c r="A49" s="28" t="s">
        <v>8392</v>
      </c>
    </row>
    <row r="50" spans="1:1" x14ac:dyDescent="0.25">
      <c r="A50" s="28" t="s">
        <v>8393</v>
      </c>
    </row>
    <row r="51" spans="1:1" x14ac:dyDescent="0.25">
      <c r="A51" s="29" t="s">
        <v>8420</v>
      </c>
    </row>
    <row r="52" spans="1:1" ht="15.75" thickBot="1" x14ac:dyDescent="0.3">
      <c r="A52" s="30" t="s">
        <v>8430</v>
      </c>
    </row>
    <row r="53" spans="1:1" ht="15.75" thickBot="1" x14ac:dyDescent="0.3"/>
    <row r="54" spans="1:1" x14ac:dyDescent="0.25">
      <c r="A54" s="32" t="s">
        <v>8431</v>
      </c>
    </row>
    <row r="55" spans="1:1" x14ac:dyDescent="0.25">
      <c r="A55" s="31"/>
    </row>
    <row r="56" spans="1:1" x14ac:dyDescent="0.25">
      <c r="A56" s="31" t="s">
        <v>8394</v>
      </c>
    </row>
    <row r="57" spans="1:1" x14ac:dyDescent="0.25">
      <c r="A57" s="31"/>
    </row>
    <row r="58" spans="1:1" x14ac:dyDescent="0.25">
      <c r="A58" s="31" t="s">
        <v>8395</v>
      </c>
    </row>
    <row r="59" spans="1:1" x14ac:dyDescent="0.25">
      <c r="A59" s="31" t="s">
        <v>8396</v>
      </c>
    </row>
    <row r="60" spans="1:1" x14ac:dyDescent="0.25">
      <c r="A60" s="31" t="s">
        <v>8397</v>
      </c>
    </row>
    <row r="61" spans="1:1" x14ac:dyDescent="0.25">
      <c r="A61" s="31" t="s">
        <v>8398</v>
      </c>
    </row>
    <row r="62" spans="1:1" x14ac:dyDescent="0.25">
      <c r="A62" s="31" t="s">
        <v>8399</v>
      </c>
    </row>
    <row r="63" spans="1:1" x14ac:dyDescent="0.25">
      <c r="A63" s="31" t="s">
        <v>8400</v>
      </c>
    </row>
    <row r="64" spans="1:1" x14ac:dyDescent="0.25">
      <c r="A64" s="31" t="s">
        <v>8401</v>
      </c>
    </row>
    <row r="65" spans="1:1" x14ac:dyDescent="0.25">
      <c r="A65" s="31" t="s">
        <v>8402</v>
      </c>
    </row>
    <row r="66" spans="1:1" x14ac:dyDescent="0.25">
      <c r="A66" s="31"/>
    </row>
    <row r="67" spans="1:1" x14ac:dyDescent="0.25">
      <c r="A67" s="31" t="s">
        <v>8403</v>
      </c>
    </row>
    <row r="68" spans="1:1" x14ac:dyDescent="0.25">
      <c r="A68" s="31"/>
    </row>
    <row r="69" spans="1:1" x14ac:dyDescent="0.25">
      <c r="A69" s="31" t="s">
        <v>8404</v>
      </c>
    </row>
    <row r="70" spans="1:1" x14ac:dyDescent="0.25">
      <c r="A70" s="31" t="s">
        <v>8405</v>
      </c>
    </row>
    <row r="71" spans="1:1" x14ac:dyDescent="0.25">
      <c r="A71" s="31" t="s">
        <v>8406</v>
      </c>
    </row>
    <row r="72" spans="1:1" x14ac:dyDescent="0.25">
      <c r="A72" s="31" t="s">
        <v>8407</v>
      </c>
    </row>
    <row r="73" spans="1:1" x14ac:dyDescent="0.25">
      <c r="A73" s="31" t="s">
        <v>8408</v>
      </c>
    </row>
    <row r="74" spans="1:1" x14ac:dyDescent="0.25">
      <c r="A74" s="31" t="s">
        <v>8409</v>
      </c>
    </row>
    <row r="75" spans="1:1" x14ac:dyDescent="0.25">
      <c r="A75" s="31" t="s">
        <v>8410</v>
      </c>
    </row>
    <row r="76" spans="1:1" x14ac:dyDescent="0.25">
      <c r="A76" s="31" t="s">
        <v>8411</v>
      </c>
    </row>
    <row r="77" spans="1:1" x14ac:dyDescent="0.25">
      <c r="A77" s="31" t="s">
        <v>8412</v>
      </c>
    </row>
    <row r="78" spans="1:1" x14ac:dyDescent="0.25">
      <c r="A78" s="31" t="s">
        <v>8413</v>
      </c>
    </row>
    <row r="79" spans="1:1" x14ac:dyDescent="0.25">
      <c r="A79" s="31" t="s">
        <v>8414</v>
      </c>
    </row>
    <row r="80" spans="1:1" x14ac:dyDescent="0.25">
      <c r="A80" s="31" t="s">
        <v>8415</v>
      </c>
    </row>
    <row r="81" spans="1:1" x14ac:dyDescent="0.25">
      <c r="A81" s="31"/>
    </row>
    <row r="82" spans="1:1" ht="30" x14ac:dyDescent="0.25">
      <c r="A82" s="31" t="s">
        <v>8416</v>
      </c>
    </row>
    <row r="83" spans="1:1" x14ac:dyDescent="0.25">
      <c r="A83" s="31"/>
    </row>
    <row r="84" spans="1:1" ht="30" x14ac:dyDescent="0.25">
      <c r="A84" s="31" t="s">
        <v>8417</v>
      </c>
    </row>
    <row r="85" spans="1:1" x14ac:dyDescent="0.25">
      <c r="A85" s="31"/>
    </row>
    <row r="86" spans="1:1" x14ac:dyDescent="0.25">
      <c r="A86" s="31" t="s">
        <v>8418</v>
      </c>
    </row>
    <row r="87" spans="1:1" x14ac:dyDescent="0.25">
      <c r="A87" s="29" t="s">
        <v>8420</v>
      </c>
    </row>
    <row r="88" spans="1:1" ht="15.75" thickBot="1" x14ac:dyDescent="0.3">
      <c r="A88" s="30" t="s">
        <v>8432</v>
      </c>
    </row>
    <row r="89" spans="1:1" ht="15.75" thickBot="1" x14ac:dyDescent="0.3">
      <c r="A89" s="3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T4115"/>
  <sheetViews>
    <sheetView zoomScaleNormal="100" workbookViewId="0">
      <selection activeCell="F1" sqref="F1"/>
    </sheetView>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6" max="16" width="10.5703125" bestFit="1" customWidth="1"/>
    <col min="18" max="18" width="16.28515625" bestFit="1" customWidth="1"/>
    <col min="19" max="19" width="23.42578125"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t="s">
        <v>8334</v>
      </c>
      <c r="T1" s="1" t="s">
        <v>8335</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AVERAGE(E2/L2)</f>
        <v>63.917582417582416</v>
      </c>
      <c r="Q2" t="str">
        <f>LEFT(N2,FIND("/",N2)-1)</f>
        <v>film &amp; video</v>
      </c>
      <c r="R2" t="str">
        <f>RIGHT(N2,(LEN(N2)-(FIND("/",N2))))</f>
        <v>television</v>
      </c>
      <c r="S2" s="10">
        <f>(((J2/60)/60)/24)+DATE(1970,1,1)</f>
        <v>42177.007071759261</v>
      </c>
      <c r="T2" s="10">
        <f>(((I2/60)/60)/24)+DATE(1970,1,1)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AVERAGE(E3/L3)</f>
        <v>185.48101265822785</v>
      </c>
      <c r="Q3" t="str">
        <f t="shared" ref="Q3:Q66" si="2">LEFT(N3,FIND("/",N3)-1)</f>
        <v>film &amp; video</v>
      </c>
      <c r="R3" t="str">
        <f t="shared" ref="R3:R66" si="3">RIGHT(N3,(LEN(N3)-(FIND("/",N3))))</f>
        <v>television</v>
      </c>
      <c r="S3" s="10">
        <f t="shared" ref="S3:S66" si="4">(((J3/60)/60)/24)+DATE(1970,1,1)</f>
        <v>42766.600497685184</v>
      </c>
      <c r="T3" s="10">
        <f t="shared" ref="T3:T66" si="5">(((I3/60)/60)/24)+DATE(1970,1,1)</f>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42563.932951388888</v>
      </c>
      <c r="T7" s="10">
        <f t="shared" si="5"/>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42447.103518518517</v>
      </c>
      <c r="T11" s="10">
        <f t="shared" si="5"/>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42572.778495370367</v>
      </c>
      <c r="T13" s="10">
        <f t="shared" si="5"/>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41791.713252314818</v>
      </c>
      <c r="T14" s="10">
        <f t="shared" si="5"/>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41869.542314814818</v>
      </c>
      <c r="T20" s="10">
        <f t="shared" si="5"/>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42175.816365740742</v>
      </c>
      <c r="T21" s="10">
        <f t="shared" si="5"/>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42097.778946759259</v>
      </c>
      <c r="T25" s="10">
        <f t="shared" si="5"/>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42318.025011574078</v>
      </c>
      <c r="T27" s="10">
        <f t="shared" si="5"/>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41828.515555555554</v>
      </c>
      <c r="T28" s="10">
        <f t="shared" si="5"/>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42376.79206018518</v>
      </c>
      <c r="T33" s="10">
        <f t="shared" si="5"/>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42286.660891203705</v>
      </c>
      <c r="T35" s="10">
        <f t="shared" si="5"/>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41754.047083333331</v>
      </c>
      <c r="T41" s="10">
        <f t="shared" si="5"/>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41887.568912037037</v>
      </c>
      <c r="T43" s="10">
        <f t="shared" si="5"/>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41802.790347222224</v>
      </c>
      <c r="T45" s="10">
        <f t="shared" si="5"/>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41874.098807870374</v>
      </c>
      <c r="T46" s="10">
        <f t="shared" si="5"/>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42457.623923611114</v>
      </c>
      <c r="T47" s="10">
        <f t="shared" si="5"/>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41932.819525462961</v>
      </c>
      <c r="T49" s="10">
        <f t="shared" si="5"/>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42271.176446759258</v>
      </c>
      <c r="T51" s="10">
        <f t="shared" si="5"/>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41995.752986111111</v>
      </c>
      <c r="T52" s="10">
        <f t="shared" si="5"/>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42196.928668981483</v>
      </c>
      <c r="T53" s="10">
        <f t="shared" si="5"/>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41807.701921296299</v>
      </c>
      <c r="T54" s="10">
        <f t="shared" si="5"/>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42496.968935185185</v>
      </c>
      <c r="T57" s="10">
        <f t="shared" si="5"/>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41932.745046296295</v>
      </c>
      <c r="T60" s="10">
        <f t="shared" si="5"/>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AVERAGE(E67/L67)</f>
        <v>132.05263157894737</v>
      </c>
      <c r="Q67" t="str">
        <f t="shared" ref="Q67:Q130" si="8">LEFT(N67,FIND("/",N67)-1)</f>
        <v>film &amp; video</v>
      </c>
      <c r="R67" t="str">
        <f t="shared" ref="R67:R130" si="9">RIGHT(N67,(LEN(N67)-(FIND("/",N67))))</f>
        <v>shorts</v>
      </c>
      <c r="S67" s="10">
        <f t="shared" ref="S67:S130" si="10">(((J67/60)/60)/24)+DATE(1970,1,1)</f>
        <v>41835.821226851855</v>
      </c>
      <c r="T67" s="10">
        <f t="shared" ref="T67:T130" si="11">(((I67/60)/60)/24)+DATE(1970,1,1)</f>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42539.849768518514</v>
      </c>
      <c r="T68" s="10">
        <f t="shared" si="11"/>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41208.010196759256</v>
      </c>
      <c r="T74" s="10">
        <f t="shared" si="11"/>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40587.75675925926</v>
      </c>
      <c r="T75" s="10">
        <f t="shared" si="11"/>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41357.209166666667</v>
      </c>
      <c r="T77" s="10">
        <f t="shared" si="11"/>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40997.144872685189</v>
      </c>
      <c r="T79" s="10">
        <f t="shared" si="11"/>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40648.757939814815</v>
      </c>
      <c r="T86" s="10">
        <f t="shared" si="11"/>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40322.53938657407</v>
      </c>
      <c r="T89" s="10">
        <f t="shared" si="11"/>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41402.752222222225</v>
      </c>
      <c r="T91" s="10">
        <f t="shared" si="11"/>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40619.402361111112</v>
      </c>
      <c r="T93" s="10">
        <f t="shared" si="11"/>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40935.005104166667</v>
      </c>
      <c r="T97" s="10">
        <f t="shared" si="11"/>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41631.902766203704</v>
      </c>
      <c r="T101" s="10">
        <f t="shared" si="11"/>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41197.753310185188</v>
      </c>
      <c r="T102" s="10">
        <f t="shared" si="11"/>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41274.776736111111</v>
      </c>
      <c r="T103" s="10">
        <f t="shared" si="11"/>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41682.805902777778</v>
      </c>
      <c r="T105" s="10">
        <f t="shared" si="11"/>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40612.695208333331</v>
      </c>
      <c r="T106" s="10">
        <f t="shared" si="11"/>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42485.724768518514</v>
      </c>
      <c r="T107" s="10">
        <f t="shared" si="11"/>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40635.982488425929</v>
      </c>
      <c r="T109" s="10">
        <f t="shared" si="11"/>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41365.613078703704</v>
      </c>
      <c r="T110" s="10">
        <f t="shared" si="11"/>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40570.025810185187</v>
      </c>
      <c r="T111" s="10">
        <f t="shared" si="11"/>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40918.738935185182</v>
      </c>
      <c r="T117" s="10">
        <f t="shared" si="11"/>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40723.053657407407</v>
      </c>
      <c r="T120" s="10">
        <f t="shared" si="11"/>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42616.049849537041</v>
      </c>
      <c r="T122" s="10">
        <f t="shared" si="11"/>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42096.704976851848</v>
      </c>
      <c r="T123" s="10">
        <f t="shared" si="11"/>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e">
        <f t="shared" si="7"/>
        <v>#DIV/0!</v>
      </c>
      <c r="Q124" t="str">
        <f t="shared" si="8"/>
        <v>film &amp; video</v>
      </c>
      <c r="R124" t="str">
        <f t="shared" si="9"/>
        <v>science fiction</v>
      </c>
      <c r="S124" s="10">
        <f t="shared" si="10"/>
        <v>42593.431793981479</v>
      </c>
      <c r="T124" s="10">
        <f t="shared" si="11"/>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41904.781990740739</v>
      </c>
      <c r="T125" s="10">
        <f t="shared" si="11"/>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e">
        <f t="shared" si="7"/>
        <v>#DIV/0!</v>
      </c>
      <c r="Q126" t="str">
        <f t="shared" si="8"/>
        <v>film &amp; video</v>
      </c>
      <c r="R126" t="str">
        <f t="shared" si="9"/>
        <v>science fiction</v>
      </c>
      <c r="S126" s="10">
        <f t="shared" si="10"/>
        <v>42114.928726851853</v>
      </c>
      <c r="T126" s="10">
        <f t="shared" si="11"/>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42709.993981481486</v>
      </c>
      <c r="T127" s="10">
        <f t="shared" si="11"/>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42135.589548611111</v>
      </c>
      <c r="T128" s="10">
        <f t="shared" si="11"/>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42067.62431712963</v>
      </c>
      <c r="T129" s="10">
        <f t="shared" si="11"/>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42628.22792824074</v>
      </c>
      <c r="T130" s="10">
        <f t="shared" si="11"/>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e">
        <f t="shared" ref="P131:P194" si="13">AVERAGE(E131/L131)</f>
        <v>#DIV/0!</v>
      </c>
      <c r="Q131" t="str">
        <f t="shared" ref="Q131:Q194" si="14">LEFT(N131,FIND("/",N131)-1)</f>
        <v>film &amp; video</v>
      </c>
      <c r="R131" t="str">
        <f t="shared" ref="R131:R194" si="15">RIGHT(N131,(LEN(N131)-(FIND("/",N131))))</f>
        <v>science fiction</v>
      </c>
      <c r="S131" s="10">
        <f t="shared" ref="S131:S194" si="16">(((J131/60)/60)/24)+DATE(1970,1,1)</f>
        <v>41882.937303240738</v>
      </c>
      <c r="T131" s="10">
        <f t="shared" ref="T131:T194" si="17">(((I131/60)/60)/24)+DATE(1970,1,1)</f>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e">
        <f t="shared" si="13"/>
        <v>#DIV/0!</v>
      </c>
      <c r="Q132" t="str">
        <f t="shared" si="14"/>
        <v>film &amp; video</v>
      </c>
      <c r="R132" t="str">
        <f t="shared" si="15"/>
        <v>science fiction</v>
      </c>
      <c r="S132" s="10">
        <f t="shared" si="16"/>
        <v>41778.915416666663</v>
      </c>
      <c r="T132" s="10">
        <f t="shared" si="17"/>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e">
        <f t="shared" si="13"/>
        <v>#DIV/0!</v>
      </c>
      <c r="Q133" t="str">
        <f t="shared" si="14"/>
        <v>film &amp; video</v>
      </c>
      <c r="R133" t="str">
        <f t="shared" si="15"/>
        <v>science fiction</v>
      </c>
      <c r="S133" s="10">
        <f t="shared" si="16"/>
        <v>42541.837511574078</v>
      </c>
      <c r="T133" s="10">
        <f t="shared" si="17"/>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41905.812581018516</v>
      </c>
      <c r="T134" s="10">
        <f t="shared" si="17"/>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e">
        <f t="shared" si="13"/>
        <v>#DIV/0!</v>
      </c>
      <c r="Q135" t="str">
        <f t="shared" si="14"/>
        <v>film &amp; video</v>
      </c>
      <c r="R135" t="str">
        <f t="shared" si="15"/>
        <v>science fiction</v>
      </c>
      <c r="S135" s="10">
        <f t="shared" si="16"/>
        <v>42491.80768518518</v>
      </c>
      <c r="T135" s="10">
        <f t="shared" si="17"/>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e">
        <f t="shared" si="13"/>
        <v>#DIV/0!</v>
      </c>
      <c r="Q136" t="str">
        <f t="shared" si="14"/>
        <v>film &amp; video</v>
      </c>
      <c r="R136" t="str">
        <f t="shared" si="15"/>
        <v>science fiction</v>
      </c>
      <c r="S136" s="10">
        <f t="shared" si="16"/>
        <v>42221.909930555557</v>
      </c>
      <c r="T136" s="10">
        <f t="shared" si="17"/>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41788.381909722222</v>
      </c>
      <c r="T137" s="10">
        <f t="shared" si="17"/>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e">
        <f t="shared" si="13"/>
        <v>#DIV/0!</v>
      </c>
      <c r="Q138" t="str">
        <f t="shared" si="14"/>
        <v>film &amp; video</v>
      </c>
      <c r="R138" t="str">
        <f t="shared" si="15"/>
        <v>science fiction</v>
      </c>
      <c r="S138" s="10">
        <f t="shared" si="16"/>
        <v>42096.410115740742</v>
      </c>
      <c r="T138" s="10">
        <f t="shared" si="17"/>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e">
        <f t="shared" si="13"/>
        <v>#DIV/0!</v>
      </c>
      <c r="Q139" t="str">
        <f t="shared" si="14"/>
        <v>film &amp; video</v>
      </c>
      <c r="R139" t="str">
        <f t="shared" si="15"/>
        <v>science fiction</v>
      </c>
      <c r="S139" s="10">
        <f t="shared" si="16"/>
        <v>42239.573993055557</v>
      </c>
      <c r="T139" s="10">
        <f t="shared" si="17"/>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42186.257418981477</v>
      </c>
      <c r="T140" s="10">
        <f t="shared" si="17"/>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42187.920972222222</v>
      </c>
      <c r="T141" s="10">
        <f t="shared" si="17"/>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e">
        <f t="shared" si="13"/>
        <v>#DIV/0!</v>
      </c>
      <c r="Q142" t="str">
        <f t="shared" si="14"/>
        <v>film &amp; video</v>
      </c>
      <c r="R142" t="str">
        <f t="shared" si="15"/>
        <v>science fiction</v>
      </c>
      <c r="S142" s="10">
        <f t="shared" si="16"/>
        <v>42053.198287037041</v>
      </c>
      <c r="T142" s="10">
        <f t="shared" si="17"/>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42110.153043981481</v>
      </c>
      <c r="T143" s="10">
        <f t="shared" si="17"/>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41938.893263888887</v>
      </c>
      <c r="T144" s="10">
        <f t="shared" si="17"/>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e">
        <f t="shared" si="13"/>
        <v>#DIV/0!</v>
      </c>
      <c r="Q145" t="str">
        <f t="shared" si="14"/>
        <v>film &amp; video</v>
      </c>
      <c r="R145" t="str">
        <f t="shared" si="15"/>
        <v>science fiction</v>
      </c>
      <c r="S145" s="10">
        <f t="shared" si="16"/>
        <v>42559.064143518524</v>
      </c>
      <c r="T145" s="10">
        <f t="shared" si="17"/>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42047.762407407412</v>
      </c>
      <c r="T146" s="10">
        <f t="shared" si="17"/>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42200.542268518519</v>
      </c>
      <c r="T147" s="10">
        <f t="shared" si="17"/>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42693.016180555554</v>
      </c>
      <c r="T148" s="10">
        <f t="shared" si="17"/>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e">
        <f t="shared" si="13"/>
        <v>#DIV/0!</v>
      </c>
      <c r="Q149" t="str">
        <f t="shared" si="14"/>
        <v>film &amp; video</v>
      </c>
      <c r="R149" t="str">
        <f t="shared" si="15"/>
        <v>science fiction</v>
      </c>
      <c r="S149" s="10">
        <f t="shared" si="16"/>
        <v>41969.767824074079</v>
      </c>
      <c r="T149" s="10">
        <f t="shared" si="17"/>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42397.281666666662</v>
      </c>
      <c r="T150" s="10">
        <f t="shared" si="17"/>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41968.172106481477</v>
      </c>
      <c r="T151" s="10">
        <f t="shared" si="17"/>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42113.550821759258</v>
      </c>
      <c r="T153" s="10">
        <f t="shared" si="17"/>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41875.077546296299</v>
      </c>
      <c r="T154" s="10">
        <f t="shared" si="17"/>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41933.586157407408</v>
      </c>
      <c r="T155" s="10">
        <f t="shared" si="17"/>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42115.547395833331</v>
      </c>
      <c r="T156" s="10">
        <f t="shared" si="17"/>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42168.559432870374</v>
      </c>
      <c r="T157" s="10">
        <f t="shared" si="17"/>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41794.124953703707</v>
      </c>
      <c r="T158" s="10">
        <f t="shared" si="17"/>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42396.911712962959</v>
      </c>
      <c r="T159" s="10">
        <f t="shared" si="17"/>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e">
        <f t="shared" si="13"/>
        <v>#DIV/0!</v>
      </c>
      <c r="Q160" t="str">
        <f t="shared" si="14"/>
        <v>film &amp; video</v>
      </c>
      <c r="R160" t="str">
        <f t="shared" si="15"/>
        <v>science fiction</v>
      </c>
      <c r="S160" s="10">
        <f t="shared" si="16"/>
        <v>41904.07671296296</v>
      </c>
      <c r="T160" s="10">
        <f t="shared" si="17"/>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42514.434548611112</v>
      </c>
      <c r="T161" s="10">
        <f t="shared" si="17"/>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e">
        <f t="shared" si="13"/>
        <v>#DIV/0!</v>
      </c>
      <c r="Q162" t="str">
        <f t="shared" si="14"/>
        <v>film &amp; video</v>
      </c>
      <c r="R162" t="str">
        <f t="shared" si="15"/>
        <v>drama</v>
      </c>
      <c r="S162" s="10">
        <f t="shared" si="16"/>
        <v>42171.913090277783</v>
      </c>
      <c r="T162" s="10">
        <f t="shared" si="17"/>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41792.687442129631</v>
      </c>
      <c r="T163" s="10">
        <f t="shared" si="17"/>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41835.126805555556</v>
      </c>
      <c r="T164" s="10">
        <f t="shared" si="17"/>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e">
        <f t="shared" si="13"/>
        <v>#DIV/0!</v>
      </c>
      <c r="Q165" t="str">
        <f t="shared" si="14"/>
        <v>film &amp; video</v>
      </c>
      <c r="R165" t="str">
        <f t="shared" si="15"/>
        <v>drama</v>
      </c>
      <c r="S165" s="10">
        <f t="shared" si="16"/>
        <v>42243.961273148147</v>
      </c>
      <c r="T165" s="10">
        <f t="shared" si="17"/>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41841.762743055559</v>
      </c>
      <c r="T166" s="10">
        <f t="shared" si="17"/>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e">
        <f t="shared" si="13"/>
        <v>#DIV/0!</v>
      </c>
      <c r="Q167" t="str">
        <f t="shared" si="14"/>
        <v>film &amp; video</v>
      </c>
      <c r="R167" t="str">
        <f t="shared" si="15"/>
        <v>drama</v>
      </c>
      <c r="S167" s="10">
        <f t="shared" si="16"/>
        <v>42351.658842592587</v>
      </c>
      <c r="T167" s="10">
        <f t="shared" si="17"/>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42721.075949074075</v>
      </c>
      <c r="T168" s="10">
        <f t="shared" si="17"/>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42160.927488425921</v>
      </c>
      <c r="T169" s="10">
        <f t="shared" si="17"/>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42052.83530092593</v>
      </c>
      <c r="T170" s="10">
        <f t="shared" si="17"/>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41900.505312499998</v>
      </c>
      <c r="T171" s="10">
        <f t="shared" si="17"/>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42216.977812500001</v>
      </c>
      <c r="T172" s="10">
        <f t="shared" si="17"/>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42534.180717592593</v>
      </c>
      <c r="T173" s="10">
        <f t="shared" si="17"/>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e">
        <f t="shared" si="13"/>
        <v>#DIV/0!</v>
      </c>
      <c r="Q174" t="str">
        <f t="shared" si="14"/>
        <v>film &amp; video</v>
      </c>
      <c r="R174" t="str">
        <f t="shared" si="15"/>
        <v>drama</v>
      </c>
      <c r="S174" s="10">
        <f t="shared" si="16"/>
        <v>42047.394942129627</v>
      </c>
      <c r="T174" s="10">
        <f t="shared" si="17"/>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e">
        <f t="shared" si="13"/>
        <v>#DIV/0!</v>
      </c>
      <c r="Q175" t="str">
        <f t="shared" si="14"/>
        <v>film &amp; video</v>
      </c>
      <c r="R175" t="str">
        <f t="shared" si="15"/>
        <v>drama</v>
      </c>
      <c r="S175" s="10">
        <f t="shared" si="16"/>
        <v>42033.573009259257</v>
      </c>
      <c r="T175" s="10">
        <f t="shared" si="17"/>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e">
        <f t="shared" si="13"/>
        <v>#DIV/0!</v>
      </c>
      <c r="Q176" t="str">
        <f t="shared" si="14"/>
        <v>film &amp; video</v>
      </c>
      <c r="R176" t="str">
        <f t="shared" si="15"/>
        <v>drama</v>
      </c>
      <c r="S176" s="10">
        <f t="shared" si="16"/>
        <v>42072.758981481486</v>
      </c>
      <c r="T176" s="10">
        <f t="shared" si="17"/>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41855.777905092589</v>
      </c>
      <c r="T177" s="10">
        <f t="shared" si="17"/>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e">
        <f t="shared" si="13"/>
        <v>#DIV/0!</v>
      </c>
      <c r="Q178" t="str">
        <f t="shared" si="14"/>
        <v>film &amp; video</v>
      </c>
      <c r="R178" t="str">
        <f t="shared" si="15"/>
        <v>drama</v>
      </c>
      <c r="S178" s="10">
        <f t="shared" si="16"/>
        <v>42191.824062500003</v>
      </c>
      <c r="T178" s="10">
        <f t="shared" si="17"/>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42070.047754629632</v>
      </c>
      <c r="T179" s="10">
        <f t="shared" si="17"/>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e">
        <f t="shared" si="13"/>
        <v>#DIV/0!</v>
      </c>
      <c r="Q180" t="str">
        <f t="shared" si="14"/>
        <v>film &amp; video</v>
      </c>
      <c r="R180" t="str">
        <f t="shared" si="15"/>
        <v>drama</v>
      </c>
      <c r="S180" s="10">
        <f t="shared" si="16"/>
        <v>42304.955381944441</v>
      </c>
      <c r="T180" s="10">
        <f t="shared" si="17"/>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42403.080497685187</v>
      </c>
      <c r="T181" s="10">
        <f t="shared" si="17"/>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42067.991238425922</v>
      </c>
      <c r="T182" s="10">
        <f t="shared" si="17"/>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42147.741840277777</v>
      </c>
      <c r="T183" s="10">
        <f t="shared" si="17"/>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e">
        <f t="shared" si="13"/>
        <v>#DIV/0!</v>
      </c>
      <c r="Q184" t="str">
        <f t="shared" si="14"/>
        <v>film &amp; video</v>
      </c>
      <c r="R184" t="str">
        <f t="shared" si="15"/>
        <v>drama</v>
      </c>
      <c r="S184" s="10">
        <f t="shared" si="16"/>
        <v>42712.011944444443</v>
      </c>
      <c r="T184" s="10">
        <f t="shared" si="17"/>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41939.810300925928</v>
      </c>
      <c r="T185" s="10">
        <f t="shared" si="17"/>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41825.791226851856</v>
      </c>
      <c r="T186" s="10">
        <f t="shared" si="17"/>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42570.91133101852</v>
      </c>
      <c r="T187" s="10">
        <f t="shared" si="17"/>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e">
        <f t="shared" si="13"/>
        <v>#DIV/0!</v>
      </c>
      <c r="Q188" t="str">
        <f t="shared" si="14"/>
        <v>film &amp; video</v>
      </c>
      <c r="R188" t="str">
        <f t="shared" si="15"/>
        <v>drama</v>
      </c>
      <c r="S188" s="10">
        <f t="shared" si="16"/>
        <v>42767.812893518523</v>
      </c>
      <c r="T188" s="10">
        <f t="shared" si="17"/>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42182.234456018516</v>
      </c>
      <c r="T189" s="10">
        <f t="shared" si="17"/>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e">
        <f t="shared" si="13"/>
        <v>#DIV/0!</v>
      </c>
      <c r="Q190" t="str">
        <f t="shared" si="14"/>
        <v>film &amp; video</v>
      </c>
      <c r="R190" t="str">
        <f t="shared" si="15"/>
        <v>drama</v>
      </c>
      <c r="S190" s="10">
        <f t="shared" si="16"/>
        <v>41857.18304398148</v>
      </c>
      <c r="T190" s="10">
        <f t="shared" si="17"/>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42556.690706018519</v>
      </c>
      <c r="T191" s="10">
        <f t="shared" si="17"/>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42527.650995370372</v>
      </c>
      <c r="T192" s="10">
        <f t="shared" si="17"/>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42239.441412037035</v>
      </c>
      <c r="T193" s="10">
        <f t="shared" si="17"/>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41899.792037037041</v>
      </c>
      <c r="T194" s="10">
        <f t="shared" si="17"/>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e">
        <f t="shared" ref="P195:P258" si="19">AVERAGE(E195/L195)</f>
        <v>#DIV/0!</v>
      </c>
      <c r="Q195" t="str">
        <f t="shared" ref="Q195:Q258" si="20">LEFT(N195,FIND("/",N195)-1)</f>
        <v>film &amp; video</v>
      </c>
      <c r="R195" t="str">
        <f t="shared" ref="R195:R258" si="21">RIGHT(N195,(LEN(N195)-(FIND("/",N195))))</f>
        <v>drama</v>
      </c>
      <c r="S195" s="10">
        <f t="shared" ref="S195:S258" si="22">(((J195/60)/60)/24)+DATE(1970,1,1)</f>
        <v>41911.934791666667</v>
      </c>
      <c r="T195" s="10">
        <f t="shared" ref="T195:T258" si="23">(((I195/60)/60)/24)+DATE(1970,1,1)</f>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42375.996886574074</v>
      </c>
      <c r="T196" s="10">
        <f t="shared" si="23"/>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e">
        <f t="shared" si="19"/>
        <v>#DIV/0!</v>
      </c>
      <c r="Q197" t="str">
        <f t="shared" si="20"/>
        <v>film &amp; video</v>
      </c>
      <c r="R197" t="str">
        <f t="shared" si="21"/>
        <v>drama</v>
      </c>
      <c r="S197" s="10">
        <f t="shared" si="22"/>
        <v>42135.67050925926</v>
      </c>
      <c r="T197" s="10">
        <f t="shared" si="23"/>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42259.542800925927</v>
      </c>
      <c r="T198" s="10">
        <f t="shared" si="23"/>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42741.848379629635</v>
      </c>
      <c r="T199" s="10">
        <f t="shared" si="23"/>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41887.383356481485</v>
      </c>
      <c r="T200" s="10">
        <f t="shared" si="23"/>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e">
        <f t="shared" si="19"/>
        <v>#DIV/0!</v>
      </c>
      <c r="Q201" t="str">
        <f t="shared" si="20"/>
        <v>film &amp; video</v>
      </c>
      <c r="R201" t="str">
        <f t="shared" si="21"/>
        <v>drama</v>
      </c>
      <c r="S201" s="10">
        <f t="shared" si="22"/>
        <v>42584.123865740738</v>
      </c>
      <c r="T201" s="10">
        <f t="shared" si="23"/>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41867.083368055559</v>
      </c>
      <c r="T202" s="10">
        <f t="shared" si="23"/>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42023.818622685183</v>
      </c>
      <c r="T203" s="10">
        <f t="shared" si="23"/>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e">
        <f t="shared" si="19"/>
        <v>#DIV/0!</v>
      </c>
      <c r="Q204" t="str">
        <f t="shared" si="20"/>
        <v>film &amp; video</v>
      </c>
      <c r="R204" t="str">
        <f t="shared" si="21"/>
        <v>drama</v>
      </c>
      <c r="S204" s="10">
        <f t="shared" si="22"/>
        <v>42255.927824074075</v>
      </c>
      <c r="T204" s="10">
        <f t="shared" si="23"/>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41973.847962962958</v>
      </c>
      <c r="T205" s="10">
        <f t="shared" si="23"/>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42556.583368055552</v>
      </c>
      <c r="T206" s="10">
        <f t="shared" si="23"/>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42248.632199074069</v>
      </c>
      <c r="T207" s="10">
        <f t="shared" si="23"/>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e">
        <f t="shared" si="19"/>
        <v>#DIV/0!</v>
      </c>
      <c r="Q208" t="str">
        <f t="shared" si="20"/>
        <v>film &amp; video</v>
      </c>
      <c r="R208" t="str">
        <f t="shared" si="21"/>
        <v>drama</v>
      </c>
      <c r="S208" s="10">
        <f t="shared" si="22"/>
        <v>42567.004432870366</v>
      </c>
      <c r="T208" s="10">
        <f t="shared" si="23"/>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41978.197199074071</v>
      </c>
      <c r="T209" s="10">
        <f t="shared" si="23"/>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e">
        <f t="shared" si="19"/>
        <v>#DIV/0!</v>
      </c>
      <c r="Q210" t="str">
        <f t="shared" si="20"/>
        <v>film &amp; video</v>
      </c>
      <c r="R210" t="str">
        <f t="shared" si="21"/>
        <v>drama</v>
      </c>
      <c r="S210" s="10">
        <f t="shared" si="22"/>
        <v>41959.369988425926</v>
      </c>
      <c r="T210" s="10">
        <f t="shared" si="23"/>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e">
        <f t="shared" si="19"/>
        <v>#DIV/0!</v>
      </c>
      <c r="Q211" t="str">
        <f t="shared" si="20"/>
        <v>film &amp; video</v>
      </c>
      <c r="R211" t="str">
        <f t="shared" si="21"/>
        <v>drama</v>
      </c>
      <c r="S211" s="10">
        <f t="shared" si="22"/>
        <v>42165.922858796301</v>
      </c>
      <c r="T211" s="10">
        <f t="shared" si="23"/>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42249.064722222218</v>
      </c>
      <c r="T212" s="10">
        <f t="shared" si="23"/>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42236.159918981488</v>
      </c>
      <c r="T213" s="10">
        <f t="shared" si="23"/>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42416.881018518514</v>
      </c>
      <c r="T214" s="10">
        <f t="shared" si="23"/>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42202.594293981485</v>
      </c>
      <c r="T215" s="10">
        <f t="shared" si="23"/>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42009.64061342593</v>
      </c>
      <c r="T216" s="10">
        <f t="shared" si="23"/>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42375.230115740742</v>
      </c>
      <c r="T217" s="10">
        <f t="shared" si="23"/>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41970.64061342593</v>
      </c>
      <c r="T219" s="10">
        <f t="shared" si="23"/>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42079.628344907411</v>
      </c>
      <c r="T220" s="10">
        <f t="shared" si="23"/>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42429.326678240745</v>
      </c>
      <c r="T221" s="10">
        <f t="shared" si="23"/>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42195.643865740742</v>
      </c>
      <c r="T222" s="10">
        <f t="shared" si="23"/>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e">
        <f t="shared" si="19"/>
        <v>#DIV/0!</v>
      </c>
      <c r="Q223" t="str">
        <f t="shared" si="20"/>
        <v>film &amp; video</v>
      </c>
      <c r="R223" t="str">
        <f t="shared" si="21"/>
        <v>drama</v>
      </c>
      <c r="S223" s="10">
        <f t="shared" si="22"/>
        <v>42031.837546296301</v>
      </c>
      <c r="T223" s="10">
        <f t="shared" si="23"/>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42031.769884259258</v>
      </c>
      <c r="T224" s="10">
        <f t="shared" si="23"/>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e">
        <f t="shared" si="19"/>
        <v>#DIV/0!</v>
      </c>
      <c r="Q225" t="str">
        <f t="shared" si="20"/>
        <v>film &amp; video</v>
      </c>
      <c r="R225" t="str">
        <f t="shared" si="21"/>
        <v>drama</v>
      </c>
      <c r="S225" s="10">
        <f t="shared" si="22"/>
        <v>42482.048032407409</v>
      </c>
      <c r="T225" s="10">
        <f t="shared" si="23"/>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e">
        <f t="shared" si="19"/>
        <v>#DIV/0!</v>
      </c>
      <c r="Q226" t="str">
        <f t="shared" si="20"/>
        <v>film &amp; video</v>
      </c>
      <c r="R226" t="str">
        <f t="shared" si="21"/>
        <v>drama</v>
      </c>
      <c r="S226" s="10">
        <f t="shared" si="22"/>
        <v>42135.235254629632</v>
      </c>
      <c r="T226" s="10">
        <f t="shared" si="23"/>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e">
        <f t="shared" si="19"/>
        <v>#DIV/0!</v>
      </c>
      <c r="Q227" t="str">
        <f t="shared" si="20"/>
        <v>film &amp; video</v>
      </c>
      <c r="R227" t="str">
        <f t="shared" si="21"/>
        <v>drama</v>
      </c>
      <c r="S227" s="10">
        <f t="shared" si="22"/>
        <v>42438.961273148147</v>
      </c>
      <c r="T227" s="10">
        <f t="shared" si="23"/>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42106.666018518517</v>
      </c>
      <c r="T228" s="10">
        <f t="shared" si="23"/>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e">
        <f t="shared" si="19"/>
        <v>#DIV/0!</v>
      </c>
      <c r="Q229" t="str">
        <f t="shared" si="20"/>
        <v>film &amp; video</v>
      </c>
      <c r="R229" t="str">
        <f t="shared" si="21"/>
        <v>drama</v>
      </c>
      <c r="S229" s="10">
        <f t="shared" si="22"/>
        <v>42164.893993055557</v>
      </c>
      <c r="T229" s="10">
        <f t="shared" si="23"/>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e">
        <f t="shared" si="19"/>
        <v>#DIV/0!</v>
      </c>
      <c r="Q230" t="str">
        <f t="shared" si="20"/>
        <v>film &amp; video</v>
      </c>
      <c r="R230" t="str">
        <f t="shared" si="21"/>
        <v>drama</v>
      </c>
      <c r="S230" s="10">
        <f t="shared" si="22"/>
        <v>42096.686400462961</v>
      </c>
      <c r="T230" s="10">
        <f t="shared" si="23"/>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e">
        <f t="shared" si="19"/>
        <v>#DIV/0!</v>
      </c>
      <c r="Q231" t="str">
        <f t="shared" si="20"/>
        <v>film &amp; video</v>
      </c>
      <c r="R231" t="str">
        <f t="shared" si="21"/>
        <v>drama</v>
      </c>
      <c r="S231" s="10">
        <f t="shared" si="22"/>
        <v>42383.933993055558</v>
      </c>
      <c r="T231" s="10">
        <f t="shared" si="23"/>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42129.777210648142</v>
      </c>
      <c r="T232" s="10">
        <f t="shared" si="23"/>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e">
        <f t="shared" si="19"/>
        <v>#DIV/0!</v>
      </c>
      <c r="Q233" t="str">
        <f t="shared" si="20"/>
        <v>film &amp; video</v>
      </c>
      <c r="R233" t="str">
        <f t="shared" si="21"/>
        <v>drama</v>
      </c>
      <c r="S233" s="10">
        <f t="shared" si="22"/>
        <v>42341.958923611113</v>
      </c>
      <c r="T233" s="10">
        <f t="shared" si="23"/>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42032.82576388889</v>
      </c>
      <c r="T234" s="10">
        <f t="shared" si="23"/>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e">
        <f t="shared" si="19"/>
        <v>#DIV/0!</v>
      </c>
      <c r="Q235" t="str">
        <f t="shared" si="20"/>
        <v>film &amp; video</v>
      </c>
      <c r="R235" t="str">
        <f t="shared" si="21"/>
        <v>drama</v>
      </c>
      <c r="S235" s="10">
        <f t="shared" si="22"/>
        <v>42612.911712962959</v>
      </c>
      <c r="T235" s="10">
        <f t="shared" si="23"/>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42136.035405092596</v>
      </c>
      <c r="T236" s="10">
        <f t="shared" si="23"/>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e">
        <f t="shared" si="19"/>
        <v>#DIV/0!</v>
      </c>
      <c r="Q237" t="str">
        <f t="shared" si="20"/>
        <v>film &amp; video</v>
      </c>
      <c r="R237" t="str">
        <f t="shared" si="21"/>
        <v>drama</v>
      </c>
      <c r="S237" s="10">
        <f t="shared" si="22"/>
        <v>42164.908530092594</v>
      </c>
      <c r="T237" s="10">
        <f t="shared" si="23"/>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e">
        <f t="shared" si="19"/>
        <v>#DIV/0!</v>
      </c>
      <c r="Q238" t="str">
        <f t="shared" si="20"/>
        <v>film &amp; video</v>
      </c>
      <c r="R238" t="str">
        <f t="shared" si="21"/>
        <v>drama</v>
      </c>
      <c r="S238" s="10">
        <f t="shared" si="22"/>
        <v>42321.08447916666</v>
      </c>
      <c r="T238" s="10">
        <f t="shared" si="23"/>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42377.577187499999</v>
      </c>
      <c r="T239" s="10">
        <f t="shared" si="23"/>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e">
        <f t="shared" si="19"/>
        <v>#DIV/0!</v>
      </c>
      <c r="Q240" t="str">
        <f t="shared" si="20"/>
        <v>film &amp; video</v>
      </c>
      <c r="R240" t="str">
        <f t="shared" si="21"/>
        <v>drama</v>
      </c>
      <c r="S240" s="10">
        <f t="shared" si="22"/>
        <v>42713.962499999994</v>
      </c>
      <c r="T240" s="10">
        <f t="shared" si="23"/>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42297.110300925924</v>
      </c>
      <c r="T241" s="10">
        <f t="shared" si="23"/>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40862.492939814816</v>
      </c>
      <c r="T244" s="10">
        <f t="shared" si="23"/>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41662.047500000001</v>
      </c>
      <c r="T245" s="10">
        <f t="shared" si="23"/>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41107.053067129629</v>
      </c>
      <c r="T247" s="10">
        <f t="shared" si="23"/>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40480.363483796296</v>
      </c>
      <c r="T248" s="10">
        <f t="shared" si="23"/>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40266.662708333337</v>
      </c>
      <c r="T254" s="10">
        <f t="shared" si="23"/>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40924.650868055556</v>
      </c>
      <c r="T255" s="10">
        <f t="shared" si="23"/>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42263.952662037031</v>
      </c>
      <c r="T256" s="10">
        <f t="shared" si="23"/>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AVERAGE(E259/L259)</f>
        <v>66.70405357142856</v>
      </c>
      <c r="Q259" t="str">
        <f t="shared" ref="Q259:Q322" si="26">LEFT(N259,FIND("/",N259)-1)</f>
        <v>film &amp; video</v>
      </c>
      <c r="R259" t="str">
        <f t="shared" ref="R259:R322" si="27">RIGHT(N259,(LEN(N259)-(FIND("/",N259))))</f>
        <v>documentary</v>
      </c>
      <c r="S259" s="10">
        <f t="shared" ref="S259:S322" si="28">(((J259/60)/60)/24)+DATE(1970,1,1)</f>
        <v>42479.626875000002</v>
      </c>
      <c r="T259" s="10">
        <f t="shared" ref="T259:T322" si="29">(((I259/60)/60)/24)+DATE(1970,1,1)</f>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42072.738067129627</v>
      </c>
      <c r="T261" s="10">
        <f t="shared" si="29"/>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40330.755543981482</v>
      </c>
      <c r="T262" s="10">
        <f t="shared" si="29"/>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41017.885462962964</v>
      </c>
      <c r="T263" s="10">
        <f t="shared" si="29"/>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40555.24800925926</v>
      </c>
      <c r="T264" s="10">
        <f t="shared" si="29"/>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41149.954791666663</v>
      </c>
      <c r="T265" s="10">
        <f t="shared" si="29"/>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40205.174849537041</v>
      </c>
      <c r="T268" s="10">
        <f t="shared" si="29"/>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41785.452534722222</v>
      </c>
      <c r="T269" s="10">
        <f t="shared" si="29"/>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40809.15252314815</v>
      </c>
      <c r="T270" s="10">
        <f t="shared" si="29"/>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42758.197013888886</v>
      </c>
      <c r="T271" s="10">
        <f t="shared" si="29"/>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40637.866550925923</v>
      </c>
      <c r="T272" s="10">
        <f t="shared" si="29"/>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41612.10024305556</v>
      </c>
      <c r="T273" s="10">
        <f t="shared" si="29"/>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40235.900358796294</v>
      </c>
      <c r="T274" s="10">
        <f t="shared" si="29"/>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42117.891423611116</v>
      </c>
      <c r="T279" s="10">
        <f t="shared" si="29"/>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42759.244166666671</v>
      </c>
      <c r="T281" s="10">
        <f t="shared" si="29"/>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41744.590682870366</v>
      </c>
      <c r="T282" s="10">
        <f t="shared" si="29"/>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40675.71</v>
      </c>
      <c r="T285" s="10">
        <f t="shared" si="29"/>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41184.277986111112</v>
      </c>
      <c r="T289" s="10">
        <f t="shared" si="29"/>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41550.456412037034</v>
      </c>
      <c r="T291" s="10">
        <f t="shared" si="29"/>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41376.769050925926</v>
      </c>
      <c r="T293" s="10">
        <f t="shared" si="29"/>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41719.667986111112</v>
      </c>
      <c r="T295" s="10">
        <f t="shared" si="29"/>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40343.084421296298</v>
      </c>
      <c r="T296" s="10">
        <f t="shared" si="29"/>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41134.475497685184</v>
      </c>
      <c r="T298" s="10">
        <f t="shared" si="29"/>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41709.463518518518</v>
      </c>
      <c r="T300" s="10">
        <f t="shared" si="29"/>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40469.225231481483</v>
      </c>
      <c r="T301" s="10">
        <f t="shared" si="29"/>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40933.856921296298</v>
      </c>
      <c r="T304" s="10">
        <f t="shared" si="29"/>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41114.094872685186</v>
      </c>
      <c r="T306" s="10">
        <f t="shared" si="29"/>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40948.630196759259</v>
      </c>
      <c r="T307" s="10">
        <f t="shared" si="29"/>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41134.751550925925</v>
      </c>
      <c r="T311" s="10">
        <f t="shared" si="29"/>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40868.219814814816</v>
      </c>
      <c r="T313" s="10">
        <f t="shared" si="29"/>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41304.833194444444</v>
      </c>
      <c r="T316" s="10">
        <f t="shared" si="29"/>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41330.038784722223</v>
      </c>
      <c r="T320" s="10">
        <f t="shared" si="29"/>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AVERAGE(E323/L323)</f>
        <v>106.62314540059347</v>
      </c>
      <c r="Q323" t="str">
        <f t="shared" ref="Q323:Q386" si="32">LEFT(N323,FIND("/",N323)-1)</f>
        <v>film &amp; video</v>
      </c>
      <c r="R323" t="str">
        <f t="shared" ref="R323:R386" si="33">RIGHT(N323,(LEN(N323)-(FIND("/",N323))))</f>
        <v>documentary</v>
      </c>
      <c r="S323" s="10">
        <f t="shared" ref="S323:S386" si="34">(((J323/60)/60)/24)+DATE(1970,1,1)</f>
        <v>42647.446597222224</v>
      </c>
      <c r="T323" s="10">
        <f t="shared" ref="T323:T386" si="35">(((I323/60)/60)/24)+DATE(1970,1,1)</f>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42697.32136574074</v>
      </c>
      <c r="T325" s="10">
        <f t="shared" si="35"/>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42775.314884259264</v>
      </c>
      <c r="T328" s="10">
        <f t="shared" si="35"/>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42058.235289351855</v>
      </c>
      <c r="T329" s="10">
        <f t="shared" si="35"/>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42278.946620370371</v>
      </c>
      <c r="T330" s="10">
        <f t="shared" si="35"/>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42291.46674768519</v>
      </c>
      <c r="T331" s="10">
        <f t="shared" si="35"/>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42437.636469907404</v>
      </c>
      <c r="T335" s="10">
        <f t="shared" si="35"/>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42291.596273148149</v>
      </c>
      <c r="T338" s="10">
        <f t="shared" si="35"/>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42559.755671296298</v>
      </c>
      <c r="T340" s="10">
        <f t="shared" si="35"/>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42459.780844907407</v>
      </c>
      <c r="T344" s="10">
        <f t="shared" si="35"/>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41926.73778935185</v>
      </c>
      <c r="T345" s="10">
        <f t="shared" si="35"/>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42261.500243055561</v>
      </c>
      <c r="T348" s="10">
        <f t="shared" si="35"/>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42586.066076388888</v>
      </c>
      <c r="T352" s="10">
        <f t="shared" si="35"/>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41943.293912037036</v>
      </c>
      <c r="T357" s="10">
        <f t="shared" si="35"/>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42507.860196759255</v>
      </c>
      <c r="T360" s="10">
        <f t="shared" si="35"/>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42163.897916666669</v>
      </c>
      <c r="T362" s="10">
        <f t="shared" si="35"/>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41837.210543981484</v>
      </c>
      <c r="T364" s="10">
        <f t="shared" si="35"/>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41780.859629629631</v>
      </c>
      <c r="T366" s="10">
        <f t="shared" si="35"/>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41019.793032407404</v>
      </c>
      <c r="T368" s="10">
        <f t="shared" si="35"/>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42043.605578703704</v>
      </c>
      <c r="T370" s="10">
        <f t="shared" si="35"/>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41657.985081018516</v>
      </c>
      <c r="T377" s="10">
        <f t="shared" si="35"/>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42576.452731481477</v>
      </c>
      <c r="T378" s="10">
        <f t="shared" si="35"/>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42370.571851851855</v>
      </c>
      <c r="T380" s="10">
        <f t="shared" si="35"/>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41755.117581018516</v>
      </c>
      <c r="T385" s="10">
        <f t="shared" si="35"/>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41980.781793981485</v>
      </c>
      <c r="T386" s="10">
        <f t="shared" si="35"/>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AVERAGE(E387/L387)</f>
        <v>111.79535864978902</v>
      </c>
      <c r="Q387" t="str">
        <f t="shared" ref="Q387:Q450" si="38">LEFT(N387,FIND("/",N387)-1)</f>
        <v>film &amp; video</v>
      </c>
      <c r="R387" t="str">
        <f t="shared" ref="R387:R450" si="39">RIGHT(N387,(LEN(N387)-(FIND("/",N387))))</f>
        <v>documentary</v>
      </c>
      <c r="S387" s="10">
        <f t="shared" ref="S387:S450" si="40">(((J387/60)/60)/24)+DATE(1970,1,1)</f>
        <v>41934.584502314814</v>
      </c>
      <c r="T387" s="10">
        <f t="shared" ref="T387:T450" si="41">(((I387/60)/60)/24)+DATE(1970,1,1)</f>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41674.063078703701</v>
      </c>
      <c r="T391" s="10">
        <f t="shared" si="41"/>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42112.036712962959</v>
      </c>
      <c r="T392" s="10">
        <f t="shared" si="41"/>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42078.793124999997</v>
      </c>
      <c r="T400" s="10">
        <f t="shared" si="41"/>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40732.842245370368</v>
      </c>
      <c r="T403" s="10">
        <f t="shared" si="41"/>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42292.539548611108</v>
      </c>
      <c r="T404" s="10">
        <f t="shared" si="41"/>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40718.310659722221</v>
      </c>
      <c r="T405" s="10">
        <f t="shared" si="41"/>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41674.08494212963</v>
      </c>
      <c r="T407" s="10">
        <f t="shared" si="41"/>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40638.162465277775</v>
      </c>
      <c r="T408" s="10">
        <f t="shared" si="41"/>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42113.981446759266</v>
      </c>
      <c r="T412" s="10">
        <f t="shared" si="41"/>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41079.877442129626</v>
      </c>
      <c r="T415" s="10">
        <f t="shared" si="41"/>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41904.851875</v>
      </c>
      <c r="T417" s="10">
        <f t="shared" si="41"/>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41648.396192129629</v>
      </c>
      <c r="T418" s="10">
        <f t="shared" si="41"/>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41682.23646990741</v>
      </c>
      <c r="T422" s="10">
        <f t="shared" si="41"/>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42177.491388888884</v>
      </c>
      <c r="T423" s="10">
        <f t="shared" si="41"/>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41863.260381944441</v>
      </c>
      <c r="T424" s="10">
        <f t="shared" si="41"/>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41400.92627314815</v>
      </c>
      <c r="T425" s="10">
        <f t="shared" si="41"/>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40934.376145833332</v>
      </c>
      <c r="T426" s="10">
        <f t="shared" si="41"/>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42275.861157407402</v>
      </c>
      <c r="T427" s="10">
        <f t="shared" si="41"/>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42400.711967592593</v>
      </c>
      <c r="T428" s="10">
        <f t="shared" si="41"/>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e">
        <f t="shared" si="37"/>
        <v>#DIV/0!</v>
      </c>
      <c r="Q429" t="str">
        <f t="shared" si="38"/>
        <v>film &amp; video</v>
      </c>
      <c r="R429" t="str">
        <f t="shared" si="39"/>
        <v>animation</v>
      </c>
      <c r="S429" s="10">
        <f t="shared" si="40"/>
        <v>42285.909027777772</v>
      </c>
      <c r="T429" s="10">
        <f t="shared" si="41"/>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41778.766724537039</v>
      </c>
      <c r="T430" s="10">
        <f t="shared" si="41"/>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e">
        <f t="shared" si="37"/>
        <v>#DIV/0!</v>
      </c>
      <c r="Q431" t="str">
        <f t="shared" si="38"/>
        <v>film &amp; video</v>
      </c>
      <c r="R431" t="str">
        <f t="shared" si="39"/>
        <v>animation</v>
      </c>
      <c r="S431" s="10">
        <f t="shared" si="40"/>
        <v>40070.901412037041</v>
      </c>
      <c r="T431" s="10">
        <f t="shared" si="41"/>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41513.107256944444</v>
      </c>
      <c r="T432" s="10">
        <f t="shared" si="41"/>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42526.871331018512</v>
      </c>
      <c r="T433" s="10">
        <f t="shared" si="41"/>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42238.726631944446</v>
      </c>
      <c r="T434" s="10">
        <f t="shared" si="41"/>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e">
        <f t="shared" si="37"/>
        <v>#DIV/0!</v>
      </c>
      <c r="Q435" t="str">
        <f t="shared" si="38"/>
        <v>film &amp; video</v>
      </c>
      <c r="R435" t="str">
        <f t="shared" si="39"/>
        <v>animation</v>
      </c>
      <c r="S435" s="10">
        <f t="shared" si="40"/>
        <v>42228.629884259266</v>
      </c>
      <c r="T435" s="10">
        <f t="shared" si="41"/>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41576.834513888891</v>
      </c>
      <c r="T436" s="10">
        <f t="shared" si="41"/>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41500.747453703705</v>
      </c>
      <c r="T437" s="10">
        <f t="shared" si="41"/>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e">
        <f t="shared" si="37"/>
        <v>#DIV/0!</v>
      </c>
      <c r="Q438" t="str">
        <f t="shared" si="38"/>
        <v>film &amp; video</v>
      </c>
      <c r="R438" t="str">
        <f t="shared" si="39"/>
        <v>animation</v>
      </c>
      <c r="S438" s="10">
        <f t="shared" si="40"/>
        <v>41456.36241898148</v>
      </c>
      <c r="T438" s="10">
        <f t="shared" si="41"/>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e">
        <f t="shared" si="37"/>
        <v>#DIV/0!</v>
      </c>
      <c r="Q439" t="str">
        <f t="shared" si="38"/>
        <v>film &amp; video</v>
      </c>
      <c r="R439" t="str">
        <f t="shared" si="39"/>
        <v>animation</v>
      </c>
      <c r="S439" s="10">
        <f t="shared" si="40"/>
        <v>42591.31858796296</v>
      </c>
      <c r="T439" s="10">
        <f t="shared" si="41"/>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42296.261087962965</v>
      </c>
      <c r="T440" s="10">
        <f t="shared" si="41"/>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e">
        <f t="shared" si="37"/>
        <v>#DIV/0!</v>
      </c>
      <c r="Q441" t="str">
        <f t="shared" si="38"/>
        <v>film &amp; video</v>
      </c>
      <c r="R441" t="str">
        <f t="shared" si="39"/>
        <v>animation</v>
      </c>
      <c r="S441" s="10">
        <f t="shared" si="40"/>
        <v>41919.761782407404</v>
      </c>
      <c r="T441" s="10">
        <f t="shared" si="41"/>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42423.985567129625</v>
      </c>
      <c r="T442" s="10">
        <f t="shared" si="41"/>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e">
        <f t="shared" si="37"/>
        <v>#DIV/0!</v>
      </c>
      <c r="Q443" t="str">
        <f t="shared" si="38"/>
        <v>film &amp; video</v>
      </c>
      <c r="R443" t="str">
        <f t="shared" si="39"/>
        <v>animation</v>
      </c>
      <c r="S443" s="10">
        <f t="shared" si="40"/>
        <v>41550.793935185182</v>
      </c>
      <c r="T443" s="10">
        <f t="shared" si="41"/>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42024.888692129629</v>
      </c>
      <c r="T444" s="10">
        <f t="shared" si="41"/>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41650.015057870369</v>
      </c>
      <c r="T445" s="10">
        <f t="shared" si="41"/>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40894.906956018516</v>
      </c>
      <c r="T446" s="10">
        <f t="shared" si="41"/>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42130.335358796292</v>
      </c>
      <c r="T447" s="10">
        <f t="shared" si="41"/>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42037.083564814813</v>
      </c>
      <c r="T448" s="10">
        <f t="shared" si="41"/>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41331.555127314816</v>
      </c>
      <c r="T449" s="10">
        <f t="shared" si="41"/>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41753.758043981477</v>
      </c>
      <c r="T450" s="10">
        <f t="shared" si="41"/>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AVERAGE(E451/L451)</f>
        <v>9</v>
      </c>
      <c r="Q451" t="str">
        <f t="shared" ref="Q451:Q514" si="44">LEFT(N451,FIND("/",N451)-1)</f>
        <v>film &amp; video</v>
      </c>
      <c r="R451" t="str">
        <f t="shared" ref="R451:R514" si="45">RIGHT(N451,(LEN(N451)-(FIND("/",N451))))</f>
        <v>animation</v>
      </c>
      <c r="S451" s="10">
        <f t="shared" ref="S451:S514" si="46">(((J451/60)/60)/24)+DATE(1970,1,1)</f>
        <v>41534.568113425928</v>
      </c>
      <c r="T451" s="10">
        <f t="shared" ref="T451:T514" si="47">(((I451/60)/60)/24)+DATE(1970,1,1)</f>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41654.946759259255</v>
      </c>
      <c r="T452" s="10">
        <f t="shared" si="47"/>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e">
        <f t="shared" si="43"/>
        <v>#DIV/0!</v>
      </c>
      <c r="Q453" t="str">
        <f t="shared" si="44"/>
        <v>film &amp; video</v>
      </c>
      <c r="R453" t="str">
        <f t="shared" si="45"/>
        <v>animation</v>
      </c>
      <c r="S453" s="10">
        <f t="shared" si="46"/>
        <v>41634.715173611112</v>
      </c>
      <c r="T453" s="10">
        <f t="shared" si="47"/>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42107.703877314809</v>
      </c>
      <c r="T454" s="10">
        <f t="shared" si="47"/>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42038.824988425928</v>
      </c>
      <c r="T455" s="10">
        <f t="shared" si="47"/>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41938.717256944445</v>
      </c>
      <c r="T456" s="10">
        <f t="shared" si="47"/>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40971.002569444441</v>
      </c>
      <c r="T457" s="10">
        <f t="shared" si="47"/>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41547.694456018515</v>
      </c>
      <c r="T458" s="10">
        <f t="shared" si="47"/>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e">
        <f t="shared" si="43"/>
        <v>#DIV/0!</v>
      </c>
      <c r="Q459" t="str">
        <f t="shared" si="44"/>
        <v>film &amp; video</v>
      </c>
      <c r="R459" t="str">
        <f t="shared" si="45"/>
        <v>animation</v>
      </c>
      <c r="S459" s="10">
        <f t="shared" si="46"/>
        <v>41837.767500000002</v>
      </c>
      <c r="T459" s="10">
        <f t="shared" si="47"/>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41378.69976851852</v>
      </c>
      <c r="T460" s="10">
        <f t="shared" si="47"/>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40800.6403587963</v>
      </c>
      <c r="T461" s="10">
        <f t="shared" si="47"/>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41759.542534722219</v>
      </c>
      <c r="T462" s="10">
        <f t="shared" si="47"/>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e">
        <f t="shared" si="43"/>
        <v>#DIV/0!</v>
      </c>
      <c r="Q463" t="str">
        <f t="shared" si="44"/>
        <v>film &amp; video</v>
      </c>
      <c r="R463" t="str">
        <f t="shared" si="45"/>
        <v>animation</v>
      </c>
      <c r="S463" s="10">
        <f t="shared" si="46"/>
        <v>41407.84684027778</v>
      </c>
      <c r="T463" s="10">
        <f t="shared" si="47"/>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e">
        <f t="shared" si="43"/>
        <v>#DIV/0!</v>
      </c>
      <c r="Q464" t="str">
        <f t="shared" si="44"/>
        <v>film &amp; video</v>
      </c>
      <c r="R464" t="str">
        <f t="shared" si="45"/>
        <v>animation</v>
      </c>
      <c r="S464" s="10">
        <f t="shared" si="46"/>
        <v>40705.126631944448</v>
      </c>
      <c r="T464" s="10">
        <f t="shared" si="47"/>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40750.710104166668</v>
      </c>
      <c r="T465" s="10">
        <f t="shared" si="47"/>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42488.848784722228</v>
      </c>
      <c r="T466" s="10">
        <f t="shared" si="47"/>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41801.120069444441</v>
      </c>
      <c r="T467" s="10">
        <f t="shared" si="47"/>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41129.942870370374</v>
      </c>
      <c r="T468" s="10">
        <f t="shared" si="47"/>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41135.679791666669</v>
      </c>
      <c r="T469" s="10">
        <f t="shared" si="47"/>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e">
        <f t="shared" si="43"/>
        <v>#DIV/0!</v>
      </c>
      <c r="Q470" t="str">
        <f t="shared" si="44"/>
        <v>film &amp; video</v>
      </c>
      <c r="R470" t="str">
        <f t="shared" si="45"/>
        <v>animation</v>
      </c>
      <c r="S470" s="10">
        <f t="shared" si="46"/>
        <v>41041.167627314811</v>
      </c>
      <c r="T470" s="10">
        <f t="shared" si="47"/>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e">
        <f t="shared" si="43"/>
        <v>#DIV/0!</v>
      </c>
      <c r="Q471" t="str">
        <f t="shared" si="44"/>
        <v>film &amp; video</v>
      </c>
      <c r="R471" t="str">
        <f t="shared" si="45"/>
        <v>animation</v>
      </c>
      <c r="S471" s="10">
        <f t="shared" si="46"/>
        <v>41827.989861111113</v>
      </c>
      <c r="T471" s="10">
        <f t="shared" si="47"/>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41605.167696759258</v>
      </c>
      <c r="T472" s="10">
        <f t="shared" si="47"/>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41844.922662037039</v>
      </c>
      <c r="T474" s="10">
        <f t="shared" si="47"/>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41869.698136574072</v>
      </c>
      <c r="T475" s="10">
        <f t="shared" si="47"/>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42753.329039351855</v>
      </c>
      <c r="T476" s="10">
        <f t="shared" si="47"/>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e">
        <f t="shared" si="43"/>
        <v>#DIV/0!</v>
      </c>
      <c r="Q477" t="str">
        <f t="shared" si="44"/>
        <v>film &amp; video</v>
      </c>
      <c r="R477" t="str">
        <f t="shared" si="45"/>
        <v>animation</v>
      </c>
      <c r="S477" s="10">
        <f t="shared" si="46"/>
        <v>42100.086145833338</v>
      </c>
      <c r="T477" s="10">
        <f t="shared" si="47"/>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41757.975011574075</v>
      </c>
      <c r="T478" s="10">
        <f t="shared" si="47"/>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e">
        <f t="shared" si="43"/>
        <v>#DIV/0!</v>
      </c>
      <c r="Q479" t="str">
        <f t="shared" si="44"/>
        <v>film &amp; video</v>
      </c>
      <c r="R479" t="str">
        <f t="shared" si="45"/>
        <v>animation</v>
      </c>
      <c r="S479" s="10">
        <f t="shared" si="46"/>
        <v>40987.83488425926</v>
      </c>
      <c r="T479" s="10">
        <f t="shared" si="47"/>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e">
        <f t="shared" si="43"/>
        <v>#DIV/0!</v>
      </c>
      <c r="Q480" t="str">
        <f t="shared" si="44"/>
        <v>film &amp; video</v>
      </c>
      <c r="R480" t="str">
        <f t="shared" si="45"/>
        <v>animation</v>
      </c>
      <c r="S480" s="10">
        <f t="shared" si="46"/>
        <v>42065.910983796297</v>
      </c>
      <c r="T480" s="10">
        <f t="shared" si="47"/>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41904.407812500001</v>
      </c>
      <c r="T481" s="10">
        <f t="shared" si="47"/>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41465.500173611108</v>
      </c>
      <c r="T482" s="10">
        <f t="shared" si="47"/>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41162.672326388885</v>
      </c>
      <c r="T483" s="10">
        <f t="shared" si="47"/>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42447.896875000006</v>
      </c>
      <c r="T484" s="10">
        <f t="shared" si="47"/>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41243.197592592594</v>
      </c>
      <c r="T485" s="10">
        <f t="shared" si="47"/>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42272.93949074074</v>
      </c>
      <c r="T486" s="10">
        <f t="shared" si="47"/>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41381.50577546296</v>
      </c>
      <c r="T487" s="10">
        <f t="shared" si="47"/>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41761.94258101852</v>
      </c>
      <c r="T488" s="10">
        <f t="shared" si="47"/>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e">
        <f t="shared" si="43"/>
        <v>#DIV/0!</v>
      </c>
      <c r="Q489" t="str">
        <f t="shared" si="44"/>
        <v>film &amp; video</v>
      </c>
      <c r="R489" t="str">
        <f t="shared" si="45"/>
        <v>animation</v>
      </c>
      <c r="S489" s="10">
        <f t="shared" si="46"/>
        <v>42669.594837962963</v>
      </c>
      <c r="T489" s="10">
        <f t="shared" si="47"/>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e">
        <f t="shared" si="43"/>
        <v>#DIV/0!</v>
      </c>
      <c r="Q490" t="str">
        <f t="shared" si="44"/>
        <v>film &amp; video</v>
      </c>
      <c r="R490" t="str">
        <f t="shared" si="45"/>
        <v>animation</v>
      </c>
      <c r="S490" s="10">
        <f t="shared" si="46"/>
        <v>42714.054398148146</v>
      </c>
      <c r="T490" s="10">
        <f t="shared" si="47"/>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40882.481666666667</v>
      </c>
      <c r="T491" s="10">
        <f t="shared" si="47"/>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e">
        <f t="shared" si="43"/>
        <v>#DIV/0!</v>
      </c>
      <c r="Q492" t="str">
        <f t="shared" si="44"/>
        <v>film &amp; video</v>
      </c>
      <c r="R492" t="str">
        <f t="shared" si="45"/>
        <v>animation</v>
      </c>
      <c r="S492" s="10">
        <f t="shared" si="46"/>
        <v>41113.968576388892</v>
      </c>
      <c r="T492" s="10">
        <f t="shared" si="47"/>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e">
        <f t="shared" si="43"/>
        <v>#DIV/0!</v>
      </c>
      <c r="Q493" t="str">
        <f t="shared" si="44"/>
        <v>film &amp; video</v>
      </c>
      <c r="R493" t="str">
        <f t="shared" si="45"/>
        <v>animation</v>
      </c>
      <c r="S493" s="10">
        <f t="shared" si="46"/>
        <v>42366.982627314821</v>
      </c>
      <c r="T493" s="10">
        <f t="shared" si="47"/>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e">
        <f t="shared" si="43"/>
        <v>#DIV/0!</v>
      </c>
      <c r="Q494" t="str">
        <f t="shared" si="44"/>
        <v>film &amp; video</v>
      </c>
      <c r="R494" t="str">
        <f t="shared" si="45"/>
        <v>animation</v>
      </c>
      <c r="S494" s="10">
        <f t="shared" si="46"/>
        <v>42596.03506944445</v>
      </c>
      <c r="T494" s="10">
        <f t="shared" si="47"/>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e">
        <f t="shared" si="43"/>
        <v>#DIV/0!</v>
      </c>
      <c r="Q495" t="str">
        <f t="shared" si="44"/>
        <v>film &amp; video</v>
      </c>
      <c r="R495" t="str">
        <f t="shared" si="45"/>
        <v>animation</v>
      </c>
      <c r="S495" s="10">
        <f t="shared" si="46"/>
        <v>42114.726134259254</v>
      </c>
      <c r="T495" s="10">
        <f t="shared" si="47"/>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41799.830613425926</v>
      </c>
      <c r="T496" s="10">
        <f t="shared" si="47"/>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e">
        <f t="shared" si="43"/>
        <v>#DIV/0!</v>
      </c>
      <c r="Q497" t="str">
        <f t="shared" si="44"/>
        <v>film &amp; video</v>
      </c>
      <c r="R497" t="str">
        <f t="shared" si="45"/>
        <v>animation</v>
      </c>
      <c r="S497" s="10">
        <f t="shared" si="46"/>
        <v>42171.827604166669</v>
      </c>
      <c r="T497" s="10">
        <f t="shared" si="47"/>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41620.93141203704</v>
      </c>
      <c r="T498" s="10">
        <f t="shared" si="47"/>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41945.037789351853</v>
      </c>
      <c r="T499" s="10">
        <f t="shared" si="47"/>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40858.762141203704</v>
      </c>
      <c r="T500" s="10">
        <f t="shared" si="47"/>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40043.895462962959</v>
      </c>
      <c r="T501" s="10">
        <f t="shared" si="47"/>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40247.886006944449</v>
      </c>
      <c r="T502" s="10">
        <f t="shared" si="47"/>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e">
        <f t="shared" si="43"/>
        <v>#DIV/0!</v>
      </c>
      <c r="Q503" t="str">
        <f t="shared" si="44"/>
        <v>film &amp; video</v>
      </c>
      <c r="R503" t="str">
        <f t="shared" si="45"/>
        <v>animation</v>
      </c>
      <c r="S503" s="10">
        <f t="shared" si="46"/>
        <v>40703.234386574077</v>
      </c>
      <c r="T503" s="10">
        <f t="shared" si="47"/>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40956.553530092591</v>
      </c>
      <c r="T504" s="10">
        <f t="shared" si="47"/>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41991.526655092588</v>
      </c>
      <c r="T505" s="10">
        <f t="shared" si="47"/>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40949.98364583333</v>
      </c>
      <c r="T506" s="10">
        <f t="shared" si="47"/>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42318.098217592589</v>
      </c>
      <c r="T507" s="10">
        <f t="shared" si="47"/>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41466.552314814813</v>
      </c>
      <c r="T508" s="10">
        <f t="shared" si="47"/>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41156.958993055552</v>
      </c>
      <c r="T509" s="10">
        <f t="shared" si="47"/>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40995.024317129632</v>
      </c>
      <c r="T510" s="10">
        <f t="shared" si="47"/>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42153.631597222222</v>
      </c>
      <c r="T511" s="10">
        <f t="shared" si="47"/>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e">
        <f t="shared" si="43"/>
        <v>#DIV/0!</v>
      </c>
      <c r="Q512" t="str">
        <f t="shared" si="44"/>
        <v>film &amp; video</v>
      </c>
      <c r="R512" t="str">
        <f t="shared" si="45"/>
        <v>animation</v>
      </c>
      <c r="S512" s="10">
        <f t="shared" si="46"/>
        <v>42400.176377314812</v>
      </c>
      <c r="T512" s="10">
        <f t="shared" si="47"/>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41340.303032407406</v>
      </c>
      <c r="T513" s="10">
        <f t="shared" si="47"/>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42649.742210648154</v>
      </c>
      <c r="T514" s="10">
        <f t="shared" si="47"/>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AVERAGE(E515/L515)</f>
        <v>102.38235294117646</v>
      </c>
      <c r="Q515" t="str">
        <f t="shared" ref="Q515:Q578" si="50">LEFT(N515,FIND("/",N515)-1)</f>
        <v>film &amp; video</v>
      </c>
      <c r="R515" t="str">
        <f t="shared" ref="R515:R578" si="51">RIGHT(N515,(LEN(N515)-(FIND("/",N515))))</f>
        <v>animation</v>
      </c>
      <c r="S515" s="10">
        <f t="shared" ref="S515:S578" si="52">(((J515/60)/60)/24)+DATE(1970,1,1)</f>
        <v>42552.653993055559</v>
      </c>
      <c r="T515" s="10">
        <f t="shared" ref="T515:T578" si="53">(((I515/60)/60)/24)+DATE(1970,1,1)</f>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41830.613969907405</v>
      </c>
      <c r="T516" s="10">
        <f t="shared" si="53"/>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42327.490752314814</v>
      </c>
      <c r="T517" s="10">
        <f t="shared" si="53"/>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e">
        <f t="shared" si="49"/>
        <v>#DIV/0!</v>
      </c>
      <c r="Q518" t="str">
        <f t="shared" si="50"/>
        <v>film &amp; video</v>
      </c>
      <c r="R518" t="str">
        <f t="shared" si="51"/>
        <v>animation</v>
      </c>
      <c r="S518" s="10">
        <f t="shared" si="52"/>
        <v>42091.778703703705</v>
      </c>
      <c r="T518" s="10">
        <f t="shared" si="53"/>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42738.615289351852</v>
      </c>
      <c r="T519" s="10">
        <f t="shared" si="53"/>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e">
        <f t="shared" si="49"/>
        <v>#DIV/0!</v>
      </c>
      <c r="Q520" t="str">
        <f t="shared" si="50"/>
        <v>film &amp; video</v>
      </c>
      <c r="R520" t="str">
        <f t="shared" si="51"/>
        <v>animation</v>
      </c>
      <c r="S520" s="10">
        <f t="shared" si="52"/>
        <v>42223.616018518514</v>
      </c>
      <c r="T520" s="10">
        <f t="shared" si="53"/>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41218.391446759262</v>
      </c>
      <c r="T521" s="10">
        <f t="shared" si="53"/>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42318.702094907407</v>
      </c>
      <c r="T522" s="10">
        <f t="shared" si="53"/>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41850.400937500002</v>
      </c>
      <c r="T527" s="10">
        <f t="shared" si="53"/>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42155.920219907406</v>
      </c>
      <c r="T530" s="10">
        <f t="shared" si="53"/>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42725.031180555554</v>
      </c>
      <c r="T531" s="10">
        <f t="shared" si="53"/>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42157.591064814813</v>
      </c>
      <c r="T532" s="10">
        <f t="shared" si="53"/>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42676.065150462964</v>
      </c>
      <c r="T533" s="10">
        <f t="shared" si="53"/>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42473.007037037038</v>
      </c>
      <c r="T534" s="10">
        <f t="shared" si="53"/>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42282.768414351856</v>
      </c>
      <c r="T539" s="10">
        <f t="shared" si="53"/>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42535.049849537041</v>
      </c>
      <c r="T541" s="10">
        <f t="shared" si="53"/>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42009.817199074074</v>
      </c>
      <c r="T542" s="10">
        <f t="shared" si="53"/>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42276.046689814815</v>
      </c>
      <c r="T543" s="10">
        <f t="shared" si="53"/>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42433.737453703703</v>
      </c>
      <c r="T544" s="10">
        <f t="shared" si="53"/>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41914.092152777775</v>
      </c>
      <c r="T545" s="10">
        <f t="shared" si="53"/>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42525.656944444447</v>
      </c>
      <c r="T546" s="10">
        <f t="shared" si="53"/>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42283.592465277776</v>
      </c>
      <c r="T547" s="10">
        <f t="shared" si="53"/>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42249.667997685188</v>
      </c>
      <c r="T548" s="10">
        <f t="shared" si="53"/>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e">
        <f t="shared" si="49"/>
        <v>#DIV/0!</v>
      </c>
      <c r="Q549" t="str">
        <f t="shared" si="50"/>
        <v>technology</v>
      </c>
      <c r="R549" t="str">
        <f t="shared" si="51"/>
        <v>web</v>
      </c>
      <c r="S549" s="10">
        <f t="shared" si="52"/>
        <v>42380.696342592593</v>
      </c>
      <c r="T549" s="10">
        <f t="shared" si="53"/>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42276.903333333335</v>
      </c>
      <c r="T550" s="10">
        <f t="shared" si="53"/>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42163.636828703704</v>
      </c>
      <c r="T551" s="10">
        <f t="shared" si="53"/>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42753.678761574076</v>
      </c>
      <c r="T552" s="10">
        <f t="shared" si="53"/>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42173.275740740741</v>
      </c>
      <c r="T553" s="10">
        <f t="shared" si="53"/>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e">
        <f t="shared" si="49"/>
        <v>#DIV/0!</v>
      </c>
      <c r="Q554" t="str">
        <f t="shared" si="50"/>
        <v>technology</v>
      </c>
      <c r="R554" t="str">
        <f t="shared" si="51"/>
        <v>web</v>
      </c>
      <c r="S554" s="10">
        <f t="shared" si="52"/>
        <v>42318.616851851853</v>
      </c>
      <c r="T554" s="10">
        <f t="shared" si="53"/>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41927.71980324074</v>
      </c>
      <c r="T555" s="10">
        <f t="shared" si="53"/>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41901.684861111113</v>
      </c>
      <c r="T556" s="10">
        <f t="shared" si="53"/>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e">
        <f t="shared" si="49"/>
        <v>#DIV/0!</v>
      </c>
      <c r="Q557" t="str">
        <f t="shared" si="50"/>
        <v>technology</v>
      </c>
      <c r="R557" t="str">
        <f t="shared" si="51"/>
        <v>web</v>
      </c>
      <c r="S557" s="10">
        <f t="shared" si="52"/>
        <v>42503.353506944448</v>
      </c>
      <c r="T557" s="10">
        <f t="shared" si="53"/>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42345.860150462962</v>
      </c>
      <c r="T558" s="10">
        <f t="shared" si="53"/>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42676.942164351851</v>
      </c>
      <c r="T559" s="10">
        <f t="shared" si="53"/>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e">
        <f t="shared" si="49"/>
        <v>#DIV/0!</v>
      </c>
      <c r="Q560" t="str">
        <f t="shared" si="50"/>
        <v>technology</v>
      </c>
      <c r="R560" t="str">
        <f t="shared" si="51"/>
        <v>web</v>
      </c>
      <c r="S560" s="10">
        <f t="shared" si="52"/>
        <v>42057.883159722223</v>
      </c>
      <c r="T560" s="10">
        <f t="shared" si="53"/>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42321.283101851848</v>
      </c>
      <c r="T561" s="10">
        <f t="shared" si="53"/>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41960.771354166667</v>
      </c>
      <c r="T562" s="10">
        <f t="shared" si="53"/>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42268.658715277779</v>
      </c>
      <c r="T563" s="10">
        <f t="shared" si="53"/>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e">
        <f t="shared" si="49"/>
        <v>#DIV/0!</v>
      </c>
      <c r="Q564" t="str">
        <f t="shared" si="50"/>
        <v>technology</v>
      </c>
      <c r="R564" t="str">
        <f t="shared" si="51"/>
        <v>web</v>
      </c>
      <c r="S564" s="10">
        <f t="shared" si="52"/>
        <v>42692.389062500006</v>
      </c>
      <c r="T564" s="10">
        <f t="shared" si="53"/>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42022.069988425923</v>
      </c>
      <c r="T565" s="10">
        <f t="shared" si="53"/>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42411.942997685182</v>
      </c>
      <c r="T566" s="10">
        <f t="shared" si="53"/>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e">
        <f t="shared" si="49"/>
        <v>#DIV/0!</v>
      </c>
      <c r="Q567" t="str">
        <f t="shared" si="50"/>
        <v>technology</v>
      </c>
      <c r="R567" t="str">
        <f t="shared" si="51"/>
        <v>web</v>
      </c>
      <c r="S567" s="10">
        <f t="shared" si="52"/>
        <v>42165.785289351858</v>
      </c>
      <c r="T567" s="10">
        <f t="shared" si="53"/>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42535.68440972222</v>
      </c>
      <c r="T568" s="10">
        <f t="shared" si="53"/>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e">
        <f t="shared" si="49"/>
        <v>#DIV/0!</v>
      </c>
      <c r="Q569" t="str">
        <f t="shared" si="50"/>
        <v>technology</v>
      </c>
      <c r="R569" t="str">
        <f t="shared" si="51"/>
        <v>web</v>
      </c>
      <c r="S569" s="10">
        <f t="shared" si="52"/>
        <v>41975.842523148152</v>
      </c>
      <c r="T569" s="10">
        <f t="shared" si="53"/>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42348.9215625</v>
      </c>
      <c r="T570" s="10">
        <f t="shared" si="53"/>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42340.847361111111</v>
      </c>
      <c r="T571" s="10">
        <f t="shared" si="53"/>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42388.798252314817</v>
      </c>
      <c r="T572" s="10">
        <f t="shared" si="53"/>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42192.816238425927</v>
      </c>
      <c r="T573" s="10">
        <f t="shared" si="53"/>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e">
        <f t="shared" si="49"/>
        <v>#DIV/0!</v>
      </c>
      <c r="Q574" t="str">
        <f t="shared" si="50"/>
        <v>technology</v>
      </c>
      <c r="R574" t="str">
        <f t="shared" si="51"/>
        <v>web</v>
      </c>
      <c r="S574" s="10">
        <f t="shared" si="52"/>
        <v>42282.71629629629</v>
      </c>
      <c r="T574" s="10">
        <f t="shared" si="53"/>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41963.050127314811</v>
      </c>
      <c r="T575" s="10">
        <f t="shared" si="53"/>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42632.443368055552</v>
      </c>
      <c r="T576" s="10">
        <f t="shared" si="53"/>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42138.692627314813</v>
      </c>
      <c r="T577" s="10">
        <f t="shared" si="53"/>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42031.471666666665</v>
      </c>
      <c r="T578" s="10">
        <f t="shared" si="53"/>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AVERAGE(E579/L579)</f>
        <v>10</v>
      </c>
      <c r="Q579" t="str">
        <f t="shared" ref="Q579:Q642" si="56">LEFT(N579,FIND("/",N579)-1)</f>
        <v>technology</v>
      </c>
      <c r="R579" t="str">
        <f t="shared" ref="R579:R642" si="57">RIGHT(N579,(LEN(N579)-(FIND("/",N579))))</f>
        <v>web</v>
      </c>
      <c r="S579" s="10">
        <f t="shared" ref="S579:S642" si="58">(((J579/60)/60)/24)+DATE(1970,1,1)</f>
        <v>42450.589143518519</v>
      </c>
      <c r="T579" s="10">
        <f t="shared" ref="T579:T642" si="59">(((I579/60)/60)/24)+DATE(1970,1,1)</f>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42230.578622685185</v>
      </c>
      <c r="T580" s="10">
        <f t="shared" si="59"/>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41968.852118055554</v>
      </c>
      <c r="T581" s="10">
        <f t="shared" si="59"/>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42605.908182870371</v>
      </c>
      <c r="T582" s="10">
        <f t="shared" si="59"/>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e">
        <f t="shared" si="55"/>
        <v>#DIV/0!</v>
      </c>
      <c r="Q583" t="str">
        <f t="shared" si="56"/>
        <v>technology</v>
      </c>
      <c r="R583" t="str">
        <f t="shared" si="57"/>
        <v>web</v>
      </c>
      <c r="S583" s="10">
        <f t="shared" si="58"/>
        <v>42188.012777777782</v>
      </c>
      <c r="T583" s="10">
        <f t="shared" si="59"/>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e">
        <f t="shared" si="55"/>
        <v>#DIV/0!</v>
      </c>
      <c r="Q584" t="str">
        <f t="shared" si="56"/>
        <v>technology</v>
      </c>
      <c r="R584" t="str">
        <f t="shared" si="57"/>
        <v>web</v>
      </c>
      <c r="S584" s="10">
        <f t="shared" si="58"/>
        <v>42055.739803240736</v>
      </c>
      <c r="T584" s="10">
        <f t="shared" si="59"/>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42052.93850694444</v>
      </c>
      <c r="T585" s="10">
        <f t="shared" si="59"/>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42049.716620370367</v>
      </c>
      <c r="T586" s="10">
        <f t="shared" si="59"/>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e">
        <f t="shared" si="55"/>
        <v>#DIV/0!</v>
      </c>
      <c r="Q587" t="str">
        <f t="shared" si="56"/>
        <v>technology</v>
      </c>
      <c r="R587" t="str">
        <f t="shared" si="57"/>
        <v>web</v>
      </c>
      <c r="S587" s="10">
        <f t="shared" si="58"/>
        <v>42283.3909375</v>
      </c>
      <c r="T587" s="10">
        <f t="shared" si="59"/>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42020.854247685187</v>
      </c>
      <c r="T588" s="10">
        <f t="shared" si="59"/>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42080.757326388892</v>
      </c>
      <c r="T589" s="10">
        <f t="shared" si="59"/>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42631.769513888896</v>
      </c>
      <c r="T590" s="10">
        <f t="shared" si="59"/>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42178.614571759259</v>
      </c>
      <c r="T591" s="10">
        <f t="shared" si="59"/>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42377.554756944446</v>
      </c>
      <c r="T592" s="10">
        <f t="shared" si="59"/>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42177.543171296296</v>
      </c>
      <c r="T593" s="10">
        <f t="shared" si="59"/>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41946.232175925928</v>
      </c>
      <c r="T594" s="10">
        <f t="shared" si="59"/>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42070.677604166667</v>
      </c>
      <c r="T595" s="10">
        <f t="shared" si="59"/>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42446.780162037037</v>
      </c>
      <c r="T596" s="10">
        <f t="shared" si="59"/>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42083.069884259254</v>
      </c>
      <c r="T597" s="10">
        <f t="shared" si="59"/>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42646.896898148145</v>
      </c>
      <c r="T598" s="10">
        <f t="shared" si="59"/>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42545.705266203702</v>
      </c>
      <c r="T599" s="10">
        <f t="shared" si="59"/>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41948.00209490741</v>
      </c>
      <c r="T600" s="10">
        <f t="shared" si="59"/>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42047.812523148154</v>
      </c>
      <c r="T601" s="10">
        <f t="shared" si="59"/>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42073.798171296294</v>
      </c>
      <c r="T602" s="10">
        <f t="shared" si="59"/>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41969.858090277776</v>
      </c>
      <c r="T603" s="10">
        <f t="shared" si="59"/>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e">
        <f t="shared" si="55"/>
        <v>#DIV/0!</v>
      </c>
      <c r="Q604" t="str">
        <f t="shared" si="56"/>
        <v>technology</v>
      </c>
      <c r="R604" t="str">
        <f t="shared" si="57"/>
        <v>web</v>
      </c>
      <c r="S604" s="10">
        <f t="shared" si="58"/>
        <v>42143.79415509259</v>
      </c>
      <c r="T604" s="10">
        <f t="shared" si="59"/>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41835.639155092591</v>
      </c>
      <c r="T605" s="10">
        <f t="shared" si="59"/>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e">
        <f t="shared" si="55"/>
        <v>#DIV/0!</v>
      </c>
      <c r="Q606" t="str">
        <f t="shared" si="56"/>
        <v>technology</v>
      </c>
      <c r="R606" t="str">
        <f t="shared" si="57"/>
        <v>web</v>
      </c>
      <c r="S606" s="10">
        <f t="shared" si="58"/>
        <v>41849.035370370373</v>
      </c>
      <c r="T606" s="10">
        <f t="shared" si="59"/>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42194.357731481476</v>
      </c>
      <c r="T607" s="10">
        <f t="shared" si="59"/>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42102.650567129633</v>
      </c>
      <c r="T608" s="10">
        <f t="shared" si="59"/>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e">
        <f t="shared" si="55"/>
        <v>#DIV/0!</v>
      </c>
      <c r="Q609" t="str">
        <f t="shared" si="56"/>
        <v>technology</v>
      </c>
      <c r="R609" t="str">
        <f t="shared" si="57"/>
        <v>web</v>
      </c>
      <c r="S609" s="10">
        <f t="shared" si="58"/>
        <v>42300.825648148151</v>
      </c>
      <c r="T609" s="10">
        <f t="shared" si="59"/>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42140.921064814815</v>
      </c>
      <c r="T610" s="10">
        <f t="shared" si="59"/>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42307.034074074079</v>
      </c>
      <c r="T611" s="10">
        <f t="shared" si="59"/>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e">
        <f t="shared" si="55"/>
        <v>#DIV/0!</v>
      </c>
      <c r="Q612" t="str">
        <f t="shared" si="56"/>
        <v>technology</v>
      </c>
      <c r="R612" t="str">
        <f t="shared" si="57"/>
        <v>web</v>
      </c>
      <c r="S612" s="10">
        <f t="shared" si="58"/>
        <v>42086.83085648148</v>
      </c>
      <c r="T612" s="10">
        <f t="shared" si="59"/>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e">
        <f t="shared" si="55"/>
        <v>#DIV/0!</v>
      </c>
      <c r="Q613" t="str">
        <f t="shared" si="56"/>
        <v>technology</v>
      </c>
      <c r="R613" t="str">
        <f t="shared" si="57"/>
        <v>web</v>
      </c>
      <c r="S613" s="10">
        <f t="shared" si="58"/>
        <v>42328.560613425929</v>
      </c>
      <c r="T613" s="10">
        <f t="shared" si="59"/>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e">
        <f t="shared" si="55"/>
        <v>#DIV/0!</v>
      </c>
      <c r="Q614" t="str">
        <f t="shared" si="56"/>
        <v>technology</v>
      </c>
      <c r="R614" t="str">
        <f t="shared" si="57"/>
        <v>web</v>
      </c>
      <c r="S614" s="10">
        <f t="shared" si="58"/>
        <v>42585.031782407401</v>
      </c>
      <c r="T614" s="10">
        <f t="shared" si="59"/>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42247.496759259258</v>
      </c>
      <c r="T615" s="10">
        <f t="shared" si="59"/>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e">
        <f t="shared" si="55"/>
        <v>#DIV/0!</v>
      </c>
      <c r="Q616" t="str">
        <f t="shared" si="56"/>
        <v>technology</v>
      </c>
      <c r="R616" t="str">
        <f t="shared" si="57"/>
        <v>web</v>
      </c>
      <c r="S616" s="10">
        <f t="shared" si="58"/>
        <v>42515.061805555553</v>
      </c>
      <c r="T616" s="10">
        <f t="shared" si="59"/>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e">
        <f t="shared" si="55"/>
        <v>#DIV/0!</v>
      </c>
      <c r="Q617" t="str">
        <f t="shared" si="56"/>
        <v>technology</v>
      </c>
      <c r="R617" t="str">
        <f t="shared" si="57"/>
        <v>web</v>
      </c>
      <c r="S617" s="10">
        <f t="shared" si="58"/>
        <v>42242.122210648144</v>
      </c>
      <c r="T617" s="10">
        <f t="shared" si="59"/>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e">
        <f t="shared" si="55"/>
        <v>#DIV/0!</v>
      </c>
      <c r="Q618" t="str">
        <f t="shared" si="56"/>
        <v>technology</v>
      </c>
      <c r="R618" t="str">
        <f t="shared" si="57"/>
        <v>web</v>
      </c>
      <c r="S618" s="10">
        <f t="shared" si="58"/>
        <v>42761.376238425932</v>
      </c>
      <c r="T618" s="10">
        <f t="shared" si="59"/>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42087.343090277776</v>
      </c>
      <c r="T619" s="10">
        <f t="shared" si="59"/>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e">
        <f t="shared" si="55"/>
        <v>#DIV/0!</v>
      </c>
      <c r="Q620" t="str">
        <f t="shared" si="56"/>
        <v>technology</v>
      </c>
      <c r="R620" t="str">
        <f t="shared" si="57"/>
        <v>web</v>
      </c>
      <c r="S620" s="10">
        <f t="shared" si="58"/>
        <v>42317.810219907406</v>
      </c>
      <c r="T620" s="10">
        <f t="shared" si="59"/>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41908.650347222225</v>
      </c>
      <c r="T621" s="10">
        <f t="shared" si="59"/>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41831.716874999998</v>
      </c>
      <c r="T622" s="10">
        <f t="shared" si="59"/>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42528.987696759257</v>
      </c>
      <c r="T623" s="10">
        <f t="shared" si="59"/>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42532.774745370371</v>
      </c>
      <c r="T624" s="10">
        <f t="shared" si="59"/>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e">
        <f t="shared" si="55"/>
        <v>#DIV/0!</v>
      </c>
      <c r="Q625" t="str">
        <f t="shared" si="56"/>
        <v>technology</v>
      </c>
      <c r="R625" t="str">
        <f t="shared" si="57"/>
        <v>web</v>
      </c>
      <c r="S625" s="10">
        <f t="shared" si="58"/>
        <v>42122.009224537032</v>
      </c>
      <c r="T625" s="10">
        <f t="shared" si="59"/>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e">
        <f t="shared" si="55"/>
        <v>#DIV/0!</v>
      </c>
      <c r="Q626" t="str">
        <f t="shared" si="56"/>
        <v>technology</v>
      </c>
      <c r="R626" t="str">
        <f t="shared" si="57"/>
        <v>web</v>
      </c>
      <c r="S626" s="10">
        <f t="shared" si="58"/>
        <v>42108.988900462966</v>
      </c>
      <c r="T626" s="10">
        <f t="shared" si="59"/>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e">
        <f t="shared" si="55"/>
        <v>#DIV/0!</v>
      </c>
      <c r="Q627" t="str">
        <f t="shared" si="56"/>
        <v>technology</v>
      </c>
      <c r="R627" t="str">
        <f t="shared" si="57"/>
        <v>web</v>
      </c>
      <c r="S627" s="10">
        <f t="shared" si="58"/>
        <v>42790.895567129628</v>
      </c>
      <c r="T627" s="10">
        <f t="shared" si="59"/>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42198.559479166666</v>
      </c>
      <c r="T628" s="10">
        <f t="shared" si="59"/>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42384.306840277779</v>
      </c>
      <c r="T629" s="10">
        <f t="shared" si="59"/>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e">
        <f t="shared" si="55"/>
        <v>#DIV/0!</v>
      </c>
      <c r="Q630" t="str">
        <f t="shared" si="56"/>
        <v>technology</v>
      </c>
      <c r="R630" t="str">
        <f t="shared" si="57"/>
        <v>web</v>
      </c>
      <c r="S630" s="10">
        <f t="shared" si="58"/>
        <v>41803.692789351851</v>
      </c>
      <c r="T630" s="10">
        <f t="shared" si="59"/>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42474.637824074074</v>
      </c>
      <c r="T631" s="10">
        <f t="shared" si="59"/>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42223.619456018518</v>
      </c>
      <c r="T632" s="10">
        <f t="shared" si="59"/>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42489.772326388891</v>
      </c>
      <c r="T633" s="10">
        <f t="shared" si="59"/>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e">
        <f t="shared" si="55"/>
        <v>#DIV/0!</v>
      </c>
      <c r="Q634" t="str">
        <f t="shared" si="56"/>
        <v>technology</v>
      </c>
      <c r="R634" t="str">
        <f t="shared" si="57"/>
        <v>web</v>
      </c>
      <c r="S634" s="10">
        <f t="shared" si="58"/>
        <v>42303.659317129626</v>
      </c>
      <c r="T634" s="10">
        <f t="shared" si="59"/>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42507.29932870371</v>
      </c>
      <c r="T635" s="10">
        <f t="shared" si="59"/>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42031.928576388891</v>
      </c>
      <c r="T636" s="10">
        <f t="shared" si="59"/>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42076.092152777783</v>
      </c>
      <c r="T637" s="10">
        <f t="shared" si="59"/>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42131.455439814818</v>
      </c>
      <c r="T638" s="10">
        <f t="shared" si="59"/>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e">
        <f t="shared" si="55"/>
        <v>#DIV/0!</v>
      </c>
      <c r="Q639" t="str">
        <f t="shared" si="56"/>
        <v>technology</v>
      </c>
      <c r="R639" t="str">
        <f t="shared" si="57"/>
        <v>web</v>
      </c>
      <c r="S639" s="10">
        <f t="shared" si="58"/>
        <v>42762.962013888886</v>
      </c>
      <c r="T639" s="10">
        <f t="shared" si="59"/>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42759.593310185184</v>
      </c>
      <c r="T640" s="10">
        <f t="shared" si="59"/>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41865.583275462966</v>
      </c>
      <c r="T641" s="10">
        <f t="shared" si="59"/>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42683.420312500006</v>
      </c>
      <c r="T642" s="10">
        <f t="shared" si="59"/>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AVERAGE(E643/L643)</f>
        <v>151.31746031746033</v>
      </c>
      <c r="Q643" t="str">
        <f t="shared" ref="Q643:Q706" si="62">LEFT(N643,FIND("/",N643)-1)</f>
        <v>technology</v>
      </c>
      <c r="R643" t="str">
        <f t="shared" ref="R643:R706" si="63">RIGHT(N643,(LEN(N643)-(FIND("/",N643))))</f>
        <v>wearables</v>
      </c>
      <c r="S643" s="10">
        <f t="shared" ref="S643:S706" si="64">(((J643/60)/60)/24)+DATE(1970,1,1)</f>
        <v>42199.57</v>
      </c>
      <c r="T643" s="10">
        <f t="shared" ref="T643:T706" si="65">(((I643/60)/60)/24)+DATE(1970,1,1)</f>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42564.026319444441</v>
      </c>
      <c r="T647" s="10">
        <f t="shared" si="65"/>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41832.852627314816</v>
      </c>
      <c r="T648" s="10">
        <f t="shared" si="65"/>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41932.036851851852</v>
      </c>
      <c r="T652" s="10">
        <f t="shared" si="65"/>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41956.017488425925</v>
      </c>
      <c r="T653" s="10">
        <f t="shared" si="65"/>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42675.690393518518</v>
      </c>
      <c r="T654" s="10">
        <f t="shared" si="65"/>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42199.618518518517</v>
      </c>
      <c r="T655" s="10">
        <f t="shared" si="65"/>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42163.957326388889</v>
      </c>
      <c r="T656" s="10">
        <f t="shared" si="65"/>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42417.804618055554</v>
      </c>
      <c r="T658" s="10">
        <f t="shared" si="65"/>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42209.593692129631</v>
      </c>
      <c r="T661" s="10">
        <f t="shared" si="65"/>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41922.741655092592</v>
      </c>
      <c r="T662" s="10">
        <f t="shared" si="65"/>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42636.645358796297</v>
      </c>
      <c r="T663" s="10">
        <f t="shared" si="65"/>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41990.438043981485</v>
      </c>
      <c r="T664" s="10">
        <f t="shared" si="65"/>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42173.843240740738</v>
      </c>
      <c r="T665" s="10">
        <f t="shared" si="65"/>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42077.666377314818</v>
      </c>
      <c r="T666" s="10">
        <f t="shared" si="65"/>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42688.711354166662</v>
      </c>
      <c r="T667" s="10">
        <f t="shared" si="65"/>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41838.832152777781</v>
      </c>
      <c r="T668" s="10">
        <f t="shared" si="65"/>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42632.373414351852</v>
      </c>
      <c r="T669" s="10">
        <f t="shared" si="65"/>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42090.831273148149</v>
      </c>
      <c r="T670" s="10">
        <f t="shared" si="65"/>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42527.625671296293</v>
      </c>
      <c r="T671" s="10">
        <f t="shared" si="65"/>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42506.709722222222</v>
      </c>
      <c r="T672" s="10">
        <f t="shared" si="65"/>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41984.692731481482</v>
      </c>
      <c r="T673" s="10">
        <f t="shared" si="65"/>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41974.219490740739</v>
      </c>
      <c r="T674" s="10">
        <f t="shared" si="65"/>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41838.840474537035</v>
      </c>
      <c r="T675" s="10">
        <f t="shared" si="65"/>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41803.116053240738</v>
      </c>
      <c r="T676" s="10">
        <f t="shared" si="65"/>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41975.930601851855</v>
      </c>
      <c r="T677" s="10">
        <f t="shared" si="65"/>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42012.768298611118</v>
      </c>
      <c r="T678" s="10">
        <f t="shared" si="65"/>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42504.403877314813</v>
      </c>
      <c r="T679" s="10">
        <f t="shared" si="65"/>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42481.376597222217</v>
      </c>
      <c r="T680" s="10">
        <f t="shared" si="65"/>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42556.695706018523</v>
      </c>
      <c r="T681" s="10">
        <f t="shared" si="65"/>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41864.501516203702</v>
      </c>
      <c r="T682" s="10">
        <f t="shared" si="65"/>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42639.805601851855</v>
      </c>
      <c r="T683" s="10">
        <f t="shared" si="65"/>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42778.765300925923</v>
      </c>
      <c r="T684" s="10">
        <f t="shared" si="65"/>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42634.900046296301</v>
      </c>
      <c r="T685" s="10">
        <f t="shared" si="65"/>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41809.473275462966</v>
      </c>
      <c r="T686" s="10">
        <f t="shared" si="65"/>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41971.866574074069</v>
      </c>
      <c r="T687" s="10">
        <f t="shared" si="65"/>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e">
        <f t="shared" si="61"/>
        <v>#DIV/0!</v>
      </c>
      <c r="Q688" t="str">
        <f t="shared" si="62"/>
        <v>technology</v>
      </c>
      <c r="R688" t="str">
        <f t="shared" si="63"/>
        <v>wearables</v>
      </c>
      <c r="S688" s="10">
        <f t="shared" si="64"/>
        <v>42189.673263888893</v>
      </c>
      <c r="T688" s="10">
        <f t="shared" si="65"/>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42711.750613425931</v>
      </c>
      <c r="T689" s="10">
        <f t="shared" si="65"/>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42262.104780092588</v>
      </c>
      <c r="T690" s="10">
        <f t="shared" si="65"/>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42675.66778935185</v>
      </c>
      <c r="T691" s="10">
        <f t="shared" si="65"/>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42579.634733796294</v>
      </c>
      <c r="T692" s="10">
        <f t="shared" si="65"/>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42158.028310185182</v>
      </c>
      <c r="T693" s="10">
        <f t="shared" si="65"/>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42696.37572916667</v>
      </c>
      <c r="T694" s="10">
        <f t="shared" si="65"/>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42094.808182870373</v>
      </c>
      <c r="T695" s="10">
        <f t="shared" si="65"/>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42737.663877314815</v>
      </c>
      <c r="T696" s="10">
        <f t="shared" si="65"/>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41913.521064814813</v>
      </c>
      <c r="T697" s="10">
        <f t="shared" si="65"/>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41815.927106481482</v>
      </c>
      <c r="T698" s="10">
        <f t="shared" si="65"/>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42388.523020833338</v>
      </c>
      <c r="T699" s="10">
        <f t="shared" si="65"/>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41866.931076388886</v>
      </c>
      <c r="T700" s="10">
        <f t="shared" si="65"/>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41563.485509259262</v>
      </c>
      <c r="T701" s="10">
        <f t="shared" si="65"/>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42715.688437500001</v>
      </c>
      <c r="T702" s="10">
        <f t="shared" si="65"/>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41813.662962962961</v>
      </c>
      <c r="T703" s="10">
        <f t="shared" si="65"/>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42668.726701388892</v>
      </c>
      <c r="T704" s="10">
        <f t="shared" si="65"/>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42711.950798611113</v>
      </c>
      <c r="T705" s="10">
        <f t="shared" si="65"/>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42726.192916666667</v>
      </c>
      <c r="T706" s="10">
        <f t="shared" si="65"/>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AVERAGE(E707/L707)</f>
        <v>195.4</v>
      </c>
      <c r="Q707" t="str">
        <f t="shared" ref="Q707:Q770" si="68">LEFT(N707,FIND("/",N707)-1)</f>
        <v>technology</v>
      </c>
      <c r="R707" t="str">
        <f t="shared" ref="R707:R770" si="69">RIGHT(N707,(LEN(N707)-(FIND("/",N707))))</f>
        <v>wearables</v>
      </c>
      <c r="S707" s="10">
        <f t="shared" ref="S707:S770" si="70">(((J707/60)/60)/24)+DATE(1970,1,1)</f>
        <v>42726.491643518515</v>
      </c>
      <c r="T707" s="10">
        <f t="shared" ref="T707:T770" si="71">(((I707/60)/60)/24)+DATE(1970,1,1)</f>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e">
        <f t="shared" si="67"/>
        <v>#DIV/0!</v>
      </c>
      <c r="Q708" t="str">
        <f t="shared" si="68"/>
        <v>technology</v>
      </c>
      <c r="R708" t="str">
        <f t="shared" si="69"/>
        <v>wearables</v>
      </c>
      <c r="S708" s="10">
        <f t="shared" si="70"/>
        <v>42676.995173611111</v>
      </c>
      <c r="T708" s="10">
        <f t="shared" si="71"/>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42696.663506944446</v>
      </c>
      <c r="T709" s="10">
        <f t="shared" si="71"/>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41835.581018518518</v>
      </c>
      <c r="T710" s="10">
        <f t="shared" si="71"/>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41948.041192129633</v>
      </c>
      <c r="T711" s="10">
        <f t="shared" si="71"/>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e">
        <f t="shared" si="67"/>
        <v>#DIV/0!</v>
      </c>
      <c r="Q712" t="str">
        <f t="shared" si="68"/>
        <v>technology</v>
      </c>
      <c r="R712" t="str">
        <f t="shared" si="69"/>
        <v>wearables</v>
      </c>
      <c r="S712" s="10">
        <f t="shared" si="70"/>
        <v>41837.984976851854</v>
      </c>
      <c r="T712" s="10">
        <f t="shared" si="71"/>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42678.459120370375</v>
      </c>
      <c r="T713" s="10">
        <f t="shared" si="71"/>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42384.680925925932</v>
      </c>
      <c r="T714" s="10">
        <f t="shared" si="71"/>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42496.529305555552</v>
      </c>
      <c r="T715" s="10">
        <f t="shared" si="71"/>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42734.787986111114</v>
      </c>
      <c r="T716" s="10">
        <f t="shared" si="71"/>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42273.090740740736</v>
      </c>
      <c r="T717" s="10">
        <f t="shared" si="71"/>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41940.658645833333</v>
      </c>
      <c r="T718" s="10">
        <f t="shared" si="71"/>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41857.854189814818</v>
      </c>
      <c r="T719" s="10">
        <f t="shared" si="71"/>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42752.845451388886</v>
      </c>
      <c r="T720" s="10">
        <f t="shared" si="71"/>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42409.040231481486</v>
      </c>
      <c r="T721" s="10">
        <f t="shared" si="71"/>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40909.649201388893</v>
      </c>
      <c r="T722" s="10">
        <f t="shared" si="71"/>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41807.571840277778</v>
      </c>
      <c r="T723" s="10">
        <f t="shared" si="71"/>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40977.805300925924</v>
      </c>
      <c r="T724" s="10">
        <f t="shared" si="71"/>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41247.020243055551</v>
      </c>
      <c r="T729" s="10">
        <f t="shared" si="71"/>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40854.745266203703</v>
      </c>
      <c r="T732" s="10">
        <f t="shared" si="71"/>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41486.424317129626</v>
      </c>
      <c r="T734" s="10">
        <f t="shared" si="71"/>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41598.420046296298</v>
      </c>
      <c r="T735" s="10">
        <f t="shared" si="71"/>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42102.164583333331</v>
      </c>
      <c r="T736" s="10">
        <f t="shared" si="71"/>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41579.734259259261</v>
      </c>
      <c r="T738" s="10">
        <f t="shared" si="71"/>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41667.275312500002</v>
      </c>
      <c r="T739" s="10">
        <f t="shared" si="71"/>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41829.502650462964</v>
      </c>
      <c r="T741" s="10">
        <f t="shared" si="71"/>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42162.146782407406</v>
      </c>
      <c r="T742" s="10">
        <f t="shared" si="71"/>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41401.648217592592</v>
      </c>
      <c r="T743" s="10">
        <f t="shared" si="71"/>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41367.572280092594</v>
      </c>
      <c r="T747" s="10">
        <f t="shared" si="71"/>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41157.042928240742</v>
      </c>
      <c r="T748" s="10">
        <f t="shared" si="71"/>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41831.846828703703</v>
      </c>
      <c r="T750" s="10">
        <f t="shared" si="71"/>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42733.94131944445</v>
      </c>
      <c r="T751" s="10">
        <f t="shared" si="71"/>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41299.878148148149</v>
      </c>
      <c r="T752" s="10">
        <f t="shared" si="71"/>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40713.630497685182</v>
      </c>
      <c r="T753" s="10">
        <f t="shared" si="71"/>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41383.605057870373</v>
      </c>
      <c r="T757" s="10">
        <f t="shared" si="71"/>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40590.766886574071</v>
      </c>
      <c r="T758" s="10">
        <f t="shared" si="71"/>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41789.330312500002</v>
      </c>
      <c r="T761" s="10">
        <f t="shared" si="71"/>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e">
        <f t="shared" si="67"/>
        <v>#DIV/0!</v>
      </c>
      <c r="Q762" t="str">
        <f t="shared" si="68"/>
        <v>publishing</v>
      </c>
      <c r="R762" t="str">
        <f t="shared" si="69"/>
        <v>fiction</v>
      </c>
      <c r="S762" s="10">
        <f t="shared" si="70"/>
        <v>42670.764039351852</v>
      </c>
      <c r="T762" s="10">
        <f t="shared" si="71"/>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41642.751458333332</v>
      </c>
      <c r="T763" s="10">
        <f t="shared" si="71"/>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e">
        <f t="shared" si="67"/>
        <v>#DIV/0!</v>
      </c>
      <c r="Q764" t="str">
        <f t="shared" si="68"/>
        <v>publishing</v>
      </c>
      <c r="R764" t="str">
        <f t="shared" si="69"/>
        <v>fiction</v>
      </c>
      <c r="S764" s="10">
        <f t="shared" si="70"/>
        <v>42690.858449074076</v>
      </c>
      <c r="T764" s="10">
        <f t="shared" si="71"/>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41471.446851851848</v>
      </c>
      <c r="T765" s="10">
        <f t="shared" si="71"/>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e">
        <f t="shared" si="67"/>
        <v>#DIV/0!</v>
      </c>
      <c r="Q766" t="str">
        <f t="shared" si="68"/>
        <v>publishing</v>
      </c>
      <c r="R766" t="str">
        <f t="shared" si="69"/>
        <v>fiction</v>
      </c>
      <c r="S766" s="10">
        <f t="shared" si="70"/>
        <v>42227.173159722224</v>
      </c>
      <c r="T766" s="10">
        <f t="shared" si="71"/>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41901.542638888888</v>
      </c>
      <c r="T767" s="10">
        <f t="shared" si="71"/>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e">
        <f t="shared" si="67"/>
        <v>#DIV/0!</v>
      </c>
      <c r="Q768" t="str">
        <f t="shared" si="68"/>
        <v>publishing</v>
      </c>
      <c r="R768" t="str">
        <f t="shared" si="69"/>
        <v>fiction</v>
      </c>
      <c r="S768" s="10">
        <f t="shared" si="70"/>
        <v>42021.783368055556</v>
      </c>
      <c r="T768" s="10">
        <f t="shared" si="71"/>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42115.143634259264</v>
      </c>
      <c r="T769" s="10">
        <f t="shared" si="71"/>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e">
        <f t="shared" si="67"/>
        <v>#DIV/0!</v>
      </c>
      <c r="Q770" t="str">
        <f t="shared" si="68"/>
        <v>publishing</v>
      </c>
      <c r="R770" t="str">
        <f t="shared" si="69"/>
        <v>fiction</v>
      </c>
      <c r="S770" s="10">
        <f t="shared" si="70"/>
        <v>41594.207060185188</v>
      </c>
      <c r="T770" s="10">
        <f t="shared" si="71"/>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AVERAGE(E771/L771)</f>
        <v>31.846153846153847</v>
      </c>
      <c r="Q771" t="str">
        <f t="shared" ref="Q771:Q834" si="74">LEFT(N771,FIND("/",N771)-1)</f>
        <v>publishing</v>
      </c>
      <c r="R771" t="str">
        <f t="shared" ref="R771:R834" si="75">RIGHT(N771,(LEN(N771)-(FIND("/",N771))))</f>
        <v>fiction</v>
      </c>
      <c r="S771" s="10">
        <f t="shared" ref="S771:S834" si="76">(((J771/60)/60)/24)+DATE(1970,1,1)</f>
        <v>41604.996458333335</v>
      </c>
      <c r="T771" s="10">
        <f t="shared" ref="T771:T834" si="77">(((I771/60)/60)/24)+DATE(1970,1,1)</f>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e">
        <f t="shared" si="73"/>
        <v>#DIV/0!</v>
      </c>
      <c r="Q772" t="str">
        <f t="shared" si="74"/>
        <v>publishing</v>
      </c>
      <c r="R772" t="str">
        <f t="shared" si="75"/>
        <v>fiction</v>
      </c>
      <c r="S772" s="10">
        <f t="shared" si="76"/>
        <v>41289.999641203707</v>
      </c>
      <c r="T772" s="10">
        <f t="shared" si="77"/>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42349.824097222227</v>
      </c>
      <c r="T773" s="10">
        <f t="shared" si="77"/>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40068.056932870371</v>
      </c>
      <c r="T774" s="10">
        <f t="shared" si="77"/>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42100.735937499994</v>
      </c>
      <c r="T775" s="10">
        <f t="shared" si="77"/>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41663.780300925922</v>
      </c>
      <c r="T776" s="10">
        <f t="shared" si="77"/>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40863.060127314813</v>
      </c>
      <c r="T777" s="10">
        <f t="shared" si="77"/>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42250.685706018514</v>
      </c>
      <c r="T778" s="10">
        <f t="shared" si="77"/>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41456.981215277774</v>
      </c>
      <c r="T779" s="10">
        <f t="shared" si="77"/>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41729.702314814815</v>
      </c>
      <c r="T780" s="10">
        <f t="shared" si="77"/>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40436.68408564815</v>
      </c>
      <c r="T781" s="10">
        <f t="shared" si="77"/>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41116.758125</v>
      </c>
      <c r="T784" s="10">
        <f t="shared" si="77"/>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40987.773715277777</v>
      </c>
      <c r="T785" s="10">
        <f t="shared" si="77"/>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40983.055949074071</v>
      </c>
      <c r="T788" s="10">
        <f t="shared" si="77"/>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41276.047905092593</v>
      </c>
      <c r="T792" s="10">
        <f t="shared" si="77"/>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41555.873645833337</v>
      </c>
      <c r="T794" s="10">
        <f t="shared" si="77"/>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41442.741249999999</v>
      </c>
      <c r="T795" s="10">
        <f t="shared" si="77"/>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41882.590127314819</v>
      </c>
      <c r="T800" s="10">
        <f t="shared" si="77"/>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41863.433495370373</v>
      </c>
      <c r="T802" s="10">
        <f t="shared" si="77"/>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40695.795370370368</v>
      </c>
      <c r="T803" s="10">
        <f t="shared" si="77"/>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40730.105625000004</v>
      </c>
      <c r="T806" s="10">
        <f t="shared" si="77"/>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40763.691423611112</v>
      </c>
      <c r="T808" s="10">
        <f t="shared" si="77"/>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41962.100532407407</v>
      </c>
      <c r="T810" s="10">
        <f t="shared" si="77"/>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41628.833680555559</v>
      </c>
      <c r="T811" s="10">
        <f t="shared" si="77"/>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41282.017962962964</v>
      </c>
      <c r="T814" s="10">
        <f t="shared" si="77"/>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41080.960243055553</v>
      </c>
      <c r="T815" s="10">
        <f t="shared" si="77"/>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40679.743067129632</v>
      </c>
      <c r="T816" s="10">
        <f t="shared" si="77"/>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41768.841921296298</v>
      </c>
      <c r="T822" s="10">
        <f t="shared" si="77"/>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42093.922048611115</v>
      </c>
      <c r="T823" s="10">
        <f t="shared" si="77"/>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42055.972824074073</v>
      </c>
      <c r="T825" s="10">
        <f t="shared" si="77"/>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41186.306527777779</v>
      </c>
      <c r="T827" s="10">
        <f t="shared" si="77"/>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40973.038541666669</v>
      </c>
      <c r="T828" s="10">
        <f t="shared" si="77"/>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40996.646921296298</v>
      </c>
      <c r="T833" s="10">
        <f t="shared" si="77"/>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40869.675173611111</v>
      </c>
      <c r="T834" s="10">
        <f t="shared" si="77"/>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AVERAGE(E835/L835)</f>
        <v>148.78048780487805</v>
      </c>
      <c r="Q835" t="str">
        <f t="shared" ref="Q835:Q898" si="80">LEFT(N835,FIND("/",N835)-1)</f>
        <v>music</v>
      </c>
      <c r="R835" t="str">
        <f t="shared" ref="R835:R898" si="81">RIGHT(N835,(LEN(N835)-(FIND("/",N835))))</f>
        <v>rock</v>
      </c>
      <c r="S835" s="10">
        <f t="shared" ref="S835:S898" si="82">(((J835/60)/60)/24)+DATE(1970,1,1)</f>
        <v>41718.878182870372</v>
      </c>
      <c r="T835" s="10">
        <f t="shared" ref="T835:T898" si="83">(((I835/60)/60)/24)+DATE(1970,1,1)</f>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41422.822824074072</v>
      </c>
      <c r="T836" s="10">
        <f t="shared" si="83"/>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41524.056921296295</v>
      </c>
      <c r="T838" s="10">
        <f t="shared" si="83"/>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41144.763379629629</v>
      </c>
      <c r="T841" s="10">
        <f t="shared" si="83"/>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42607.226701388892</v>
      </c>
      <c r="T842" s="10">
        <f t="shared" si="83"/>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41526.592395833337</v>
      </c>
      <c r="T844" s="10">
        <f t="shared" si="83"/>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42695.257870370369</v>
      </c>
      <c r="T845" s="10">
        <f t="shared" si="83"/>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41905.684629629628</v>
      </c>
      <c r="T846" s="10">
        <f t="shared" si="83"/>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42165.79833333334</v>
      </c>
      <c r="T849" s="10">
        <f t="shared" si="83"/>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42078.792048611111</v>
      </c>
      <c r="T850" s="10">
        <f t="shared" si="83"/>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42051.148888888885</v>
      </c>
      <c r="T851" s="10">
        <f t="shared" si="83"/>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42452.827743055561</v>
      </c>
      <c r="T852" s="10">
        <f t="shared" si="83"/>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42522.880243055552</v>
      </c>
      <c r="T853" s="10">
        <f t="shared" si="83"/>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42656.805497685185</v>
      </c>
      <c r="T854" s="10">
        <f t="shared" si="83"/>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42021.832280092596</v>
      </c>
      <c r="T855" s="10">
        <f t="shared" si="83"/>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42702.212337962963</v>
      </c>
      <c r="T856" s="10">
        <f t="shared" si="83"/>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42609.311990740738</v>
      </c>
      <c r="T858" s="10">
        <f t="shared" si="83"/>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42291.581377314811</v>
      </c>
      <c r="T859" s="10">
        <f t="shared" si="83"/>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42079.745578703703</v>
      </c>
      <c r="T860" s="10">
        <f t="shared" si="83"/>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41570.482789351852</v>
      </c>
      <c r="T862" s="10">
        <f t="shared" si="83"/>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42599.965324074074</v>
      </c>
      <c r="T863" s="10">
        <f t="shared" si="83"/>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41559.5549537037</v>
      </c>
      <c r="T864" s="10">
        <f t="shared" si="83"/>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40921.117662037039</v>
      </c>
      <c r="T865" s="10">
        <f t="shared" si="83"/>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41541.106921296298</v>
      </c>
      <c r="T866" s="10">
        <f t="shared" si="83"/>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41230.77311342593</v>
      </c>
      <c r="T867" s="10">
        <f t="shared" si="83"/>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42025.637939814813</v>
      </c>
      <c r="T868" s="10">
        <f t="shared" si="83"/>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40088.105393518519</v>
      </c>
      <c r="T869" s="10">
        <f t="shared" si="83"/>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41616.027754629627</v>
      </c>
      <c r="T870" s="10">
        <f t="shared" si="83"/>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41342.845567129632</v>
      </c>
      <c r="T871" s="10">
        <f t="shared" si="83"/>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41488.022256944445</v>
      </c>
      <c r="T872" s="10">
        <f t="shared" si="83"/>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41577.561284722222</v>
      </c>
      <c r="T873" s="10">
        <f t="shared" si="83"/>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40567.825543981482</v>
      </c>
      <c r="T874" s="10">
        <f t="shared" si="83"/>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41184.167129629634</v>
      </c>
      <c r="T875" s="10">
        <f t="shared" si="83"/>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41368.583726851852</v>
      </c>
      <c r="T876" s="10">
        <f t="shared" si="83"/>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e">
        <f t="shared" si="79"/>
        <v>#DIV/0!</v>
      </c>
      <c r="Q877" t="str">
        <f t="shared" si="80"/>
        <v>music</v>
      </c>
      <c r="R877" t="str">
        <f t="shared" si="81"/>
        <v>jazz</v>
      </c>
      <c r="S877" s="10">
        <f t="shared" si="82"/>
        <v>42248.723738425921</v>
      </c>
      <c r="T877" s="10">
        <f t="shared" si="83"/>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41276.496840277774</v>
      </c>
      <c r="T878" s="10">
        <f t="shared" si="83"/>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41597.788888888892</v>
      </c>
      <c r="T879" s="10">
        <f t="shared" si="83"/>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40505.232916666668</v>
      </c>
      <c r="T880" s="10">
        <f t="shared" si="83"/>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41037.829918981479</v>
      </c>
      <c r="T881" s="10">
        <f t="shared" si="83"/>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41179.32104166667</v>
      </c>
      <c r="T882" s="10">
        <f t="shared" si="83"/>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40877.25099537037</v>
      </c>
      <c r="T883" s="10">
        <f t="shared" si="83"/>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40759.860532407409</v>
      </c>
      <c r="T884" s="10">
        <f t="shared" si="83"/>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42371.935590277775</v>
      </c>
      <c r="T885" s="10">
        <f t="shared" si="83"/>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40981.802615740737</v>
      </c>
      <c r="T886" s="10">
        <f t="shared" si="83"/>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42713.941099537042</v>
      </c>
      <c r="T887" s="10">
        <f t="shared" si="83"/>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42603.870520833334</v>
      </c>
      <c r="T888" s="10">
        <f t="shared" si="83"/>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e">
        <f t="shared" si="79"/>
        <v>#DIV/0!</v>
      </c>
      <c r="Q889" t="str">
        <f t="shared" si="80"/>
        <v>music</v>
      </c>
      <c r="R889" t="str">
        <f t="shared" si="81"/>
        <v>indie rock</v>
      </c>
      <c r="S889" s="10">
        <f t="shared" si="82"/>
        <v>41026.958969907406</v>
      </c>
      <c r="T889" s="10">
        <f t="shared" si="83"/>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40751.753298611111</v>
      </c>
      <c r="T890" s="10">
        <f t="shared" si="83"/>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41887.784062500003</v>
      </c>
      <c r="T891" s="10">
        <f t="shared" si="83"/>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41569.698831018519</v>
      </c>
      <c r="T892" s="10">
        <f t="shared" si="83"/>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41842.031597222223</v>
      </c>
      <c r="T893" s="10">
        <f t="shared" si="83"/>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40304.20003472222</v>
      </c>
      <c r="T894" s="10">
        <f t="shared" si="83"/>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42065.897719907407</v>
      </c>
      <c r="T895" s="10">
        <f t="shared" si="83"/>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42496.981597222228</v>
      </c>
      <c r="T896" s="10">
        <f t="shared" si="83"/>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40431.127650462964</v>
      </c>
      <c r="T897" s="10">
        <f t="shared" si="83"/>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42218.872986111113</v>
      </c>
      <c r="T898" s="10">
        <f t="shared" si="83"/>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e">
        <f t="shared" ref="P899:P962" si="85">AVERAGE(E899/L899)</f>
        <v>#DIV/0!</v>
      </c>
      <c r="Q899" t="str">
        <f t="shared" ref="Q899:Q962" si="86">LEFT(N899,FIND("/",N899)-1)</f>
        <v>music</v>
      </c>
      <c r="R899" t="str">
        <f t="shared" ref="R899:R962" si="87">RIGHT(N899,(LEN(N899)-(FIND("/",N899))))</f>
        <v>indie rock</v>
      </c>
      <c r="S899" s="10">
        <f t="shared" ref="S899:S962" si="88">(((J899/60)/60)/24)+DATE(1970,1,1)</f>
        <v>41211.688750000001</v>
      </c>
      <c r="T899" s="10">
        <f t="shared" ref="T899:T962" si="89">(((I899/60)/60)/24)+DATE(1970,1,1)</f>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40878.758217592593</v>
      </c>
      <c r="T900" s="10">
        <f t="shared" si="89"/>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40646.099097222221</v>
      </c>
      <c r="T901" s="10">
        <f t="shared" si="89"/>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42429.84956018519</v>
      </c>
      <c r="T902" s="10">
        <f t="shared" si="89"/>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e">
        <f t="shared" si="85"/>
        <v>#DIV/0!</v>
      </c>
      <c r="Q903" t="str">
        <f t="shared" si="86"/>
        <v>music</v>
      </c>
      <c r="R903" t="str">
        <f t="shared" si="87"/>
        <v>jazz</v>
      </c>
      <c r="S903" s="10">
        <f t="shared" si="88"/>
        <v>40291.81150462963</v>
      </c>
      <c r="T903" s="10">
        <f t="shared" si="89"/>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41829.965532407405</v>
      </c>
      <c r="T904" s="10">
        <f t="shared" si="89"/>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41149.796064814815</v>
      </c>
      <c r="T905" s="10">
        <f t="shared" si="89"/>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42342.080289351856</v>
      </c>
      <c r="T906" s="10">
        <f t="shared" si="89"/>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40507.239884259259</v>
      </c>
      <c r="T907" s="10">
        <f t="shared" si="89"/>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e">
        <f t="shared" si="85"/>
        <v>#DIV/0!</v>
      </c>
      <c r="Q908" t="str">
        <f t="shared" si="86"/>
        <v>music</v>
      </c>
      <c r="R908" t="str">
        <f t="shared" si="87"/>
        <v>jazz</v>
      </c>
      <c r="S908" s="10">
        <f t="shared" si="88"/>
        <v>41681.189699074072</v>
      </c>
      <c r="T908" s="10">
        <f t="shared" si="89"/>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e">
        <f t="shared" si="85"/>
        <v>#DIV/0!</v>
      </c>
      <c r="Q909" t="str">
        <f t="shared" si="86"/>
        <v>music</v>
      </c>
      <c r="R909" t="str">
        <f t="shared" si="87"/>
        <v>jazz</v>
      </c>
      <c r="S909" s="10">
        <f t="shared" si="88"/>
        <v>40767.192395833335</v>
      </c>
      <c r="T909" s="10">
        <f t="shared" si="89"/>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e">
        <f t="shared" si="85"/>
        <v>#DIV/0!</v>
      </c>
      <c r="Q910" t="str">
        <f t="shared" si="86"/>
        <v>music</v>
      </c>
      <c r="R910" t="str">
        <f t="shared" si="87"/>
        <v>jazz</v>
      </c>
      <c r="S910" s="10">
        <f t="shared" si="88"/>
        <v>40340.801562499997</v>
      </c>
      <c r="T910" s="10">
        <f t="shared" si="89"/>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41081.69027777778</v>
      </c>
      <c r="T911" s="10">
        <f t="shared" si="89"/>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42737.545358796298</v>
      </c>
      <c r="T912" s="10">
        <f t="shared" si="89"/>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e">
        <f t="shared" si="85"/>
        <v>#DIV/0!</v>
      </c>
      <c r="Q913" t="str">
        <f t="shared" si="86"/>
        <v>music</v>
      </c>
      <c r="R913" t="str">
        <f t="shared" si="87"/>
        <v>jazz</v>
      </c>
      <c r="S913" s="10">
        <f t="shared" si="88"/>
        <v>41642.005150462966</v>
      </c>
      <c r="T913" s="10">
        <f t="shared" si="89"/>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41194.109340277777</v>
      </c>
      <c r="T914" s="10">
        <f t="shared" si="89"/>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41004.139108796298</v>
      </c>
      <c r="T915" s="10">
        <f t="shared" si="89"/>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e">
        <f t="shared" si="85"/>
        <v>#DIV/0!</v>
      </c>
      <c r="Q916" t="str">
        <f t="shared" si="86"/>
        <v>music</v>
      </c>
      <c r="R916" t="str">
        <f t="shared" si="87"/>
        <v>jazz</v>
      </c>
      <c r="S916" s="10">
        <f t="shared" si="88"/>
        <v>41116.763275462967</v>
      </c>
      <c r="T916" s="10">
        <f t="shared" si="89"/>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40937.679560185185</v>
      </c>
      <c r="T917" s="10">
        <f t="shared" si="89"/>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e">
        <f t="shared" si="85"/>
        <v>#DIV/0!</v>
      </c>
      <c r="Q918" t="str">
        <f t="shared" si="86"/>
        <v>music</v>
      </c>
      <c r="R918" t="str">
        <f t="shared" si="87"/>
        <v>jazz</v>
      </c>
      <c r="S918" s="10">
        <f t="shared" si="88"/>
        <v>40434.853402777779</v>
      </c>
      <c r="T918" s="10">
        <f t="shared" si="89"/>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41802.94363425926</v>
      </c>
      <c r="T919" s="10">
        <f t="shared" si="89"/>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41944.916215277779</v>
      </c>
      <c r="T920" s="10">
        <f t="shared" si="89"/>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41227.641724537039</v>
      </c>
      <c r="T921" s="10">
        <f t="shared" si="89"/>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e">
        <f t="shared" si="85"/>
        <v>#DIV/0!</v>
      </c>
      <c r="Q922" t="str">
        <f t="shared" si="86"/>
        <v>music</v>
      </c>
      <c r="R922" t="str">
        <f t="shared" si="87"/>
        <v>jazz</v>
      </c>
      <c r="S922" s="10">
        <f t="shared" si="88"/>
        <v>41562.67155092593</v>
      </c>
      <c r="T922" s="10">
        <f t="shared" si="89"/>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40847.171018518515</v>
      </c>
      <c r="T923" s="10">
        <f t="shared" si="89"/>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41878.530011574076</v>
      </c>
      <c r="T924" s="10">
        <f t="shared" si="89"/>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41934.959756944445</v>
      </c>
      <c r="T925" s="10">
        <f t="shared" si="89"/>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41288.942928240744</v>
      </c>
      <c r="T926" s="10">
        <f t="shared" si="89"/>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41575.880914351852</v>
      </c>
      <c r="T927" s="10">
        <f t="shared" si="89"/>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e">
        <f t="shared" si="85"/>
        <v>#DIV/0!</v>
      </c>
      <c r="Q928" t="str">
        <f t="shared" si="86"/>
        <v>music</v>
      </c>
      <c r="R928" t="str">
        <f t="shared" si="87"/>
        <v>jazz</v>
      </c>
      <c r="S928" s="10">
        <f t="shared" si="88"/>
        <v>40338.02002314815</v>
      </c>
      <c r="T928" s="10">
        <f t="shared" si="89"/>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e">
        <f t="shared" si="85"/>
        <v>#DIV/0!</v>
      </c>
      <c r="Q929" t="str">
        <f t="shared" si="86"/>
        <v>music</v>
      </c>
      <c r="R929" t="str">
        <f t="shared" si="87"/>
        <v>jazz</v>
      </c>
      <c r="S929" s="10">
        <f t="shared" si="88"/>
        <v>41013.822858796295</v>
      </c>
      <c r="T929" s="10">
        <f t="shared" si="89"/>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41180.86241898148</v>
      </c>
      <c r="T930" s="10">
        <f t="shared" si="89"/>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e">
        <f t="shared" si="85"/>
        <v>#DIV/0!</v>
      </c>
      <c r="Q931" t="str">
        <f t="shared" si="86"/>
        <v>music</v>
      </c>
      <c r="R931" t="str">
        <f t="shared" si="87"/>
        <v>jazz</v>
      </c>
      <c r="S931" s="10">
        <f t="shared" si="88"/>
        <v>40978.238067129627</v>
      </c>
      <c r="T931" s="10">
        <f t="shared" si="89"/>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40312.915578703702</v>
      </c>
      <c r="T932" s="10">
        <f t="shared" si="89"/>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41680.359976851854</v>
      </c>
      <c r="T933" s="10">
        <f t="shared" si="89"/>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41310.969270833331</v>
      </c>
      <c r="T934" s="10">
        <f t="shared" si="89"/>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41711.169085648151</v>
      </c>
      <c r="T935" s="10">
        <f t="shared" si="89"/>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41733.737083333333</v>
      </c>
      <c r="T936" s="10">
        <f t="shared" si="89"/>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42368.333668981482</v>
      </c>
      <c r="T937" s="10">
        <f t="shared" si="89"/>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e">
        <f t="shared" si="85"/>
        <v>#DIV/0!</v>
      </c>
      <c r="Q938" t="str">
        <f t="shared" si="86"/>
        <v>music</v>
      </c>
      <c r="R938" t="str">
        <f t="shared" si="87"/>
        <v>jazz</v>
      </c>
      <c r="S938" s="10">
        <f t="shared" si="88"/>
        <v>40883.024178240739</v>
      </c>
      <c r="T938" s="10">
        <f t="shared" si="89"/>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41551.798113425924</v>
      </c>
      <c r="T939" s="10">
        <f t="shared" si="89"/>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41124.479722222226</v>
      </c>
      <c r="T940" s="10">
        <f t="shared" si="89"/>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41416.763171296298</v>
      </c>
      <c r="T941" s="10">
        <f t="shared" si="89"/>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42182.008402777778</v>
      </c>
      <c r="T942" s="10">
        <f t="shared" si="89"/>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42746.096585648149</v>
      </c>
      <c r="T943" s="10">
        <f t="shared" si="89"/>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42382.843287037031</v>
      </c>
      <c r="T944" s="10">
        <f t="shared" si="89"/>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42673.66788194445</v>
      </c>
      <c r="T945" s="10">
        <f t="shared" si="89"/>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42444.583912037036</v>
      </c>
      <c r="T946" s="10">
        <f t="shared" si="89"/>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42732.872986111113</v>
      </c>
      <c r="T947" s="10">
        <f t="shared" si="89"/>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42592.750555555554</v>
      </c>
      <c r="T948" s="10">
        <f t="shared" si="89"/>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e">
        <f t="shared" si="85"/>
        <v>#DIV/0!</v>
      </c>
      <c r="Q949" t="str">
        <f t="shared" si="86"/>
        <v>technology</v>
      </c>
      <c r="R949" t="str">
        <f t="shared" si="87"/>
        <v>wearables</v>
      </c>
      <c r="S949" s="10">
        <f t="shared" si="88"/>
        <v>42491.781319444446</v>
      </c>
      <c r="T949" s="10">
        <f t="shared" si="89"/>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42411.828287037039</v>
      </c>
      <c r="T950" s="10">
        <f t="shared" si="89"/>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42361.043703703705</v>
      </c>
      <c r="T951" s="10">
        <f t="shared" si="89"/>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42356.750706018516</v>
      </c>
      <c r="T952" s="10">
        <f t="shared" si="89"/>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42480.653611111105</v>
      </c>
      <c r="T953" s="10">
        <f t="shared" si="89"/>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42662.613564814819</v>
      </c>
      <c r="T954" s="10">
        <f t="shared" si="89"/>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41999.164340277777</v>
      </c>
      <c r="T955" s="10">
        <f t="shared" si="89"/>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42194.833784722221</v>
      </c>
      <c r="T956" s="10">
        <f t="shared" si="89"/>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42586.295138888891</v>
      </c>
      <c r="T957" s="10">
        <f t="shared" si="89"/>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42060.913877314815</v>
      </c>
      <c r="T958" s="10">
        <f t="shared" si="89"/>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42660.552465277782</v>
      </c>
      <c r="T959" s="10">
        <f t="shared" si="89"/>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42082.802812499998</v>
      </c>
      <c r="T960" s="10">
        <f t="shared" si="89"/>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41993.174363425926</v>
      </c>
      <c r="T961" s="10">
        <f t="shared" si="89"/>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42766.626793981486</v>
      </c>
      <c r="T962" s="10">
        <f t="shared" si="89"/>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AVERAGE(E963/L963)</f>
        <v>364.35454545454547</v>
      </c>
      <c r="Q963" t="str">
        <f t="shared" ref="Q963:Q1026" si="92">LEFT(N963,FIND("/",N963)-1)</f>
        <v>technology</v>
      </c>
      <c r="R963" t="str">
        <f t="shared" ref="R963:R1026" si="93">RIGHT(N963,(LEN(N963)-(FIND("/",N963))))</f>
        <v>wearables</v>
      </c>
      <c r="S963" s="10">
        <f t="shared" ref="S963:S1026" si="94">(((J963/60)/60)/24)+DATE(1970,1,1)</f>
        <v>42740.693692129629</v>
      </c>
      <c r="T963" s="10">
        <f t="shared" ref="T963:T1026" si="95">(((I963/60)/60)/24)+DATE(1970,1,1)</f>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42373.712418981479</v>
      </c>
      <c r="T964" s="10">
        <f t="shared" si="95"/>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42625.635636574079</v>
      </c>
      <c r="T965" s="10">
        <f t="shared" si="95"/>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42208.628692129627</v>
      </c>
      <c r="T966" s="10">
        <f t="shared" si="95"/>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42637.016736111109</v>
      </c>
      <c r="T967" s="10">
        <f t="shared" si="95"/>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42619.635787037041</v>
      </c>
      <c r="T968" s="10">
        <f t="shared" si="95"/>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42422.254328703704</v>
      </c>
      <c r="T969" s="10">
        <f t="shared" si="95"/>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41836.847615740742</v>
      </c>
      <c r="T970" s="10">
        <f t="shared" si="95"/>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42742.30332175926</v>
      </c>
      <c r="T971" s="10">
        <f t="shared" si="95"/>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42721.220520833333</v>
      </c>
      <c r="T972" s="10">
        <f t="shared" si="95"/>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42111.709027777775</v>
      </c>
      <c r="T973" s="10">
        <f t="shared" si="95"/>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41856.865717592591</v>
      </c>
      <c r="T974" s="10">
        <f t="shared" si="95"/>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42257.014965277776</v>
      </c>
      <c r="T975" s="10">
        <f t="shared" si="95"/>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42424.749490740738</v>
      </c>
      <c r="T976" s="10">
        <f t="shared" si="95"/>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42489.696585648147</v>
      </c>
      <c r="T977" s="10">
        <f t="shared" si="95"/>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42185.058993055558</v>
      </c>
      <c r="T978" s="10">
        <f t="shared" si="95"/>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42391.942094907412</v>
      </c>
      <c r="T979" s="10">
        <f t="shared" si="95"/>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42395.309039351851</v>
      </c>
      <c r="T980" s="10">
        <f t="shared" si="95"/>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42506.416990740734</v>
      </c>
      <c r="T981" s="10">
        <f t="shared" si="95"/>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41928.904189814813</v>
      </c>
      <c r="T982" s="10">
        <f t="shared" si="95"/>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41830.947013888886</v>
      </c>
      <c r="T983" s="10">
        <f t="shared" si="95"/>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42615.753310185188</v>
      </c>
      <c r="T984" s="10">
        <f t="shared" si="95"/>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42574.667650462965</v>
      </c>
      <c r="T985" s="10">
        <f t="shared" si="95"/>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42061.11583333333</v>
      </c>
      <c r="T986" s="10">
        <f t="shared" si="95"/>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42339.967708333337</v>
      </c>
      <c r="T987" s="10">
        <f t="shared" si="95"/>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42324.767361111109</v>
      </c>
      <c r="T988" s="10">
        <f t="shared" si="95"/>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41773.294560185182</v>
      </c>
      <c r="T989" s="10">
        <f t="shared" si="95"/>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e">
        <f t="shared" si="91"/>
        <v>#DIV/0!</v>
      </c>
      <c r="Q990" t="str">
        <f t="shared" si="92"/>
        <v>technology</v>
      </c>
      <c r="R990" t="str">
        <f t="shared" si="93"/>
        <v>wearables</v>
      </c>
      <c r="S990" s="10">
        <f t="shared" si="94"/>
        <v>42614.356770833328</v>
      </c>
      <c r="T990" s="10">
        <f t="shared" si="95"/>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42611.933969907404</v>
      </c>
      <c r="T991" s="10">
        <f t="shared" si="95"/>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41855.784305555557</v>
      </c>
      <c r="T992" s="10">
        <f t="shared" si="95"/>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42538.75680555556</v>
      </c>
      <c r="T993" s="10">
        <f t="shared" si="95"/>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42437.924988425926</v>
      </c>
      <c r="T994" s="10">
        <f t="shared" si="95"/>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42652.964907407411</v>
      </c>
      <c r="T995" s="10">
        <f t="shared" si="95"/>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41921.263078703705</v>
      </c>
      <c r="T996" s="10">
        <f t="shared" si="95"/>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41947.940740740742</v>
      </c>
      <c r="T997" s="10">
        <f t="shared" si="95"/>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41817.866435185184</v>
      </c>
      <c r="T998" s="10">
        <f t="shared" si="95"/>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41941.10297453704</v>
      </c>
      <c r="T999" s="10">
        <f t="shared" si="95"/>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42282.168993055559</v>
      </c>
      <c r="T1000" s="10">
        <f t="shared" si="95"/>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41926.29965277778</v>
      </c>
      <c r="T1001" s="10">
        <f t="shared" si="95"/>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42749.059722222228</v>
      </c>
      <c r="T1002" s="10">
        <f t="shared" si="95"/>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42325.684189814812</v>
      </c>
      <c r="T1004" s="10">
        <f t="shared" si="95"/>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42780.709039351852</v>
      </c>
      <c r="T1005" s="10">
        <f t="shared" si="95"/>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42388.708645833336</v>
      </c>
      <c r="T1006" s="10">
        <f t="shared" si="95"/>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42276.624803240738</v>
      </c>
      <c r="T1007" s="10">
        <f t="shared" si="95"/>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41977.040185185186</v>
      </c>
      <c r="T1008" s="10">
        <f t="shared" si="95"/>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42676.583599537036</v>
      </c>
      <c r="T1009" s="10">
        <f t="shared" si="95"/>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42702.809201388889</v>
      </c>
      <c r="T1010" s="10">
        <f t="shared" si="95"/>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42510.604699074072</v>
      </c>
      <c r="T1011" s="10">
        <f t="shared" si="95"/>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42561.829421296294</v>
      </c>
      <c r="T1012" s="10">
        <f t="shared" si="95"/>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41946.898090277777</v>
      </c>
      <c r="T1013" s="10">
        <f t="shared" si="95"/>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42714.440416666665</v>
      </c>
      <c r="T1014" s="10">
        <f t="shared" si="95"/>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42339.833981481483</v>
      </c>
      <c r="T1015" s="10">
        <f t="shared" si="95"/>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41955.002488425926</v>
      </c>
      <c r="T1016" s="10">
        <f t="shared" si="95"/>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42303.878414351857</v>
      </c>
      <c r="T1017" s="10">
        <f t="shared" si="95"/>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42422.107129629629</v>
      </c>
      <c r="T1018" s="10">
        <f t="shared" si="95"/>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42289.675173611111</v>
      </c>
      <c r="T1019" s="10">
        <f t="shared" si="95"/>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42535.492280092592</v>
      </c>
      <c r="T1020" s="10">
        <f t="shared" si="95"/>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42009.973946759259</v>
      </c>
      <c r="T1021" s="10">
        <f t="shared" si="95"/>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42271.251979166671</v>
      </c>
      <c r="T1023" s="10">
        <f t="shared" si="95"/>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42145.919687500005</v>
      </c>
      <c r="T1025" s="10">
        <f t="shared" si="95"/>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42370.580590277779</v>
      </c>
      <c r="T1026" s="10">
        <f t="shared" si="95"/>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AVERAGE(E1027/L1027)</f>
        <v>71.848571428571432</v>
      </c>
      <c r="Q1027" t="str">
        <f t="shared" ref="Q1027:Q1090" si="98">LEFT(N1027,FIND("/",N1027)-1)</f>
        <v>music</v>
      </c>
      <c r="R1027" t="str">
        <f t="shared" ref="R1027:R1090" si="99">RIGHT(N1027,(LEN(N1027)-(FIND("/",N1027))))</f>
        <v>electronic music</v>
      </c>
      <c r="S1027" s="10">
        <f t="shared" ref="S1027:S1090" si="100">(((J1027/60)/60)/24)+DATE(1970,1,1)</f>
        <v>42049.833761574075</v>
      </c>
      <c r="T1027" s="10">
        <f t="shared" ref="T1027:T1090" si="101">(((I1027/60)/60)/24)+DATE(1970,1,1)</f>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41905.034108796295</v>
      </c>
      <c r="T1029" s="10">
        <f t="shared" si="101"/>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42611.483206018514</v>
      </c>
      <c r="T1032" s="10">
        <f t="shared" si="101"/>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42324.764004629629</v>
      </c>
      <c r="T1033" s="10">
        <f t="shared" si="101"/>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42514.666956018518</v>
      </c>
      <c r="T1034" s="10">
        <f t="shared" si="101"/>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42555.166712962964</v>
      </c>
      <c r="T1036" s="10">
        <f t="shared" si="101"/>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42119.822476851856</v>
      </c>
      <c r="T1039" s="10">
        <f t="shared" si="101"/>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42692.109328703707</v>
      </c>
      <c r="T1041" s="10">
        <f t="shared" si="101"/>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42579.708437499998</v>
      </c>
      <c r="T1042" s="10">
        <f t="shared" si="101"/>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e">
        <f t="shared" si="97"/>
        <v>#DIV/0!</v>
      </c>
      <c r="Q1043" t="str">
        <f t="shared" si="98"/>
        <v>journalism</v>
      </c>
      <c r="R1043" t="str">
        <f t="shared" si="99"/>
        <v>audio</v>
      </c>
      <c r="S1043" s="10">
        <f t="shared" si="100"/>
        <v>41831.060092592597</v>
      </c>
      <c r="T1043" s="10">
        <f t="shared" si="101"/>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41851.696157407408</v>
      </c>
      <c r="T1044" s="10">
        <f t="shared" si="101"/>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42114.252951388888</v>
      </c>
      <c r="T1045" s="10">
        <f t="shared" si="101"/>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42011.925937499997</v>
      </c>
      <c r="T1046" s="10">
        <f t="shared" si="101"/>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41844.874421296299</v>
      </c>
      <c r="T1047" s="10">
        <f t="shared" si="101"/>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e">
        <f t="shared" si="97"/>
        <v>#DIV/0!</v>
      </c>
      <c r="Q1048" t="str">
        <f t="shared" si="98"/>
        <v>journalism</v>
      </c>
      <c r="R1048" t="str">
        <f t="shared" si="99"/>
        <v>audio</v>
      </c>
      <c r="S1048" s="10">
        <f t="shared" si="100"/>
        <v>42319.851388888885</v>
      </c>
      <c r="T1048" s="10">
        <f t="shared" si="101"/>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41918.818460648145</v>
      </c>
      <c r="T1049" s="10">
        <f t="shared" si="101"/>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42598.053113425922</v>
      </c>
      <c r="T1050" s="10">
        <f t="shared" si="101"/>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e">
        <f t="shared" si="97"/>
        <v>#DIV/0!</v>
      </c>
      <c r="Q1051" t="str">
        <f t="shared" si="98"/>
        <v>journalism</v>
      </c>
      <c r="R1051" t="str">
        <f t="shared" si="99"/>
        <v>audio</v>
      </c>
      <c r="S1051" s="10">
        <f t="shared" si="100"/>
        <v>42382.431076388893</v>
      </c>
      <c r="T1051" s="10">
        <f t="shared" si="101"/>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e">
        <f t="shared" si="97"/>
        <v>#DIV/0!</v>
      </c>
      <c r="Q1052" t="str">
        <f t="shared" si="98"/>
        <v>journalism</v>
      </c>
      <c r="R1052" t="str">
        <f t="shared" si="99"/>
        <v>audio</v>
      </c>
      <c r="S1052" s="10">
        <f t="shared" si="100"/>
        <v>42231.7971875</v>
      </c>
      <c r="T1052" s="10">
        <f t="shared" si="101"/>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e">
        <f t="shared" si="97"/>
        <v>#DIV/0!</v>
      </c>
      <c r="Q1053" t="str">
        <f t="shared" si="98"/>
        <v>journalism</v>
      </c>
      <c r="R1053" t="str">
        <f t="shared" si="99"/>
        <v>audio</v>
      </c>
      <c r="S1053" s="10">
        <f t="shared" si="100"/>
        <v>41850.014178240745</v>
      </c>
      <c r="T1053" s="10">
        <f t="shared" si="101"/>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e">
        <f t="shared" si="97"/>
        <v>#DIV/0!</v>
      </c>
      <c r="Q1054" t="str">
        <f t="shared" si="98"/>
        <v>journalism</v>
      </c>
      <c r="R1054" t="str">
        <f t="shared" si="99"/>
        <v>audio</v>
      </c>
      <c r="S1054" s="10">
        <f t="shared" si="100"/>
        <v>42483.797395833331</v>
      </c>
      <c r="T1054" s="10">
        <f t="shared" si="101"/>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42775.172824074078</v>
      </c>
      <c r="T1055" s="10">
        <f t="shared" si="101"/>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e">
        <f t="shared" si="97"/>
        <v>#DIV/0!</v>
      </c>
      <c r="Q1056" t="str">
        <f t="shared" si="98"/>
        <v>journalism</v>
      </c>
      <c r="R1056" t="str">
        <f t="shared" si="99"/>
        <v>audio</v>
      </c>
      <c r="S1056" s="10">
        <f t="shared" si="100"/>
        <v>41831.851840277777</v>
      </c>
      <c r="T1056" s="10">
        <f t="shared" si="101"/>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e">
        <f t="shared" si="97"/>
        <v>#DIV/0!</v>
      </c>
      <c r="Q1057" t="str">
        <f t="shared" si="98"/>
        <v>journalism</v>
      </c>
      <c r="R1057" t="str">
        <f t="shared" si="99"/>
        <v>audio</v>
      </c>
      <c r="S1057" s="10">
        <f t="shared" si="100"/>
        <v>42406.992418981477</v>
      </c>
      <c r="T1057" s="10">
        <f t="shared" si="101"/>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e">
        <f t="shared" si="97"/>
        <v>#DIV/0!</v>
      </c>
      <c r="Q1058" t="str">
        <f t="shared" si="98"/>
        <v>journalism</v>
      </c>
      <c r="R1058" t="str">
        <f t="shared" si="99"/>
        <v>audio</v>
      </c>
      <c r="S1058" s="10">
        <f t="shared" si="100"/>
        <v>42058.719641203701</v>
      </c>
      <c r="T1058" s="10">
        <f t="shared" si="101"/>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e">
        <f t="shared" si="97"/>
        <v>#DIV/0!</v>
      </c>
      <c r="Q1059" t="str">
        <f t="shared" si="98"/>
        <v>journalism</v>
      </c>
      <c r="R1059" t="str">
        <f t="shared" si="99"/>
        <v>audio</v>
      </c>
      <c r="S1059" s="10">
        <f t="shared" si="100"/>
        <v>42678.871331018512</v>
      </c>
      <c r="T1059" s="10">
        <f t="shared" si="101"/>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e">
        <f t="shared" si="97"/>
        <v>#DIV/0!</v>
      </c>
      <c r="Q1060" t="str">
        <f t="shared" si="98"/>
        <v>journalism</v>
      </c>
      <c r="R1060" t="str">
        <f t="shared" si="99"/>
        <v>audio</v>
      </c>
      <c r="S1060" s="10">
        <f t="shared" si="100"/>
        <v>42047.900960648149</v>
      </c>
      <c r="T1060" s="10">
        <f t="shared" si="101"/>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e">
        <f t="shared" si="97"/>
        <v>#DIV/0!</v>
      </c>
      <c r="Q1061" t="str">
        <f t="shared" si="98"/>
        <v>journalism</v>
      </c>
      <c r="R1061" t="str">
        <f t="shared" si="99"/>
        <v>audio</v>
      </c>
      <c r="S1061" s="10">
        <f t="shared" si="100"/>
        <v>42046.79</v>
      </c>
      <c r="T1061" s="10">
        <f t="shared" si="101"/>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42079.913113425922</v>
      </c>
      <c r="T1062" s="10">
        <f t="shared" si="101"/>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e">
        <f t="shared" si="97"/>
        <v>#DIV/0!</v>
      </c>
      <c r="Q1063" t="str">
        <f t="shared" si="98"/>
        <v>journalism</v>
      </c>
      <c r="R1063" t="str">
        <f t="shared" si="99"/>
        <v>audio</v>
      </c>
      <c r="S1063" s="10">
        <f t="shared" si="100"/>
        <v>42432.276712962965</v>
      </c>
      <c r="T1063" s="10">
        <f t="shared" si="101"/>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42556.807187500002</v>
      </c>
      <c r="T1064" s="10">
        <f t="shared" si="101"/>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e">
        <f t="shared" si="97"/>
        <v>#DIV/0!</v>
      </c>
      <c r="Q1065" t="str">
        <f t="shared" si="98"/>
        <v>journalism</v>
      </c>
      <c r="R1065" t="str">
        <f t="shared" si="99"/>
        <v>audio</v>
      </c>
      <c r="S1065" s="10">
        <f t="shared" si="100"/>
        <v>42583.030810185184</v>
      </c>
      <c r="T1065" s="10">
        <f t="shared" si="101"/>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41417.228043981479</v>
      </c>
      <c r="T1066" s="10">
        <f t="shared" si="101"/>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41661.381041666667</v>
      </c>
      <c r="T1067" s="10">
        <f t="shared" si="101"/>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41445.962754629632</v>
      </c>
      <c r="T1068" s="10">
        <f t="shared" si="101"/>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41599.855682870373</v>
      </c>
      <c r="T1069" s="10">
        <f t="shared" si="101"/>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42440.371111111104</v>
      </c>
      <c r="T1070" s="10">
        <f t="shared" si="101"/>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41572.229849537034</v>
      </c>
      <c r="T1071" s="10">
        <f t="shared" si="101"/>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41163.011828703704</v>
      </c>
      <c r="T1072" s="10">
        <f t="shared" si="101"/>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e">
        <f t="shared" si="97"/>
        <v>#DIV/0!</v>
      </c>
      <c r="Q1073" t="str">
        <f t="shared" si="98"/>
        <v>games</v>
      </c>
      <c r="R1073" t="str">
        <f t="shared" si="99"/>
        <v>video games</v>
      </c>
      <c r="S1073" s="10">
        <f t="shared" si="100"/>
        <v>42295.753391203703</v>
      </c>
      <c r="T1073" s="10">
        <f t="shared" si="101"/>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41645.832141203704</v>
      </c>
      <c r="T1074" s="10">
        <f t="shared" si="101"/>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40802.964594907404</v>
      </c>
      <c r="T1075" s="10">
        <f t="shared" si="101"/>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41613.172974537039</v>
      </c>
      <c r="T1076" s="10">
        <f t="shared" si="101"/>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41005.904120370367</v>
      </c>
      <c r="T1077" s="10">
        <f t="shared" si="101"/>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41838.377893518518</v>
      </c>
      <c r="T1078" s="10">
        <f t="shared" si="101"/>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42353.16679398148</v>
      </c>
      <c r="T1079" s="10">
        <f t="shared" si="101"/>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40701.195844907408</v>
      </c>
      <c r="T1080" s="10">
        <f t="shared" si="101"/>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42479.566388888896</v>
      </c>
      <c r="T1081" s="10">
        <f t="shared" si="101"/>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41740.138113425928</v>
      </c>
      <c r="T1082" s="10">
        <f t="shared" si="101"/>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42002.926990740743</v>
      </c>
      <c r="T1083" s="10">
        <f t="shared" si="101"/>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41101.906111111115</v>
      </c>
      <c r="T1084" s="10">
        <f t="shared" si="101"/>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41793.659525462965</v>
      </c>
      <c r="T1085" s="10">
        <f t="shared" si="101"/>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e">
        <f t="shared" si="97"/>
        <v>#DIV/0!</v>
      </c>
      <c r="Q1086" t="str">
        <f t="shared" si="98"/>
        <v>games</v>
      </c>
      <c r="R1086" t="str">
        <f t="shared" si="99"/>
        <v>video games</v>
      </c>
      <c r="S1086" s="10">
        <f t="shared" si="100"/>
        <v>41829.912083333329</v>
      </c>
      <c r="T1086" s="10">
        <f t="shared" si="101"/>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42413.671006944445</v>
      </c>
      <c r="T1087" s="10">
        <f t="shared" si="101"/>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41845.866793981484</v>
      </c>
      <c r="T1088" s="10">
        <f t="shared" si="101"/>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e">
        <f t="shared" si="97"/>
        <v>#DIV/0!</v>
      </c>
      <c r="Q1089" t="str">
        <f t="shared" si="98"/>
        <v>games</v>
      </c>
      <c r="R1089" t="str">
        <f t="shared" si="99"/>
        <v>video games</v>
      </c>
      <c r="S1089" s="10">
        <f t="shared" si="100"/>
        <v>41775.713969907411</v>
      </c>
      <c r="T1089" s="10">
        <f t="shared" si="101"/>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41723.799386574072</v>
      </c>
      <c r="T1090" s="10">
        <f t="shared" si="101"/>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AVERAGE(E1091/L1091)</f>
        <v>23.959183673469386</v>
      </c>
      <c r="Q1091" t="str">
        <f t="shared" ref="Q1091:Q1154" si="104">LEFT(N1091,FIND("/",N1091)-1)</f>
        <v>games</v>
      </c>
      <c r="R1091" t="str">
        <f t="shared" ref="R1091:R1154" si="105">RIGHT(N1091,(LEN(N1091)-(FIND("/",N1091))))</f>
        <v>video games</v>
      </c>
      <c r="S1091" s="10">
        <f t="shared" ref="S1091:S1154" si="106">(((J1091/60)/60)/24)+DATE(1970,1,1)</f>
        <v>42151.189525462964</v>
      </c>
      <c r="T1091" s="10">
        <f t="shared" ref="T1091:T1154" si="107">(((I1091/60)/60)/24)+DATE(1970,1,1)</f>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42123.185798611114</v>
      </c>
      <c r="T1092" s="10">
        <f t="shared" si="107"/>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42440.820277777777</v>
      </c>
      <c r="T1093" s="10">
        <f t="shared" si="107"/>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41250.025902777779</v>
      </c>
      <c r="T1094" s="10">
        <f t="shared" si="107"/>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42396.973807870367</v>
      </c>
      <c r="T1095" s="10">
        <f t="shared" si="107"/>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41486.537268518521</v>
      </c>
      <c r="T1097" s="10">
        <f t="shared" si="107"/>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41660.792557870373</v>
      </c>
      <c r="T1099" s="10">
        <f t="shared" si="107"/>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41712.762673611112</v>
      </c>
      <c r="T1100" s="10">
        <f t="shared" si="107"/>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42107.836435185185</v>
      </c>
      <c r="T1101" s="10">
        <f t="shared" si="107"/>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42384.110775462963</v>
      </c>
      <c r="T1102" s="10">
        <f t="shared" si="107"/>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42538.77243055556</v>
      </c>
      <c r="T1103" s="10">
        <f t="shared" si="107"/>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41577.045428240745</v>
      </c>
      <c r="T1104" s="10">
        <f t="shared" si="107"/>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42479.22210648148</v>
      </c>
      <c r="T1105" s="10">
        <f t="shared" si="107"/>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41771.40996527778</v>
      </c>
      <c r="T1106" s="10">
        <f t="shared" si="107"/>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41692.135729166665</v>
      </c>
      <c r="T1107" s="10">
        <f t="shared" si="107"/>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40973.740451388891</v>
      </c>
      <c r="T1108" s="10">
        <f t="shared" si="107"/>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e">
        <f t="shared" si="103"/>
        <v>#DIV/0!</v>
      </c>
      <c r="Q1109" t="str">
        <f t="shared" si="104"/>
        <v>games</v>
      </c>
      <c r="R1109" t="str">
        <f t="shared" si="105"/>
        <v>video games</v>
      </c>
      <c r="S1109" s="10">
        <f t="shared" si="106"/>
        <v>41813.861388888887</v>
      </c>
      <c r="T1109" s="10">
        <f t="shared" si="107"/>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40952.636979166666</v>
      </c>
      <c r="T1110" s="10">
        <f t="shared" si="107"/>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42662.752199074079</v>
      </c>
      <c r="T1111" s="10">
        <f t="shared" si="107"/>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41220.933124999996</v>
      </c>
      <c r="T1112" s="10">
        <f t="shared" si="107"/>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42347.203587962969</v>
      </c>
      <c r="T1113" s="10">
        <f t="shared" si="107"/>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41963.759386574078</v>
      </c>
      <c r="T1114" s="10">
        <f t="shared" si="107"/>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41835.977083333331</v>
      </c>
      <c r="T1115" s="10">
        <f t="shared" si="107"/>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41526.345914351856</v>
      </c>
      <c r="T1116" s="10">
        <f t="shared" si="107"/>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42429.695543981477</v>
      </c>
      <c r="T1117" s="10">
        <f t="shared" si="107"/>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41009.847314814811</v>
      </c>
      <c r="T1118" s="10">
        <f t="shared" si="107"/>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42333.598530092597</v>
      </c>
      <c r="T1119" s="10">
        <f t="shared" si="107"/>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41704.16642361111</v>
      </c>
      <c r="T1120" s="10">
        <f t="shared" si="107"/>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41722.792407407411</v>
      </c>
      <c r="T1121" s="10">
        <f t="shared" si="107"/>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e">
        <f t="shared" si="103"/>
        <v>#DIV/0!</v>
      </c>
      <c r="Q1122" t="str">
        <f t="shared" si="104"/>
        <v>games</v>
      </c>
      <c r="R1122" t="str">
        <f t="shared" si="105"/>
        <v>video games</v>
      </c>
      <c r="S1122" s="10">
        <f t="shared" si="106"/>
        <v>40799.872685185182</v>
      </c>
      <c r="T1122" s="10">
        <f t="shared" si="107"/>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42412.934212962966</v>
      </c>
      <c r="T1123" s="10">
        <f t="shared" si="107"/>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e">
        <f t="shared" si="103"/>
        <v>#DIV/0!</v>
      </c>
      <c r="Q1124" t="str">
        <f t="shared" si="104"/>
        <v>games</v>
      </c>
      <c r="R1124" t="str">
        <f t="shared" si="105"/>
        <v>video games</v>
      </c>
      <c r="S1124" s="10">
        <f t="shared" si="106"/>
        <v>41410.703993055555</v>
      </c>
      <c r="T1124" s="10">
        <f t="shared" si="107"/>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41718.5237037037</v>
      </c>
      <c r="T1125" s="10">
        <f t="shared" si="107"/>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42094.667256944449</v>
      </c>
      <c r="T1126" s="10">
        <f t="shared" si="107"/>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e">
        <f t="shared" si="103"/>
        <v>#DIV/0!</v>
      </c>
      <c r="Q1127" t="str">
        <f t="shared" si="104"/>
        <v>games</v>
      </c>
      <c r="R1127" t="str">
        <f t="shared" si="105"/>
        <v>mobile games</v>
      </c>
      <c r="S1127" s="10">
        <f t="shared" si="106"/>
        <v>42212.624189814815</v>
      </c>
      <c r="T1127" s="10">
        <f t="shared" si="107"/>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42535.327476851846</v>
      </c>
      <c r="T1128" s="10">
        <f t="shared" si="107"/>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41828.649502314816</v>
      </c>
      <c r="T1130" s="10">
        <f t="shared" si="107"/>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42496.264965277776</v>
      </c>
      <c r="T1131" s="10">
        <f t="shared" si="107"/>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41908.996527777781</v>
      </c>
      <c r="T1132" s="10">
        <f t="shared" si="107"/>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e">
        <f t="shared" si="103"/>
        <v>#DIV/0!</v>
      </c>
      <c r="Q1133" t="str">
        <f t="shared" si="104"/>
        <v>games</v>
      </c>
      <c r="R1133" t="str">
        <f t="shared" si="105"/>
        <v>mobile games</v>
      </c>
      <c r="S1133" s="10">
        <f t="shared" si="106"/>
        <v>42332.908194444448</v>
      </c>
      <c r="T1133" s="10">
        <f t="shared" si="107"/>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42706.115405092598</v>
      </c>
      <c r="T1134" s="10">
        <f t="shared" si="107"/>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41821.407187500001</v>
      </c>
      <c r="T1135" s="10">
        <f t="shared" si="107"/>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41958.285046296296</v>
      </c>
      <c r="T1136" s="10">
        <f t="shared" si="107"/>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42558.989513888882</v>
      </c>
      <c r="T1137" s="10">
        <f t="shared" si="107"/>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42327.671631944439</v>
      </c>
      <c r="T1138" s="10">
        <f t="shared" si="107"/>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42453.819687499999</v>
      </c>
      <c r="T1139" s="10">
        <f t="shared" si="107"/>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42736.9066087963</v>
      </c>
      <c r="T1140" s="10">
        <f t="shared" si="107"/>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41975.347523148142</v>
      </c>
      <c r="T1141" s="10">
        <f t="shared" si="107"/>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e">
        <f t="shared" si="103"/>
        <v>#DIV/0!</v>
      </c>
      <c r="Q1142" t="str">
        <f t="shared" si="104"/>
        <v>games</v>
      </c>
      <c r="R1142" t="str">
        <f t="shared" si="105"/>
        <v>mobile games</v>
      </c>
      <c r="S1142" s="10">
        <f t="shared" si="106"/>
        <v>42192.462048611109</v>
      </c>
      <c r="T1142" s="10">
        <f t="shared" si="107"/>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e">
        <f t="shared" si="103"/>
        <v>#DIV/0!</v>
      </c>
      <c r="Q1143" t="str">
        <f t="shared" si="104"/>
        <v>games</v>
      </c>
      <c r="R1143" t="str">
        <f t="shared" si="105"/>
        <v>mobile games</v>
      </c>
      <c r="S1143" s="10">
        <f t="shared" si="106"/>
        <v>42164.699652777781</v>
      </c>
      <c r="T1143" s="10">
        <f t="shared" si="107"/>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e">
        <f t="shared" si="103"/>
        <v>#DIV/0!</v>
      </c>
      <c r="Q1144" t="str">
        <f t="shared" si="104"/>
        <v>games</v>
      </c>
      <c r="R1144" t="str">
        <f t="shared" si="105"/>
        <v>mobile games</v>
      </c>
      <c r="S1144" s="10">
        <f t="shared" si="106"/>
        <v>42022.006099537044</v>
      </c>
      <c r="T1144" s="10">
        <f t="shared" si="107"/>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42325.19358796296</v>
      </c>
      <c r="T1145" s="10">
        <f t="shared" si="107"/>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e">
        <f t="shared" si="103"/>
        <v>#DIV/0!</v>
      </c>
      <c r="Q1146" t="str">
        <f t="shared" si="104"/>
        <v>food</v>
      </c>
      <c r="R1146" t="str">
        <f t="shared" si="105"/>
        <v>food trucks</v>
      </c>
      <c r="S1146" s="10">
        <f t="shared" si="106"/>
        <v>42093.181944444441</v>
      </c>
      <c r="T1146" s="10">
        <f t="shared" si="107"/>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41854.747592592597</v>
      </c>
      <c r="T1147" s="10">
        <f t="shared" si="107"/>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41723.9533912037</v>
      </c>
      <c r="T1148" s="10">
        <f t="shared" si="107"/>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e">
        <f t="shared" si="103"/>
        <v>#DIV/0!</v>
      </c>
      <c r="Q1149" t="str">
        <f t="shared" si="104"/>
        <v>food</v>
      </c>
      <c r="R1149" t="str">
        <f t="shared" si="105"/>
        <v>food trucks</v>
      </c>
      <c r="S1149" s="10">
        <f t="shared" si="106"/>
        <v>41871.972025462965</v>
      </c>
      <c r="T1149" s="10">
        <f t="shared" si="107"/>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42675.171076388884</v>
      </c>
      <c r="T1150" s="10">
        <f t="shared" si="107"/>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42507.71025462963</v>
      </c>
      <c r="T1151" s="10">
        <f t="shared" si="107"/>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42317.954571759255</v>
      </c>
      <c r="T1152" s="10">
        <f t="shared" si="107"/>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e">
        <f t="shared" si="103"/>
        <v>#DIV/0!</v>
      </c>
      <c r="Q1153" t="str">
        <f t="shared" si="104"/>
        <v>food</v>
      </c>
      <c r="R1153" t="str">
        <f t="shared" si="105"/>
        <v>food trucks</v>
      </c>
      <c r="S1153" s="10">
        <f t="shared" si="106"/>
        <v>42224.102581018517</v>
      </c>
      <c r="T1153" s="10">
        <f t="shared" si="107"/>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42109.709629629629</v>
      </c>
      <c r="T1154" s="10">
        <f t="shared" si="107"/>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AVERAGE(E1155/L1155)</f>
        <v>50</v>
      </c>
      <c r="Q1155" t="str">
        <f t="shared" ref="Q1155:Q1218" si="110">LEFT(N1155,FIND("/",N1155)-1)</f>
        <v>food</v>
      </c>
      <c r="R1155" t="str">
        <f t="shared" ref="R1155:R1218" si="111">RIGHT(N1155,(LEN(N1155)-(FIND("/",N1155))))</f>
        <v>food trucks</v>
      </c>
      <c r="S1155" s="10">
        <f t="shared" ref="S1155:S1218" si="112">(((J1155/60)/60)/24)+DATE(1970,1,1)</f>
        <v>42143.714178240742</v>
      </c>
      <c r="T1155" s="10">
        <f t="shared" ref="T1155:T1218" si="113">(((I1155/60)/60)/24)+DATE(1970,1,1)</f>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42223.108865740738</v>
      </c>
      <c r="T1156" s="10">
        <f t="shared" si="113"/>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41835.763981481483</v>
      </c>
      <c r="T1157" s="10">
        <f t="shared" si="113"/>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e">
        <f t="shared" si="109"/>
        <v>#DIV/0!</v>
      </c>
      <c r="Q1158" t="str">
        <f t="shared" si="110"/>
        <v>food</v>
      </c>
      <c r="R1158" t="str">
        <f t="shared" si="111"/>
        <v>food trucks</v>
      </c>
      <c r="S1158" s="10">
        <f t="shared" si="112"/>
        <v>42029.07131944444</v>
      </c>
      <c r="T1158" s="10">
        <f t="shared" si="113"/>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41918.628240740742</v>
      </c>
      <c r="T1159" s="10">
        <f t="shared" si="113"/>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41952.09175925926</v>
      </c>
      <c r="T1160" s="10">
        <f t="shared" si="113"/>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e">
        <f t="shared" si="109"/>
        <v>#DIV/0!</v>
      </c>
      <c r="Q1161" t="str">
        <f t="shared" si="110"/>
        <v>food</v>
      </c>
      <c r="R1161" t="str">
        <f t="shared" si="111"/>
        <v>food trucks</v>
      </c>
      <c r="S1161" s="10">
        <f t="shared" si="112"/>
        <v>42154.726446759261</v>
      </c>
      <c r="T1161" s="10">
        <f t="shared" si="113"/>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42061.154930555553</v>
      </c>
      <c r="T1162" s="10">
        <f t="shared" si="113"/>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e">
        <f t="shared" si="109"/>
        <v>#DIV/0!</v>
      </c>
      <c r="Q1163" t="str">
        <f t="shared" si="110"/>
        <v>food</v>
      </c>
      <c r="R1163" t="str">
        <f t="shared" si="111"/>
        <v>food trucks</v>
      </c>
      <c r="S1163" s="10">
        <f t="shared" si="112"/>
        <v>42122.629502314812</v>
      </c>
      <c r="T1163" s="10">
        <f t="shared" si="113"/>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41876.683611111112</v>
      </c>
      <c r="T1164" s="10">
        <f t="shared" si="113"/>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e">
        <f t="shared" si="109"/>
        <v>#DIV/0!</v>
      </c>
      <c r="Q1165" t="str">
        <f t="shared" si="110"/>
        <v>food</v>
      </c>
      <c r="R1165" t="str">
        <f t="shared" si="111"/>
        <v>food trucks</v>
      </c>
      <c r="S1165" s="10">
        <f t="shared" si="112"/>
        <v>41830.723611111112</v>
      </c>
      <c r="T1165" s="10">
        <f t="shared" si="113"/>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e">
        <f t="shared" si="109"/>
        <v>#DIV/0!</v>
      </c>
      <c r="Q1166" t="str">
        <f t="shared" si="110"/>
        <v>food</v>
      </c>
      <c r="R1166" t="str">
        <f t="shared" si="111"/>
        <v>food trucks</v>
      </c>
      <c r="S1166" s="10">
        <f t="shared" si="112"/>
        <v>42509.724328703705</v>
      </c>
      <c r="T1166" s="10">
        <f t="shared" si="113"/>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41792.214467592588</v>
      </c>
      <c r="T1167" s="10">
        <f t="shared" si="113"/>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42150.485439814816</v>
      </c>
      <c r="T1168" s="10">
        <f t="shared" si="113"/>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41863.734895833331</v>
      </c>
      <c r="T1169" s="10">
        <f t="shared" si="113"/>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42605.053993055553</v>
      </c>
      <c r="T1170" s="10">
        <f t="shared" si="113"/>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42027.353738425925</v>
      </c>
      <c r="T1171" s="10">
        <f t="shared" si="113"/>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42124.893182870372</v>
      </c>
      <c r="T1172" s="10">
        <f t="shared" si="113"/>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41938.804710648146</v>
      </c>
      <c r="T1173" s="10">
        <f t="shared" si="113"/>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e">
        <f t="shared" si="109"/>
        <v>#DIV/0!</v>
      </c>
      <c r="Q1174" t="str">
        <f t="shared" si="110"/>
        <v>food</v>
      </c>
      <c r="R1174" t="str">
        <f t="shared" si="111"/>
        <v>food trucks</v>
      </c>
      <c r="S1174" s="10">
        <f t="shared" si="112"/>
        <v>41841.682314814818</v>
      </c>
      <c r="T1174" s="10">
        <f t="shared" si="113"/>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42184.185844907406</v>
      </c>
      <c r="T1175" s="10">
        <f t="shared" si="113"/>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42468.84174768519</v>
      </c>
      <c r="T1176" s="10">
        <f t="shared" si="113"/>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42170.728460648148</v>
      </c>
      <c r="T1177" s="10">
        <f t="shared" si="113"/>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42746.019652777773</v>
      </c>
      <c r="T1178" s="10">
        <f t="shared" si="113"/>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e">
        <f t="shared" si="109"/>
        <v>#DIV/0!</v>
      </c>
      <c r="Q1179" t="str">
        <f t="shared" si="110"/>
        <v>food</v>
      </c>
      <c r="R1179" t="str">
        <f t="shared" si="111"/>
        <v>food trucks</v>
      </c>
      <c r="S1179" s="10">
        <f t="shared" si="112"/>
        <v>41897.660833333335</v>
      </c>
      <c r="T1179" s="10">
        <f t="shared" si="113"/>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41837.905694444446</v>
      </c>
      <c r="T1180" s="10">
        <f t="shared" si="113"/>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42275.720219907409</v>
      </c>
      <c r="T1181" s="10">
        <f t="shared" si="113"/>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41781.806875000002</v>
      </c>
      <c r="T1182" s="10">
        <f t="shared" si="113"/>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42034.339363425926</v>
      </c>
      <c r="T1183" s="10">
        <f t="shared" si="113"/>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42728.827407407407</v>
      </c>
      <c r="T1184" s="10">
        <f t="shared" si="113"/>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42656.86137731481</v>
      </c>
      <c r="T1185" s="10">
        <f t="shared" si="113"/>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42741.599664351852</v>
      </c>
      <c r="T1186" s="10">
        <f t="shared" si="113"/>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42109.894942129627</v>
      </c>
      <c r="T1189" s="10">
        <f t="shared" si="113"/>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42711.700694444444</v>
      </c>
      <c r="T1190" s="10">
        <f t="shared" si="113"/>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42747.506689814814</v>
      </c>
      <c r="T1194" s="10">
        <f t="shared" si="113"/>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42072.488182870366</v>
      </c>
      <c r="T1196" s="10">
        <f t="shared" si="113"/>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42326.818738425922</v>
      </c>
      <c r="T1198" s="10">
        <f t="shared" si="113"/>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42503.66474537037</v>
      </c>
      <c r="T1199" s="10">
        <f t="shared" si="113"/>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42333.619050925925</v>
      </c>
      <c r="T1200" s="10">
        <f t="shared" si="113"/>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42297.748067129629</v>
      </c>
      <c r="T1206" s="10">
        <f t="shared" si="113"/>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42423.709074074075</v>
      </c>
      <c r="T1210" s="10">
        <f t="shared" si="113"/>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42132.941805555558</v>
      </c>
      <c r="T1212" s="10">
        <f t="shared" si="113"/>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42515.866446759261</v>
      </c>
      <c r="T1213" s="10">
        <f t="shared" si="113"/>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41759.923101851848</v>
      </c>
      <c r="T1217" s="10">
        <f t="shared" si="113"/>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42247.616400462968</v>
      </c>
      <c r="T1218" s="10">
        <f t="shared" si="113"/>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AVERAGE(E1219/L1219)</f>
        <v>148.57377049180329</v>
      </c>
      <c r="Q1219" t="str">
        <f t="shared" ref="Q1219:Q1282" si="116">LEFT(N1219,FIND("/",N1219)-1)</f>
        <v>photography</v>
      </c>
      <c r="R1219" t="str">
        <f t="shared" ref="R1219:R1282" si="117">RIGHT(N1219,(LEN(N1219)-(FIND("/",N1219))))</f>
        <v>photobooks</v>
      </c>
      <c r="S1219" s="10">
        <f t="shared" ref="S1219:S1282" si="118">(((J1219/60)/60)/24)+DATE(1970,1,1)</f>
        <v>42535.809490740736</v>
      </c>
      <c r="T1219" s="10">
        <f t="shared" ref="T1219:T1282" si="119">(((I1219/60)/60)/24)+DATE(1970,1,1)</f>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42633.461956018517</v>
      </c>
      <c r="T1221" s="10">
        <f t="shared" si="119"/>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42211.628611111111</v>
      </c>
      <c r="T1222" s="10">
        <f t="shared" si="119"/>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41736.549791666665</v>
      </c>
      <c r="T1226" s="10">
        <f t="shared" si="119"/>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41509.905995370369</v>
      </c>
      <c r="T1227" s="10">
        <f t="shared" si="119"/>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41715.874780092592</v>
      </c>
      <c r="T1228" s="10">
        <f t="shared" si="119"/>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e">
        <f t="shared" si="115"/>
        <v>#DIV/0!</v>
      </c>
      <c r="Q1229" t="str">
        <f t="shared" si="116"/>
        <v>music</v>
      </c>
      <c r="R1229" t="str">
        <f t="shared" si="117"/>
        <v>world music</v>
      </c>
      <c r="S1229" s="10">
        <f t="shared" si="118"/>
        <v>41827.919166666667</v>
      </c>
      <c r="T1229" s="10">
        <f t="shared" si="119"/>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40754.729259259257</v>
      </c>
      <c r="T1230" s="10">
        <f t="shared" si="119"/>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40985.459803240738</v>
      </c>
      <c r="T1231" s="10">
        <f t="shared" si="119"/>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e">
        <f t="shared" si="115"/>
        <v>#DIV/0!</v>
      </c>
      <c r="Q1232" t="str">
        <f t="shared" si="116"/>
        <v>music</v>
      </c>
      <c r="R1232" t="str">
        <f t="shared" si="117"/>
        <v>world music</v>
      </c>
      <c r="S1232" s="10">
        <f t="shared" si="118"/>
        <v>40568.972569444442</v>
      </c>
      <c r="T1232" s="10">
        <f t="shared" si="119"/>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e">
        <f t="shared" si="115"/>
        <v>#DIV/0!</v>
      </c>
      <c r="Q1233" t="str">
        <f t="shared" si="116"/>
        <v>music</v>
      </c>
      <c r="R1233" t="str">
        <f t="shared" si="117"/>
        <v>world music</v>
      </c>
      <c r="S1233" s="10">
        <f t="shared" si="118"/>
        <v>42193.941759259258</v>
      </c>
      <c r="T1233" s="10">
        <f t="shared" si="119"/>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41506.848032407412</v>
      </c>
      <c r="T1234" s="10">
        <f t="shared" si="119"/>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e">
        <f t="shared" si="115"/>
        <v>#DIV/0!</v>
      </c>
      <c r="Q1236" t="str">
        <f t="shared" si="116"/>
        <v>music</v>
      </c>
      <c r="R1236" t="str">
        <f t="shared" si="117"/>
        <v>world music</v>
      </c>
      <c r="S1236" s="10">
        <f t="shared" si="118"/>
        <v>42007.788680555561</v>
      </c>
      <c r="T1236" s="10">
        <f t="shared" si="119"/>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41583.135405092595</v>
      </c>
      <c r="T1237" s="10">
        <f t="shared" si="119"/>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e">
        <f t="shared" si="115"/>
        <v>#DIV/0!</v>
      </c>
      <c r="Q1238" t="str">
        <f t="shared" si="116"/>
        <v>music</v>
      </c>
      <c r="R1238" t="str">
        <f t="shared" si="117"/>
        <v>world music</v>
      </c>
      <c r="S1238" s="10">
        <f t="shared" si="118"/>
        <v>41110.680138888885</v>
      </c>
      <c r="T1238" s="10">
        <f t="shared" si="119"/>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e">
        <f t="shared" si="115"/>
        <v>#DIV/0!</v>
      </c>
      <c r="Q1239" t="str">
        <f t="shared" si="116"/>
        <v>music</v>
      </c>
      <c r="R1239" t="str">
        <f t="shared" si="117"/>
        <v>world music</v>
      </c>
      <c r="S1239" s="10">
        <f t="shared" si="118"/>
        <v>41125.283159722225</v>
      </c>
      <c r="T1239" s="10">
        <f t="shared" si="119"/>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40731.61037037037</v>
      </c>
      <c r="T1240" s="10">
        <f t="shared" si="119"/>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e">
        <f t="shared" si="115"/>
        <v>#DIV/0!</v>
      </c>
      <c r="Q1241" t="str">
        <f t="shared" si="116"/>
        <v>music</v>
      </c>
      <c r="R1241" t="str">
        <f t="shared" si="117"/>
        <v>world music</v>
      </c>
      <c r="S1241" s="10">
        <f t="shared" si="118"/>
        <v>40883.962581018517</v>
      </c>
      <c r="T1241" s="10">
        <f t="shared" si="119"/>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41409.040011574078</v>
      </c>
      <c r="T1242" s="10">
        <f t="shared" si="119"/>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41923.837731481479</v>
      </c>
      <c r="T1243" s="10">
        <f t="shared" si="119"/>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40782.165532407409</v>
      </c>
      <c r="T1244" s="10">
        <f t="shared" si="119"/>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40671.879293981481</v>
      </c>
      <c r="T1245" s="10">
        <f t="shared" si="119"/>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41767.656863425924</v>
      </c>
      <c r="T1250" s="10">
        <f t="shared" si="119"/>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41843.64271990741</v>
      </c>
      <c r="T1252" s="10">
        <f t="shared" si="119"/>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41543.988067129627</v>
      </c>
      <c r="T1254" s="10">
        <f t="shared" si="119"/>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41855.783645833333</v>
      </c>
      <c r="T1255" s="10">
        <f t="shared" si="119"/>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40587.085532407407</v>
      </c>
      <c r="T1259" s="10">
        <f t="shared" si="119"/>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41487.611250000002</v>
      </c>
      <c r="T1260" s="10">
        <f t="shared" si="119"/>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41547.662997685184</v>
      </c>
      <c r="T1266" s="10">
        <f t="shared" si="119"/>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41116.690104166664</v>
      </c>
      <c r="T1276" s="10">
        <f t="shared" si="119"/>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41458.867905092593</v>
      </c>
      <c r="T1277" s="10">
        <f t="shared" si="119"/>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41786.555162037039</v>
      </c>
      <c r="T1280" s="10">
        <f t="shared" si="119"/>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40513.757569444446</v>
      </c>
      <c r="T1282" s="10">
        <f t="shared" si="119"/>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AVERAGE(E1283/L1283)</f>
        <v>104.72972972972973</v>
      </c>
      <c r="Q1283" t="str">
        <f t="shared" ref="Q1283:Q1346" si="122">LEFT(N1283,FIND("/",N1283)-1)</f>
        <v>music</v>
      </c>
      <c r="R1283" t="str">
        <f t="shared" ref="R1283:R1346" si="123">RIGHT(N1283,(LEN(N1283)-(FIND("/",N1283))))</f>
        <v>rock</v>
      </c>
      <c r="S1283" s="10">
        <f t="shared" ref="S1283:S1346" si="124">(((J1283/60)/60)/24)+DATE(1970,1,1)</f>
        <v>41463.743472222224</v>
      </c>
      <c r="T1283" s="10">
        <f t="shared" ref="T1283:T1346" si="125">(((I1283/60)/60)/24)+DATE(1970,1,1)</f>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42160.583043981482</v>
      </c>
      <c r="T1287" s="10">
        <f t="shared" si="125"/>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42086.614942129629</v>
      </c>
      <c r="T1292" s="10">
        <f t="shared" si="125"/>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42064.652673611112</v>
      </c>
      <c r="T1293" s="10">
        <f t="shared" si="125"/>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42675.057997685188</v>
      </c>
      <c r="T1304" s="10">
        <f t="shared" si="125"/>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42747.194502314815</v>
      </c>
      <c r="T1306" s="10">
        <f t="shared" si="125"/>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42543.665601851855</v>
      </c>
      <c r="T1307" s="10">
        <f t="shared" si="125"/>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41947.457569444443</v>
      </c>
      <c r="T1308" s="10">
        <f t="shared" si="125"/>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42556.667245370365</v>
      </c>
      <c r="T1312" s="10">
        <f t="shared" si="125"/>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42669.802303240736</v>
      </c>
      <c r="T1313" s="10">
        <f t="shared" si="125"/>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42082.702800925923</v>
      </c>
      <c r="T1314" s="10">
        <f t="shared" si="125"/>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42604.669675925921</v>
      </c>
      <c r="T1316" s="10">
        <f t="shared" si="125"/>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42278.498240740737</v>
      </c>
      <c r="T1317" s="10">
        <f t="shared" si="125"/>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42393.961909722217</v>
      </c>
      <c r="T1318" s="10">
        <f t="shared" si="125"/>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42520.235486111109</v>
      </c>
      <c r="T1319" s="10">
        <f t="shared" si="125"/>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41985.043657407412</v>
      </c>
      <c r="T1320" s="10">
        <f t="shared" si="125"/>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42705.690347222218</v>
      </c>
      <c r="T1322" s="10">
        <f t="shared" si="125"/>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42697.74927083333</v>
      </c>
      <c r="T1323" s="10">
        <f t="shared" si="125"/>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42115.656539351854</v>
      </c>
      <c r="T1324" s="10">
        <f t="shared" si="125"/>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42451.698449074072</v>
      </c>
      <c r="T1325" s="10">
        <f t="shared" si="125"/>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42626.633703703701</v>
      </c>
      <c r="T1326" s="10">
        <f t="shared" si="125"/>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42704.086053240739</v>
      </c>
      <c r="T1327" s="10">
        <f t="shared" si="125"/>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41974.791990740734</v>
      </c>
      <c r="T1328" s="10">
        <f t="shared" si="125"/>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42123.678645833337</v>
      </c>
      <c r="T1329" s="10">
        <f t="shared" si="125"/>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42612.642754629633</v>
      </c>
      <c r="T1330" s="10">
        <f t="shared" si="125"/>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41935.221585648149</v>
      </c>
      <c r="T1331" s="10">
        <f t="shared" si="125"/>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42522.276724537034</v>
      </c>
      <c r="T1332" s="10">
        <f t="shared" si="125"/>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42569.50409722222</v>
      </c>
      <c r="T1333" s="10">
        <f t="shared" si="125"/>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e">
        <f t="shared" si="121"/>
        <v>#DIV/0!</v>
      </c>
      <c r="Q1334" t="str">
        <f t="shared" si="122"/>
        <v>technology</v>
      </c>
      <c r="R1334" t="str">
        <f t="shared" si="123"/>
        <v>wearables</v>
      </c>
      <c r="S1334" s="10">
        <f t="shared" si="124"/>
        <v>42732.060277777782</v>
      </c>
      <c r="T1334" s="10">
        <f t="shared" si="125"/>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e">
        <f t="shared" si="121"/>
        <v>#DIV/0!</v>
      </c>
      <c r="Q1335" t="str">
        <f t="shared" si="122"/>
        <v>technology</v>
      </c>
      <c r="R1335" t="str">
        <f t="shared" si="123"/>
        <v>wearables</v>
      </c>
      <c r="S1335" s="10">
        <f t="shared" si="124"/>
        <v>41806.106770833336</v>
      </c>
      <c r="T1335" s="10">
        <f t="shared" si="125"/>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42313.936365740738</v>
      </c>
      <c r="T1337" s="10">
        <f t="shared" si="125"/>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41955.863750000004</v>
      </c>
      <c r="T1338" s="10">
        <f t="shared" si="125"/>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42188.803622685184</v>
      </c>
      <c r="T1340" s="10">
        <f t="shared" si="125"/>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41936.647164351853</v>
      </c>
      <c r="T1341" s="10">
        <f t="shared" si="125"/>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e">
        <f t="shared" si="121"/>
        <v>#DIV/0!</v>
      </c>
      <c r="Q1342" t="str">
        <f t="shared" si="122"/>
        <v>technology</v>
      </c>
      <c r="R1342" t="str">
        <f t="shared" si="123"/>
        <v>wearables</v>
      </c>
      <c r="S1342" s="10">
        <f t="shared" si="124"/>
        <v>41836.595520833333</v>
      </c>
      <c r="T1342" s="10">
        <f t="shared" si="125"/>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42612.624039351853</v>
      </c>
      <c r="T1343" s="10">
        <f t="shared" si="125"/>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42172.816423611104</v>
      </c>
      <c r="T1344" s="10">
        <f t="shared" si="125"/>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42522.789803240739</v>
      </c>
      <c r="T1346" s="10">
        <f t="shared" si="125"/>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AVERAGE(E1347/L1347)</f>
        <v>53.571428571428569</v>
      </c>
      <c r="Q1347" t="str">
        <f t="shared" ref="Q1347:Q1410" si="128">LEFT(N1347,FIND("/",N1347)-1)</f>
        <v>publishing</v>
      </c>
      <c r="R1347" t="str">
        <f t="shared" ref="R1347:R1410" si="129">RIGHT(N1347,(LEN(N1347)-(FIND("/",N1347))))</f>
        <v>nonfiction</v>
      </c>
      <c r="S1347" s="10">
        <f t="shared" ref="S1347:S1410" si="130">(((J1347/60)/60)/24)+DATE(1970,1,1)</f>
        <v>41799.814340277779</v>
      </c>
      <c r="T1347" s="10">
        <f t="shared" ref="T1347:T1410" si="131">(((I1347/60)/60)/24)+DATE(1970,1,1)</f>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41422.075821759259</v>
      </c>
      <c r="T1348" s="10">
        <f t="shared" si="131"/>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42317.33258101852</v>
      </c>
      <c r="T1351" s="10">
        <f t="shared" si="131"/>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42382.74009259259</v>
      </c>
      <c r="T1353" s="10">
        <f t="shared" si="131"/>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41309.11791666667</v>
      </c>
      <c r="T1355" s="10">
        <f t="shared" si="131"/>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41304.962233796294</v>
      </c>
      <c r="T1359" s="10">
        <f t="shared" si="131"/>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41781.717268518521</v>
      </c>
      <c r="T1363" s="10">
        <f t="shared" si="131"/>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42396.8440625</v>
      </c>
      <c r="T1365" s="10">
        <f t="shared" si="131"/>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42049.733240740738</v>
      </c>
      <c r="T1367" s="10">
        <f t="shared" si="131"/>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42292.002893518518</v>
      </c>
      <c r="T1369" s="10">
        <f t="shared" si="131"/>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42568.759374999994</v>
      </c>
      <c r="T1380" s="10">
        <f t="shared" si="131"/>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42707.074976851851</v>
      </c>
      <c r="T1385" s="10">
        <f t="shared" si="131"/>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42193.650671296295</v>
      </c>
      <c r="T1393" s="10">
        <f t="shared" si="131"/>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42719.90834490741</v>
      </c>
      <c r="T1397" s="10">
        <f t="shared" si="131"/>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41889.004317129627</v>
      </c>
      <c r="T1401" s="10">
        <f t="shared" si="131"/>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41399.99622685185</v>
      </c>
      <c r="T1403" s="10">
        <f t="shared" si="131"/>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42065.053368055553</v>
      </c>
      <c r="T1404" s="10">
        <f t="shared" si="131"/>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42032.510243055556</v>
      </c>
      <c r="T1406" s="10">
        <f t="shared" si="131"/>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41941.680567129632</v>
      </c>
      <c r="T1407" s="10">
        <f t="shared" si="131"/>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42297.432951388888</v>
      </c>
      <c r="T1408" s="10">
        <f t="shared" si="131"/>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41838.536782407406</v>
      </c>
      <c r="T1409" s="10">
        <f t="shared" si="131"/>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42291.872175925921</v>
      </c>
      <c r="T1410" s="10">
        <f t="shared" si="131"/>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e">
        <f t="shared" ref="P1411:P1474" si="133">AVERAGE(E1411/L1411)</f>
        <v>#DIV/0!</v>
      </c>
      <c r="Q1411" t="str">
        <f t="shared" ref="Q1411:Q1474" si="134">LEFT(N1411,FIND("/",N1411)-1)</f>
        <v>publishing</v>
      </c>
      <c r="R1411" t="str">
        <f t="shared" ref="R1411:R1474" si="135">RIGHT(N1411,(LEN(N1411)-(FIND("/",N1411))))</f>
        <v>translations</v>
      </c>
      <c r="S1411" s="10">
        <f t="shared" ref="S1411:S1474" si="136">(((J1411/60)/60)/24)+DATE(1970,1,1)</f>
        <v>41945.133506944447</v>
      </c>
      <c r="T1411" s="10">
        <f t="shared" ref="T1411:T1474" si="137">(((I1411/60)/60)/24)+DATE(1970,1,1)</f>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42479.318518518514</v>
      </c>
      <c r="T1412" s="10">
        <f t="shared" si="137"/>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42013.059027777781</v>
      </c>
      <c r="T1413" s="10">
        <f t="shared" si="137"/>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41947.063645833332</v>
      </c>
      <c r="T1414" s="10">
        <f t="shared" si="137"/>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42360.437152777777</v>
      </c>
      <c r="T1415" s="10">
        <f t="shared" si="137"/>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42708.25309027778</v>
      </c>
      <c r="T1416" s="10">
        <f t="shared" si="137"/>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42192.675821759258</v>
      </c>
      <c r="T1417" s="10">
        <f t="shared" si="137"/>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e">
        <f t="shared" si="133"/>
        <v>#DIV/0!</v>
      </c>
      <c r="Q1418" t="str">
        <f t="shared" si="134"/>
        <v>publishing</v>
      </c>
      <c r="R1418" t="str">
        <f t="shared" si="135"/>
        <v>translations</v>
      </c>
      <c r="S1418" s="10">
        <f t="shared" si="136"/>
        <v>42299.926145833335</v>
      </c>
      <c r="T1418" s="10">
        <f t="shared" si="137"/>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42232.15016203704</v>
      </c>
      <c r="T1419" s="10">
        <f t="shared" si="137"/>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42395.456412037034</v>
      </c>
      <c r="T1420" s="10">
        <f t="shared" si="137"/>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42622.456238425926</v>
      </c>
      <c r="T1421" s="10">
        <f t="shared" si="137"/>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42524.667662037042</v>
      </c>
      <c r="T1422" s="10">
        <f t="shared" si="137"/>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42013.915613425925</v>
      </c>
      <c r="T1423" s="10">
        <f t="shared" si="137"/>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42604.239629629628</v>
      </c>
      <c r="T1424" s="10">
        <f t="shared" si="137"/>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42340.360312500001</v>
      </c>
      <c r="T1425" s="10">
        <f t="shared" si="137"/>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42676.717615740738</v>
      </c>
      <c r="T1426" s="10">
        <f t="shared" si="137"/>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e">
        <f t="shared" si="133"/>
        <v>#DIV/0!</v>
      </c>
      <c r="Q1427" t="str">
        <f t="shared" si="134"/>
        <v>publishing</v>
      </c>
      <c r="R1427" t="str">
        <f t="shared" si="135"/>
        <v>translations</v>
      </c>
      <c r="S1427" s="10">
        <f t="shared" si="136"/>
        <v>42093.131469907406</v>
      </c>
      <c r="T1427" s="10">
        <f t="shared" si="137"/>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e">
        <f t="shared" si="133"/>
        <v>#DIV/0!</v>
      </c>
      <c r="Q1428" t="str">
        <f t="shared" si="134"/>
        <v>publishing</v>
      </c>
      <c r="R1428" t="str">
        <f t="shared" si="135"/>
        <v>translations</v>
      </c>
      <c r="S1428" s="10">
        <f t="shared" si="136"/>
        <v>42180.390277777777</v>
      </c>
      <c r="T1428" s="10">
        <f t="shared" si="137"/>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42601.851678240739</v>
      </c>
      <c r="T1429" s="10">
        <f t="shared" si="137"/>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42432.379826388889</v>
      </c>
      <c r="T1430" s="10">
        <f t="shared" si="137"/>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e">
        <f t="shared" si="133"/>
        <v>#DIV/0!</v>
      </c>
      <c r="Q1431" t="str">
        <f t="shared" si="134"/>
        <v>publishing</v>
      </c>
      <c r="R1431" t="str">
        <f t="shared" si="135"/>
        <v>translations</v>
      </c>
      <c r="S1431" s="10">
        <f t="shared" si="136"/>
        <v>42074.060671296291</v>
      </c>
      <c r="T1431" s="10">
        <f t="shared" si="137"/>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41961.813518518517</v>
      </c>
      <c r="T1432" s="10">
        <f t="shared" si="137"/>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42304.210833333331</v>
      </c>
      <c r="T1433" s="10">
        <f t="shared" si="137"/>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e">
        <f t="shared" si="133"/>
        <v>#DIV/0!</v>
      </c>
      <c r="Q1434" t="str">
        <f t="shared" si="134"/>
        <v>publishing</v>
      </c>
      <c r="R1434" t="str">
        <f t="shared" si="135"/>
        <v>translations</v>
      </c>
      <c r="S1434" s="10">
        <f t="shared" si="136"/>
        <v>42175.780416666668</v>
      </c>
      <c r="T1434" s="10">
        <f t="shared" si="137"/>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42673.625868055555</v>
      </c>
      <c r="T1435" s="10">
        <f t="shared" si="137"/>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42142.767106481479</v>
      </c>
      <c r="T1436" s="10">
        <f t="shared" si="137"/>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42258.780324074076</v>
      </c>
      <c r="T1437" s="10">
        <f t="shared" si="137"/>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42391.35019675926</v>
      </c>
      <c r="T1438" s="10">
        <f t="shared" si="137"/>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42457.871516203704</v>
      </c>
      <c r="T1440" s="10">
        <f t="shared" si="137"/>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42040.829872685179</v>
      </c>
      <c r="T1441" s="10">
        <f t="shared" si="137"/>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42486.748414351852</v>
      </c>
      <c r="T1442" s="10">
        <f t="shared" si="137"/>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42198.765844907408</v>
      </c>
      <c r="T1443" s="10">
        <f t="shared" si="137"/>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e">
        <f t="shared" si="133"/>
        <v>#DIV/0!</v>
      </c>
      <c r="Q1444" t="str">
        <f t="shared" si="134"/>
        <v>publishing</v>
      </c>
      <c r="R1444" t="str">
        <f t="shared" si="135"/>
        <v>translations</v>
      </c>
      <c r="S1444" s="10">
        <f t="shared" si="136"/>
        <v>42485.64534722222</v>
      </c>
      <c r="T1444" s="10">
        <f t="shared" si="137"/>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e">
        <f t="shared" si="133"/>
        <v>#DIV/0!</v>
      </c>
      <c r="Q1445" t="str">
        <f t="shared" si="134"/>
        <v>publishing</v>
      </c>
      <c r="R1445" t="str">
        <f t="shared" si="135"/>
        <v>translations</v>
      </c>
      <c r="S1445" s="10">
        <f t="shared" si="136"/>
        <v>42707.926030092596</v>
      </c>
      <c r="T1445" s="10">
        <f t="shared" si="137"/>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e">
        <f t="shared" si="133"/>
        <v>#DIV/0!</v>
      </c>
      <c r="Q1446" t="str">
        <f t="shared" si="134"/>
        <v>publishing</v>
      </c>
      <c r="R1446" t="str">
        <f t="shared" si="135"/>
        <v>translations</v>
      </c>
      <c r="S1446" s="10">
        <f t="shared" si="136"/>
        <v>42199.873402777783</v>
      </c>
      <c r="T1446" s="10">
        <f t="shared" si="137"/>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e">
        <f t="shared" si="133"/>
        <v>#DIV/0!</v>
      </c>
      <c r="Q1447" t="str">
        <f t="shared" si="134"/>
        <v>publishing</v>
      </c>
      <c r="R1447" t="str">
        <f t="shared" si="135"/>
        <v>translations</v>
      </c>
      <c r="S1447" s="10">
        <f t="shared" si="136"/>
        <v>42139.542303240742</v>
      </c>
      <c r="T1447" s="10">
        <f t="shared" si="137"/>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e">
        <f t="shared" si="133"/>
        <v>#DIV/0!</v>
      </c>
      <c r="Q1448" t="str">
        <f t="shared" si="134"/>
        <v>publishing</v>
      </c>
      <c r="R1448" t="str">
        <f t="shared" si="135"/>
        <v>translations</v>
      </c>
      <c r="S1448" s="10">
        <f t="shared" si="136"/>
        <v>42461.447662037041</v>
      </c>
      <c r="T1448" s="10">
        <f t="shared" si="137"/>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42529.730717592596</v>
      </c>
      <c r="T1449" s="10">
        <f t="shared" si="137"/>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e">
        <f t="shared" si="133"/>
        <v>#DIV/0!</v>
      </c>
      <c r="Q1450" t="str">
        <f t="shared" si="134"/>
        <v>publishing</v>
      </c>
      <c r="R1450" t="str">
        <f t="shared" si="135"/>
        <v>translations</v>
      </c>
      <c r="S1450" s="10">
        <f t="shared" si="136"/>
        <v>42115.936550925922</v>
      </c>
      <c r="T1450" s="10">
        <f t="shared" si="137"/>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e">
        <f t="shared" si="133"/>
        <v>#DIV/0!</v>
      </c>
      <c r="Q1451" t="str">
        <f t="shared" si="134"/>
        <v>publishing</v>
      </c>
      <c r="R1451" t="str">
        <f t="shared" si="135"/>
        <v>translations</v>
      </c>
      <c r="S1451" s="10">
        <f t="shared" si="136"/>
        <v>42086.811400462961</v>
      </c>
      <c r="T1451" s="10">
        <f t="shared" si="137"/>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42390.171261574069</v>
      </c>
      <c r="T1452" s="10">
        <f t="shared" si="137"/>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41931.959016203706</v>
      </c>
      <c r="T1453" s="10">
        <f t="shared" si="137"/>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e">
        <f t="shared" si="133"/>
        <v>#DIV/0!</v>
      </c>
      <c r="Q1454" t="str">
        <f t="shared" si="134"/>
        <v>publishing</v>
      </c>
      <c r="R1454" t="str">
        <f t="shared" si="135"/>
        <v>translations</v>
      </c>
      <c r="S1454" s="10">
        <f t="shared" si="136"/>
        <v>41818.703275462962</v>
      </c>
      <c r="T1454" s="10">
        <f t="shared" si="137"/>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e">
        <f t="shared" si="133"/>
        <v>#DIV/0!</v>
      </c>
      <c r="Q1455" t="str">
        <f t="shared" si="134"/>
        <v>publishing</v>
      </c>
      <c r="R1455" t="str">
        <f t="shared" si="135"/>
        <v>translations</v>
      </c>
      <c r="S1455" s="10">
        <f t="shared" si="136"/>
        <v>42795.696145833332</v>
      </c>
      <c r="T1455" s="10">
        <f t="shared" si="137"/>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42463.866666666669</v>
      </c>
      <c r="T1456" s="10">
        <f t="shared" si="137"/>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41832.672685185185</v>
      </c>
      <c r="T1457" s="10">
        <f t="shared" si="137"/>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42708.668576388889</v>
      </c>
      <c r="T1458" s="10">
        <f t="shared" si="137"/>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e">
        <f t="shared" si="133"/>
        <v>#DIV/0!</v>
      </c>
      <c r="Q1459" t="str">
        <f t="shared" si="134"/>
        <v>publishing</v>
      </c>
      <c r="R1459" t="str">
        <f t="shared" si="135"/>
        <v>translations</v>
      </c>
      <c r="S1459" s="10">
        <f t="shared" si="136"/>
        <v>42289.89634259259</v>
      </c>
      <c r="T1459" s="10">
        <f t="shared" si="137"/>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e">
        <f t="shared" si="133"/>
        <v>#DIV/0!</v>
      </c>
      <c r="Q1460" t="str">
        <f t="shared" si="134"/>
        <v>publishing</v>
      </c>
      <c r="R1460" t="str">
        <f t="shared" si="135"/>
        <v>translations</v>
      </c>
      <c r="S1460" s="10">
        <f t="shared" si="136"/>
        <v>41831.705555555556</v>
      </c>
      <c r="T1460" s="10">
        <f t="shared" si="137"/>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e">
        <f t="shared" si="133"/>
        <v>#DIV/0!</v>
      </c>
      <c r="Q1461" t="str">
        <f t="shared" si="134"/>
        <v>publishing</v>
      </c>
      <c r="R1461" t="str">
        <f t="shared" si="135"/>
        <v>translations</v>
      </c>
      <c r="S1461" s="10">
        <f t="shared" si="136"/>
        <v>42312.204814814817</v>
      </c>
      <c r="T1461" s="10">
        <f t="shared" si="137"/>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e">
        <f t="shared" si="133"/>
        <v>#DIV/0!</v>
      </c>
      <c r="Q1462" t="str">
        <f t="shared" si="134"/>
        <v>publishing</v>
      </c>
      <c r="R1462" t="str">
        <f t="shared" si="135"/>
        <v>translations</v>
      </c>
      <c r="S1462" s="10">
        <f t="shared" si="136"/>
        <v>41915.896967592591</v>
      </c>
      <c r="T1462" s="10">
        <f t="shared" si="137"/>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41899.645300925928</v>
      </c>
      <c r="T1463" s="10">
        <f t="shared" si="137"/>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40959.734398148146</v>
      </c>
      <c r="T1467" s="10">
        <f t="shared" si="137"/>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AVERAGE(E1475/L1475)</f>
        <v>38.462553191489363</v>
      </c>
      <c r="Q1475" t="str">
        <f t="shared" ref="Q1475:Q1538" si="140">LEFT(N1475,FIND("/",N1475)-1)</f>
        <v>publishing</v>
      </c>
      <c r="R1475" t="str">
        <f t="shared" ref="R1475:R1538" si="141">RIGHT(N1475,(LEN(N1475)-(FIND("/",N1475))))</f>
        <v>radio &amp; podcasts</v>
      </c>
      <c r="S1475" s="10">
        <f t="shared" ref="S1475:S1538" si="142">(((J1475/60)/60)/24)+DATE(1970,1,1)</f>
        <v>40939.979618055557</v>
      </c>
      <c r="T1475" s="10">
        <f t="shared" ref="T1475:T1538" si="143">(((I1475/60)/60)/24)+DATE(1970,1,1)</f>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40766.041921296295</v>
      </c>
      <c r="T1478" s="10">
        <f t="shared" si="143"/>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41394.871678240743</v>
      </c>
      <c r="T1480" s="10">
        <f t="shared" si="143"/>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41464.934016203704</v>
      </c>
      <c r="T1482" s="10">
        <f t="shared" si="143"/>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41550.922974537039</v>
      </c>
      <c r="T1483" s="10">
        <f t="shared" si="143"/>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41136.85805555556</v>
      </c>
      <c r="T1484" s="10">
        <f t="shared" si="143"/>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42548.192997685182</v>
      </c>
      <c r="T1485" s="10">
        <f t="shared" si="143"/>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e">
        <f t="shared" si="139"/>
        <v>#DIV/0!</v>
      </c>
      <c r="Q1486" t="str">
        <f t="shared" si="140"/>
        <v>publishing</v>
      </c>
      <c r="R1486" t="str">
        <f t="shared" si="141"/>
        <v>fiction</v>
      </c>
      <c r="S1486" s="10">
        <f t="shared" si="142"/>
        <v>41053.200960648144</v>
      </c>
      <c r="T1486" s="10">
        <f t="shared" si="143"/>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42130.795983796299</v>
      </c>
      <c r="T1487" s="10">
        <f t="shared" si="143"/>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42032.168530092589</v>
      </c>
      <c r="T1488" s="10">
        <f t="shared" si="143"/>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e">
        <f t="shared" si="139"/>
        <v>#DIV/0!</v>
      </c>
      <c r="Q1489" t="str">
        <f t="shared" si="140"/>
        <v>publishing</v>
      </c>
      <c r="R1489" t="str">
        <f t="shared" si="141"/>
        <v>fiction</v>
      </c>
      <c r="S1489" s="10">
        <f t="shared" si="142"/>
        <v>42554.917488425926</v>
      </c>
      <c r="T1489" s="10">
        <f t="shared" si="143"/>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41614.563194444447</v>
      </c>
      <c r="T1490" s="10">
        <f t="shared" si="143"/>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e">
        <f t="shared" si="139"/>
        <v>#DIV/0!</v>
      </c>
      <c r="Q1491" t="str">
        <f t="shared" si="140"/>
        <v>publishing</v>
      </c>
      <c r="R1491" t="str">
        <f t="shared" si="141"/>
        <v>fiction</v>
      </c>
      <c r="S1491" s="10">
        <f t="shared" si="142"/>
        <v>41198.611712962964</v>
      </c>
      <c r="T1491" s="10">
        <f t="shared" si="143"/>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41991.713460648149</v>
      </c>
      <c r="T1493" s="10">
        <f t="shared" si="143"/>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40682.884791666671</v>
      </c>
      <c r="T1494" s="10">
        <f t="shared" si="143"/>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e">
        <f t="shared" si="139"/>
        <v>#DIV/0!</v>
      </c>
      <c r="Q1495" t="str">
        <f t="shared" si="140"/>
        <v>publishing</v>
      </c>
      <c r="R1495" t="str">
        <f t="shared" si="141"/>
        <v>fiction</v>
      </c>
      <c r="S1495" s="10">
        <f t="shared" si="142"/>
        <v>41411.866608796299</v>
      </c>
      <c r="T1495" s="10">
        <f t="shared" si="143"/>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42067.722372685181</v>
      </c>
      <c r="T1496" s="10">
        <f t="shared" si="143"/>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e">
        <f t="shared" si="139"/>
        <v>#DIV/0!</v>
      </c>
      <c r="Q1497" t="str">
        <f t="shared" si="140"/>
        <v>publishing</v>
      </c>
      <c r="R1497" t="str">
        <f t="shared" si="141"/>
        <v>fiction</v>
      </c>
      <c r="S1497" s="10">
        <f t="shared" si="142"/>
        <v>40752.789710648147</v>
      </c>
      <c r="T1497" s="10">
        <f t="shared" si="143"/>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e">
        <f t="shared" si="139"/>
        <v>#DIV/0!</v>
      </c>
      <c r="Q1498" t="str">
        <f t="shared" si="140"/>
        <v>publishing</v>
      </c>
      <c r="R1498" t="str">
        <f t="shared" si="141"/>
        <v>fiction</v>
      </c>
      <c r="S1498" s="10">
        <f t="shared" si="142"/>
        <v>41838.475219907406</v>
      </c>
      <c r="T1498" s="10">
        <f t="shared" si="143"/>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41444.64261574074</v>
      </c>
      <c r="T1499" s="10">
        <f t="shared" si="143"/>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41840.983541666668</v>
      </c>
      <c r="T1500" s="10">
        <f t="shared" si="143"/>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42527.007326388892</v>
      </c>
      <c r="T1501" s="10">
        <f t="shared" si="143"/>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41365.904594907406</v>
      </c>
      <c r="T1502" s="10">
        <f t="shared" si="143"/>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42163.583599537036</v>
      </c>
      <c r="T1503" s="10">
        <f t="shared" si="143"/>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41772.657685185186</v>
      </c>
      <c r="T1506" s="10">
        <f t="shared" si="143"/>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41814.785925925928</v>
      </c>
      <c r="T1508" s="10">
        <f t="shared" si="143"/>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42741.684479166666</v>
      </c>
      <c r="T1514" s="10">
        <f t="shared" si="143"/>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41806.637337962966</v>
      </c>
      <c r="T1515" s="10">
        <f t="shared" si="143"/>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42234.597685185188</v>
      </c>
      <c r="T1516" s="10">
        <f t="shared" si="143"/>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42415.253437499996</v>
      </c>
      <c r="T1517" s="10">
        <f t="shared" si="143"/>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42493.167719907404</v>
      </c>
      <c r="T1523" s="10">
        <f t="shared" si="143"/>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41899.830312500002</v>
      </c>
      <c r="T1524" s="10">
        <f t="shared" si="143"/>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42756.501041666663</v>
      </c>
      <c r="T1526" s="10">
        <f t="shared" si="143"/>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42570.702986111108</v>
      </c>
      <c r="T1527" s="10">
        <f t="shared" si="143"/>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42339.276006944448</v>
      </c>
      <c r="T1528" s="10">
        <f t="shared" si="143"/>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42736.732893518521</v>
      </c>
      <c r="T1530" s="10">
        <f t="shared" si="143"/>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42275.767303240747</v>
      </c>
      <c r="T1532" s="10">
        <f t="shared" si="143"/>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42391.475289351853</v>
      </c>
      <c r="T1534" s="10">
        <f t="shared" si="143"/>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42443.00204861111</v>
      </c>
      <c r="T1535" s="10">
        <f t="shared" si="143"/>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42221.67432870371</v>
      </c>
      <c r="T1536" s="10">
        <f t="shared" si="143"/>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42484.829062500001</v>
      </c>
      <c r="T1537" s="10">
        <f t="shared" si="143"/>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AVERAGE(E1539/L1539)</f>
        <v>96.375</v>
      </c>
      <c r="Q1539" t="str">
        <f t="shared" ref="Q1539:Q1602" si="146">LEFT(N1539,FIND("/",N1539)-1)</f>
        <v>photography</v>
      </c>
      <c r="R1539" t="str">
        <f t="shared" ref="R1539:R1602" si="147">RIGHT(N1539,(LEN(N1539)-(FIND("/",N1539))))</f>
        <v>photobooks</v>
      </c>
      <c r="S1539" s="10">
        <f t="shared" ref="S1539:S1602" si="148">(((J1539/60)/60)/24)+DATE(1970,1,1)</f>
        <v>42552.315127314811</v>
      </c>
      <c r="T1539" s="10">
        <f t="shared" ref="T1539:T1602" si="149">(((I1539/60)/60)/24)+DATE(1970,1,1)</f>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42705.919201388882</v>
      </c>
      <c r="T1541" s="10">
        <f t="shared" si="149"/>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41939.00712962963</v>
      </c>
      <c r="T1542" s="10">
        <f t="shared" si="149"/>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41974.712245370371</v>
      </c>
      <c r="T1543" s="10">
        <f t="shared" si="149"/>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42170.996527777781</v>
      </c>
      <c r="T1544" s="10">
        <f t="shared" si="149"/>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41935.509652777779</v>
      </c>
      <c r="T1545" s="10">
        <f t="shared" si="149"/>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e">
        <f t="shared" si="145"/>
        <v>#DIV/0!</v>
      </c>
      <c r="Q1546" t="str">
        <f t="shared" si="146"/>
        <v>photography</v>
      </c>
      <c r="R1546" t="str">
        <f t="shared" si="147"/>
        <v>nature</v>
      </c>
      <c r="S1546" s="10">
        <f t="shared" si="148"/>
        <v>42053.051203703704</v>
      </c>
      <c r="T1546" s="10">
        <f t="shared" si="149"/>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42031.884652777779</v>
      </c>
      <c r="T1547" s="10">
        <f t="shared" si="149"/>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41839.212951388887</v>
      </c>
      <c r="T1548" s="10">
        <f t="shared" si="149"/>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e">
        <f t="shared" si="145"/>
        <v>#DIV/0!</v>
      </c>
      <c r="Q1549" t="str">
        <f t="shared" si="146"/>
        <v>photography</v>
      </c>
      <c r="R1549" t="str">
        <f t="shared" si="147"/>
        <v>nature</v>
      </c>
      <c r="S1549" s="10">
        <f t="shared" si="148"/>
        <v>42782.426875000005</v>
      </c>
      <c r="T1549" s="10">
        <f t="shared" si="149"/>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42286.88217592593</v>
      </c>
      <c r="T1550" s="10">
        <f t="shared" si="149"/>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42281.136099537034</v>
      </c>
      <c r="T1551" s="10">
        <f t="shared" si="149"/>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42472.449467592596</v>
      </c>
      <c r="T1552" s="10">
        <f t="shared" si="149"/>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e">
        <f t="shared" si="145"/>
        <v>#DIV/0!</v>
      </c>
      <c r="Q1553" t="str">
        <f t="shared" si="146"/>
        <v>photography</v>
      </c>
      <c r="R1553" t="str">
        <f t="shared" si="147"/>
        <v>nature</v>
      </c>
      <c r="S1553" s="10">
        <f t="shared" si="148"/>
        <v>42121.824525462958</v>
      </c>
      <c r="T1553" s="10">
        <f t="shared" si="149"/>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41892.688750000001</v>
      </c>
      <c r="T1554" s="10">
        <f t="shared" si="149"/>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e">
        <f t="shared" si="145"/>
        <v>#DIV/0!</v>
      </c>
      <c r="Q1555" t="str">
        <f t="shared" si="146"/>
        <v>photography</v>
      </c>
      <c r="R1555" t="str">
        <f t="shared" si="147"/>
        <v>nature</v>
      </c>
      <c r="S1555" s="10">
        <f t="shared" si="148"/>
        <v>42219.282951388886</v>
      </c>
      <c r="T1555" s="10">
        <f t="shared" si="149"/>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e">
        <f t="shared" si="145"/>
        <v>#DIV/0!</v>
      </c>
      <c r="Q1556" t="str">
        <f t="shared" si="146"/>
        <v>photography</v>
      </c>
      <c r="R1556" t="str">
        <f t="shared" si="147"/>
        <v>nature</v>
      </c>
      <c r="S1556" s="10">
        <f t="shared" si="148"/>
        <v>42188.252199074079</v>
      </c>
      <c r="T1556" s="10">
        <f t="shared" si="149"/>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e">
        <f t="shared" si="145"/>
        <v>#DIV/0!</v>
      </c>
      <c r="Q1557" t="str">
        <f t="shared" si="146"/>
        <v>photography</v>
      </c>
      <c r="R1557" t="str">
        <f t="shared" si="147"/>
        <v>nature</v>
      </c>
      <c r="S1557" s="10">
        <f t="shared" si="148"/>
        <v>42241.613796296297</v>
      </c>
      <c r="T1557" s="10">
        <f t="shared" si="149"/>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42525.153055555551</v>
      </c>
      <c r="T1558" s="10">
        <f t="shared" si="149"/>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41871.65315972222</v>
      </c>
      <c r="T1559" s="10">
        <f t="shared" si="149"/>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42185.397673611107</v>
      </c>
      <c r="T1560" s="10">
        <f t="shared" si="149"/>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42108.05322916666</v>
      </c>
      <c r="T1561" s="10">
        <f t="shared" si="149"/>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41936.020752314813</v>
      </c>
      <c r="T1562" s="10">
        <f t="shared" si="149"/>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41555.041701388887</v>
      </c>
      <c r="T1563" s="10">
        <f t="shared" si="149"/>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e">
        <f t="shared" si="145"/>
        <v>#DIV/0!</v>
      </c>
      <c r="Q1564" t="str">
        <f t="shared" si="146"/>
        <v>publishing</v>
      </c>
      <c r="R1564" t="str">
        <f t="shared" si="147"/>
        <v>art books</v>
      </c>
      <c r="S1564" s="10">
        <f t="shared" si="148"/>
        <v>40079.566157407404</v>
      </c>
      <c r="T1564" s="10">
        <f t="shared" si="149"/>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41652.742488425924</v>
      </c>
      <c r="T1565" s="10">
        <f t="shared" si="149"/>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42121.367002314815</v>
      </c>
      <c r="T1566" s="10">
        <f t="shared" si="149"/>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40672.729872685188</v>
      </c>
      <c r="T1567" s="10">
        <f t="shared" si="149"/>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42549.916712962964</v>
      </c>
      <c r="T1568" s="10">
        <f t="shared" si="149"/>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41671.936863425923</v>
      </c>
      <c r="T1569" s="10">
        <f t="shared" si="149"/>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41962.062326388885</v>
      </c>
      <c r="T1570" s="10">
        <f t="shared" si="149"/>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e">
        <f t="shared" si="145"/>
        <v>#DIV/0!</v>
      </c>
      <c r="Q1571" t="str">
        <f t="shared" si="146"/>
        <v>publishing</v>
      </c>
      <c r="R1571" t="str">
        <f t="shared" si="147"/>
        <v>art books</v>
      </c>
      <c r="S1571" s="10">
        <f t="shared" si="148"/>
        <v>41389.679560185185</v>
      </c>
      <c r="T1571" s="10">
        <f t="shared" si="149"/>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42438.813449074078</v>
      </c>
      <c r="T1572" s="10">
        <f t="shared" si="149"/>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42144.769479166673</v>
      </c>
      <c r="T1573" s="10">
        <f t="shared" si="149"/>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42404.033090277779</v>
      </c>
      <c r="T1574" s="10">
        <f t="shared" si="149"/>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42786.000023148154</v>
      </c>
      <c r="T1575" s="10">
        <f t="shared" si="149"/>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42017.927418981482</v>
      </c>
      <c r="T1576" s="10">
        <f t="shared" si="149"/>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41799.524259259262</v>
      </c>
      <c r="T1577" s="10">
        <f t="shared" si="149"/>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42140.879259259258</v>
      </c>
      <c r="T1578" s="10">
        <f t="shared" si="149"/>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41054.847777777781</v>
      </c>
      <c r="T1579" s="10">
        <f t="shared" si="149"/>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40399.065868055557</v>
      </c>
      <c r="T1580" s="10">
        <f t="shared" si="149"/>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41481.996423611112</v>
      </c>
      <c r="T1581" s="10">
        <f t="shared" si="149"/>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e">
        <f t="shared" si="145"/>
        <v>#DIV/0!</v>
      </c>
      <c r="Q1582" t="str">
        <f t="shared" si="146"/>
        <v>publishing</v>
      </c>
      <c r="R1582" t="str">
        <f t="shared" si="147"/>
        <v>art books</v>
      </c>
      <c r="S1582" s="10">
        <f t="shared" si="148"/>
        <v>40990.050069444449</v>
      </c>
      <c r="T1582" s="10">
        <f t="shared" si="149"/>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42325.448958333334</v>
      </c>
      <c r="T1583" s="10">
        <f t="shared" si="149"/>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42246.789965277778</v>
      </c>
      <c r="T1584" s="10">
        <f t="shared" si="149"/>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41877.904988425929</v>
      </c>
      <c r="T1585" s="10">
        <f t="shared" si="149"/>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e">
        <f t="shared" si="145"/>
        <v>#DIV/0!</v>
      </c>
      <c r="Q1586" t="str">
        <f t="shared" si="146"/>
        <v>photography</v>
      </c>
      <c r="R1586" t="str">
        <f t="shared" si="147"/>
        <v>places</v>
      </c>
      <c r="S1586" s="10">
        <f t="shared" si="148"/>
        <v>41779.649317129632</v>
      </c>
      <c r="T1586" s="10">
        <f t="shared" si="149"/>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42707.895462962959</v>
      </c>
      <c r="T1587" s="10">
        <f t="shared" si="149"/>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e">
        <f t="shared" si="145"/>
        <v>#DIV/0!</v>
      </c>
      <c r="Q1588" t="str">
        <f t="shared" si="146"/>
        <v>photography</v>
      </c>
      <c r="R1588" t="str">
        <f t="shared" si="147"/>
        <v>places</v>
      </c>
      <c r="S1588" s="10">
        <f t="shared" si="148"/>
        <v>42069.104421296302</v>
      </c>
      <c r="T1588" s="10">
        <f t="shared" si="149"/>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41956.950983796298</v>
      </c>
      <c r="T1589" s="10">
        <f t="shared" si="149"/>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e">
        <f t="shared" si="145"/>
        <v>#DIV/0!</v>
      </c>
      <c r="Q1590" t="str">
        <f t="shared" si="146"/>
        <v>photography</v>
      </c>
      <c r="R1590" t="str">
        <f t="shared" si="147"/>
        <v>places</v>
      </c>
      <c r="S1590" s="10">
        <f t="shared" si="148"/>
        <v>42005.24998842593</v>
      </c>
      <c r="T1590" s="10">
        <f t="shared" si="149"/>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e">
        <f t="shared" si="145"/>
        <v>#DIV/0!</v>
      </c>
      <c r="Q1591" t="str">
        <f t="shared" si="146"/>
        <v>photography</v>
      </c>
      <c r="R1591" t="str">
        <f t="shared" si="147"/>
        <v>places</v>
      </c>
      <c r="S1591" s="10">
        <f t="shared" si="148"/>
        <v>42256.984791666662</v>
      </c>
      <c r="T1591" s="10">
        <f t="shared" si="149"/>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42240.857222222221</v>
      </c>
      <c r="T1592" s="10">
        <f t="shared" si="149"/>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42433.726168981477</v>
      </c>
      <c r="T1593" s="10">
        <f t="shared" si="149"/>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e">
        <f t="shared" si="145"/>
        <v>#DIV/0!</v>
      </c>
      <c r="Q1594" t="str">
        <f t="shared" si="146"/>
        <v>photography</v>
      </c>
      <c r="R1594" t="str">
        <f t="shared" si="147"/>
        <v>places</v>
      </c>
      <c r="S1594" s="10">
        <f t="shared" si="148"/>
        <v>42046.072743055556</v>
      </c>
      <c r="T1594" s="10">
        <f t="shared" si="149"/>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42033.845543981486</v>
      </c>
      <c r="T1595" s="10">
        <f t="shared" si="149"/>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42445.712754629625</v>
      </c>
      <c r="T1596" s="10">
        <f t="shared" si="149"/>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41780.050092592595</v>
      </c>
      <c r="T1597" s="10">
        <f t="shared" si="149"/>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41941.430196759262</v>
      </c>
      <c r="T1598" s="10">
        <f t="shared" si="149"/>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e">
        <f t="shared" si="145"/>
        <v>#DIV/0!</v>
      </c>
      <c r="Q1599" t="str">
        <f t="shared" si="146"/>
        <v>photography</v>
      </c>
      <c r="R1599" t="str">
        <f t="shared" si="147"/>
        <v>places</v>
      </c>
      <c r="S1599" s="10">
        <f t="shared" si="148"/>
        <v>42603.354131944448</v>
      </c>
      <c r="T1599" s="10">
        <f t="shared" si="149"/>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42151.667337962965</v>
      </c>
      <c r="T1600" s="10">
        <f t="shared" si="149"/>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e">
        <f t="shared" si="145"/>
        <v>#DIV/0!</v>
      </c>
      <c r="Q1601" t="str">
        <f t="shared" si="146"/>
        <v>photography</v>
      </c>
      <c r="R1601" t="str">
        <f t="shared" si="147"/>
        <v>places</v>
      </c>
      <c r="S1601" s="10">
        <f t="shared" si="148"/>
        <v>42438.53907407407</v>
      </c>
      <c r="T1601" s="10">
        <f t="shared" si="149"/>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41791.057314814818</v>
      </c>
      <c r="T1602" s="10">
        <f t="shared" si="149"/>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AVERAGE(E1603/L1603)</f>
        <v>48.325535714285714</v>
      </c>
      <c r="Q1603" t="str">
        <f t="shared" ref="Q1603:Q1666" si="152">LEFT(N1603,FIND("/",N1603)-1)</f>
        <v>music</v>
      </c>
      <c r="R1603" t="str">
        <f t="shared" ref="R1603:R1666" si="153">RIGHT(N1603,(LEN(N1603)-(FIND("/",N1603))))</f>
        <v>rock</v>
      </c>
      <c r="S1603" s="10">
        <f t="shared" ref="S1603:S1666" si="154">(((J1603/60)/60)/24)+DATE(1970,1,1)</f>
        <v>40638.092974537038</v>
      </c>
      <c r="T1603" s="10">
        <f t="shared" ref="T1603:T1666" si="155">(((I1603/60)/60)/24)+DATE(1970,1,1)</f>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40747.012881944444</v>
      </c>
      <c r="T1607" s="10">
        <f t="shared" si="155"/>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41228.924884259257</v>
      </c>
      <c r="T1612" s="10">
        <f t="shared" si="155"/>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41876.18618055556</v>
      </c>
      <c r="T1621" s="10">
        <f t="shared" si="155"/>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41135.699687500004</v>
      </c>
      <c r="T1627" s="10">
        <f t="shared" si="155"/>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40939.837673611109</v>
      </c>
      <c r="T1632" s="10">
        <f t="shared" si="155"/>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41164.859502314815</v>
      </c>
      <c r="T1633" s="10">
        <f t="shared" si="155"/>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40896.883750000001</v>
      </c>
      <c r="T1635" s="10">
        <f t="shared" si="155"/>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42502.868761574078</v>
      </c>
      <c r="T1637" s="10">
        <f t="shared" si="155"/>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40941.652372685188</v>
      </c>
      <c r="T1641" s="10">
        <f t="shared" si="155"/>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40379.23096064815</v>
      </c>
      <c r="T1642" s="10">
        <f t="shared" si="155"/>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40688.024618055555</v>
      </c>
      <c r="T1644" s="10">
        <f t="shared" si="155"/>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41146.824212962965</v>
      </c>
      <c r="T1645" s="10">
        <f t="shared" si="155"/>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41833.450266203705</v>
      </c>
      <c r="T1648" s="10">
        <f t="shared" si="155"/>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41039.409456018519</v>
      </c>
      <c r="T1649" s="10">
        <f t="shared" si="155"/>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41526.435613425929</v>
      </c>
      <c r="T1652" s="10">
        <f t="shared" si="155"/>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40625.900694444441</v>
      </c>
      <c r="T1653" s="10">
        <f t="shared" si="155"/>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40626.834444444445</v>
      </c>
      <c r="T1655" s="10">
        <f t="shared" si="155"/>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40987.890740740739</v>
      </c>
      <c r="T1656" s="10">
        <f t="shared" si="155"/>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40974.791898148149</v>
      </c>
      <c r="T1657" s="10">
        <f t="shared" si="155"/>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41223.22184027778</v>
      </c>
      <c r="T1660" s="10">
        <f t="shared" si="155"/>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41596.913437499999</v>
      </c>
      <c r="T1661" s="10">
        <f t="shared" si="155"/>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42343.998043981483</v>
      </c>
      <c r="T1663" s="10">
        <f t="shared" si="155"/>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40939.761782407404</v>
      </c>
      <c r="T1666" s="10">
        <f t="shared" si="155"/>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AVERAGE(E1667/L1667)</f>
        <v>44.956989247311824</v>
      </c>
      <c r="Q1667" t="str">
        <f t="shared" ref="Q1667:Q1730" si="158">LEFT(N1667,FIND("/",N1667)-1)</f>
        <v>music</v>
      </c>
      <c r="R1667" t="str">
        <f t="shared" ref="R1667:R1730" si="159">RIGHT(N1667,(LEN(N1667)-(FIND("/",N1667))))</f>
        <v>pop</v>
      </c>
      <c r="S1667" s="10">
        <f t="shared" ref="S1667:S1730" si="160">(((J1667/60)/60)/24)+DATE(1970,1,1)</f>
        <v>40564.649456018517</v>
      </c>
      <c r="T1667" s="10">
        <f t="shared" ref="T1667:T1730" si="161">(((I1667/60)/60)/24)+DATE(1970,1,1)</f>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40313.930543981485</v>
      </c>
      <c r="T1672" s="10">
        <f t="shared" si="161"/>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42039.878379629634</v>
      </c>
      <c r="T1675" s="10">
        <f t="shared" si="161"/>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42569.605393518519</v>
      </c>
      <c r="T1676" s="10">
        <f t="shared" si="161"/>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e">
        <f t="shared" si="157"/>
        <v>#DIV/0!</v>
      </c>
      <c r="Q1684" t="str">
        <f t="shared" si="158"/>
        <v>music</v>
      </c>
      <c r="R1684" t="str">
        <f t="shared" si="159"/>
        <v>faith</v>
      </c>
      <c r="S1684" s="10">
        <f t="shared" si="160"/>
        <v>42779.21365740741</v>
      </c>
      <c r="T1684" s="10">
        <f t="shared" si="161"/>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42808.781689814816</v>
      </c>
      <c r="T1685" s="10">
        <f t="shared" si="161"/>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42783.815289351856</v>
      </c>
      <c r="T1686" s="10">
        <f t="shared" si="161"/>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42792.843969907408</v>
      </c>
      <c r="T1688" s="10">
        <f t="shared" si="161"/>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42802.046817129631</v>
      </c>
      <c r="T1689" s="10">
        <f t="shared" si="161"/>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42804.534652777773</v>
      </c>
      <c r="T1690" s="10">
        <f t="shared" si="161"/>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42780.942476851851</v>
      </c>
      <c r="T1691" s="10">
        <f t="shared" si="161"/>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42801.43104166667</v>
      </c>
      <c r="T1692" s="10">
        <f t="shared" si="161"/>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42795.701481481476</v>
      </c>
      <c r="T1693" s="10">
        <f t="shared" si="161"/>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42788.151238425926</v>
      </c>
      <c r="T1694" s="10">
        <f t="shared" si="161"/>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42803.920277777783</v>
      </c>
      <c r="T1695" s="10">
        <f t="shared" si="161"/>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42791.669837962967</v>
      </c>
      <c r="T1696" s="10">
        <f t="shared" si="161"/>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42801.031412037039</v>
      </c>
      <c r="T1697" s="10">
        <f t="shared" si="161"/>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e">
        <f t="shared" si="157"/>
        <v>#DIV/0!</v>
      </c>
      <c r="Q1698" t="str">
        <f t="shared" si="158"/>
        <v>music</v>
      </c>
      <c r="R1698" t="str">
        <f t="shared" si="159"/>
        <v>faith</v>
      </c>
      <c r="S1698" s="10">
        <f t="shared" si="160"/>
        <v>42796.069571759261</v>
      </c>
      <c r="T1698" s="10">
        <f t="shared" si="161"/>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42805.032962962956</v>
      </c>
      <c r="T1699" s="10">
        <f t="shared" si="161"/>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e">
        <f t="shared" si="157"/>
        <v>#DIV/0!</v>
      </c>
      <c r="Q1700" t="str">
        <f t="shared" si="158"/>
        <v>music</v>
      </c>
      <c r="R1700" t="str">
        <f t="shared" si="159"/>
        <v>faith</v>
      </c>
      <c r="S1700" s="10">
        <f t="shared" si="160"/>
        <v>42796.207870370374</v>
      </c>
      <c r="T1700" s="10">
        <f t="shared" si="161"/>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42806.863946759258</v>
      </c>
      <c r="T1701" s="10">
        <f t="shared" si="161"/>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42796.071643518517</v>
      </c>
      <c r="T1702" s="10">
        <f t="shared" si="161"/>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41989.664409722223</v>
      </c>
      <c r="T1703" s="10">
        <f t="shared" si="161"/>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42063.869791666672</v>
      </c>
      <c r="T1704" s="10">
        <f t="shared" si="161"/>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42187.281678240746</v>
      </c>
      <c r="T1705" s="10">
        <f t="shared" si="161"/>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42021.139733796299</v>
      </c>
      <c r="T1706" s="10">
        <f t="shared" si="161"/>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e">
        <f t="shared" si="157"/>
        <v>#DIV/0!</v>
      </c>
      <c r="Q1707" t="str">
        <f t="shared" si="158"/>
        <v>music</v>
      </c>
      <c r="R1707" t="str">
        <f t="shared" si="159"/>
        <v>faith</v>
      </c>
      <c r="S1707" s="10">
        <f t="shared" si="160"/>
        <v>42245.016736111109</v>
      </c>
      <c r="T1707" s="10">
        <f t="shared" si="161"/>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e">
        <f t="shared" si="157"/>
        <v>#DIV/0!</v>
      </c>
      <c r="Q1708" t="str">
        <f t="shared" si="158"/>
        <v>music</v>
      </c>
      <c r="R1708" t="str">
        <f t="shared" si="159"/>
        <v>faith</v>
      </c>
      <c r="S1708" s="10">
        <f t="shared" si="160"/>
        <v>42179.306388888886</v>
      </c>
      <c r="T1708" s="10">
        <f t="shared" si="161"/>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42427.721006944441</v>
      </c>
      <c r="T1709" s="10">
        <f t="shared" si="161"/>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e">
        <f t="shared" si="157"/>
        <v>#DIV/0!</v>
      </c>
      <c r="Q1710" t="str">
        <f t="shared" si="158"/>
        <v>music</v>
      </c>
      <c r="R1710" t="str">
        <f t="shared" si="159"/>
        <v>faith</v>
      </c>
      <c r="S1710" s="10">
        <f t="shared" si="160"/>
        <v>42451.866967592592</v>
      </c>
      <c r="T1710" s="10">
        <f t="shared" si="161"/>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41841.56381944444</v>
      </c>
      <c r="T1711" s="10">
        <f t="shared" si="161"/>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42341.59129629629</v>
      </c>
      <c r="T1712" s="10">
        <f t="shared" si="161"/>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41852.646226851852</v>
      </c>
      <c r="T1713" s="10">
        <f t="shared" si="161"/>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e">
        <f t="shared" si="157"/>
        <v>#DIV/0!</v>
      </c>
      <c r="Q1714" t="str">
        <f t="shared" si="158"/>
        <v>music</v>
      </c>
      <c r="R1714" t="str">
        <f t="shared" si="159"/>
        <v>faith</v>
      </c>
      <c r="S1714" s="10">
        <f t="shared" si="160"/>
        <v>42125.913807870369</v>
      </c>
      <c r="T1714" s="10">
        <f t="shared" si="161"/>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41887.801064814819</v>
      </c>
      <c r="T1715" s="10">
        <f t="shared" si="161"/>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42095.918530092589</v>
      </c>
      <c r="T1716" s="10">
        <f t="shared" si="161"/>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42064.217418981483</v>
      </c>
      <c r="T1717" s="10">
        <f t="shared" si="161"/>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42673.577534722222</v>
      </c>
      <c r="T1718" s="10">
        <f t="shared" si="161"/>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42460.98192129629</v>
      </c>
      <c r="T1719" s="10">
        <f t="shared" si="161"/>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42460.610520833332</v>
      </c>
      <c r="T1720" s="10">
        <f t="shared" si="161"/>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41869.534618055557</v>
      </c>
      <c r="T1721" s="10">
        <f t="shared" si="161"/>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41922.783229166671</v>
      </c>
      <c r="T1722" s="10">
        <f t="shared" si="161"/>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e">
        <f t="shared" si="157"/>
        <v>#DIV/0!</v>
      </c>
      <c r="Q1723" t="str">
        <f t="shared" si="158"/>
        <v>music</v>
      </c>
      <c r="R1723" t="str">
        <f t="shared" si="159"/>
        <v>faith</v>
      </c>
      <c r="S1723" s="10">
        <f t="shared" si="160"/>
        <v>42319.461377314816</v>
      </c>
      <c r="T1723" s="10">
        <f t="shared" si="161"/>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42425.960983796293</v>
      </c>
      <c r="T1724" s="10">
        <f t="shared" si="161"/>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42129.82540509259</v>
      </c>
      <c r="T1725" s="10">
        <f t="shared" si="161"/>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41912.932430555556</v>
      </c>
      <c r="T1726" s="10">
        <f t="shared" si="161"/>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41845.968159722222</v>
      </c>
      <c r="T1727" s="10">
        <f t="shared" si="161"/>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41788.919722222221</v>
      </c>
      <c r="T1728" s="10">
        <f t="shared" si="161"/>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42044.927974537044</v>
      </c>
      <c r="T1729" s="10">
        <f t="shared" si="161"/>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42268.625856481478</v>
      </c>
      <c r="T1730" s="10">
        <f t="shared" si="161"/>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e">
        <f t="shared" ref="P1731:P1794" si="163">AVERAGE(E1731/L1731)</f>
        <v>#DIV/0!</v>
      </c>
      <c r="Q1731" t="str">
        <f t="shared" ref="Q1731:Q1794" si="164">LEFT(N1731,FIND("/",N1731)-1)</f>
        <v>music</v>
      </c>
      <c r="R1731" t="str">
        <f t="shared" ref="R1731:R1794" si="165">RIGHT(N1731,(LEN(N1731)-(FIND("/",N1731))))</f>
        <v>faith</v>
      </c>
      <c r="S1731" s="10">
        <f t="shared" ref="S1731:S1794" si="166">(((J1731/60)/60)/24)+DATE(1970,1,1)</f>
        <v>42471.052152777775</v>
      </c>
      <c r="T1731" s="10">
        <f t="shared" ref="T1731:T1794" si="167">(((I1731/60)/60)/24)+DATE(1970,1,1)</f>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e">
        <f t="shared" si="163"/>
        <v>#DIV/0!</v>
      </c>
      <c r="Q1732" t="str">
        <f t="shared" si="164"/>
        <v>music</v>
      </c>
      <c r="R1732" t="str">
        <f t="shared" si="165"/>
        <v>faith</v>
      </c>
      <c r="S1732" s="10">
        <f t="shared" si="166"/>
        <v>42272.087766203709</v>
      </c>
      <c r="T1732" s="10">
        <f t="shared" si="167"/>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e">
        <f t="shared" si="163"/>
        <v>#DIV/0!</v>
      </c>
      <c r="Q1733" t="str">
        <f t="shared" si="164"/>
        <v>music</v>
      </c>
      <c r="R1733" t="str">
        <f t="shared" si="165"/>
        <v>faith</v>
      </c>
      <c r="S1733" s="10">
        <f t="shared" si="166"/>
        <v>42152.906851851847</v>
      </c>
      <c r="T1733" s="10">
        <f t="shared" si="167"/>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e">
        <f t="shared" si="163"/>
        <v>#DIV/0!</v>
      </c>
      <c r="Q1734" t="str">
        <f t="shared" si="164"/>
        <v>music</v>
      </c>
      <c r="R1734" t="str">
        <f t="shared" si="165"/>
        <v>faith</v>
      </c>
      <c r="S1734" s="10">
        <f t="shared" si="166"/>
        <v>42325.683807870373</v>
      </c>
      <c r="T1734" s="10">
        <f t="shared" si="167"/>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e">
        <f t="shared" si="163"/>
        <v>#DIV/0!</v>
      </c>
      <c r="Q1735" t="str">
        <f t="shared" si="164"/>
        <v>music</v>
      </c>
      <c r="R1735" t="str">
        <f t="shared" si="165"/>
        <v>faith</v>
      </c>
      <c r="S1735" s="10">
        <f t="shared" si="166"/>
        <v>42614.675625000003</v>
      </c>
      <c r="T1735" s="10">
        <f t="shared" si="167"/>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42102.036527777775</v>
      </c>
      <c r="T1736" s="10">
        <f t="shared" si="167"/>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42559.814178240747</v>
      </c>
      <c r="T1737" s="10">
        <f t="shared" si="167"/>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42286.861493055556</v>
      </c>
      <c r="T1738" s="10">
        <f t="shared" si="167"/>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42175.948981481488</v>
      </c>
      <c r="T1739" s="10">
        <f t="shared" si="167"/>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41884.874328703707</v>
      </c>
      <c r="T1740" s="10">
        <f t="shared" si="167"/>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42435.874212962968</v>
      </c>
      <c r="T1741" s="10">
        <f t="shared" si="167"/>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e">
        <f t="shared" si="163"/>
        <v>#DIV/0!</v>
      </c>
      <c r="Q1742" t="str">
        <f t="shared" si="164"/>
        <v>music</v>
      </c>
      <c r="R1742" t="str">
        <f t="shared" si="165"/>
        <v>faith</v>
      </c>
      <c r="S1742" s="10">
        <f t="shared" si="166"/>
        <v>42171.817384259266</v>
      </c>
      <c r="T1742" s="10">
        <f t="shared" si="167"/>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42026.605057870373</v>
      </c>
      <c r="T1746" s="10">
        <f t="shared" si="167"/>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42668.176701388889</v>
      </c>
      <c r="T1748" s="10">
        <f t="shared" si="167"/>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42219.950729166667</v>
      </c>
      <c r="T1750" s="10">
        <f t="shared" si="167"/>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42758.975937499999</v>
      </c>
      <c r="T1751" s="10">
        <f t="shared" si="167"/>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42627.253263888888</v>
      </c>
      <c r="T1754" s="10">
        <f t="shared" si="167"/>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42067.876770833333</v>
      </c>
      <c r="T1756" s="10">
        <f t="shared" si="167"/>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42252.788900462961</v>
      </c>
      <c r="T1757" s="10">
        <f t="shared" si="167"/>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42405.67260416667</v>
      </c>
      <c r="T1762" s="10">
        <f t="shared" si="167"/>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41834.980462962965</v>
      </c>
      <c r="T1767" s="10">
        <f t="shared" si="167"/>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e">
        <f t="shared" si="163"/>
        <v>#DIV/0!</v>
      </c>
      <c r="Q1768" t="str">
        <f t="shared" si="164"/>
        <v>photography</v>
      </c>
      <c r="R1768" t="str">
        <f t="shared" si="165"/>
        <v>photobooks</v>
      </c>
      <c r="S1768" s="10">
        <f t="shared" si="166"/>
        <v>41855.859814814816</v>
      </c>
      <c r="T1768" s="10">
        <f t="shared" si="167"/>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41824.658379629633</v>
      </c>
      <c r="T1769" s="10">
        <f t="shared" si="167"/>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41849.560694444444</v>
      </c>
      <c r="T1770" s="10">
        <f t="shared" si="167"/>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41987.818969907406</v>
      </c>
      <c r="T1771" s="10">
        <f t="shared" si="167"/>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41891.780023148152</v>
      </c>
      <c r="T1772" s="10">
        <f t="shared" si="167"/>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41905.979629629634</v>
      </c>
      <c r="T1773" s="10">
        <f t="shared" si="167"/>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41766.718009259261</v>
      </c>
      <c r="T1774" s="10">
        <f t="shared" si="167"/>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41978.760393518518</v>
      </c>
      <c r="T1775" s="10">
        <f t="shared" si="167"/>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41930.218657407408</v>
      </c>
      <c r="T1776" s="10">
        <f t="shared" si="167"/>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41891.976388888892</v>
      </c>
      <c r="T1777" s="10">
        <f t="shared" si="167"/>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41905.95684027778</v>
      </c>
      <c r="T1778" s="10">
        <f t="shared" si="167"/>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42025.357094907406</v>
      </c>
      <c r="T1779" s="10">
        <f t="shared" si="167"/>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42045.86336805555</v>
      </c>
      <c r="T1780" s="10">
        <f t="shared" si="167"/>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42585.691898148143</v>
      </c>
      <c r="T1781" s="10">
        <f t="shared" si="167"/>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42493.600810185191</v>
      </c>
      <c r="T1782" s="10">
        <f t="shared" si="167"/>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42597.617418981477</v>
      </c>
      <c r="T1783" s="10">
        <f t="shared" si="167"/>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42115.949976851851</v>
      </c>
      <c r="T1785" s="10">
        <f t="shared" si="167"/>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42003.655555555553</v>
      </c>
      <c r="T1786" s="10">
        <f t="shared" si="167"/>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41897.134895833333</v>
      </c>
      <c r="T1787" s="10">
        <f t="shared" si="167"/>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41958.550659722227</v>
      </c>
      <c r="T1788" s="10">
        <f t="shared" si="167"/>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42068.65552083333</v>
      </c>
      <c r="T1789" s="10">
        <f t="shared" si="167"/>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41913.94840277778</v>
      </c>
      <c r="T1790" s="10">
        <f t="shared" si="167"/>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41956.250034722223</v>
      </c>
      <c r="T1791" s="10">
        <f t="shared" si="167"/>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42010.674513888895</v>
      </c>
      <c r="T1792" s="10">
        <f t="shared" si="167"/>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41973.740335648152</v>
      </c>
      <c r="T1793" s="10">
        <f t="shared" si="167"/>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42189.031041666662</v>
      </c>
      <c r="T1794" s="10">
        <f t="shared" si="167"/>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AVERAGE(E1795/L1795)</f>
        <v>20</v>
      </c>
      <c r="Q1795" t="str">
        <f t="shared" ref="Q1795:Q1858" si="170">LEFT(N1795,FIND("/",N1795)-1)</f>
        <v>photography</v>
      </c>
      <c r="R1795" t="str">
        <f t="shared" ref="R1795:R1858" si="171">RIGHT(N1795,(LEN(N1795)-(FIND("/",N1795))))</f>
        <v>photobooks</v>
      </c>
      <c r="S1795" s="10">
        <f t="shared" ref="S1795:S1858" si="172">(((J1795/60)/60)/24)+DATE(1970,1,1)</f>
        <v>41940.89166666667</v>
      </c>
      <c r="T1795" s="10">
        <f t="shared" ref="T1795:T1858" si="173">(((I1795/60)/60)/24)+DATE(1970,1,1)</f>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42628.288668981477</v>
      </c>
      <c r="T1797" s="10">
        <f t="shared" si="173"/>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42515.439421296294</v>
      </c>
      <c r="T1798" s="10">
        <f t="shared" si="173"/>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42689.56931712963</v>
      </c>
      <c r="T1799" s="10">
        <f t="shared" si="173"/>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42344.32677083333</v>
      </c>
      <c r="T1800" s="10">
        <f t="shared" si="173"/>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41934.842685185184</v>
      </c>
      <c r="T1801" s="10">
        <f t="shared" si="173"/>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42623.606134259258</v>
      </c>
      <c r="T1802" s="10">
        <f t="shared" si="173"/>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42018.071550925932</v>
      </c>
      <c r="T1805" s="10">
        <f t="shared" si="173"/>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42247.803912037038</v>
      </c>
      <c r="T1807" s="10">
        <f t="shared" si="173"/>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41877.638298611113</v>
      </c>
      <c r="T1808" s="10">
        <f t="shared" si="173"/>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41880.068437499998</v>
      </c>
      <c r="T1809" s="10">
        <f t="shared" si="173"/>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42742.680902777778</v>
      </c>
      <c r="T1810" s="10">
        <f t="shared" si="173"/>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42029.907858796301</v>
      </c>
      <c r="T1811" s="10">
        <f t="shared" si="173"/>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41860.91002314815</v>
      </c>
      <c r="T1812" s="10">
        <f t="shared" si="173"/>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41876.433680555558</v>
      </c>
      <c r="T1813" s="10">
        <f t="shared" si="173"/>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42524.318703703699</v>
      </c>
      <c r="T1814" s="10">
        <f t="shared" si="173"/>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e">
        <f t="shared" si="169"/>
        <v>#DIV/0!</v>
      </c>
      <c r="Q1815" t="str">
        <f t="shared" si="170"/>
        <v>photography</v>
      </c>
      <c r="R1815" t="str">
        <f t="shared" si="171"/>
        <v>photobooks</v>
      </c>
      <c r="S1815" s="10">
        <f t="shared" si="172"/>
        <v>41829.889027777775</v>
      </c>
      <c r="T1815" s="10">
        <f t="shared" si="173"/>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42033.314074074078</v>
      </c>
      <c r="T1816" s="10">
        <f t="shared" si="173"/>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e">
        <f t="shared" si="169"/>
        <v>#DIV/0!</v>
      </c>
      <c r="Q1817" t="str">
        <f t="shared" si="170"/>
        <v>photography</v>
      </c>
      <c r="R1817" t="str">
        <f t="shared" si="171"/>
        <v>photobooks</v>
      </c>
      <c r="S1817" s="10">
        <f t="shared" si="172"/>
        <v>42172.906678240746</v>
      </c>
      <c r="T1817" s="10">
        <f t="shared" si="173"/>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42548.876192129625</v>
      </c>
      <c r="T1818" s="10">
        <f t="shared" si="173"/>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42705.662118055552</v>
      </c>
      <c r="T1819" s="10">
        <f t="shared" si="173"/>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e">
        <f t="shared" si="169"/>
        <v>#DIV/0!</v>
      </c>
      <c r="Q1820" t="str">
        <f t="shared" si="170"/>
        <v>photography</v>
      </c>
      <c r="R1820" t="str">
        <f t="shared" si="171"/>
        <v>photobooks</v>
      </c>
      <c r="S1820" s="10">
        <f t="shared" si="172"/>
        <v>42067.234375</v>
      </c>
      <c r="T1820" s="10">
        <f t="shared" si="173"/>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41820.752268518518</v>
      </c>
      <c r="T1821" s="10">
        <f t="shared" si="173"/>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42065.084375000006</v>
      </c>
      <c r="T1822" s="10">
        <f t="shared" si="173"/>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40926.319062499999</v>
      </c>
      <c r="T1823" s="10">
        <f t="shared" si="173"/>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41634.797013888885</v>
      </c>
      <c r="T1824" s="10">
        <f t="shared" si="173"/>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41736.899652777778</v>
      </c>
      <c r="T1830" s="10">
        <f t="shared" si="173"/>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41664.684108796297</v>
      </c>
      <c r="T1832" s="10">
        <f t="shared" si="173"/>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41305.809363425928</v>
      </c>
      <c r="T1838" s="10">
        <f t="shared" si="173"/>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40926.047858796301</v>
      </c>
      <c r="T1839" s="10">
        <f t="shared" si="173"/>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42614.722013888888</v>
      </c>
      <c r="T1841" s="10">
        <f t="shared" si="173"/>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41382.096180555556</v>
      </c>
      <c r="T1842" s="10">
        <f t="shared" si="173"/>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41745.84542824074</v>
      </c>
      <c r="T1843" s="10">
        <f t="shared" si="173"/>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42031.631724537037</v>
      </c>
      <c r="T1844" s="10">
        <f t="shared" si="173"/>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40564.994837962964</v>
      </c>
      <c r="T1845" s="10">
        <f t="shared" si="173"/>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42523.333310185189</v>
      </c>
      <c r="T1847" s="10">
        <f t="shared" si="173"/>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41228.650196759263</v>
      </c>
      <c r="T1848" s="10">
        <f t="shared" si="173"/>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40691.788055555553</v>
      </c>
      <c r="T1850" s="10">
        <f t="shared" si="173"/>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41800.959490740745</v>
      </c>
      <c r="T1852" s="10">
        <f t="shared" si="173"/>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41827.906689814816</v>
      </c>
      <c r="T1853" s="10">
        <f t="shared" si="173"/>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42081.77143518519</v>
      </c>
      <c r="T1854" s="10">
        <f t="shared" si="173"/>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41388.021261574075</v>
      </c>
      <c r="T1856" s="10">
        <f t="shared" si="173"/>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AVERAGE(E1859/L1859)</f>
        <v>136.36363636363637</v>
      </c>
      <c r="Q1859" t="str">
        <f t="shared" ref="Q1859:Q1922" si="176">LEFT(N1859,FIND("/",N1859)-1)</f>
        <v>music</v>
      </c>
      <c r="R1859" t="str">
        <f t="shared" ref="R1859:R1922" si="177">RIGHT(N1859,(LEN(N1859)-(FIND("/",N1859))))</f>
        <v>rock</v>
      </c>
      <c r="S1859" s="10">
        <f t="shared" ref="S1859:S1922" si="178">(((J1859/60)/60)/24)+DATE(1970,1,1)</f>
        <v>41864.76866898148</v>
      </c>
      <c r="T1859" s="10">
        <f t="shared" ref="T1859:T1922" si="179">(((I1859/60)/60)/24)+DATE(1970,1,1)</f>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e">
        <f t="shared" si="175"/>
        <v>#DIV/0!</v>
      </c>
      <c r="Q1863" t="str">
        <f t="shared" si="176"/>
        <v>games</v>
      </c>
      <c r="R1863" t="str">
        <f t="shared" si="177"/>
        <v>mobile games</v>
      </c>
      <c r="S1863" s="10">
        <f t="shared" si="178"/>
        <v>42000.300243055557</v>
      </c>
      <c r="T1863" s="10">
        <f t="shared" si="179"/>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42755.492754629624</v>
      </c>
      <c r="T1864" s="10">
        <f t="shared" si="179"/>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41772.797280092593</v>
      </c>
      <c r="T1865" s="10">
        <f t="shared" si="179"/>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41733.716435185182</v>
      </c>
      <c r="T1866" s="10">
        <f t="shared" si="179"/>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42645.367442129631</v>
      </c>
      <c r="T1867" s="10">
        <f t="shared" si="179"/>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42742.246493055558</v>
      </c>
      <c r="T1868" s="10">
        <f t="shared" si="179"/>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42649.924907407403</v>
      </c>
      <c r="T1869" s="10">
        <f t="shared" si="179"/>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42328.779224537036</v>
      </c>
      <c r="T1870" s="10">
        <f t="shared" si="179"/>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e">
        <f t="shared" si="175"/>
        <v>#DIV/0!</v>
      </c>
      <c r="Q1871" t="str">
        <f t="shared" si="176"/>
        <v>games</v>
      </c>
      <c r="R1871" t="str">
        <f t="shared" si="177"/>
        <v>mobile games</v>
      </c>
      <c r="S1871" s="10">
        <f t="shared" si="178"/>
        <v>42709.002881944441</v>
      </c>
      <c r="T1871" s="10">
        <f t="shared" si="179"/>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41923.783576388887</v>
      </c>
      <c r="T1873" s="10">
        <f t="shared" si="179"/>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42155.129652777774</v>
      </c>
      <c r="T1874" s="10">
        <f t="shared" si="179"/>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42164.615856481483</v>
      </c>
      <c r="T1875" s="10">
        <f t="shared" si="179"/>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42529.969131944439</v>
      </c>
      <c r="T1876" s="10">
        <f t="shared" si="179"/>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42528.899398148147</v>
      </c>
      <c r="T1877" s="10">
        <f t="shared" si="179"/>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e">
        <f t="shared" si="175"/>
        <v>#DIV/0!</v>
      </c>
      <c r="Q1878" t="str">
        <f t="shared" si="176"/>
        <v>games</v>
      </c>
      <c r="R1878" t="str">
        <f t="shared" si="177"/>
        <v>mobile games</v>
      </c>
      <c r="S1878" s="10">
        <f t="shared" si="178"/>
        <v>41776.284780092588</v>
      </c>
      <c r="T1878" s="10">
        <f t="shared" si="179"/>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e">
        <f t="shared" si="175"/>
        <v>#DIV/0!</v>
      </c>
      <c r="Q1879" t="str">
        <f t="shared" si="176"/>
        <v>games</v>
      </c>
      <c r="R1879" t="str">
        <f t="shared" si="177"/>
        <v>mobile games</v>
      </c>
      <c r="S1879" s="10">
        <f t="shared" si="178"/>
        <v>42035.029224537036</v>
      </c>
      <c r="T1879" s="10">
        <f t="shared" si="179"/>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e">
        <f t="shared" si="175"/>
        <v>#DIV/0!</v>
      </c>
      <c r="Q1880" t="str">
        <f t="shared" si="176"/>
        <v>games</v>
      </c>
      <c r="R1880" t="str">
        <f t="shared" si="177"/>
        <v>mobile games</v>
      </c>
      <c r="S1880" s="10">
        <f t="shared" si="178"/>
        <v>41773.008738425924</v>
      </c>
      <c r="T1880" s="10">
        <f t="shared" si="179"/>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42413.649641203709</v>
      </c>
      <c r="T1881" s="10">
        <f t="shared" si="179"/>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42430.566898148143</v>
      </c>
      <c r="T1882" s="10">
        <f t="shared" si="179"/>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42043.152650462958</v>
      </c>
      <c r="T1883" s="10">
        <f t="shared" si="179"/>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40977.948009259257</v>
      </c>
      <c r="T1885" s="10">
        <f t="shared" si="179"/>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40299.239953703705</v>
      </c>
      <c r="T1890" s="10">
        <f t="shared" si="179"/>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41228.786203703705</v>
      </c>
      <c r="T1892" s="10">
        <f t="shared" si="179"/>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40671.637511574074</v>
      </c>
      <c r="T1894" s="10">
        <f t="shared" si="179"/>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42366.192974537036</v>
      </c>
      <c r="T1900" s="10">
        <f t="shared" si="179"/>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42058.941736111112</v>
      </c>
      <c r="T1901" s="10">
        <f t="shared" si="179"/>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41160.871886574074</v>
      </c>
      <c r="T1902" s="10">
        <f t="shared" si="179"/>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42116.54315972222</v>
      </c>
      <c r="T1903" s="10">
        <f t="shared" si="179"/>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42037.789895833332</v>
      </c>
      <c r="T1904" s="10">
        <f t="shared" si="179"/>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42702.770729166667</v>
      </c>
      <c r="T1905" s="10">
        <f t="shared" si="179"/>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42326.685428240744</v>
      </c>
      <c r="T1906" s="10">
        <f t="shared" si="179"/>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41859.925856481481</v>
      </c>
      <c r="T1907" s="10">
        <f t="shared" si="179"/>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42514.671099537038</v>
      </c>
      <c r="T1908" s="10">
        <f t="shared" si="179"/>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41767.587094907409</v>
      </c>
      <c r="T1909" s="10">
        <f t="shared" si="179"/>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42703.917824074073</v>
      </c>
      <c r="T1910" s="10">
        <f t="shared" si="179"/>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42264.963159722218</v>
      </c>
      <c r="T1912" s="10">
        <f t="shared" si="179"/>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41830.033958333333</v>
      </c>
      <c r="T1913" s="10">
        <f t="shared" si="179"/>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42129.226388888885</v>
      </c>
      <c r="T1914" s="10">
        <f t="shared" si="179"/>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41890.511319444442</v>
      </c>
      <c r="T1915" s="10">
        <f t="shared" si="179"/>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41929.174456018518</v>
      </c>
      <c r="T1916" s="10">
        <f t="shared" si="179"/>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41864.04886574074</v>
      </c>
      <c r="T1917" s="10">
        <f t="shared" si="179"/>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42656.717303240745</v>
      </c>
      <c r="T1918" s="10">
        <f t="shared" si="179"/>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42746.270057870366</v>
      </c>
      <c r="T1919" s="10">
        <f t="shared" si="179"/>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41828.789942129632</v>
      </c>
      <c r="T1920" s="10">
        <f t="shared" si="179"/>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42113.875567129624</v>
      </c>
      <c r="T1921" s="10">
        <f t="shared" si="179"/>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42270.875706018516</v>
      </c>
      <c r="T1922" s="10">
        <f t="shared" si="179"/>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AVERAGE(E1923/L1923)</f>
        <v>54</v>
      </c>
      <c r="Q1923" t="str">
        <f t="shared" ref="Q1923:Q1986" si="182">LEFT(N1923,FIND("/",N1923)-1)</f>
        <v>music</v>
      </c>
      <c r="R1923" t="str">
        <f t="shared" ref="R1923:R1986" si="183">RIGHT(N1923,(LEN(N1923)-(FIND("/",N1923))))</f>
        <v>indie rock</v>
      </c>
      <c r="S1923" s="10">
        <f t="shared" ref="S1923:S1986" si="184">(((J1923/60)/60)/24)+DATE(1970,1,1)</f>
        <v>41074.221562500003</v>
      </c>
      <c r="T1923" s="10">
        <f t="shared" ref="T1923:T1986" si="185">(((I1923/60)/60)/24)+DATE(1970,1,1)</f>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40772.848749999997</v>
      </c>
      <c r="T1925" s="10">
        <f t="shared" si="185"/>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40456.954351851848</v>
      </c>
      <c r="T1928" s="10">
        <f t="shared" si="185"/>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41879.130868055552</v>
      </c>
      <c r="T1935" s="10">
        <f t="shared" si="185"/>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40865.867141203707</v>
      </c>
      <c r="T1936" s="10">
        <f t="shared" si="185"/>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41773.932534722226</v>
      </c>
      <c r="T1937" s="10">
        <f t="shared" si="185"/>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41059.118993055556</v>
      </c>
      <c r="T1939" s="10">
        <f t="shared" si="185"/>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41426.259618055556</v>
      </c>
      <c r="T1940" s="10">
        <f t="shared" si="185"/>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41730.584374999999</v>
      </c>
      <c r="T1946" s="10">
        <f t="shared" si="185"/>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42157.251828703709</v>
      </c>
      <c r="T1947" s="10">
        <f t="shared" si="185"/>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41800.423043981478</v>
      </c>
      <c r="T1951" s="10">
        <f t="shared" si="185"/>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41526.60665509259</v>
      </c>
      <c r="T1954" s="10">
        <f t="shared" si="185"/>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40941.199826388889</v>
      </c>
      <c r="T1955" s="10">
        <f t="shared" si="185"/>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42394.580740740741</v>
      </c>
      <c r="T1956" s="10">
        <f t="shared" si="185"/>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42067.923668981486</v>
      </c>
      <c r="T1958" s="10">
        <f t="shared" si="185"/>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41179.098530092589</v>
      </c>
      <c r="T1959" s="10">
        <f t="shared" si="185"/>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41871.845601851855</v>
      </c>
      <c r="T1961" s="10">
        <f t="shared" si="185"/>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41964.362743055557</v>
      </c>
      <c r="T1962" s="10">
        <f t="shared" si="185"/>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41148.194641203707</v>
      </c>
      <c r="T1963" s="10">
        <f t="shared" si="185"/>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41742.780509259261</v>
      </c>
      <c r="T1964" s="10">
        <f t="shared" si="185"/>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42452.272824074069</v>
      </c>
      <c r="T1966" s="10">
        <f t="shared" si="185"/>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40898.089236111111</v>
      </c>
      <c r="T1967" s="10">
        <f t="shared" si="185"/>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41730.663530092592</v>
      </c>
      <c r="T1969" s="10">
        <f t="shared" si="185"/>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42557.792453703703</v>
      </c>
      <c r="T1971" s="10">
        <f t="shared" si="185"/>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41561.500706018516</v>
      </c>
      <c r="T1973" s="10">
        <f t="shared" si="185"/>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41201.012083333335</v>
      </c>
      <c r="T1974" s="10">
        <f t="shared" si="185"/>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42549.722962962958</v>
      </c>
      <c r="T1975" s="10">
        <f t="shared" si="185"/>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41445.334131944444</v>
      </c>
      <c r="T1976" s="10">
        <f t="shared" si="185"/>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41313.755219907405</v>
      </c>
      <c r="T1977" s="10">
        <f t="shared" si="185"/>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41438.899594907409</v>
      </c>
      <c r="T1978" s="10">
        <f t="shared" si="185"/>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42311.216898148152</v>
      </c>
      <c r="T1979" s="10">
        <f t="shared" si="185"/>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41039.225601851853</v>
      </c>
      <c r="T1980" s="10">
        <f t="shared" si="185"/>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42423.542384259257</v>
      </c>
      <c r="T1982" s="10">
        <f t="shared" si="185"/>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41799.725289351853</v>
      </c>
      <c r="T1983" s="10">
        <f t="shared" si="185"/>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e">
        <f t="shared" si="181"/>
        <v>#DIV/0!</v>
      </c>
      <c r="Q1984" t="str">
        <f t="shared" si="182"/>
        <v>photography</v>
      </c>
      <c r="R1984" t="str">
        <f t="shared" si="183"/>
        <v>people</v>
      </c>
      <c r="S1984" s="10">
        <f t="shared" si="184"/>
        <v>42678.586655092593</v>
      </c>
      <c r="T1984" s="10">
        <f t="shared" si="185"/>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42593.011782407411</v>
      </c>
      <c r="T1985" s="10">
        <f t="shared" si="185"/>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41913.790289351848</v>
      </c>
      <c r="T1986" s="10">
        <f t="shared" si="185"/>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AVERAGE(E1987/L1987)</f>
        <v>12.75</v>
      </c>
      <c r="Q1987" t="str">
        <f t="shared" ref="Q1987:Q2050" si="188">LEFT(N1987,FIND("/",N1987)-1)</f>
        <v>photography</v>
      </c>
      <c r="R1987" t="str">
        <f t="shared" ref="R1987:R2050" si="189">RIGHT(N1987,(LEN(N1987)-(FIND("/",N1987))))</f>
        <v>people</v>
      </c>
      <c r="S1987" s="10">
        <f t="shared" ref="S1987:S2050" si="190">(((J1987/60)/60)/24)+DATE(1970,1,1)</f>
        <v>42555.698738425926</v>
      </c>
      <c r="T1987" s="10">
        <f t="shared" ref="T1987:T2050" si="191">(((I1987/60)/60)/24)+DATE(1970,1,1)</f>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42413.433831018512</v>
      </c>
      <c r="T1988" s="10">
        <f t="shared" si="191"/>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42206.763217592597</v>
      </c>
      <c r="T1990" s="10">
        <f t="shared" si="191"/>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42685.680648148147</v>
      </c>
      <c r="T1991" s="10">
        <f t="shared" si="191"/>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42398.195972222224</v>
      </c>
      <c r="T1992" s="10">
        <f t="shared" si="191"/>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42167.89335648148</v>
      </c>
      <c r="T1993" s="10">
        <f t="shared" si="191"/>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42023.143414351856</v>
      </c>
      <c r="T1994" s="10">
        <f t="shared" si="191"/>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e">
        <f t="shared" si="187"/>
        <v>#DIV/0!</v>
      </c>
      <c r="Q1995" t="str">
        <f t="shared" si="188"/>
        <v>photography</v>
      </c>
      <c r="R1995" t="str">
        <f t="shared" si="189"/>
        <v>people</v>
      </c>
      <c r="S1995" s="10">
        <f t="shared" si="190"/>
        <v>42329.58839120371</v>
      </c>
      <c r="T1995" s="10">
        <f t="shared" si="191"/>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e">
        <f t="shared" si="187"/>
        <v>#DIV/0!</v>
      </c>
      <c r="Q1996" t="str">
        <f t="shared" si="188"/>
        <v>photography</v>
      </c>
      <c r="R1996" t="str">
        <f t="shared" si="189"/>
        <v>people</v>
      </c>
      <c r="S1996" s="10">
        <f t="shared" si="190"/>
        <v>42651.006273148145</v>
      </c>
      <c r="T1996" s="10">
        <f t="shared" si="191"/>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42181.902037037042</v>
      </c>
      <c r="T1997" s="10">
        <f t="shared" si="191"/>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e">
        <f t="shared" si="187"/>
        <v>#DIV/0!</v>
      </c>
      <c r="Q1998" t="str">
        <f t="shared" si="188"/>
        <v>photography</v>
      </c>
      <c r="R1998" t="str">
        <f t="shared" si="189"/>
        <v>people</v>
      </c>
      <c r="S1998" s="10">
        <f t="shared" si="190"/>
        <v>41800.819571759261</v>
      </c>
      <c r="T1998" s="10">
        <f t="shared" si="191"/>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e">
        <f t="shared" si="187"/>
        <v>#DIV/0!</v>
      </c>
      <c r="Q1999" t="str">
        <f t="shared" si="188"/>
        <v>photography</v>
      </c>
      <c r="R1999" t="str">
        <f t="shared" si="189"/>
        <v>people</v>
      </c>
      <c r="S1999" s="10">
        <f t="shared" si="190"/>
        <v>41847.930694444447</v>
      </c>
      <c r="T1999" s="10">
        <f t="shared" si="191"/>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41807.118495370371</v>
      </c>
      <c r="T2000" s="10">
        <f t="shared" si="191"/>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41926.482731481483</v>
      </c>
      <c r="T2001" s="10">
        <f t="shared" si="191"/>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42345.951539351852</v>
      </c>
      <c r="T2002" s="10">
        <f t="shared" si="191"/>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41535.812708333331</v>
      </c>
      <c r="T2007" s="10">
        <f t="shared" si="191"/>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41941.500520833331</v>
      </c>
      <c r="T2008" s="10">
        <f t="shared" si="191"/>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42661.323414351849</v>
      </c>
      <c r="T2011" s="10">
        <f t="shared" si="191"/>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42570.996423611112</v>
      </c>
      <c r="T2012" s="10">
        <f t="shared" si="191"/>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42347.358483796299</v>
      </c>
      <c r="T2013" s="10">
        <f t="shared" si="191"/>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42010.822233796294</v>
      </c>
      <c r="T2014" s="10">
        <f t="shared" si="191"/>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42499.960810185185</v>
      </c>
      <c r="T2015" s="10">
        <f t="shared" si="191"/>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41324.214571759258</v>
      </c>
      <c r="T2016" s="10">
        <f t="shared" si="191"/>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40765.876886574071</v>
      </c>
      <c r="T2017" s="10">
        <f t="shared" si="191"/>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41312.88077546296</v>
      </c>
      <c r="T2018" s="10">
        <f t="shared" si="191"/>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42605.70857638889</v>
      </c>
      <c r="T2021" s="10">
        <f t="shared" si="191"/>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41737.097499999996</v>
      </c>
      <c r="T2022" s="10">
        <f t="shared" si="191"/>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41861.070567129631</v>
      </c>
      <c r="T2023" s="10">
        <f t="shared" si="191"/>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41099.966944444444</v>
      </c>
      <c r="T2026" s="10">
        <f t="shared" si="191"/>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41704.735937500001</v>
      </c>
      <c r="T2028" s="10">
        <f t="shared" si="191"/>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41848.021770833337</v>
      </c>
      <c r="T2031" s="10">
        <f t="shared" si="191"/>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42076.130011574074</v>
      </c>
      <c r="T2036" s="10">
        <f t="shared" si="191"/>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41738.864803240744</v>
      </c>
      <c r="T2038" s="10">
        <f t="shared" si="191"/>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41578.210104166668</v>
      </c>
      <c r="T2039" s="10">
        <f t="shared" si="191"/>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41424.27107638889</v>
      </c>
      <c r="T2040" s="10">
        <f t="shared" si="191"/>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42675.438946759255</v>
      </c>
      <c r="T2041" s="10">
        <f t="shared" si="191"/>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42331.708032407405</v>
      </c>
      <c r="T2044" s="10">
        <f t="shared" si="191"/>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42661.176817129628</v>
      </c>
      <c r="T2045" s="10">
        <f t="shared" si="191"/>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41069.088506944441</v>
      </c>
      <c r="T2047" s="10">
        <f t="shared" si="191"/>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41387.651516203703</v>
      </c>
      <c r="T2050" s="10">
        <f t="shared" si="191"/>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AVERAGE(E2051/L2051)</f>
        <v>80.991037735849048</v>
      </c>
      <c r="Q2051" t="str">
        <f t="shared" ref="Q2051:Q2114" si="194">LEFT(N2051,FIND("/",N2051)-1)</f>
        <v>technology</v>
      </c>
      <c r="R2051" t="str">
        <f t="shared" ref="R2051:R2114" si="195">RIGHT(N2051,(LEN(N2051)-(FIND("/",N2051))))</f>
        <v>hardware</v>
      </c>
      <c r="S2051" s="10">
        <f t="shared" ref="S2051:S2114" si="196">(((J2051/60)/60)/24)+DATE(1970,1,1)</f>
        <v>41575.527349537035</v>
      </c>
      <c r="T2051" s="10">
        <f t="shared" ref="T2051:T2114" si="197">(((I2051/60)/60)/24)+DATE(1970,1,1)</f>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41604.022418981483</v>
      </c>
      <c r="T2053" s="10">
        <f t="shared" si="197"/>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42375.08394675926</v>
      </c>
      <c r="T2054" s="10">
        <f t="shared" si="197"/>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41351.76090277778</v>
      </c>
      <c r="T2058" s="10">
        <f t="shared" si="197"/>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42396.494583333333</v>
      </c>
      <c r="T2059" s="10">
        <f t="shared" si="197"/>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42423.3830787037</v>
      </c>
      <c r="T2064" s="10">
        <f t="shared" si="197"/>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42472.73265046296</v>
      </c>
      <c r="T2065" s="10">
        <f t="shared" si="197"/>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41844.771793981483</v>
      </c>
      <c r="T2068" s="10">
        <f t="shared" si="197"/>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42633.841608796298</v>
      </c>
      <c r="T2070" s="10">
        <f t="shared" si="197"/>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42340.972118055557</v>
      </c>
      <c r="T2071" s="10">
        <f t="shared" si="197"/>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42519.6565162037</v>
      </c>
      <c r="T2072" s="10">
        <f t="shared" si="197"/>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42600.278749999998</v>
      </c>
      <c r="T2073" s="10">
        <f t="shared" si="197"/>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42087.668032407411</v>
      </c>
      <c r="T2075" s="10">
        <f t="shared" si="197"/>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41803.880659722221</v>
      </c>
      <c r="T2078" s="10">
        <f t="shared" si="197"/>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42692.771493055552</v>
      </c>
      <c r="T2080" s="10">
        <f t="shared" si="197"/>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42150.71056712963</v>
      </c>
      <c r="T2081" s="10">
        <f t="shared" si="197"/>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42289.957175925927</v>
      </c>
      <c r="T2082" s="10">
        <f t="shared" si="197"/>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41075.835497685184</v>
      </c>
      <c r="T2087" s="10">
        <f t="shared" si="197"/>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40764.204375000001</v>
      </c>
      <c r="T2089" s="10">
        <f t="shared" si="197"/>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40395.714722222219</v>
      </c>
      <c r="T2090" s="10">
        <f t="shared" si="197"/>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41453.076319444444</v>
      </c>
      <c r="T2091" s="10">
        <f t="shared" si="197"/>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41299.381423611114</v>
      </c>
      <c r="T2092" s="10">
        <f t="shared" si="197"/>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41205.854537037041</v>
      </c>
      <c r="T2095" s="10">
        <f t="shared" si="197"/>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40939.02002314815</v>
      </c>
      <c r="T2096" s="10">
        <f t="shared" si="197"/>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40758.733483796292</v>
      </c>
      <c r="T2097" s="10">
        <f t="shared" si="197"/>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40818.58489583333</v>
      </c>
      <c r="T2099" s="10">
        <f t="shared" si="197"/>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42173.746342592596</v>
      </c>
      <c r="T2101" s="10">
        <f t="shared" si="197"/>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41074.834965277776</v>
      </c>
      <c r="T2102" s="10">
        <f t="shared" si="197"/>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40892.149467592593</v>
      </c>
      <c r="T2103" s="10">
        <f t="shared" si="197"/>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41394.074467592596</v>
      </c>
      <c r="T2106" s="10">
        <f t="shared" si="197"/>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41270.21497685185</v>
      </c>
      <c r="T2108" s="10">
        <f t="shared" si="197"/>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42160.708530092597</v>
      </c>
      <c r="T2111" s="10">
        <f t="shared" si="197"/>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40703.197048611109</v>
      </c>
      <c r="T2113" s="10">
        <f t="shared" si="197"/>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41365.928159722222</v>
      </c>
      <c r="T2114" s="10">
        <f t="shared" si="197"/>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AVERAGE(E2115/L2115)</f>
        <v>68.598130841121488</v>
      </c>
      <c r="Q2115" t="str">
        <f t="shared" ref="Q2115:Q2178" si="200">LEFT(N2115,FIND("/",N2115)-1)</f>
        <v>music</v>
      </c>
      <c r="R2115" t="str">
        <f t="shared" ref="R2115:R2178" si="201">RIGHT(N2115,(LEN(N2115)-(FIND("/",N2115))))</f>
        <v>indie rock</v>
      </c>
      <c r="S2115" s="10">
        <f t="shared" ref="S2115:S2178" si="202">(((J2115/60)/60)/24)+DATE(1970,1,1)</f>
        <v>41870.86546296296</v>
      </c>
      <c r="T2115" s="10">
        <f t="shared" ref="T2115:T2178" si="203">(((I2115/60)/60)/24)+DATE(1970,1,1)</f>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40564.081030092595</v>
      </c>
      <c r="T2117" s="10">
        <f t="shared" si="203"/>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41136.777812500004</v>
      </c>
      <c r="T2118" s="10">
        <f t="shared" si="203"/>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41107.130150462966</v>
      </c>
      <c r="T2121" s="10">
        <f t="shared" si="203"/>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42716.7424537037</v>
      </c>
      <c r="T2123" s="10">
        <f t="shared" si="203"/>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42712.300567129627</v>
      </c>
      <c r="T2124" s="10">
        <f t="shared" si="203"/>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40198.424849537041</v>
      </c>
      <c r="T2125" s="10">
        <f t="shared" si="203"/>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40464.028182870366</v>
      </c>
      <c r="T2126" s="10">
        <f t="shared" si="203"/>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42191.023530092592</v>
      </c>
      <c r="T2127" s="10">
        <f t="shared" si="203"/>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41951.973229166666</v>
      </c>
      <c r="T2128" s="10">
        <f t="shared" si="203"/>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41843.772789351853</v>
      </c>
      <c r="T2130" s="10">
        <f t="shared" si="203"/>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41832.086377314816</v>
      </c>
      <c r="T2132" s="10">
        <f t="shared" si="203"/>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42167.207071759258</v>
      </c>
      <c r="T2133" s="10">
        <f t="shared" si="203"/>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41643.487175925926</v>
      </c>
      <c r="T2134" s="10">
        <f t="shared" si="203"/>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40619.097210648149</v>
      </c>
      <c r="T2135" s="10">
        <f t="shared" si="203"/>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41361.886469907404</v>
      </c>
      <c r="T2136" s="10">
        <f t="shared" si="203"/>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41156.963344907403</v>
      </c>
      <c r="T2137" s="10">
        <f t="shared" si="203"/>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41536.509097222224</v>
      </c>
      <c r="T2138" s="10">
        <f t="shared" si="203"/>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41948.771168981482</v>
      </c>
      <c r="T2139" s="10">
        <f t="shared" si="203"/>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41557.013182870374</v>
      </c>
      <c r="T2140" s="10">
        <f t="shared" si="203"/>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42647.750092592592</v>
      </c>
      <c r="T2141" s="10">
        <f t="shared" si="203"/>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41255.833611111113</v>
      </c>
      <c r="T2142" s="10">
        <f t="shared" si="203"/>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e">
        <f t="shared" si="199"/>
        <v>#DIV/0!</v>
      </c>
      <c r="Q2143" t="str">
        <f t="shared" si="200"/>
        <v>games</v>
      </c>
      <c r="R2143" t="str">
        <f t="shared" si="201"/>
        <v>video games</v>
      </c>
      <c r="S2143" s="10">
        <f t="shared" si="202"/>
        <v>41927.235636574071</v>
      </c>
      <c r="T2143" s="10">
        <f t="shared" si="203"/>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42340.701504629629</v>
      </c>
      <c r="T2144" s="10">
        <f t="shared" si="203"/>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40332.886712962965</v>
      </c>
      <c r="T2145" s="10">
        <f t="shared" si="203"/>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41499.546759259261</v>
      </c>
      <c r="T2146" s="10">
        <f t="shared" si="203"/>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42397.679513888885</v>
      </c>
      <c r="T2148" s="10">
        <f t="shared" si="203"/>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41927.295694444445</v>
      </c>
      <c r="T2149" s="10">
        <f t="shared" si="203"/>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42066.733587962968</v>
      </c>
      <c r="T2150" s="10">
        <f t="shared" si="203"/>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e">
        <f t="shared" si="199"/>
        <v>#DIV/0!</v>
      </c>
      <c r="Q2151" t="str">
        <f t="shared" si="200"/>
        <v>games</v>
      </c>
      <c r="R2151" t="str">
        <f t="shared" si="201"/>
        <v>video games</v>
      </c>
      <c r="S2151" s="10">
        <f t="shared" si="202"/>
        <v>40355.024953703702</v>
      </c>
      <c r="T2151" s="10">
        <f t="shared" si="203"/>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42534.284710648149</v>
      </c>
      <c r="T2152" s="10">
        <f t="shared" si="203"/>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42520.847384259265</v>
      </c>
      <c r="T2153" s="10">
        <f t="shared" si="203"/>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41683.832280092596</v>
      </c>
      <c r="T2154" s="10">
        <f t="shared" si="203"/>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41974.911087962959</v>
      </c>
      <c r="T2155" s="10">
        <f t="shared" si="203"/>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41647.632256944446</v>
      </c>
      <c r="T2156" s="10">
        <f t="shared" si="203"/>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42430.747511574074</v>
      </c>
      <c r="T2157" s="10">
        <f t="shared" si="203"/>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41488.85423611111</v>
      </c>
      <c r="T2158" s="10">
        <f t="shared" si="203"/>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42694.98128472222</v>
      </c>
      <c r="T2159" s="10">
        <f t="shared" si="203"/>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41264.853865740741</v>
      </c>
      <c r="T2160" s="10">
        <f t="shared" si="203"/>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40710.731180555551</v>
      </c>
      <c r="T2161" s="10">
        <f t="shared" si="203"/>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41018.711863425924</v>
      </c>
      <c r="T2162" s="10">
        <f t="shared" si="203"/>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42111.899537037039</v>
      </c>
      <c r="T2165" s="10">
        <f t="shared" si="203"/>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41153.066400462965</v>
      </c>
      <c r="T2169" s="10">
        <f t="shared" si="203"/>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42793.700821759259</v>
      </c>
      <c r="T2171" s="10">
        <f t="shared" si="203"/>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42198.750254629631</v>
      </c>
      <c r="T2172" s="10">
        <f t="shared" si="203"/>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42141.95711805555</v>
      </c>
      <c r="T2173" s="10">
        <f t="shared" si="203"/>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42082.580092592587</v>
      </c>
      <c r="T2174" s="10">
        <f t="shared" si="203"/>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41495.692627314813</v>
      </c>
      <c r="T2175" s="10">
        <f t="shared" si="203"/>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42565.009097222224</v>
      </c>
      <c r="T2177" s="10">
        <f t="shared" si="203"/>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AVERAGE(E2179/L2179)</f>
        <v>65.868421052631575</v>
      </c>
      <c r="Q2179" t="str">
        <f t="shared" ref="Q2179:Q2242" si="206">LEFT(N2179,FIND("/",N2179)-1)</f>
        <v>music</v>
      </c>
      <c r="R2179" t="str">
        <f t="shared" ref="R2179:R2242" si="207">RIGHT(N2179,(LEN(N2179)-(FIND("/",N2179))))</f>
        <v>rock</v>
      </c>
      <c r="S2179" s="10">
        <f t="shared" ref="S2179:S2242" si="208">(((J2179/60)/60)/24)+DATE(1970,1,1)</f>
        <v>42502.250775462962</v>
      </c>
      <c r="T2179" s="10">
        <f t="shared" ref="T2179:T2242" si="209">(((I2179/60)/60)/24)+DATE(1970,1,1)</f>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42075.171203703707</v>
      </c>
      <c r="T2181" s="10">
        <f t="shared" si="209"/>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42279.669768518521</v>
      </c>
      <c r="T2182" s="10">
        <f t="shared" si="209"/>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42773.005243055552</v>
      </c>
      <c r="T2183" s="10">
        <f t="shared" si="209"/>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42745.365474537044</v>
      </c>
      <c r="T2185" s="10">
        <f t="shared" si="209"/>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42380.690289351856</v>
      </c>
      <c r="T2186" s="10">
        <f t="shared" si="209"/>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41319.349988425929</v>
      </c>
      <c r="T2187" s="10">
        <f t="shared" si="209"/>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42583.615081018521</v>
      </c>
      <c r="T2188" s="10">
        <f t="shared" si="209"/>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42068.209097222221</v>
      </c>
      <c r="T2189" s="10">
        <f t="shared" si="209"/>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42633.586122685185</v>
      </c>
      <c r="T2190" s="10">
        <f t="shared" si="209"/>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42467.788194444445</v>
      </c>
      <c r="T2191" s="10">
        <f t="shared" si="209"/>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42417.625046296293</v>
      </c>
      <c r="T2192" s="10">
        <f t="shared" si="209"/>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42768.833645833336</v>
      </c>
      <c r="T2193" s="10">
        <f t="shared" si="209"/>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42691.8512037037</v>
      </c>
      <c r="T2194" s="10">
        <f t="shared" si="209"/>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42664.405925925923</v>
      </c>
      <c r="T2195" s="10">
        <f t="shared" si="209"/>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42425.757986111115</v>
      </c>
      <c r="T2196" s="10">
        <f t="shared" si="209"/>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42197.771990740745</v>
      </c>
      <c r="T2197" s="10">
        <f t="shared" si="209"/>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42675.487291666665</v>
      </c>
      <c r="T2198" s="10">
        <f t="shared" si="209"/>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42033.584016203706</v>
      </c>
      <c r="T2199" s="10">
        <f t="shared" si="209"/>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42292.513888888891</v>
      </c>
      <c r="T2200" s="10">
        <f t="shared" si="209"/>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42262.416643518518</v>
      </c>
      <c r="T2201" s="10">
        <f t="shared" si="209"/>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41276.846817129634</v>
      </c>
      <c r="T2203" s="10">
        <f t="shared" si="209"/>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42241.85974537037</v>
      </c>
      <c r="T2205" s="10">
        <f t="shared" si="209"/>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41564.194131944445</v>
      </c>
      <c r="T2209" s="10">
        <f t="shared" si="209"/>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41732.479675925926</v>
      </c>
      <c r="T2211" s="10">
        <f t="shared" si="209"/>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42109.826145833329</v>
      </c>
      <c r="T2215" s="10">
        <f t="shared" si="209"/>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41646.792222222226</v>
      </c>
      <c r="T2216" s="10">
        <f t="shared" si="209"/>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41127.812303240738</v>
      </c>
      <c r="T2220" s="10">
        <f t="shared" si="209"/>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41452.060601851852</v>
      </c>
      <c r="T2222" s="10">
        <f t="shared" si="209"/>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40906.787581018521</v>
      </c>
      <c r="T2224" s="10">
        <f t="shared" si="209"/>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42644.667534722219</v>
      </c>
      <c r="T2226" s="10">
        <f t="shared" si="209"/>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41873.79184027778</v>
      </c>
      <c r="T2227" s="10">
        <f t="shared" si="209"/>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42381.79886574074</v>
      </c>
      <c r="T2228" s="10">
        <f t="shared" si="209"/>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42202.278194444443</v>
      </c>
      <c r="T2230" s="10">
        <f t="shared" si="209"/>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41724.881099537037</v>
      </c>
      <c r="T2232" s="10">
        <f t="shared" si="209"/>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41423.910891203705</v>
      </c>
      <c r="T2233" s="10">
        <f t="shared" si="209"/>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41806.794074074074</v>
      </c>
      <c r="T2234" s="10">
        <f t="shared" si="209"/>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42331.378923611104</v>
      </c>
      <c r="T2235" s="10">
        <f t="shared" si="209"/>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42062.022118055553</v>
      </c>
      <c r="T2237" s="10">
        <f t="shared" si="209"/>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42371.617164351846</v>
      </c>
      <c r="T2238" s="10">
        <f t="shared" si="209"/>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41915.003275462965</v>
      </c>
      <c r="T2239" s="10">
        <f t="shared" si="209"/>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42774.621712962966</v>
      </c>
      <c r="T2240" s="10">
        <f t="shared" si="209"/>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41572.958495370374</v>
      </c>
      <c r="T2241" s="10">
        <f t="shared" si="209"/>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42452.825740740736</v>
      </c>
      <c r="T2242" s="10">
        <f t="shared" si="209"/>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AVERAGE(E2243/L2243)</f>
        <v>49.472392638036808</v>
      </c>
      <c r="Q2243" t="str">
        <f t="shared" ref="Q2243:Q2306" si="212">LEFT(N2243,FIND("/",N2243)-1)</f>
        <v>games</v>
      </c>
      <c r="R2243" t="str">
        <f t="shared" ref="R2243:R2306" si="213">RIGHT(N2243,(LEN(N2243)-(FIND("/",N2243))))</f>
        <v>tabletop games</v>
      </c>
      <c r="S2243" s="10">
        <f t="shared" ref="S2243:S2306" si="214">(((J2243/60)/60)/24)+DATE(1970,1,1)</f>
        <v>42766.827546296292</v>
      </c>
      <c r="T2243" s="10">
        <f t="shared" ref="T2243:T2306" si="215">(((I2243/60)/60)/24)+DATE(1970,1,1)</f>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42800.751041666663</v>
      </c>
      <c r="T2245" s="10">
        <f t="shared" si="215"/>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41660.708530092597</v>
      </c>
      <c r="T2247" s="10">
        <f t="shared" si="215"/>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42221.79178240741</v>
      </c>
      <c r="T2248" s="10">
        <f t="shared" si="215"/>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42200.666261574079</v>
      </c>
      <c r="T2249" s="10">
        <f t="shared" si="215"/>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42677.005474537036</v>
      </c>
      <c r="T2252" s="10">
        <f t="shared" si="215"/>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41846.34579861111</v>
      </c>
      <c r="T2253" s="10">
        <f t="shared" si="215"/>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42573.327986111108</v>
      </c>
      <c r="T2254" s="10">
        <f t="shared" si="215"/>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42296.631331018521</v>
      </c>
      <c r="T2255" s="10">
        <f t="shared" si="215"/>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42752.647777777776</v>
      </c>
      <c r="T2256" s="10">
        <f t="shared" si="215"/>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42467.951979166668</v>
      </c>
      <c r="T2257" s="10">
        <f t="shared" si="215"/>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42682.451921296291</v>
      </c>
      <c r="T2258" s="10">
        <f t="shared" si="215"/>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42505.936678240745</v>
      </c>
      <c r="T2259" s="10">
        <f t="shared" si="215"/>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42136.75100694444</v>
      </c>
      <c r="T2260" s="10">
        <f t="shared" si="215"/>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42702.804814814815</v>
      </c>
      <c r="T2261" s="10">
        <f t="shared" si="215"/>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41695.016782407409</v>
      </c>
      <c r="T2262" s="10">
        <f t="shared" si="215"/>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42759.724768518514</v>
      </c>
      <c r="T2263" s="10">
        <f t="shared" si="215"/>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41926.585162037038</v>
      </c>
      <c r="T2264" s="10">
        <f t="shared" si="215"/>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42014.832326388889</v>
      </c>
      <c r="T2265" s="10">
        <f t="shared" si="215"/>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42689.853090277778</v>
      </c>
      <c r="T2267" s="10">
        <f t="shared" si="215"/>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42469.874907407408</v>
      </c>
      <c r="T2268" s="10">
        <f t="shared" si="215"/>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41968.829826388886</v>
      </c>
      <c r="T2269" s="10">
        <f t="shared" si="215"/>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42776.082349537035</v>
      </c>
      <c r="T2270" s="10">
        <f t="shared" si="215"/>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42776.704432870371</v>
      </c>
      <c r="T2271" s="10">
        <f t="shared" si="215"/>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42725.869363425925</v>
      </c>
      <c r="T2272" s="10">
        <f t="shared" si="215"/>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42684.000046296293</v>
      </c>
      <c r="T2273" s="10">
        <f t="shared" si="215"/>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42781.549097222218</v>
      </c>
      <c r="T2275" s="10">
        <f t="shared" si="215"/>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41965.616655092599</v>
      </c>
      <c r="T2277" s="10">
        <f t="shared" si="215"/>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42338.709108796291</v>
      </c>
      <c r="T2280" s="10">
        <f t="shared" si="215"/>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42020.806701388887</v>
      </c>
      <c r="T2281" s="10">
        <f t="shared" si="215"/>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42323.17460648148</v>
      </c>
      <c r="T2284" s="10">
        <f t="shared" si="215"/>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41792.667361111111</v>
      </c>
      <c r="T2289" s="10">
        <f t="shared" si="215"/>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41067.827418981484</v>
      </c>
      <c r="T2290" s="10">
        <f t="shared" si="215"/>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41571.998379629629</v>
      </c>
      <c r="T2291" s="10">
        <f t="shared" si="215"/>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41151.708321759259</v>
      </c>
      <c r="T2295" s="10">
        <f t="shared" si="215"/>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41264.72314814815</v>
      </c>
      <c r="T2296" s="10">
        <f t="shared" si="215"/>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41270.954351851848</v>
      </c>
      <c r="T2297" s="10">
        <f t="shared" si="215"/>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40927.731782407405</v>
      </c>
      <c r="T2298" s="10">
        <f t="shared" si="215"/>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41694.84065972222</v>
      </c>
      <c r="T2300" s="10">
        <f t="shared" si="215"/>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40565.032511574071</v>
      </c>
      <c r="T2301" s="10">
        <f t="shared" si="215"/>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41605.868449074071</v>
      </c>
      <c r="T2304" s="10">
        <f t="shared" si="215"/>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AVERAGE(E2307/L2307)</f>
        <v>109.10778443113773</v>
      </c>
      <c r="Q2307" t="str">
        <f t="shared" ref="Q2307:Q2370" si="218">LEFT(N2307,FIND("/",N2307)-1)</f>
        <v>music</v>
      </c>
      <c r="R2307" t="str">
        <f t="shared" ref="R2307:R2370" si="219">RIGHT(N2307,(LEN(N2307)-(FIND("/",N2307))))</f>
        <v>indie rock</v>
      </c>
      <c r="S2307" s="10">
        <f t="shared" ref="S2307:S2370" si="220">(((J2307/60)/60)/24)+DATE(1970,1,1)</f>
        <v>41834.695277777777</v>
      </c>
      <c r="T2307" s="10">
        <f t="shared" ref="T2307:T2370" si="221">(((I2307/60)/60)/24)+DATE(1970,1,1)</f>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40948.16815972222</v>
      </c>
      <c r="T2308" s="10">
        <f t="shared" si="221"/>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41324.79415509259</v>
      </c>
      <c r="T2312" s="10">
        <f t="shared" si="221"/>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41716.632847222223</v>
      </c>
      <c r="T2314" s="10">
        <f t="shared" si="221"/>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41002.958634259259</v>
      </c>
      <c r="T2315" s="10">
        <f t="shared" si="221"/>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41037.551585648151</v>
      </c>
      <c r="T2316" s="10">
        <f t="shared" si="221"/>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41004.72619212963</v>
      </c>
      <c r="T2317" s="10">
        <f t="shared" si="221"/>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41593.082002314812</v>
      </c>
      <c r="T2321" s="10">
        <f t="shared" si="221"/>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42799.260428240741</v>
      </c>
      <c r="T2323" s="10">
        <f t="shared" si="221"/>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42804.895474537043</v>
      </c>
      <c r="T2324" s="10">
        <f t="shared" si="221"/>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42807.755173611105</v>
      </c>
      <c r="T2325" s="10">
        <f t="shared" si="221"/>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42794.022349537037</v>
      </c>
      <c r="T2327" s="10">
        <f t="shared" si="221"/>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42804.034120370372</v>
      </c>
      <c r="T2328" s="10">
        <f t="shared" si="221"/>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41842.917129629634</v>
      </c>
      <c r="T2329" s="10">
        <f t="shared" si="221"/>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42011.628136574072</v>
      </c>
      <c r="T2334" s="10">
        <f t="shared" si="221"/>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41918.670115740737</v>
      </c>
      <c r="T2336" s="10">
        <f t="shared" si="221"/>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41666.924710648149</v>
      </c>
      <c r="T2338" s="10">
        <f t="shared" si="221"/>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41789.896805555552</v>
      </c>
      <c r="T2340" s="10">
        <f t="shared" si="221"/>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42692.79987268518</v>
      </c>
      <c r="T2341" s="10">
        <f t="shared" si="221"/>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e">
        <f t="shared" si="217"/>
        <v>#DIV/0!</v>
      </c>
      <c r="Q2343" t="str">
        <f t="shared" si="218"/>
        <v>technology</v>
      </c>
      <c r="R2343" t="str">
        <f t="shared" si="219"/>
        <v>web</v>
      </c>
      <c r="S2343" s="10">
        <f t="shared" si="220"/>
        <v>42167.813703703709</v>
      </c>
      <c r="T2343" s="10">
        <f t="shared" si="221"/>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e">
        <f t="shared" si="217"/>
        <v>#DIV/0!</v>
      </c>
      <c r="Q2344" t="str">
        <f t="shared" si="218"/>
        <v>technology</v>
      </c>
      <c r="R2344" t="str">
        <f t="shared" si="219"/>
        <v>web</v>
      </c>
      <c r="S2344" s="10">
        <f t="shared" si="220"/>
        <v>41897.702199074076</v>
      </c>
      <c r="T2344" s="10">
        <f t="shared" si="221"/>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42327.825289351851</v>
      </c>
      <c r="T2345" s="10">
        <f t="shared" si="221"/>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42515.727650462963</v>
      </c>
      <c r="T2346" s="10">
        <f t="shared" si="221"/>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e">
        <f t="shared" si="217"/>
        <v>#DIV/0!</v>
      </c>
      <c r="Q2347" t="str">
        <f t="shared" si="218"/>
        <v>technology</v>
      </c>
      <c r="R2347" t="str">
        <f t="shared" si="219"/>
        <v>web</v>
      </c>
      <c r="S2347" s="10">
        <f t="shared" si="220"/>
        <v>42060.001805555556</v>
      </c>
      <c r="T2347" s="10">
        <f t="shared" si="221"/>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42615.79896990741</v>
      </c>
      <c r="T2348" s="10">
        <f t="shared" si="221"/>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42577.607361111113</v>
      </c>
      <c r="T2349" s="10">
        <f t="shared" si="221"/>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42360.932152777779</v>
      </c>
      <c r="T2350" s="10">
        <f t="shared" si="221"/>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e">
        <f t="shared" si="217"/>
        <v>#DIV/0!</v>
      </c>
      <c r="Q2351" t="str">
        <f t="shared" si="218"/>
        <v>technology</v>
      </c>
      <c r="R2351" t="str">
        <f t="shared" si="219"/>
        <v>web</v>
      </c>
      <c r="S2351" s="10">
        <f t="shared" si="220"/>
        <v>42198.775787037041</v>
      </c>
      <c r="T2351" s="10">
        <f t="shared" si="221"/>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e">
        <f t="shared" si="217"/>
        <v>#DIV/0!</v>
      </c>
      <c r="Q2352" t="str">
        <f t="shared" si="218"/>
        <v>technology</v>
      </c>
      <c r="R2352" t="str">
        <f t="shared" si="219"/>
        <v>web</v>
      </c>
      <c r="S2352" s="10">
        <f t="shared" si="220"/>
        <v>42708.842245370368</v>
      </c>
      <c r="T2352" s="10">
        <f t="shared" si="221"/>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42094.101145833338</v>
      </c>
      <c r="T2353" s="10">
        <f t="shared" si="221"/>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e">
        <f t="shared" si="217"/>
        <v>#DIV/0!</v>
      </c>
      <c r="Q2354" t="str">
        <f t="shared" si="218"/>
        <v>technology</v>
      </c>
      <c r="R2354" t="str">
        <f t="shared" si="219"/>
        <v>web</v>
      </c>
      <c r="S2354" s="10">
        <f t="shared" si="220"/>
        <v>42101.633703703701</v>
      </c>
      <c r="T2354" s="10">
        <f t="shared" si="221"/>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e">
        <f t="shared" si="217"/>
        <v>#DIV/0!</v>
      </c>
      <c r="Q2355" t="str">
        <f t="shared" si="218"/>
        <v>technology</v>
      </c>
      <c r="R2355" t="str">
        <f t="shared" si="219"/>
        <v>web</v>
      </c>
      <c r="S2355" s="10">
        <f t="shared" si="220"/>
        <v>42103.676180555558</v>
      </c>
      <c r="T2355" s="10">
        <f t="shared" si="221"/>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41954.722916666666</v>
      </c>
      <c r="T2356" s="10">
        <f t="shared" si="221"/>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42096.918240740735</v>
      </c>
      <c r="T2357" s="10">
        <f t="shared" si="221"/>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e">
        <f t="shared" si="217"/>
        <v>#DIV/0!</v>
      </c>
      <c r="Q2358" t="str">
        <f t="shared" si="218"/>
        <v>technology</v>
      </c>
      <c r="R2358" t="str">
        <f t="shared" si="219"/>
        <v>web</v>
      </c>
      <c r="S2358" s="10">
        <f t="shared" si="220"/>
        <v>42130.78361111111</v>
      </c>
      <c r="T2358" s="10">
        <f t="shared" si="221"/>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e">
        <f t="shared" si="217"/>
        <v>#DIV/0!</v>
      </c>
      <c r="Q2359" t="str">
        <f t="shared" si="218"/>
        <v>technology</v>
      </c>
      <c r="R2359" t="str">
        <f t="shared" si="219"/>
        <v>web</v>
      </c>
      <c r="S2359" s="10">
        <f t="shared" si="220"/>
        <v>42264.620115740734</v>
      </c>
      <c r="T2359" s="10">
        <f t="shared" si="221"/>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e">
        <f t="shared" si="217"/>
        <v>#DIV/0!</v>
      </c>
      <c r="Q2360" t="str">
        <f t="shared" si="218"/>
        <v>technology</v>
      </c>
      <c r="R2360" t="str">
        <f t="shared" si="219"/>
        <v>web</v>
      </c>
      <c r="S2360" s="10">
        <f t="shared" si="220"/>
        <v>41978.930972222224</v>
      </c>
      <c r="T2360" s="10">
        <f t="shared" si="221"/>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42159.649583333332</v>
      </c>
      <c r="T2361" s="10">
        <f t="shared" si="221"/>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42377.70694444445</v>
      </c>
      <c r="T2362" s="10">
        <f t="shared" si="221"/>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e">
        <f t="shared" si="217"/>
        <v>#DIV/0!</v>
      </c>
      <c r="Q2363" t="str">
        <f t="shared" si="218"/>
        <v>technology</v>
      </c>
      <c r="R2363" t="str">
        <f t="shared" si="219"/>
        <v>web</v>
      </c>
      <c r="S2363" s="10">
        <f t="shared" si="220"/>
        <v>42466.858888888892</v>
      </c>
      <c r="T2363" s="10">
        <f t="shared" si="221"/>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41954.688310185185</v>
      </c>
      <c r="T2364" s="10">
        <f t="shared" si="221"/>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e">
        <f t="shared" si="217"/>
        <v>#DIV/0!</v>
      </c>
      <c r="Q2365" t="str">
        <f t="shared" si="218"/>
        <v>technology</v>
      </c>
      <c r="R2365" t="str">
        <f t="shared" si="219"/>
        <v>web</v>
      </c>
      <c r="S2365" s="10">
        <f t="shared" si="220"/>
        <v>42322.011574074073</v>
      </c>
      <c r="T2365" s="10">
        <f t="shared" si="221"/>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e">
        <f t="shared" si="217"/>
        <v>#DIV/0!</v>
      </c>
      <c r="Q2366" t="str">
        <f t="shared" si="218"/>
        <v>technology</v>
      </c>
      <c r="R2366" t="str">
        <f t="shared" si="219"/>
        <v>web</v>
      </c>
      <c r="S2366" s="10">
        <f t="shared" si="220"/>
        <v>42248.934675925921</v>
      </c>
      <c r="T2366" s="10">
        <f t="shared" si="221"/>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e">
        <f t="shared" si="217"/>
        <v>#DIV/0!</v>
      </c>
      <c r="Q2367" t="str">
        <f t="shared" si="218"/>
        <v>technology</v>
      </c>
      <c r="R2367" t="str">
        <f t="shared" si="219"/>
        <v>web</v>
      </c>
      <c r="S2367" s="10">
        <f t="shared" si="220"/>
        <v>42346.736400462964</v>
      </c>
      <c r="T2367" s="10">
        <f t="shared" si="221"/>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42268.531631944439</v>
      </c>
      <c r="T2368" s="10">
        <f t="shared" si="221"/>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42425.970092592594</v>
      </c>
      <c r="T2369" s="10">
        <f t="shared" si="221"/>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42063.721817129626</v>
      </c>
      <c r="T2370" s="10">
        <f t="shared" si="221"/>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e">
        <f t="shared" ref="P2371:P2434" si="223">AVERAGE(E2371/L2371)</f>
        <v>#DIV/0!</v>
      </c>
      <c r="Q2371" t="str">
        <f t="shared" ref="Q2371:Q2434" si="224">LEFT(N2371,FIND("/",N2371)-1)</f>
        <v>technology</v>
      </c>
      <c r="R2371" t="str">
        <f t="shared" ref="R2371:R2434" si="225">RIGHT(N2371,(LEN(N2371)-(FIND("/",N2371))))</f>
        <v>web</v>
      </c>
      <c r="S2371" s="10">
        <f t="shared" ref="S2371:S2434" si="226">(((J2371/60)/60)/24)+DATE(1970,1,1)</f>
        <v>42380.812627314815</v>
      </c>
      <c r="T2371" s="10">
        <f t="shared" ref="T2371:T2434" si="227">(((I2371/60)/60)/24)+DATE(1970,1,1)</f>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41961.18913194444</v>
      </c>
      <c r="T2372" s="10">
        <f t="shared" si="227"/>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e">
        <f t="shared" si="223"/>
        <v>#DIV/0!</v>
      </c>
      <c r="Q2373" t="str">
        <f t="shared" si="224"/>
        <v>technology</v>
      </c>
      <c r="R2373" t="str">
        <f t="shared" si="225"/>
        <v>web</v>
      </c>
      <c r="S2373" s="10">
        <f t="shared" si="226"/>
        <v>42150.777731481481</v>
      </c>
      <c r="T2373" s="10">
        <f t="shared" si="227"/>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42088.069108796291</v>
      </c>
      <c r="T2374" s="10">
        <f t="shared" si="227"/>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42215.662314814821</v>
      </c>
      <c r="T2375" s="10">
        <f t="shared" si="227"/>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42017.843287037031</v>
      </c>
      <c r="T2376" s="10">
        <f t="shared" si="227"/>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e">
        <f t="shared" si="223"/>
        <v>#DIV/0!</v>
      </c>
      <c r="Q2377" t="str">
        <f t="shared" si="224"/>
        <v>technology</v>
      </c>
      <c r="R2377" t="str">
        <f t="shared" si="225"/>
        <v>web</v>
      </c>
      <c r="S2377" s="10">
        <f t="shared" si="226"/>
        <v>42592.836076388892</v>
      </c>
      <c r="T2377" s="10">
        <f t="shared" si="227"/>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e">
        <f t="shared" si="223"/>
        <v>#DIV/0!</v>
      </c>
      <c r="Q2379" t="str">
        <f t="shared" si="224"/>
        <v>technology</v>
      </c>
      <c r="R2379" t="str">
        <f t="shared" si="225"/>
        <v>web</v>
      </c>
      <c r="S2379" s="10">
        <f t="shared" si="226"/>
        <v>42669.870173611111</v>
      </c>
      <c r="T2379" s="10">
        <f t="shared" si="227"/>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e">
        <f t="shared" si="223"/>
        <v>#DIV/0!</v>
      </c>
      <c r="Q2380" t="str">
        <f t="shared" si="224"/>
        <v>technology</v>
      </c>
      <c r="R2380" t="str">
        <f t="shared" si="225"/>
        <v>web</v>
      </c>
      <c r="S2380" s="10">
        <f t="shared" si="226"/>
        <v>42213.013078703705</v>
      </c>
      <c r="T2380" s="10">
        <f t="shared" si="227"/>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e">
        <f t="shared" si="223"/>
        <v>#DIV/0!</v>
      </c>
      <c r="Q2381" t="str">
        <f t="shared" si="224"/>
        <v>technology</v>
      </c>
      <c r="R2381" t="str">
        <f t="shared" si="225"/>
        <v>web</v>
      </c>
      <c r="S2381" s="10">
        <f t="shared" si="226"/>
        <v>42237.016388888893</v>
      </c>
      <c r="T2381" s="10">
        <f t="shared" si="227"/>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42248.793310185181</v>
      </c>
      <c r="T2382" s="10">
        <f t="shared" si="227"/>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42074.935740740737</v>
      </c>
      <c r="T2383" s="10">
        <f t="shared" si="227"/>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42195.187534722223</v>
      </c>
      <c r="T2384" s="10">
        <f t="shared" si="227"/>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42027.056793981479</v>
      </c>
      <c r="T2385" s="10">
        <f t="shared" si="227"/>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41927.067627314813</v>
      </c>
      <c r="T2386" s="10">
        <f t="shared" si="227"/>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42191.70175925926</v>
      </c>
      <c r="T2387" s="10">
        <f t="shared" si="227"/>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e">
        <f t="shared" si="223"/>
        <v>#DIV/0!</v>
      </c>
      <c r="Q2388" t="str">
        <f t="shared" si="224"/>
        <v>technology</v>
      </c>
      <c r="R2388" t="str">
        <f t="shared" si="225"/>
        <v>web</v>
      </c>
      <c r="S2388" s="10">
        <f t="shared" si="226"/>
        <v>41954.838240740741</v>
      </c>
      <c r="T2388" s="10">
        <f t="shared" si="227"/>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42528.626620370371</v>
      </c>
      <c r="T2389" s="10">
        <f t="shared" si="227"/>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41989.853692129633</v>
      </c>
      <c r="T2390" s="10">
        <f t="shared" si="227"/>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42179.653379629628</v>
      </c>
      <c r="T2391" s="10">
        <f t="shared" si="227"/>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e">
        <f t="shared" si="223"/>
        <v>#DIV/0!</v>
      </c>
      <c r="Q2392" t="str">
        <f t="shared" si="224"/>
        <v>technology</v>
      </c>
      <c r="R2392" t="str">
        <f t="shared" si="225"/>
        <v>web</v>
      </c>
      <c r="S2392" s="10">
        <f t="shared" si="226"/>
        <v>41968.262314814812</v>
      </c>
      <c r="T2392" s="10">
        <f t="shared" si="227"/>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42064.794490740736</v>
      </c>
      <c r="T2393" s="10">
        <f t="shared" si="227"/>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e">
        <f t="shared" si="223"/>
        <v>#DIV/0!</v>
      </c>
      <c r="Q2394" t="str">
        <f t="shared" si="224"/>
        <v>technology</v>
      </c>
      <c r="R2394" t="str">
        <f t="shared" si="225"/>
        <v>web</v>
      </c>
      <c r="S2394" s="10">
        <f t="shared" si="226"/>
        <v>42276.120636574073</v>
      </c>
      <c r="T2394" s="10">
        <f t="shared" si="227"/>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42194.648344907408</v>
      </c>
      <c r="T2395" s="10">
        <f t="shared" si="227"/>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42031.362187499995</v>
      </c>
      <c r="T2396" s="10">
        <f t="shared" si="227"/>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e">
        <f t="shared" si="223"/>
        <v>#DIV/0!</v>
      </c>
      <c r="Q2397" t="str">
        <f t="shared" si="224"/>
        <v>technology</v>
      </c>
      <c r="R2397" t="str">
        <f t="shared" si="225"/>
        <v>web</v>
      </c>
      <c r="S2397" s="10">
        <f t="shared" si="226"/>
        <v>42717.121377314819</v>
      </c>
      <c r="T2397" s="10">
        <f t="shared" si="227"/>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42262.849050925928</v>
      </c>
      <c r="T2398" s="10">
        <f t="shared" si="227"/>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e">
        <f t="shared" si="223"/>
        <v>#DIV/0!</v>
      </c>
      <c r="Q2399" t="str">
        <f t="shared" si="224"/>
        <v>technology</v>
      </c>
      <c r="R2399" t="str">
        <f t="shared" si="225"/>
        <v>web</v>
      </c>
      <c r="S2399" s="10">
        <f t="shared" si="226"/>
        <v>41976.88490740741</v>
      </c>
      <c r="T2399" s="10">
        <f t="shared" si="227"/>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e">
        <f t="shared" si="223"/>
        <v>#DIV/0!</v>
      </c>
      <c r="Q2400" t="str">
        <f t="shared" si="224"/>
        <v>technology</v>
      </c>
      <c r="R2400" t="str">
        <f t="shared" si="225"/>
        <v>web</v>
      </c>
      <c r="S2400" s="10">
        <f t="shared" si="226"/>
        <v>42157.916481481487</v>
      </c>
      <c r="T2400" s="10">
        <f t="shared" si="227"/>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e">
        <f t="shared" si="223"/>
        <v>#DIV/0!</v>
      </c>
      <c r="Q2401" t="str">
        <f t="shared" si="224"/>
        <v>technology</v>
      </c>
      <c r="R2401" t="str">
        <f t="shared" si="225"/>
        <v>web</v>
      </c>
      <c r="S2401" s="10">
        <f t="shared" si="226"/>
        <v>41956.853078703702</v>
      </c>
      <c r="T2401" s="10">
        <f t="shared" si="227"/>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e">
        <f t="shared" si="223"/>
        <v>#DIV/0!</v>
      </c>
      <c r="Q2402" t="str">
        <f t="shared" si="224"/>
        <v>technology</v>
      </c>
      <c r="R2402" t="str">
        <f t="shared" si="225"/>
        <v>web</v>
      </c>
      <c r="S2402" s="10">
        <f t="shared" si="226"/>
        <v>42444.268101851849</v>
      </c>
      <c r="T2402" s="10">
        <f t="shared" si="227"/>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42374.822870370372</v>
      </c>
      <c r="T2403" s="10">
        <f t="shared" si="227"/>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42107.679756944446</v>
      </c>
      <c r="T2404" s="10">
        <f t="shared" si="227"/>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42399.882615740738</v>
      </c>
      <c r="T2405" s="10">
        <f t="shared" si="227"/>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e">
        <f t="shared" si="223"/>
        <v>#DIV/0!</v>
      </c>
      <c r="Q2406" t="str">
        <f t="shared" si="224"/>
        <v>food</v>
      </c>
      <c r="R2406" t="str">
        <f t="shared" si="225"/>
        <v>food trucks</v>
      </c>
      <c r="S2406" s="10">
        <f t="shared" si="226"/>
        <v>42342.03943287037</v>
      </c>
      <c r="T2406" s="10">
        <f t="shared" si="227"/>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42595.585358796292</v>
      </c>
      <c r="T2407" s="10">
        <f t="shared" si="227"/>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41983.110995370371</v>
      </c>
      <c r="T2408" s="10">
        <f t="shared" si="227"/>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42082.575555555552</v>
      </c>
      <c r="T2409" s="10">
        <f t="shared" si="227"/>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41919.140706018516</v>
      </c>
      <c r="T2410" s="10">
        <f t="shared" si="227"/>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42204.875868055555</v>
      </c>
      <c r="T2411" s="10">
        <f t="shared" si="227"/>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e">
        <f t="shared" si="223"/>
        <v>#DIV/0!</v>
      </c>
      <c r="Q2412" t="str">
        <f t="shared" si="224"/>
        <v>food</v>
      </c>
      <c r="R2412" t="str">
        <f t="shared" si="225"/>
        <v>food trucks</v>
      </c>
      <c r="S2412" s="10">
        <f t="shared" si="226"/>
        <v>42224.408275462964</v>
      </c>
      <c r="T2412" s="10">
        <f t="shared" si="227"/>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42211.732430555552</v>
      </c>
      <c r="T2413" s="10">
        <f t="shared" si="227"/>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e">
        <f t="shared" si="223"/>
        <v>#DIV/0!</v>
      </c>
      <c r="Q2414" t="str">
        <f t="shared" si="224"/>
        <v>food</v>
      </c>
      <c r="R2414" t="str">
        <f t="shared" si="225"/>
        <v>food trucks</v>
      </c>
      <c r="S2414" s="10">
        <f t="shared" si="226"/>
        <v>42655.736956018518</v>
      </c>
      <c r="T2414" s="10">
        <f t="shared" si="227"/>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41760.10974537037</v>
      </c>
      <c r="T2415" s="10">
        <f t="shared" si="227"/>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42198.695138888885</v>
      </c>
      <c r="T2416" s="10">
        <f t="shared" si="227"/>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42536.862800925926</v>
      </c>
      <c r="T2417" s="10">
        <f t="shared" si="227"/>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42019.737766203703</v>
      </c>
      <c r="T2418" s="10">
        <f t="shared" si="227"/>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e">
        <f t="shared" si="223"/>
        <v>#DIV/0!</v>
      </c>
      <c r="Q2419" t="str">
        <f t="shared" si="224"/>
        <v>food</v>
      </c>
      <c r="R2419" t="str">
        <f t="shared" si="225"/>
        <v>food trucks</v>
      </c>
      <c r="S2419" s="10">
        <f t="shared" si="226"/>
        <v>41831.884108796294</v>
      </c>
      <c r="T2419" s="10">
        <f t="shared" si="227"/>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42027.856990740736</v>
      </c>
      <c r="T2420" s="10">
        <f t="shared" si="227"/>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e">
        <f t="shared" si="223"/>
        <v>#DIV/0!</v>
      </c>
      <c r="Q2421" t="str">
        <f t="shared" si="224"/>
        <v>food</v>
      </c>
      <c r="R2421" t="str">
        <f t="shared" si="225"/>
        <v>food trucks</v>
      </c>
      <c r="S2421" s="10">
        <f t="shared" si="226"/>
        <v>41993.738298611104</v>
      </c>
      <c r="T2421" s="10">
        <f t="shared" si="227"/>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41893.028877314813</v>
      </c>
      <c r="T2422" s="10">
        <f t="shared" si="227"/>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42026.687453703707</v>
      </c>
      <c r="T2423" s="10">
        <f t="shared" si="227"/>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42044.724953703699</v>
      </c>
      <c r="T2424" s="10">
        <f t="shared" si="227"/>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41974.704745370371</v>
      </c>
      <c r="T2425" s="10">
        <f t="shared" si="227"/>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41909.892453703702</v>
      </c>
      <c r="T2426" s="10">
        <f t="shared" si="227"/>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42502.913761574076</v>
      </c>
      <c r="T2427" s="10">
        <f t="shared" si="227"/>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e">
        <f t="shared" si="223"/>
        <v>#DIV/0!</v>
      </c>
      <c r="Q2428" t="str">
        <f t="shared" si="224"/>
        <v>food</v>
      </c>
      <c r="R2428" t="str">
        <f t="shared" si="225"/>
        <v>food trucks</v>
      </c>
      <c r="S2428" s="10">
        <f t="shared" si="226"/>
        <v>42164.170046296291</v>
      </c>
      <c r="T2428" s="10">
        <f t="shared" si="227"/>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42412.318668981476</v>
      </c>
      <c r="T2429" s="10">
        <f t="shared" si="227"/>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42045.784155092595</v>
      </c>
      <c r="T2430" s="10">
        <f t="shared" si="227"/>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42734.879236111112</v>
      </c>
      <c r="T2431" s="10">
        <f t="shared" si="227"/>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42382.130833333329</v>
      </c>
      <c r="T2432" s="10">
        <f t="shared" si="227"/>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42489.099687499998</v>
      </c>
      <c r="T2433" s="10">
        <f t="shared" si="227"/>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42041.218715277777</v>
      </c>
      <c r="T2434" s="10">
        <f t="shared" si="227"/>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e">
        <f t="shared" ref="P2435:P2498" si="229">AVERAGE(E2435/L2435)</f>
        <v>#DIV/0!</v>
      </c>
      <c r="Q2435" t="str">
        <f t="shared" ref="Q2435:Q2498" si="230">LEFT(N2435,FIND("/",N2435)-1)</f>
        <v>food</v>
      </c>
      <c r="R2435" t="str">
        <f t="shared" ref="R2435:R2498" si="231">RIGHT(N2435,(LEN(N2435)-(FIND("/",N2435))))</f>
        <v>food trucks</v>
      </c>
      <c r="S2435" s="10">
        <f t="shared" ref="S2435:S2498" si="232">(((J2435/60)/60)/24)+DATE(1970,1,1)</f>
        <v>42397.89980324074</v>
      </c>
      <c r="T2435" s="10">
        <f t="shared" ref="T2435:T2498" si="233">(((I2435/60)/60)/24)+DATE(1970,1,1)</f>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42180.18604166666</v>
      </c>
      <c r="T2436" s="10">
        <f t="shared" si="233"/>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42252.277615740735</v>
      </c>
      <c r="T2437" s="10">
        <f t="shared" si="233"/>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42338.615393518514</v>
      </c>
      <c r="T2438" s="10">
        <f t="shared" si="233"/>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e">
        <f t="shared" si="229"/>
        <v>#DIV/0!</v>
      </c>
      <c r="Q2439" t="str">
        <f t="shared" si="230"/>
        <v>food</v>
      </c>
      <c r="R2439" t="str">
        <f t="shared" si="231"/>
        <v>food trucks</v>
      </c>
      <c r="S2439" s="10">
        <f t="shared" si="232"/>
        <v>42031.965138888889</v>
      </c>
      <c r="T2439" s="10">
        <f t="shared" si="233"/>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42285.91506944444</v>
      </c>
      <c r="T2440" s="10">
        <f t="shared" si="233"/>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e">
        <f t="shared" si="229"/>
        <v>#DIV/0!</v>
      </c>
      <c r="Q2441" t="str">
        <f t="shared" si="230"/>
        <v>food</v>
      </c>
      <c r="R2441" t="str">
        <f t="shared" si="231"/>
        <v>food trucks</v>
      </c>
      <c r="S2441" s="10">
        <f t="shared" si="232"/>
        <v>42265.818622685183</v>
      </c>
      <c r="T2441" s="10">
        <f t="shared" si="233"/>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42383.899456018517</v>
      </c>
      <c r="T2442" s="10">
        <f t="shared" si="233"/>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41836.625254629631</v>
      </c>
      <c r="T2445" s="10">
        <f t="shared" si="233"/>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42654.469826388886</v>
      </c>
      <c r="T2449" s="10">
        <f t="shared" si="233"/>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42779.908449074079</v>
      </c>
      <c r="T2453" s="10">
        <f t="shared" si="233"/>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42761.961099537039</v>
      </c>
      <c r="T2458" s="10">
        <f t="shared" si="233"/>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42704.187118055561</v>
      </c>
      <c r="T2462" s="10">
        <f t="shared" si="233"/>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41373.102465277778</v>
      </c>
      <c r="T2468" s="10">
        <f t="shared" si="233"/>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41025.874201388891</v>
      </c>
      <c r="T2469" s="10">
        <f t="shared" si="233"/>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41023.07471064815</v>
      </c>
      <c r="T2472" s="10">
        <f t="shared" si="233"/>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41193.748483796298</v>
      </c>
      <c r="T2475" s="10">
        <f t="shared" si="233"/>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40417.011296296296</v>
      </c>
      <c r="T2476" s="10">
        <f t="shared" si="233"/>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40310.287673611114</v>
      </c>
      <c r="T2477" s="10">
        <f t="shared" si="233"/>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41913.328356481477</v>
      </c>
      <c r="T2478" s="10">
        <f t="shared" si="233"/>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41107.726782407408</v>
      </c>
      <c r="T2481" s="10">
        <f t="shared" si="233"/>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42227.936157407406</v>
      </c>
      <c r="T2482" s="10">
        <f t="shared" si="233"/>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40999.645925925928</v>
      </c>
      <c r="T2483" s="10">
        <f t="shared" si="233"/>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40711.782210648147</v>
      </c>
      <c r="T2484" s="10">
        <f t="shared" si="233"/>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40991.708055555559</v>
      </c>
      <c r="T2488" s="10">
        <f t="shared" si="233"/>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41373.690266203703</v>
      </c>
      <c r="T2491" s="10">
        <f t="shared" si="233"/>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41023.227731481478</v>
      </c>
      <c r="T2492" s="10">
        <f t="shared" si="233"/>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41022.645185185182</v>
      </c>
      <c r="T2496" s="10">
        <f t="shared" si="233"/>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41327.996435185189</v>
      </c>
      <c r="T2498" s="10">
        <f t="shared" si="233"/>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AVERAGE(E2499/L2499)</f>
        <v>80.551071428571419</v>
      </c>
      <c r="Q2499" t="str">
        <f t="shared" ref="Q2499:Q2562" si="236">LEFT(N2499,FIND("/",N2499)-1)</f>
        <v>music</v>
      </c>
      <c r="R2499" t="str">
        <f t="shared" ref="R2499:R2562" si="237">RIGHT(N2499,(LEN(N2499)-(FIND("/",N2499))))</f>
        <v>indie rock</v>
      </c>
      <c r="S2499" s="10">
        <f t="shared" ref="S2499:S2562" si="238">(((J2499/60)/60)/24)+DATE(1970,1,1)</f>
        <v>40730.878912037035</v>
      </c>
      <c r="T2499" s="10">
        <f t="shared" ref="T2499:T2562" si="239">(((I2499/60)/60)/24)+DATE(1970,1,1)</f>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42017.967442129629</v>
      </c>
      <c r="T2500" s="10">
        <f t="shared" si="239"/>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41226.648576388885</v>
      </c>
      <c r="T2501" s="10">
        <f t="shared" si="239"/>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42244.776666666665</v>
      </c>
      <c r="T2503" s="10">
        <f t="shared" si="239"/>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41858.825439814813</v>
      </c>
      <c r="T2504" s="10">
        <f t="shared" si="239"/>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e">
        <f t="shared" si="235"/>
        <v>#DIV/0!</v>
      </c>
      <c r="Q2505" t="str">
        <f t="shared" si="236"/>
        <v>food</v>
      </c>
      <c r="R2505" t="str">
        <f t="shared" si="237"/>
        <v>restaurants</v>
      </c>
      <c r="S2505" s="10">
        <f t="shared" si="238"/>
        <v>42498.899398148147</v>
      </c>
      <c r="T2505" s="10">
        <f t="shared" si="239"/>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e">
        <f t="shared" si="235"/>
        <v>#DIV/0!</v>
      </c>
      <c r="Q2506" t="str">
        <f t="shared" si="236"/>
        <v>food</v>
      </c>
      <c r="R2506" t="str">
        <f t="shared" si="237"/>
        <v>restaurants</v>
      </c>
      <c r="S2506" s="10">
        <f t="shared" si="238"/>
        <v>41928.015439814815</v>
      </c>
      <c r="T2506" s="10">
        <f t="shared" si="239"/>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e">
        <f t="shared" si="235"/>
        <v>#DIV/0!</v>
      </c>
      <c r="Q2507" t="str">
        <f t="shared" si="236"/>
        <v>food</v>
      </c>
      <c r="R2507" t="str">
        <f t="shared" si="237"/>
        <v>restaurants</v>
      </c>
      <c r="S2507" s="10">
        <f t="shared" si="238"/>
        <v>42047.05574074074</v>
      </c>
      <c r="T2507" s="10">
        <f t="shared" si="239"/>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42258.297094907408</v>
      </c>
      <c r="T2508" s="10">
        <f t="shared" si="239"/>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e">
        <f t="shared" si="235"/>
        <v>#DIV/0!</v>
      </c>
      <c r="Q2509" t="str">
        <f t="shared" si="236"/>
        <v>food</v>
      </c>
      <c r="R2509" t="str">
        <f t="shared" si="237"/>
        <v>restaurants</v>
      </c>
      <c r="S2509" s="10">
        <f t="shared" si="238"/>
        <v>42105.072962962964</v>
      </c>
      <c r="T2509" s="10">
        <f t="shared" si="239"/>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e">
        <f t="shared" si="235"/>
        <v>#DIV/0!</v>
      </c>
      <c r="Q2510" t="str">
        <f t="shared" si="236"/>
        <v>food</v>
      </c>
      <c r="R2510" t="str">
        <f t="shared" si="237"/>
        <v>restaurants</v>
      </c>
      <c r="S2510" s="10">
        <f t="shared" si="238"/>
        <v>41835.951782407406</v>
      </c>
      <c r="T2510" s="10">
        <f t="shared" si="239"/>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42058.809594907405</v>
      </c>
      <c r="T2511" s="10">
        <f t="shared" si="239"/>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42078.997361111105</v>
      </c>
      <c r="T2512" s="10">
        <f t="shared" si="239"/>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e">
        <f t="shared" si="235"/>
        <v>#DIV/0!</v>
      </c>
      <c r="Q2513" t="str">
        <f t="shared" si="236"/>
        <v>food</v>
      </c>
      <c r="R2513" t="str">
        <f t="shared" si="237"/>
        <v>restaurants</v>
      </c>
      <c r="S2513" s="10">
        <f t="shared" si="238"/>
        <v>42371.446909722217</v>
      </c>
      <c r="T2513" s="10">
        <f t="shared" si="239"/>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e">
        <f t="shared" si="235"/>
        <v>#DIV/0!</v>
      </c>
      <c r="Q2514" t="str">
        <f t="shared" si="236"/>
        <v>food</v>
      </c>
      <c r="R2514" t="str">
        <f t="shared" si="237"/>
        <v>restaurants</v>
      </c>
      <c r="S2514" s="10">
        <f t="shared" si="238"/>
        <v>41971.876863425925</v>
      </c>
      <c r="T2514" s="10">
        <f t="shared" si="239"/>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e">
        <f t="shared" si="235"/>
        <v>#DIV/0!</v>
      </c>
      <c r="Q2515" t="str">
        <f t="shared" si="236"/>
        <v>food</v>
      </c>
      <c r="R2515" t="str">
        <f t="shared" si="237"/>
        <v>restaurants</v>
      </c>
      <c r="S2515" s="10">
        <f t="shared" si="238"/>
        <v>42732.00681712963</v>
      </c>
      <c r="T2515" s="10">
        <f t="shared" si="239"/>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41854.389780092592</v>
      </c>
      <c r="T2516" s="10">
        <f t="shared" si="239"/>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42027.839733796296</v>
      </c>
      <c r="T2517" s="10">
        <f t="shared" si="239"/>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e">
        <f t="shared" si="235"/>
        <v>#DIV/0!</v>
      </c>
      <c r="Q2518" t="str">
        <f t="shared" si="236"/>
        <v>food</v>
      </c>
      <c r="R2518" t="str">
        <f t="shared" si="237"/>
        <v>restaurants</v>
      </c>
      <c r="S2518" s="10">
        <f t="shared" si="238"/>
        <v>41942.653379629628</v>
      </c>
      <c r="T2518" s="10">
        <f t="shared" si="239"/>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42052.802430555559</v>
      </c>
      <c r="T2519" s="10">
        <f t="shared" si="239"/>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e">
        <f t="shared" si="235"/>
        <v>#DIV/0!</v>
      </c>
      <c r="Q2520" t="str">
        <f t="shared" si="236"/>
        <v>food</v>
      </c>
      <c r="R2520" t="str">
        <f t="shared" si="237"/>
        <v>restaurants</v>
      </c>
      <c r="S2520" s="10">
        <f t="shared" si="238"/>
        <v>41926.680879629632</v>
      </c>
      <c r="T2520" s="10">
        <f t="shared" si="239"/>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41809.155138888891</v>
      </c>
      <c r="T2521" s="10">
        <f t="shared" si="239"/>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e">
        <f t="shared" si="235"/>
        <v>#DIV/0!</v>
      </c>
      <c r="Q2522" t="str">
        <f t="shared" si="236"/>
        <v>food</v>
      </c>
      <c r="R2522" t="str">
        <f t="shared" si="237"/>
        <v>restaurants</v>
      </c>
      <c r="S2522" s="10">
        <f t="shared" si="238"/>
        <v>42612.600520833337</v>
      </c>
      <c r="T2522" s="10">
        <f t="shared" si="239"/>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42269.967835648145</v>
      </c>
      <c r="T2523" s="10">
        <f t="shared" si="239"/>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42460.573611111111</v>
      </c>
      <c r="T2524" s="10">
        <f t="shared" si="239"/>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41930.975601851853</v>
      </c>
      <c r="T2525" s="10">
        <f t="shared" si="239"/>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42081.864641203705</v>
      </c>
      <c r="T2532" s="10">
        <f t="shared" si="239"/>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41943.791030092594</v>
      </c>
      <c r="T2537" s="10">
        <f t="shared" si="239"/>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41977.902222222227</v>
      </c>
      <c r="T2541" s="10">
        <f t="shared" si="239"/>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41483.449282407404</v>
      </c>
      <c r="T2543" s="10">
        <f t="shared" si="239"/>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40514.107615740737</v>
      </c>
      <c r="T2545" s="10">
        <f t="shared" si="239"/>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42027.13817129629</v>
      </c>
      <c r="T2547" s="10">
        <f t="shared" si="239"/>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40961.252141203702</v>
      </c>
      <c r="T2553" s="10">
        <f t="shared" si="239"/>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42769.809965277775</v>
      </c>
      <c r="T2554" s="10">
        <f t="shared" si="239"/>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41113.199155092596</v>
      </c>
      <c r="T2555" s="10">
        <f t="shared" si="239"/>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41026.655011574076</v>
      </c>
      <c r="T2557" s="10">
        <f t="shared" si="239"/>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42039.951087962967</v>
      </c>
      <c r="T2562" s="10">
        <f t="shared" si="239"/>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e">
        <f t="shared" ref="P2563:P2626" si="241">AVERAGE(E2563/L2563)</f>
        <v>#DIV/0!</v>
      </c>
      <c r="Q2563" t="str">
        <f t="shared" ref="Q2563:Q2626" si="242">LEFT(N2563,FIND("/",N2563)-1)</f>
        <v>food</v>
      </c>
      <c r="R2563" t="str">
        <f t="shared" ref="R2563:R2626" si="243">RIGHT(N2563,(LEN(N2563)-(FIND("/",N2563))))</f>
        <v>food trucks</v>
      </c>
      <c r="S2563" s="10">
        <f t="shared" ref="S2563:S2626" si="244">(((J2563/60)/60)/24)+DATE(1970,1,1)</f>
        <v>42260.528807870374</v>
      </c>
      <c r="T2563" s="10">
        <f t="shared" ref="T2563:T2626" si="245">(((I2563/60)/60)/24)+DATE(1970,1,1)</f>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42594.524756944447</v>
      </c>
      <c r="T2564" s="10">
        <f t="shared" si="245"/>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e">
        <f t="shared" si="241"/>
        <v>#DIV/0!</v>
      </c>
      <c r="Q2565" t="str">
        <f t="shared" si="242"/>
        <v>food</v>
      </c>
      <c r="R2565" t="str">
        <f t="shared" si="243"/>
        <v>food trucks</v>
      </c>
      <c r="S2565" s="10">
        <f t="shared" si="244"/>
        <v>42155.139479166668</v>
      </c>
      <c r="T2565" s="10">
        <f t="shared" si="245"/>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e">
        <f t="shared" si="241"/>
        <v>#DIV/0!</v>
      </c>
      <c r="Q2566" t="str">
        <f t="shared" si="242"/>
        <v>food</v>
      </c>
      <c r="R2566" t="str">
        <f t="shared" si="243"/>
        <v>food trucks</v>
      </c>
      <c r="S2566" s="10">
        <f t="shared" si="244"/>
        <v>41822.040497685186</v>
      </c>
      <c r="T2566" s="10">
        <f t="shared" si="245"/>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42440.650335648148</v>
      </c>
      <c r="T2567" s="10">
        <f t="shared" si="245"/>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e">
        <f t="shared" si="241"/>
        <v>#DIV/0!</v>
      </c>
      <c r="Q2568" t="str">
        <f t="shared" si="242"/>
        <v>food</v>
      </c>
      <c r="R2568" t="str">
        <f t="shared" si="243"/>
        <v>food trucks</v>
      </c>
      <c r="S2568" s="10">
        <f t="shared" si="244"/>
        <v>41842.980879629627</v>
      </c>
      <c r="T2568" s="10">
        <f t="shared" si="245"/>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42087.878912037035</v>
      </c>
      <c r="T2569" s="10">
        <f t="shared" si="245"/>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42584.666597222225</v>
      </c>
      <c r="T2570" s="10">
        <f t="shared" si="245"/>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42234.105462962965</v>
      </c>
      <c r="T2571" s="10">
        <f t="shared" si="245"/>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42744.903182870374</v>
      </c>
      <c r="T2572" s="10">
        <f t="shared" si="245"/>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42449.341678240744</v>
      </c>
      <c r="T2573" s="10">
        <f t="shared" si="245"/>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e">
        <f t="shared" si="241"/>
        <v>#DIV/0!</v>
      </c>
      <c r="Q2574" t="str">
        <f t="shared" si="242"/>
        <v>food</v>
      </c>
      <c r="R2574" t="str">
        <f t="shared" si="243"/>
        <v>food trucks</v>
      </c>
      <c r="S2574" s="10">
        <f t="shared" si="244"/>
        <v>42077.119409722218</v>
      </c>
      <c r="T2574" s="10">
        <f t="shared" si="245"/>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e">
        <f t="shared" si="241"/>
        <v>#DIV/0!</v>
      </c>
      <c r="Q2575" t="str">
        <f t="shared" si="242"/>
        <v>food</v>
      </c>
      <c r="R2575" t="str">
        <f t="shared" si="243"/>
        <v>food trucks</v>
      </c>
      <c r="S2575" s="10">
        <f t="shared" si="244"/>
        <v>41829.592002314814</v>
      </c>
      <c r="T2575" s="10">
        <f t="shared" si="245"/>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e">
        <f t="shared" si="241"/>
        <v>#DIV/0!</v>
      </c>
      <c r="Q2576" t="str">
        <f t="shared" si="242"/>
        <v>food</v>
      </c>
      <c r="R2576" t="str">
        <f t="shared" si="243"/>
        <v>food trucks</v>
      </c>
      <c r="S2576" s="10">
        <f t="shared" si="244"/>
        <v>42487.825752314813</v>
      </c>
      <c r="T2576" s="10">
        <f t="shared" si="245"/>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e">
        <f t="shared" si="241"/>
        <v>#DIV/0!</v>
      </c>
      <c r="Q2577" t="str">
        <f t="shared" si="242"/>
        <v>food</v>
      </c>
      <c r="R2577" t="str">
        <f t="shared" si="243"/>
        <v>food trucks</v>
      </c>
      <c r="S2577" s="10">
        <f t="shared" si="244"/>
        <v>41986.108726851846</v>
      </c>
      <c r="T2577" s="10">
        <f t="shared" si="245"/>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e">
        <f t="shared" si="241"/>
        <v>#DIV/0!</v>
      </c>
      <c r="Q2578" t="str">
        <f t="shared" si="242"/>
        <v>food</v>
      </c>
      <c r="R2578" t="str">
        <f t="shared" si="243"/>
        <v>food trucks</v>
      </c>
      <c r="S2578" s="10">
        <f t="shared" si="244"/>
        <v>42060.00980324074</v>
      </c>
      <c r="T2578" s="10">
        <f t="shared" si="245"/>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e">
        <f t="shared" si="241"/>
        <v>#DIV/0!</v>
      </c>
      <c r="Q2579" t="str">
        <f t="shared" si="242"/>
        <v>food</v>
      </c>
      <c r="R2579" t="str">
        <f t="shared" si="243"/>
        <v>food trucks</v>
      </c>
      <c r="S2579" s="10">
        <f t="shared" si="244"/>
        <v>41830.820567129631</v>
      </c>
      <c r="T2579" s="10">
        <f t="shared" si="245"/>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e">
        <f t="shared" si="241"/>
        <v>#DIV/0!</v>
      </c>
      <c r="Q2580" t="str">
        <f t="shared" si="242"/>
        <v>food</v>
      </c>
      <c r="R2580" t="str">
        <f t="shared" si="243"/>
        <v>food trucks</v>
      </c>
      <c r="S2580" s="10">
        <f t="shared" si="244"/>
        <v>42238.022905092599</v>
      </c>
      <c r="T2580" s="10">
        <f t="shared" si="245"/>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41837.829895833333</v>
      </c>
      <c r="T2581" s="10">
        <f t="shared" si="245"/>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42110.326423611114</v>
      </c>
      <c r="T2582" s="10">
        <f t="shared" si="245"/>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42294.628449074073</v>
      </c>
      <c r="T2583" s="10">
        <f t="shared" si="245"/>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42642.988819444443</v>
      </c>
      <c r="T2584" s="10">
        <f t="shared" si="245"/>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42019.76944444445</v>
      </c>
      <c r="T2585" s="10">
        <f t="shared" si="245"/>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e">
        <f t="shared" si="241"/>
        <v>#DIV/0!</v>
      </c>
      <c r="Q2586" t="str">
        <f t="shared" si="242"/>
        <v>food</v>
      </c>
      <c r="R2586" t="str">
        <f t="shared" si="243"/>
        <v>food trucks</v>
      </c>
      <c r="S2586" s="10">
        <f t="shared" si="244"/>
        <v>42140.173252314817</v>
      </c>
      <c r="T2586" s="10">
        <f t="shared" si="245"/>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41795.963333333333</v>
      </c>
      <c r="T2587" s="10">
        <f t="shared" si="245"/>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42333.330277777779</v>
      </c>
      <c r="T2588" s="10">
        <f t="shared" si="245"/>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42338.675381944442</v>
      </c>
      <c r="T2589" s="10">
        <f t="shared" si="245"/>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42042.676226851851</v>
      </c>
      <c r="T2590" s="10">
        <f t="shared" si="245"/>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42422.536192129628</v>
      </c>
      <c r="T2591" s="10">
        <f t="shared" si="245"/>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e">
        <f t="shared" si="241"/>
        <v>#DIV/0!</v>
      </c>
      <c r="Q2592" t="str">
        <f t="shared" si="242"/>
        <v>food</v>
      </c>
      <c r="R2592" t="str">
        <f t="shared" si="243"/>
        <v>food trucks</v>
      </c>
      <c r="S2592" s="10">
        <f t="shared" si="244"/>
        <v>42388.589085648149</v>
      </c>
      <c r="T2592" s="10">
        <f t="shared" si="245"/>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42382.906527777777</v>
      </c>
      <c r="T2593" s="10">
        <f t="shared" si="245"/>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41887.801168981481</v>
      </c>
      <c r="T2594" s="10">
        <f t="shared" si="245"/>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e">
        <f t="shared" si="241"/>
        <v>#DIV/0!</v>
      </c>
      <c r="Q2595" t="str">
        <f t="shared" si="242"/>
        <v>food</v>
      </c>
      <c r="R2595" t="str">
        <f t="shared" si="243"/>
        <v>food trucks</v>
      </c>
      <c r="S2595" s="10">
        <f t="shared" si="244"/>
        <v>42089.84520833334</v>
      </c>
      <c r="T2595" s="10">
        <f t="shared" si="245"/>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41828.967916666668</v>
      </c>
      <c r="T2596" s="10">
        <f t="shared" si="245"/>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42760.244212962964</v>
      </c>
      <c r="T2597" s="10">
        <f t="shared" si="245"/>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41828.664456018516</v>
      </c>
      <c r="T2598" s="10">
        <f t="shared" si="245"/>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42510.341631944444</v>
      </c>
      <c r="T2599" s="10">
        <f t="shared" si="245"/>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42240.840289351851</v>
      </c>
      <c r="T2600" s="10">
        <f t="shared" si="245"/>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41809.754016203704</v>
      </c>
      <c r="T2601" s="10">
        <f t="shared" si="245"/>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42394.900462962964</v>
      </c>
      <c r="T2602" s="10">
        <f t="shared" si="245"/>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41150.902187499996</v>
      </c>
      <c r="T2603" s="10">
        <f t="shared" si="245"/>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42508.541550925926</v>
      </c>
      <c r="T2607" s="10">
        <f t="shared" si="245"/>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42767.801712962959</v>
      </c>
      <c r="T2610" s="10">
        <f t="shared" si="245"/>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41075.237858796296</v>
      </c>
      <c r="T2611" s="10">
        <f t="shared" si="245"/>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42564.881076388891</v>
      </c>
      <c r="T2612" s="10">
        <f t="shared" si="245"/>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42704.335810185185</v>
      </c>
      <c r="T2613" s="10">
        <f t="shared" si="245"/>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41143.81821759259</v>
      </c>
      <c r="T2615" s="10">
        <f t="shared" si="245"/>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42211.99454861111</v>
      </c>
      <c r="T2618" s="10">
        <f t="shared" si="245"/>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41902.874432870369</v>
      </c>
      <c r="T2619" s="10">
        <f t="shared" si="245"/>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42273.884305555555</v>
      </c>
      <c r="T2621" s="10">
        <f t="shared" si="245"/>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42251.16715277778</v>
      </c>
      <c r="T2622" s="10">
        <f t="shared" si="245"/>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42115.74754629629</v>
      </c>
      <c r="T2623" s="10">
        <f t="shared" si="245"/>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42689.74324074074</v>
      </c>
      <c r="T2624" s="10">
        <f t="shared" si="245"/>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41144.42155092593</v>
      </c>
      <c r="T2626" s="10">
        <f t="shared" si="245"/>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AVERAGE(E2627/L2627)</f>
        <v>27.576923076923077</v>
      </c>
      <c r="Q2627" t="str">
        <f t="shared" ref="Q2627:Q2690" si="248">LEFT(N2627,FIND("/",N2627)-1)</f>
        <v>technology</v>
      </c>
      <c r="R2627" t="str">
        <f t="shared" ref="R2627:R2690" si="249">RIGHT(N2627,(LEN(N2627)-(FIND("/",N2627))))</f>
        <v>space exploration</v>
      </c>
      <c r="S2627" s="10">
        <f t="shared" ref="S2627:S2690" si="250">(((J2627/60)/60)/24)+DATE(1970,1,1)</f>
        <v>42658.810277777782</v>
      </c>
      <c r="T2627" s="10">
        <f t="shared" ref="T2627:T2690" si="251">(((I2627/60)/60)/24)+DATE(1970,1,1)</f>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42304.829409722224</v>
      </c>
      <c r="T2629" s="10">
        <f t="shared" si="251"/>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41953.966053240743</v>
      </c>
      <c r="T2630" s="10">
        <f t="shared" si="251"/>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41667.823287037041</v>
      </c>
      <c r="T2635" s="10">
        <f t="shared" si="251"/>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42037.950937500005</v>
      </c>
      <c r="T2637" s="10">
        <f t="shared" si="251"/>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42639.549479166672</v>
      </c>
      <c r="T2639" s="10">
        <f t="shared" si="251"/>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41880.827118055553</v>
      </c>
      <c r="T2643" s="10">
        <f t="shared" si="251"/>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e">
        <f t="shared" si="247"/>
        <v>#DIV/0!</v>
      </c>
      <c r="Q2644" t="str">
        <f t="shared" si="248"/>
        <v>technology</v>
      </c>
      <c r="R2644" t="str">
        <f t="shared" si="249"/>
        <v>space exploration</v>
      </c>
      <c r="S2644" s="10">
        <f t="shared" si="250"/>
        <v>42536.246620370366</v>
      </c>
      <c r="T2644" s="10">
        <f t="shared" si="251"/>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42689.582349537035</v>
      </c>
      <c r="T2645" s="10">
        <f t="shared" si="251"/>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42774.792071759264</v>
      </c>
      <c r="T2646" s="10">
        <f t="shared" si="251"/>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42226.313298611116</v>
      </c>
      <c r="T2648" s="10">
        <f t="shared" si="251"/>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42200.261793981481</v>
      </c>
      <c r="T2649" s="10">
        <f t="shared" si="251"/>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42408.714814814812</v>
      </c>
      <c r="T2650" s="10">
        <f t="shared" si="251"/>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42341.99700231482</v>
      </c>
      <c r="T2651" s="10">
        <f t="shared" si="251"/>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42695.624340277776</v>
      </c>
      <c r="T2652" s="10">
        <f t="shared" si="251"/>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42327.805659722217</v>
      </c>
      <c r="T2653" s="10">
        <f t="shared" si="251"/>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41953.158854166672</v>
      </c>
      <c r="T2654" s="10">
        <f t="shared" si="251"/>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42055.600995370376</v>
      </c>
      <c r="T2656" s="10">
        <f t="shared" si="251"/>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42381.866284722222</v>
      </c>
      <c r="T2657" s="10">
        <f t="shared" si="251"/>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42551.884189814817</v>
      </c>
      <c r="T2660" s="10">
        <f t="shared" si="251"/>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42082.069560185191</v>
      </c>
      <c r="T2661" s="10">
        <f t="shared" si="251"/>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42272.713171296295</v>
      </c>
      <c r="T2662" s="10">
        <f t="shared" si="251"/>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42222.622766203705</v>
      </c>
      <c r="T2665" s="10">
        <f t="shared" si="251"/>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42235.764340277776</v>
      </c>
      <c r="T2668" s="10">
        <f t="shared" si="251"/>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42275.588715277772</v>
      </c>
      <c r="T2670" s="10">
        <f t="shared" si="251"/>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41821.020601851851</v>
      </c>
      <c r="T2672" s="10">
        <f t="shared" si="251"/>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41962.749027777783</v>
      </c>
      <c r="T2673" s="10">
        <f t="shared" si="251"/>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42344.884143518517</v>
      </c>
      <c r="T2674" s="10">
        <f t="shared" si="251"/>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41912.541655092595</v>
      </c>
      <c r="T2675" s="10">
        <f t="shared" si="251"/>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41923.857511574075</v>
      </c>
      <c r="T2677" s="10">
        <f t="shared" si="251"/>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42482.624699074076</v>
      </c>
      <c r="T2678" s="10">
        <f t="shared" si="251"/>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41793.029432870368</v>
      </c>
      <c r="T2679" s="10">
        <f t="shared" si="251"/>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42241.798206018517</v>
      </c>
      <c r="T2680" s="10">
        <f t="shared" si="251"/>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42033.001087962963</v>
      </c>
      <c r="T2681" s="10">
        <f t="shared" si="251"/>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42436.211701388893</v>
      </c>
      <c r="T2682" s="10">
        <f t="shared" si="251"/>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41805.895254629628</v>
      </c>
      <c r="T2683" s="10">
        <f t="shared" si="251"/>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41932.871990740743</v>
      </c>
      <c r="T2684" s="10">
        <f t="shared" si="251"/>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42034.75509259259</v>
      </c>
      <c r="T2685" s="10">
        <f t="shared" si="251"/>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41820.914641203701</v>
      </c>
      <c r="T2686" s="10">
        <f t="shared" si="251"/>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42061.69594907407</v>
      </c>
      <c r="T2687" s="10">
        <f t="shared" si="251"/>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e">
        <f t="shared" si="247"/>
        <v>#DIV/0!</v>
      </c>
      <c r="Q2688" t="str">
        <f t="shared" si="248"/>
        <v>food</v>
      </c>
      <c r="R2688" t="str">
        <f t="shared" si="249"/>
        <v>food trucks</v>
      </c>
      <c r="S2688" s="10">
        <f t="shared" si="250"/>
        <v>41892.974803240737</v>
      </c>
      <c r="T2688" s="10">
        <f t="shared" si="251"/>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e">
        <f t="shared" si="247"/>
        <v>#DIV/0!</v>
      </c>
      <c r="Q2689" t="str">
        <f t="shared" si="248"/>
        <v>food</v>
      </c>
      <c r="R2689" t="str">
        <f t="shared" si="249"/>
        <v>food trucks</v>
      </c>
      <c r="S2689" s="10">
        <f t="shared" si="250"/>
        <v>42154.64025462963</v>
      </c>
      <c r="T2689" s="10">
        <f t="shared" si="251"/>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42028.118865740747</v>
      </c>
      <c r="T2690" s="10">
        <f t="shared" si="251"/>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AVERAGE(E2691/L2691)</f>
        <v>1</v>
      </c>
      <c r="Q2691" t="str">
        <f t="shared" ref="Q2691:Q2754" si="254">LEFT(N2691,FIND("/",N2691)-1)</f>
        <v>food</v>
      </c>
      <c r="R2691" t="str">
        <f t="shared" ref="R2691:R2754" si="255">RIGHT(N2691,(LEN(N2691)-(FIND("/",N2691))))</f>
        <v>food trucks</v>
      </c>
      <c r="S2691" s="10">
        <f t="shared" ref="S2691:S2754" si="256">(((J2691/60)/60)/24)+DATE(1970,1,1)</f>
        <v>42551.961689814809</v>
      </c>
      <c r="T2691" s="10">
        <f t="shared" ref="T2691:T2754" si="257">(((I2691/60)/60)/24)+DATE(1970,1,1)</f>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42113.105046296296</v>
      </c>
      <c r="T2692" s="10">
        <f t="shared" si="257"/>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42089.724039351851</v>
      </c>
      <c r="T2693" s="10">
        <f t="shared" si="257"/>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42058.334027777775</v>
      </c>
      <c r="T2694" s="10">
        <f t="shared" si="257"/>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41834.138495370367</v>
      </c>
      <c r="T2695" s="10">
        <f t="shared" si="257"/>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41878.140497685185</v>
      </c>
      <c r="T2696" s="10">
        <f t="shared" si="257"/>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42048.181921296295</v>
      </c>
      <c r="T2697" s="10">
        <f t="shared" si="257"/>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41964.844444444447</v>
      </c>
      <c r="T2698" s="10">
        <f t="shared" si="257"/>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42187.940081018518</v>
      </c>
      <c r="T2699" s="10">
        <f t="shared" si="257"/>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41787.898240740738</v>
      </c>
      <c r="T2700" s="10">
        <f t="shared" si="257"/>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e">
        <f t="shared" si="253"/>
        <v>#DIV/0!</v>
      </c>
      <c r="Q2701" t="str">
        <f t="shared" si="254"/>
        <v>food</v>
      </c>
      <c r="R2701" t="str">
        <f t="shared" si="255"/>
        <v>food trucks</v>
      </c>
      <c r="S2701" s="10">
        <f t="shared" si="256"/>
        <v>41829.896562499998</v>
      </c>
      <c r="T2701" s="10">
        <f t="shared" si="257"/>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41870.87467592593</v>
      </c>
      <c r="T2702" s="10">
        <f t="shared" si="257"/>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42800.801817129628</v>
      </c>
      <c r="T2704" s="10">
        <f t="shared" si="257"/>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42787.862430555557</v>
      </c>
      <c r="T2706" s="10">
        <f t="shared" si="257"/>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42773.916180555556</v>
      </c>
      <c r="T2707" s="10">
        <f t="shared" si="257"/>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41899.294942129629</v>
      </c>
      <c r="T2708" s="10">
        <f t="shared" si="257"/>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41391.782905092594</v>
      </c>
      <c r="T2709" s="10">
        <f t="shared" si="257"/>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42612.149780092594</v>
      </c>
      <c r="T2711" s="10">
        <f t="shared" si="257"/>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41828.229490740741</v>
      </c>
      <c r="T2712" s="10">
        <f t="shared" si="257"/>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42387.398472222223</v>
      </c>
      <c r="T2717" s="10">
        <f t="shared" si="257"/>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42704.857094907406</v>
      </c>
      <c r="T2724" s="10">
        <f t="shared" si="257"/>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42199.32707175926</v>
      </c>
      <c r="T2726" s="10">
        <f t="shared" si="257"/>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42745.744618055556</v>
      </c>
      <c r="T2727" s="10">
        <f t="shared" si="257"/>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42198.676655092597</v>
      </c>
      <c r="T2729" s="10">
        <f t="shared" si="257"/>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42333.59993055556</v>
      </c>
      <c r="T2730" s="10">
        <f t="shared" si="257"/>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42626.668888888889</v>
      </c>
      <c r="T2736" s="10">
        <f t="shared" si="257"/>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41316.120949074073</v>
      </c>
      <c r="T2737" s="10">
        <f t="shared" si="257"/>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41722.666354166664</v>
      </c>
      <c r="T2738" s="10">
        <f t="shared" si="257"/>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41611.917673611111</v>
      </c>
      <c r="T2739" s="10">
        <f t="shared" si="257"/>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41719.887928240743</v>
      </c>
      <c r="T2741" s="10">
        <f t="shared" si="257"/>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41911.657430555555</v>
      </c>
      <c r="T2743" s="10">
        <f t="shared" si="257"/>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41030.719756944447</v>
      </c>
      <c r="T2744" s="10">
        <f t="shared" si="257"/>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e">
        <f t="shared" si="253"/>
        <v>#DIV/0!</v>
      </c>
      <c r="Q2745" t="str">
        <f t="shared" si="254"/>
        <v>publishing</v>
      </c>
      <c r="R2745" t="str">
        <f t="shared" si="255"/>
        <v>children's books</v>
      </c>
      <c r="S2745" s="10">
        <f t="shared" si="256"/>
        <v>42632.328784722224</v>
      </c>
      <c r="T2745" s="10">
        <f t="shared" si="257"/>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40938.062476851854</v>
      </c>
      <c r="T2746" s="10">
        <f t="shared" si="257"/>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41850.781377314815</v>
      </c>
      <c r="T2748" s="10">
        <f t="shared" si="257"/>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41044.64811342593</v>
      </c>
      <c r="T2749" s="10">
        <f t="shared" si="257"/>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42585.7106712963</v>
      </c>
      <c r="T2750" s="10">
        <f t="shared" si="257"/>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42068.799039351856</v>
      </c>
      <c r="T2751" s="10">
        <f t="shared" si="257"/>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e">
        <f t="shared" si="253"/>
        <v>#DIV/0!</v>
      </c>
      <c r="Q2752" t="str">
        <f t="shared" si="254"/>
        <v>publishing</v>
      </c>
      <c r="R2752" t="str">
        <f t="shared" si="255"/>
        <v>children's books</v>
      </c>
      <c r="S2752" s="10">
        <f t="shared" si="256"/>
        <v>41078.899826388886</v>
      </c>
      <c r="T2752" s="10">
        <f t="shared" si="257"/>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e">
        <f t="shared" si="253"/>
        <v>#DIV/0!</v>
      </c>
      <c r="Q2753" t="str">
        <f t="shared" si="254"/>
        <v>publishing</v>
      </c>
      <c r="R2753" t="str">
        <f t="shared" si="255"/>
        <v>children's books</v>
      </c>
      <c r="S2753" s="10">
        <f t="shared" si="256"/>
        <v>41747.887060185189</v>
      </c>
      <c r="T2753" s="10">
        <f t="shared" si="257"/>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40855.765092592592</v>
      </c>
      <c r="T2754" s="10">
        <f t="shared" si="257"/>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AVERAGE(E2755/L2755)</f>
        <v>47.5</v>
      </c>
      <c r="Q2755" t="str">
        <f t="shared" ref="Q2755:Q2818" si="260">LEFT(N2755,FIND("/",N2755)-1)</f>
        <v>publishing</v>
      </c>
      <c r="R2755" t="str">
        <f t="shared" ref="R2755:R2818" si="261">RIGHT(N2755,(LEN(N2755)-(FIND("/",N2755))))</f>
        <v>children's books</v>
      </c>
      <c r="S2755" s="10">
        <f t="shared" ref="S2755:S2818" si="262">(((J2755/60)/60)/24)+DATE(1970,1,1)</f>
        <v>41117.900729166664</v>
      </c>
      <c r="T2755" s="10">
        <f t="shared" ref="T2755:T2818" si="263">(((I2755/60)/60)/24)+DATE(1970,1,1)</f>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e">
        <f t="shared" si="259"/>
        <v>#DIV/0!</v>
      </c>
      <c r="Q2756" t="str">
        <f t="shared" si="260"/>
        <v>publishing</v>
      </c>
      <c r="R2756" t="str">
        <f t="shared" si="261"/>
        <v>children's books</v>
      </c>
      <c r="S2756" s="10">
        <f t="shared" si="262"/>
        <v>41863.636006944449</v>
      </c>
      <c r="T2756" s="10">
        <f t="shared" si="263"/>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42072.790821759263</v>
      </c>
      <c r="T2757" s="10">
        <f t="shared" si="263"/>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41620.90047453704</v>
      </c>
      <c r="T2758" s="10">
        <f t="shared" si="263"/>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42573.65662037037</v>
      </c>
      <c r="T2759" s="10">
        <f t="shared" si="263"/>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42639.441932870366</v>
      </c>
      <c r="T2760" s="10">
        <f t="shared" si="263"/>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42524.36650462963</v>
      </c>
      <c r="T2761" s="10">
        <f t="shared" si="263"/>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e">
        <f t="shared" si="259"/>
        <v>#DIV/0!</v>
      </c>
      <c r="Q2762" t="str">
        <f t="shared" si="260"/>
        <v>publishing</v>
      </c>
      <c r="R2762" t="str">
        <f t="shared" si="261"/>
        <v>children's books</v>
      </c>
      <c r="S2762" s="10">
        <f t="shared" si="262"/>
        <v>41415.461319444446</v>
      </c>
      <c r="T2762" s="10">
        <f t="shared" si="263"/>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41247.063576388886</v>
      </c>
      <c r="T2763" s="10">
        <f t="shared" si="263"/>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40927.036979166667</v>
      </c>
      <c r="T2764" s="10">
        <f t="shared" si="263"/>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41373.579675925925</v>
      </c>
      <c r="T2765" s="10">
        <f t="shared" si="263"/>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41030.292025462964</v>
      </c>
      <c r="T2766" s="10">
        <f t="shared" si="263"/>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e">
        <f t="shared" si="259"/>
        <v>#DIV/0!</v>
      </c>
      <c r="Q2767" t="str">
        <f t="shared" si="260"/>
        <v>publishing</v>
      </c>
      <c r="R2767" t="str">
        <f t="shared" si="261"/>
        <v>children's books</v>
      </c>
      <c r="S2767" s="10">
        <f t="shared" si="262"/>
        <v>41194.579027777778</v>
      </c>
      <c r="T2767" s="10">
        <f t="shared" si="263"/>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40736.668032407404</v>
      </c>
      <c r="T2768" s="10">
        <f t="shared" si="263"/>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42172.958912037036</v>
      </c>
      <c r="T2769" s="10">
        <f t="shared" si="263"/>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40967.614849537036</v>
      </c>
      <c r="T2770" s="10">
        <f t="shared" si="263"/>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41745.826273148145</v>
      </c>
      <c r="T2771" s="10">
        <f t="shared" si="263"/>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41686.705208333333</v>
      </c>
      <c r="T2772" s="10">
        <f t="shared" si="263"/>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e">
        <f t="shared" si="259"/>
        <v>#DIV/0!</v>
      </c>
      <c r="Q2773" t="str">
        <f t="shared" si="260"/>
        <v>publishing</v>
      </c>
      <c r="R2773" t="str">
        <f t="shared" si="261"/>
        <v>children's books</v>
      </c>
      <c r="S2773" s="10">
        <f t="shared" si="262"/>
        <v>41257.531712962962</v>
      </c>
      <c r="T2773" s="10">
        <f t="shared" si="263"/>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e">
        <f t="shared" si="259"/>
        <v>#DIV/0!</v>
      </c>
      <c r="Q2774" t="str">
        <f t="shared" si="260"/>
        <v>publishing</v>
      </c>
      <c r="R2774" t="str">
        <f t="shared" si="261"/>
        <v>children's books</v>
      </c>
      <c r="S2774" s="10">
        <f t="shared" si="262"/>
        <v>41537.869143518517</v>
      </c>
      <c r="T2774" s="10">
        <f t="shared" si="263"/>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42474.86482638889</v>
      </c>
      <c r="T2775" s="10">
        <f t="shared" si="263"/>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41311.126481481479</v>
      </c>
      <c r="T2776" s="10">
        <f t="shared" si="263"/>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40863.013356481482</v>
      </c>
      <c r="T2777" s="10">
        <f t="shared" si="263"/>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42136.297175925924</v>
      </c>
      <c r="T2778" s="10">
        <f t="shared" si="263"/>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42172.669027777782</v>
      </c>
      <c r="T2779" s="10">
        <f t="shared" si="263"/>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42300.585891203707</v>
      </c>
      <c r="T2781" s="10">
        <f t="shared" si="263"/>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e">
        <f t="shared" si="259"/>
        <v>#DIV/0!</v>
      </c>
      <c r="Q2782" t="str">
        <f t="shared" si="260"/>
        <v>publishing</v>
      </c>
      <c r="R2782" t="str">
        <f t="shared" si="261"/>
        <v>children's books</v>
      </c>
      <c r="S2782" s="10">
        <f t="shared" si="262"/>
        <v>42774.447777777779</v>
      </c>
      <c r="T2782" s="10">
        <f t="shared" si="263"/>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42026.924976851849</v>
      </c>
      <c r="T2784" s="10">
        <f t="shared" si="263"/>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42558.189432870371</v>
      </c>
      <c r="T2787" s="10">
        <f t="shared" si="263"/>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41808.198518518519</v>
      </c>
      <c r="T2789" s="10">
        <f t="shared" si="263"/>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42016.938692129625</v>
      </c>
      <c r="T2792" s="10">
        <f t="shared" si="263"/>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42416.691655092596</v>
      </c>
      <c r="T2796" s="10">
        <f t="shared" si="263"/>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41798.94027777778</v>
      </c>
      <c r="T2799" s="10">
        <f t="shared" si="263"/>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42507.264699074076</v>
      </c>
      <c r="T2801" s="10">
        <f t="shared" si="263"/>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41900.243159722224</v>
      </c>
      <c r="T2803" s="10">
        <f t="shared" si="263"/>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42158.065694444449</v>
      </c>
      <c r="T2805" s="10">
        <f t="shared" si="263"/>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42208.84646990741</v>
      </c>
      <c r="T2810" s="10">
        <f t="shared" si="263"/>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41759.13962962963</v>
      </c>
      <c r="T2812" s="10">
        <f t="shared" si="263"/>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42028.496562500004</v>
      </c>
      <c r="T2813" s="10">
        <f t="shared" si="263"/>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42103.399479166663</v>
      </c>
      <c r="T2816" s="10">
        <f t="shared" si="263"/>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AVERAGE(E2819/L2819)</f>
        <v>23.636363636363637</v>
      </c>
      <c r="Q2819" t="str">
        <f t="shared" ref="Q2819:Q2882" si="266">LEFT(N2819,FIND("/",N2819)-1)</f>
        <v>theater</v>
      </c>
      <c r="R2819" t="str">
        <f t="shared" ref="R2819:R2882" si="267">RIGHT(N2819,(LEN(N2819)-(FIND("/",N2819))))</f>
        <v>plays</v>
      </c>
      <c r="S2819" s="10">
        <f t="shared" ref="S2819:S2882" si="268">(((J2819/60)/60)/24)+DATE(1970,1,1)</f>
        <v>42023.634976851856</v>
      </c>
      <c r="T2819" s="10">
        <f t="shared" ref="T2819:T2882" si="269">(((I2819/60)/60)/24)+DATE(1970,1,1)</f>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42139.525567129633</v>
      </c>
      <c r="T2821" s="10">
        <f t="shared" si="269"/>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41875.922858796301</v>
      </c>
      <c r="T2823" s="10">
        <f t="shared" si="269"/>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42060.683935185181</v>
      </c>
      <c r="T2824" s="10">
        <f t="shared" si="269"/>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42254.264687499999</v>
      </c>
      <c r="T2830" s="10">
        <f t="shared" si="269"/>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42495.434236111112</v>
      </c>
      <c r="T2831" s="10">
        <f t="shared" si="269"/>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41758.839675925927</v>
      </c>
      <c r="T2832" s="10">
        <f t="shared" si="269"/>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42268.127696759257</v>
      </c>
      <c r="T2835" s="10">
        <f t="shared" si="269"/>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42019.959837962961</v>
      </c>
      <c r="T2836" s="10">
        <f t="shared" si="269"/>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42307.908379629633</v>
      </c>
      <c r="T2839" s="10">
        <f t="shared" si="269"/>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42291.739548611105</v>
      </c>
      <c r="T2843" s="10">
        <f t="shared" si="269"/>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e">
        <f t="shared" si="265"/>
        <v>#DIV/0!</v>
      </c>
      <c r="Q2844" t="str">
        <f t="shared" si="266"/>
        <v>theater</v>
      </c>
      <c r="R2844" t="str">
        <f t="shared" si="267"/>
        <v>plays</v>
      </c>
      <c r="S2844" s="10">
        <f t="shared" si="268"/>
        <v>41784.952488425923</v>
      </c>
      <c r="T2844" s="10">
        <f t="shared" si="269"/>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e">
        <f t="shared" si="265"/>
        <v>#DIV/0!</v>
      </c>
      <c r="Q2845" t="str">
        <f t="shared" si="266"/>
        <v>theater</v>
      </c>
      <c r="R2845" t="str">
        <f t="shared" si="267"/>
        <v>plays</v>
      </c>
      <c r="S2845" s="10">
        <f t="shared" si="268"/>
        <v>42492.737847222219</v>
      </c>
      <c r="T2845" s="10">
        <f t="shared" si="269"/>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42709.546064814815</v>
      </c>
      <c r="T2846" s="10">
        <f t="shared" si="269"/>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e">
        <f t="shared" si="265"/>
        <v>#DIV/0!</v>
      </c>
      <c r="Q2848" t="str">
        <f t="shared" si="266"/>
        <v>theater</v>
      </c>
      <c r="R2848" t="str">
        <f t="shared" si="267"/>
        <v>plays</v>
      </c>
      <c r="S2848" s="10">
        <f t="shared" si="268"/>
        <v>42108.692060185189</v>
      </c>
      <c r="T2848" s="10">
        <f t="shared" si="269"/>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e">
        <f t="shared" si="265"/>
        <v>#DIV/0!</v>
      </c>
      <c r="Q2849" t="str">
        <f t="shared" si="266"/>
        <v>theater</v>
      </c>
      <c r="R2849" t="str">
        <f t="shared" si="267"/>
        <v>plays</v>
      </c>
      <c r="S2849" s="10">
        <f t="shared" si="268"/>
        <v>42453.806307870371</v>
      </c>
      <c r="T2849" s="10">
        <f t="shared" si="269"/>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42123.648831018523</v>
      </c>
      <c r="T2850" s="10">
        <f t="shared" si="269"/>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42453.428240740745</v>
      </c>
      <c r="T2851" s="10">
        <f t="shared" si="269"/>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41858.007071759261</v>
      </c>
      <c r="T2852" s="10">
        <f t="shared" si="269"/>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e">
        <f t="shared" si="265"/>
        <v>#DIV/0!</v>
      </c>
      <c r="Q2853" t="str">
        <f t="shared" si="266"/>
        <v>theater</v>
      </c>
      <c r="R2853" t="str">
        <f t="shared" si="267"/>
        <v>plays</v>
      </c>
      <c r="S2853" s="10">
        <f t="shared" si="268"/>
        <v>42390.002650462964</v>
      </c>
      <c r="T2853" s="10">
        <f t="shared" si="269"/>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41781.045173611114</v>
      </c>
      <c r="T2854" s="10">
        <f t="shared" si="269"/>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e">
        <f t="shared" si="265"/>
        <v>#DIV/0!</v>
      </c>
      <c r="Q2855" t="str">
        <f t="shared" si="266"/>
        <v>theater</v>
      </c>
      <c r="R2855" t="str">
        <f t="shared" si="267"/>
        <v>plays</v>
      </c>
      <c r="S2855" s="10">
        <f t="shared" si="268"/>
        <v>41836.190937499996</v>
      </c>
      <c r="T2855" s="10">
        <f t="shared" si="269"/>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42111.71665509259</v>
      </c>
      <c r="T2856" s="10">
        <f t="shared" si="269"/>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42370.007766203707</v>
      </c>
      <c r="T2857" s="10">
        <f t="shared" si="269"/>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42165.037581018521</v>
      </c>
      <c r="T2858" s="10">
        <f t="shared" si="269"/>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42726.920081018514</v>
      </c>
      <c r="T2859" s="10">
        <f t="shared" si="269"/>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e">
        <f t="shared" si="265"/>
        <v>#DIV/0!</v>
      </c>
      <c r="Q2860" t="str">
        <f t="shared" si="266"/>
        <v>theater</v>
      </c>
      <c r="R2860" t="str">
        <f t="shared" si="267"/>
        <v>plays</v>
      </c>
      <c r="S2860" s="10">
        <f t="shared" si="268"/>
        <v>41954.545081018514</v>
      </c>
      <c r="T2860" s="10">
        <f t="shared" si="269"/>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42233.362314814818</v>
      </c>
      <c r="T2861" s="10">
        <f t="shared" si="269"/>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42480.800648148142</v>
      </c>
      <c r="T2862" s="10">
        <f t="shared" si="269"/>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42257.590833333335</v>
      </c>
      <c r="T2863" s="10">
        <f t="shared" si="269"/>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41784.789687500001</v>
      </c>
      <c r="T2864" s="10">
        <f t="shared" si="269"/>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41831.675034722226</v>
      </c>
      <c r="T2865" s="10">
        <f t="shared" si="269"/>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42172.613506944443</v>
      </c>
      <c r="T2866" s="10">
        <f t="shared" si="269"/>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e">
        <f t="shared" si="265"/>
        <v>#DIV/0!</v>
      </c>
      <c r="Q2867" t="str">
        <f t="shared" si="266"/>
        <v>theater</v>
      </c>
      <c r="R2867" t="str">
        <f t="shared" si="267"/>
        <v>plays</v>
      </c>
      <c r="S2867" s="10">
        <f t="shared" si="268"/>
        <v>41950.114108796297</v>
      </c>
      <c r="T2867" s="10">
        <f t="shared" si="269"/>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42627.955104166671</v>
      </c>
      <c r="T2868" s="10">
        <f t="shared" si="269"/>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42531.195277777777</v>
      </c>
      <c r="T2869" s="10">
        <f t="shared" si="269"/>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42618.827013888891</v>
      </c>
      <c r="T2870" s="10">
        <f t="shared" si="269"/>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42540.593530092592</v>
      </c>
      <c r="T2871" s="10">
        <f t="shared" si="269"/>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41746.189409722225</v>
      </c>
      <c r="T2872" s="10">
        <f t="shared" si="269"/>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41974.738576388889</v>
      </c>
      <c r="T2873" s="10">
        <f t="shared" si="269"/>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e">
        <f t="shared" si="265"/>
        <v>#DIV/0!</v>
      </c>
      <c r="Q2874" t="str">
        <f t="shared" si="266"/>
        <v>theater</v>
      </c>
      <c r="R2874" t="str">
        <f t="shared" si="267"/>
        <v>plays</v>
      </c>
      <c r="S2874" s="10">
        <f t="shared" si="268"/>
        <v>42115.11618055556</v>
      </c>
      <c r="T2874" s="10">
        <f t="shared" si="269"/>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42002.817488425921</v>
      </c>
      <c r="T2875" s="10">
        <f t="shared" si="269"/>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42722.84474537037</v>
      </c>
      <c r="T2876" s="10">
        <f t="shared" si="269"/>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42465.128391203703</v>
      </c>
      <c r="T2877" s="10">
        <f t="shared" si="269"/>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e">
        <f t="shared" si="265"/>
        <v>#DIV/0!</v>
      </c>
      <c r="Q2878" t="str">
        <f t="shared" si="266"/>
        <v>theater</v>
      </c>
      <c r="R2878" t="str">
        <f t="shared" si="267"/>
        <v>plays</v>
      </c>
      <c r="S2878" s="10">
        <f t="shared" si="268"/>
        <v>42171.743969907402</v>
      </c>
      <c r="T2878" s="10">
        <f t="shared" si="269"/>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42128.615682870368</v>
      </c>
      <c r="T2880" s="10">
        <f t="shared" si="269"/>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42359.725243055553</v>
      </c>
      <c r="T2881" s="10">
        <f t="shared" si="269"/>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42192.905694444446</v>
      </c>
      <c r="T2882" s="10">
        <f t="shared" si="269"/>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e">
        <f t="shared" ref="P2883:P2946" si="271">AVERAGE(E2883/L2883)</f>
        <v>#DIV/0!</v>
      </c>
      <c r="Q2883" t="str">
        <f t="shared" ref="Q2883:Q2946" si="272">LEFT(N2883,FIND("/",N2883)-1)</f>
        <v>theater</v>
      </c>
      <c r="R2883" t="str">
        <f t="shared" ref="R2883:R2946" si="273">RIGHT(N2883,(LEN(N2883)-(FIND("/",N2883))))</f>
        <v>plays</v>
      </c>
      <c r="S2883" s="10">
        <f t="shared" ref="S2883:S2946" si="274">(((J2883/60)/60)/24)+DATE(1970,1,1)</f>
        <v>41916.597638888888</v>
      </c>
      <c r="T2883" s="10">
        <f t="shared" ref="T2883:T2946" si="275">(((I2883/60)/60)/24)+DATE(1970,1,1)</f>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42461.596273148149</v>
      </c>
      <c r="T2884" s="10">
        <f t="shared" si="275"/>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42370.90320601852</v>
      </c>
      <c r="T2885" s="10">
        <f t="shared" si="275"/>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41948.727256944447</v>
      </c>
      <c r="T2886" s="10">
        <f t="shared" si="275"/>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42047.07640046296</v>
      </c>
      <c r="T2887" s="10">
        <f t="shared" si="275"/>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42261.632916666669</v>
      </c>
      <c r="T2888" s="10">
        <f t="shared" si="275"/>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41985.427361111113</v>
      </c>
      <c r="T2889" s="10">
        <f t="shared" si="275"/>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e">
        <f t="shared" si="271"/>
        <v>#DIV/0!</v>
      </c>
      <c r="Q2890" t="str">
        <f t="shared" si="272"/>
        <v>theater</v>
      </c>
      <c r="R2890" t="str">
        <f t="shared" si="273"/>
        <v>plays</v>
      </c>
      <c r="S2890" s="10">
        <f t="shared" si="274"/>
        <v>41922.535185185188</v>
      </c>
      <c r="T2890" s="10">
        <f t="shared" si="275"/>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41850.863252314812</v>
      </c>
      <c r="T2891" s="10">
        <f t="shared" si="275"/>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41831.742962962962</v>
      </c>
      <c r="T2892" s="10">
        <f t="shared" si="275"/>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42415.883425925931</v>
      </c>
      <c r="T2893" s="10">
        <f t="shared" si="275"/>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41869.714166666665</v>
      </c>
      <c r="T2894" s="10">
        <f t="shared" si="275"/>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41953.773090277777</v>
      </c>
      <c r="T2895" s="10">
        <f t="shared" si="275"/>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e">
        <f t="shared" si="271"/>
        <v>#DIV/0!</v>
      </c>
      <c r="Q2896" t="str">
        <f t="shared" si="272"/>
        <v>theater</v>
      </c>
      <c r="R2896" t="str">
        <f t="shared" si="273"/>
        <v>plays</v>
      </c>
      <c r="S2896" s="10">
        <f t="shared" si="274"/>
        <v>42037.986284722225</v>
      </c>
      <c r="T2896" s="10">
        <f t="shared" si="275"/>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41811.555462962962</v>
      </c>
      <c r="T2897" s="10">
        <f t="shared" si="275"/>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42701.908807870372</v>
      </c>
      <c r="T2898" s="10">
        <f t="shared" si="275"/>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42258.646504629629</v>
      </c>
      <c r="T2899" s="10">
        <f t="shared" si="275"/>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42278.664965277778</v>
      </c>
      <c r="T2900" s="10">
        <f t="shared" si="275"/>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e">
        <f t="shared" si="271"/>
        <v>#DIV/0!</v>
      </c>
      <c r="Q2901" t="str">
        <f t="shared" si="272"/>
        <v>theater</v>
      </c>
      <c r="R2901" t="str">
        <f t="shared" si="273"/>
        <v>plays</v>
      </c>
      <c r="S2901" s="10">
        <f t="shared" si="274"/>
        <v>42515.078217592592</v>
      </c>
      <c r="T2901" s="10">
        <f t="shared" si="275"/>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41982.904386574075</v>
      </c>
      <c r="T2903" s="10">
        <f t="shared" si="275"/>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42210.439768518518</v>
      </c>
      <c r="T2904" s="10">
        <f t="shared" si="275"/>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42196.166874999995</v>
      </c>
      <c r="T2905" s="10">
        <f t="shared" si="275"/>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41940.967951388891</v>
      </c>
      <c r="T2906" s="10">
        <f t="shared" si="275"/>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42606.056863425925</v>
      </c>
      <c r="T2907" s="10">
        <f t="shared" si="275"/>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42199.648912037039</v>
      </c>
      <c r="T2908" s="10">
        <f t="shared" si="275"/>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42444.877743055549</v>
      </c>
      <c r="T2909" s="10">
        <f t="shared" si="275"/>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42499.731701388882</v>
      </c>
      <c r="T2910" s="10">
        <f t="shared" si="275"/>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41929.266215277778</v>
      </c>
      <c r="T2911" s="10">
        <f t="shared" si="275"/>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42107.841284722221</v>
      </c>
      <c r="T2912" s="10">
        <f t="shared" si="275"/>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42142.768819444449</v>
      </c>
      <c r="T2913" s="10">
        <f t="shared" si="275"/>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42354.131643518514</v>
      </c>
      <c r="T2914" s="10">
        <f t="shared" si="275"/>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41828.922905092593</v>
      </c>
      <c r="T2915" s="10">
        <f t="shared" si="275"/>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42017.907337962963</v>
      </c>
      <c r="T2916" s="10">
        <f t="shared" si="275"/>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42415.398032407407</v>
      </c>
      <c r="T2917" s="10">
        <f t="shared" si="275"/>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41755.476724537039</v>
      </c>
      <c r="T2918" s="10">
        <f t="shared" si="275"/>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42245.234340277777</v>
      </c>
      <c r="T2919" s="10">
        <f t="shared" si="275"/>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42278.629710648151</v>
      </c>
      <c r="T2920" s="10">
        <f t="shared" si="275"/>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41826.61954861111</v>
      </c>
      <c r="T2921" s="10">
        <f t="shared" si="275"/>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42097.874155092592</v>
      </c>
      <c r="T2924" s="10">
        <f t="shared" si="275"/>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42013.15253472222</v>
      </c>
      <c r="T2925" s="10">
        <f t="shared" si="275"/>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41806.669317129628</v>
      </c>
      <c r="T2929" s="10">
        <f t="shared" si="275"/>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42403.998217592598</v>
      </c>
      <c r="T2930" s="10">
        <f t="shared" si="275"/>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41754.564328703702</v>
      </c>
      <c r="T2931" s="10">
        <f t="shared" si="275"/>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42101.584074074075</v>
      </c>
      <c r="T2932" s="10">
        <f t="shared" si="275"/>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42025.164780092593</v>
      </c>
      <c r="T2934" s="10">
        <f t="shared" si="275"/>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42495.956631944442</v>
      </c>
      <c r="T2935" s="10">
        <f t="shared" si="275"/>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41803.457326388889</v>
      </c>
      <c r="T2939" s="10">
        <f t="shared" si="275"/>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42004.703865740739</v>
      </c>
      <c r="T2940" s="10">
        <f t="shared" si="275"/>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41845.809166666666</v>
      </c>
      <c r="T2941" s="10">
        <f t="shared" si="275"/>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41982.773356481484</v>
      </c>
      <c r="T2942" s="10">
        <f t="shared" si="275"/>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42034.960127314815</v>
      </c>
      <c r="T2943" s="10">
        <f t="shared" si="275"/>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42334.803923611107</v>
      </c>
      <c r="T2944" s="10">
        <f t="shared" si="275"/>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e">
        <f t="shared" si="271"/>
        <v>#DIV/0!</v>
      </c>
      <c r="Q2945" t="str">
        <f t="shared" si="272"/>
        <v>theater</v>
      </c>
      <c r="R2945" t="str">
        <f t="shared" si="273"/>
        <v>spaces</v>
      </c>
      <c r="S2945" s="10">
        <f t="shared" si="274"/>
        <v>42077.129398148143</v>
      </c>
      <c r="T2945" s="10">
        <f t="shared" si="275"/>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42132.9143287037</v>
      </c>
      <c r="T2946" s="10">
        <f t="shared" si="275"/>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e">
        <f t="shared" ref="P2947:P3010" si="277">AVERAGE(E2947/L2947)</f>
        <v>#DIV/0!</v>
      </c>
      <c r="Q2947" t="str">
        <f t="shared" ref="Q2947:Q3010" si="278">LEFT(N2947,FIND("/",N2947)-1)</f>
        <v>theater</v>
      </c>
      <c r="R2947" t="str">
        <f t="shared" ref="R2947:R3010" si="279">RIGHT(N2947,(LEN(N2947)-(FIND("/",N2947))))</f>
        <v>spaces</v>
      </c>
      <c r="S2947" s="10">
        <f t="shared" ref="S2947:S3010" si="280">(((J2947/60)/60)/24)+DATE(1970,1,1)</f>
        <v>42118.139583333337</v>
      </c>
      <c r="T2947" s="10">
        <f t="shared" ref="T2947:T3010" si="281">(((I2947/60)/60)/24)+DATE(1970,1,1)</f>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42567.531157407408</v>
      </c>
      <c r="T2948" s="10">
        <f t="shared" si="281"/>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42649.562118055561</v>
      </c>
      <c r="T2949" s="10">
        <f t="shared" si="281"/>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42097.649224537032</v>
      </c>
      <c r="T2950" s="10">
        <f t="shared" si="281"/>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42297.823113425926</v>
      </c>
      <c r="T2951" s="10">
        <f t="shared" si="281"/>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e">
        <f t="shared" si="277"/>
        <v>#DIV/0!</v>
      </c>
      <c r="Q2952" t="str">
        <f t="shared" si="278"/>
        <v>theater</v>
      </c>
      <c r="R2952" t="str">
        <f t="shared" si="279"/>
        <v>spaces</v>
      </c>
      <c r="S2952" s="10">
        <f t="shared" si="280"/>
        <v>42362.36518518519</v>
      </c>
      <c r="T2952" s="10">
        <f t="shared" si="281"/>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41872.802928240737</v>
      </c>
      <c r="T2953" s="10">
        <f t="shared" si="281"/>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42628.690266203703</v>
      </c>
      <c r="T2954" s="10">
        <f t="shared" si="281"/>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42255.791909722218</v>
      </c>
      <c r="T2955" s="10">
        <f t="shared" si="281"/>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e">
        <f t="shared" si="277"/>
        <v>#DIV/0!</v>
      </c>
      <c r="Q2956" t="str">
        <f t="shared" si="278"/>
        <v>theater</v>
      </c>
      <c r="R2956" t="str">
        <f t="shared" si="279"/>
        <v>spaces</v>
      </c>
      <c r="S2956" s="10">
        <f t="shared" si="280"/>
        <v>42790.583368055552</v>
      </c>
      <c r="T2956" s="10">
        <f t="shared" si="281"/>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42141.741307870368</v>
      </c>
      <c r="T2957" s="10">
        <f t="shared" si="281"/>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42031.011249999996</v>
      </c>
      <c r="T2959" s="10">
        <f t="shared" si="281"/>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e">
        <f t="shared" si="277"/>
        <v>#DIV/0!</v>
      </c>
      <c r="Q2960" t="str">
        <f t="shared" si="278"/>
        <v>theater</v>
      </c>
      <c r="R2960" t="str">
        <f t="shared" si="279"/>
        <v>spaces</v>
      </c>
      <c r="S2960" s="10">
        <f t="shared" si="280"/>
        <v>42438.779131944444</v>
      </c>
      <c r="T2960" s="10">
        <f t="shared" si="281"/>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e">
        <f t="shared" si="277"/>
        <v>#DIV/0!</v>
      </c>
      <c r="Q2961" t="str">
        <f t="shared" si="278"/>
        <v>theater</v>
      </c>
      <c r="R2961" t="str">
        <f t="shared" si="279"/>
        <v>spaces</v>
      </c>
      <c r="S2961" s="10">
        <f t="shared" si="280"/>
        <v>42498.008391203708</v>
      </c>
      <c r="T2961" s="10">
        <f t="shared" si="281"/>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e">
        <f t="shared" si="277"/>
        <v>#DIV/0!</v>
      </c>
      <c r="Q2962" t="str">
        <f t="shared" si="278"/>
        <v>theater</v>
      </c>
      <c r="R2962" t="str">
        <f t="shared" si="279"/>
        <v>spaces</v>
      </c>
      <c r="S2962" s="10">
        <f t="shared" si="280"/>
        <v>41863.757210648146</v>
      </c>
      <c r="T2962" s="10">
        <f t="shared" si="281"/>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42061.212488425925</v>
      </c>
      <c r="T2963" s="10">
        <f t="shared" si="281"/>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41922.640590277777</v>
      </c>
      <c r="T2980" s="10">
        <f t="shared" si="281"/>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42225.559675925921</v>
      </c>
      <c r="T2983" s="10">
        <f t="shared" si="281"/>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41894.632361111115</v>
      </c>
      <c r="T2985" s="10">
        <f t="shared" si="281"/>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42431.500069444446</v>
      </c>
      <c r="T2988" s="10">
        <f t="shared" si="281"/>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42627.307303240741</v>
      </c>
      <c r="T2989" s="10">
        <f t="shared" si="281"/>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42511.362048611118</v>
      </c>
      <c r="T2990" s="10">
        <f t="shared" si="281"/>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42341.57430555555</v>
      </c>
      <c r="T2992" s="10">
        <f t="shared" si="281"/>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42622.767476851848</v>
      </c>
      <c r="T2994" s="10">
        <f t="shared" si="281"/>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42390.838738425926</v>
      </c>
      <c r="T2995" s="10">
        <f t="shared" si="281"/>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41885.478842592594</v>
      </c>
      <c r="T2996" s="10">
        <f t="shared" si="281"/>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42775.733715277776</v>
      </c>
      <c r="T2999" s="10">
        <f t="shared" si="281"/>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41778.193622685183</v>
      </c>
      <c r="T3000" s="10">
        <f t="shared" si="281"/>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42752.827199074076</v>
      </c>
      <c r="T3002" s="10">
        <f t="shared" si="281"/>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42534.895625000005</v>
      </c>
      <c r="T3003" s="10">
        <f t="shared" si="281"/>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42098.216238425928</v>
      </c>
      <c r="T3009" s="10">
        <f t="shared" si="281"/>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AVERAGE(E3011/L3011)</f>
        <v>233.8984375</v>
      </c>
      <c r="Q3011" t="str">
        <f t="shared" ref="Q3011:Q3074" si="284">LEFT(N3011,FIND("/",N3011)-1)</f>
        <v>theater</v>
      </c>
      <c r="R3011" t="str">
        <f t="shared" ref="R3011:R3074" si="285">RIGHT(N3011,(LEN(N3011)-(FIND("/",N3011))))</f>
        <v>spaces</v>
      </c>
      <c r="S3011" s="10">
        <f t="shared" ref="S3011:S3074" si="286">(((J3011/60)/60)/24)+DATE(1970,1,1)</f>
        <v>41939.569907407407</v>
      </c>
      <c r="T3011" s="10">
        <f t="shared" ref="T3011:T3074" si="287">(((I3011/60)/60)/24)+DATE(1970,1,1)</f>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42146.836215277777</v>
      </c>
      <c r="T3015" s="10">
        <f t="shared" si="287"/>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41841.850034722222</v>
      </c>
      <c r="T3019" s="10">
        <f t="shared" si="287"/>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41758.833564814813</v>
      </c>
      <c r="T3021" s="10">
        <f t="shared" si="287"/>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42564.95380787037</v>
      </c>
      <c r="T3024" s="10">
        <f t="shared" si="287"/>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41158.993923611109</v>
      </c>
      <c r="T3026" s="10">
        <f t="shared" si="287"/>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41761.509409722225</v>
      </c>
      <c r="T3027" s="10">
        <f t="shared" si="287"/>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42783.459398148145</v>
      </c>
      <c r="T3028" s="10">
        <f t="shared" si="287"/>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42567.264178240745</v>
      </c>
      <c r="T3030" s="10">
        <f t="shared" si="287"/>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41932.708877314813</v>
      </c>
      <c r="T3031" s="10">
        <f t="shared" si="287"/>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42233.747349537036</v>
      </c>
      <c r="T3032" s="10">
        <f t="shared" si="287"/>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42597.882488425923</v>
      </c>
      <c r="T3033" s="10">
        <f t="shared" si="287"/>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42570.110243055555</v>
      </c>
      <c r="T3035" s="10">
        <f t="shared" si="287"/>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40378.893206018518</v>
      </c>
      <c r="T3039" s="10">
        <f t="shared" si="287"/>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41610.794421296298</v>
      </c>
      <c r="T3041" s="10">
        <f t="shared" si="287"/>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41843.155729166669</v>
      </c>
      <c r="T3047" s="10">
        <f t="shared" si="287"/>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41862.803078703706</v>
      </c>
      <c r="T3048" s="10">
        <f t="shared" si="287"/>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41975.901180555549</v>
      </c>
      <c r="T3050" s="10">
        <f t="shared" si="287"/>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42744.416030092587</v>
      </c>
      <c r="T3053" s="10">
        <f t="shared" si="287"/>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42122.670069444444</v>
      </c>
      <c r="T3054" s="10">
        <f t="shared" si="287"/>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41862.761724537035</v>
      </c>
      <c r="T3055" s="10">
        <f t="shared" si="287"/>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e">
        <f t="shared" si="283"/>
        <v>#DIV/0!</v>
      </c>
      <c r="Q3056" t="str">
        <f t="shared" si="284"/>
        <v>theater</v>
      </c>
      <c r="R3056" t="str">
        <f t="shared" si="285"/>
        <v>spaces</v>
      </c>
      <c r="S3056" s="10">
        <f t="shared" si="286"/>
        <v>42027.832800925928</v>
      </c>
      <c r="T3056" s="10">
        <f t="shared" si="287"/>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41953.95821759259</v>
      </c>
      <c r="T3057" s="10">
        <f t="shared" si="287"/>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e">
        <f t="shared" si="283"/>
        <v>#DIV/0!</v>
      </c>
      <c r="Q3058" t="str">
        <f t="shared" si="284"/>
        <v>theater</v>
      </c>
      <c r="R3058" t="str">
        <f t="shared" si="285"/>
        <v>spaces</v>
      </c>
      <c r="S3058" s="10">
        <f t="shared" si="286"/>
        <v>41851.636388888888</v>
      </c>
      <c r="T3058" s="10">
        <f t="shared" si="287"/>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e">
        <f t="shared" si="283"/>
        <v>#DIV/0!</v>
      </c>
      <c r="Q3059" t="str">
        <f t="shared" si="284"/>
        <v>theater</v>
      </c>
      <c r="R3059" t="str">
        <f t="shared" si="285"/>
        <v>spaces</v>
      </c>
      <c r="S3059" s="10">
        <f t="shared" si="286"/>
        <v>42433.650590277779</v>
      </c>
      <c r="T3059" s="10">
        <f t="shared" si="287"/>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42460.374305555553</v>
      </c>
      <c r="T3060" s="10">
        <f t="shared" si="287"/>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41829.935717592591</v>
      </c>
      <c r="T3061" s="10">
        <f t="shared" si="287"/>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42245.274699074071</v>
      </c>
      <c r="T3062" s="10">
        <f t="shared" si="287"/>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e">
        <f t="shared" si="283"/>
        <v>#DIV/0!</v>
      </c>
      <c r="Q3063" t="str">
        <f t="shared" si="284"/>
        <v>theater</v>
      </c>
      <c r="R3063" t="str">
        <f t="shared" si="285"/>
        <v>spaces</v>
      </c>
      <c r="S3063" s="10">
        <f t="shared" si="286"/>
        <v>41834.784120370372</v>
      </c>
      <c r="T3063" s="10">
        <f t="shared" si="287"/>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42248.535787037035</v>
      </c>
      <c r="T3064" s="10">
        <f t="shared" si="287"/>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42299.130162037036</v>
      </c>
      <c r="T3066" s="10">
        <f t="shared" si="287"/>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41825.055231481485</v>
      </c>
      <c r="T3067" s="10">
        <f t="shared" si="287"/>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42226.938414351855</v>
      </c>
      <c r="T3069" s="10">
        <f t="shared" si="287"/>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42263.691574074073</v>
      </c>
      <c r="T3070" s="10">
        <f t="shared" si="287"/>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41957.833726851852</v>
      </c>
      <c r="T3071" s="10">
        <f t="shared" si="287"/>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42690.733437499999</v>
      </c>
      <c r="T3072" s="10">
        <f t="shared" si="287"/>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42097.732418981483</v>
      </c>
      <c r="T3073" s="10">
        <f t="shared" si="287"/>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42658.690532407403</v>
      </c>
      <c r="T3074" s="10">
        <f t="shared" si="287"/>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AVERAGE(E3075/L3075)</f>
        <v>92.142857142857139</v>
      </c>
      <c r="Q3075" t="str">
        <f t="shared" ref="Q3075:Q3138" si="290">LEFT(N3075,FIND("/",N3075)-1)</f>
        <v>theater</v>
      </c>
      <c r="R3075" t="str">
        <f t="shared" ref="R3075:R3138" si="291">RIGHT(N3075,(LEN(N3075)-(FIND("/",N3075))))</f>
        <v>spaces</v>
      </c>
      <c r="S3075" s="10">
        <f t="shared" ref="S3075:S3138" si="292">(((J3075/60)/60)/24)+DATE(1970,1,1)</f>
        <v>42111.684027777781</v>
      </c>
      <c r="T3075" s="10">
        <f t="shared" ref="T3075:T3138" si="293">(((I3075/60)/60)/24)+DATE(1970,1,1)</f>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42409.571284722217</v>
      </c>
      <c r="T3076" s="10">
        <f t="shared" si="293"/>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42551.102314814809</v>
      </c>
      <c r="T3077" s="10">
        <f t="shared" si="293"/>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42226.651886574073</v>
      </c>
      <c r="T3078" s="10">
        <f t="shared" si="293"/>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42766.956921296296</v>
      </c>
      <c r="T3079" s="10">
        <f t="shared" si="293"/>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42031.138831018514</v>
      </c>
      <c r="T3080" s="10">
        <f t="shared" si="293"/>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42055.713368055556</v>
      </c>
      <c r="T3081" s="10">
        <f t="shared" si="293"/>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41940.028287037036</v>
      </c>
      <c r="T3082" s="10">
        <f t="shared" si="293"/>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42237.181608796294</v>
      </c>
      <c r="T3083" s="10">
        <f t="shared" si="293"/>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e">
        <f t="shared" si="289"/>
        <v>#DIV/0!</v>
      </c>
      <c r="Q3084" t="str">
        <f t="shared" si="290"/>
        <v>theater</v>
      </c>
      <c r="R3084" t="str">
        <f t="shared" si="291"/>
        <v>spaces</v>
      </c>
      <c r="S3084" s="10">
        <f t="shared" si="292"/>
        <v>42293.922986111109</v>
      </c>
      <c r="T3084" s="10">
        <f t="shared" si="293"/>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41853.563402777778</v>
      </c>
      <c r="T3085" s="10">
        <f t="shared" si="293"/>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42100.723738425921</v>
      </c>
      <c r="T3086" s="10">
        <f t="shared" si="293"/>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42246.883784722217</v>
      </c>
      <c r="T3087" s="10">
        <f t="shared" si="293"/>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42173.67082175926</v>
      </c>
      <c r="T3088" s="10">
        <f t="shared" si="293"/>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42665.150347222225</v>
      </c>
      <c r="T3089" s="10">
        <f t="shared" si="293"/>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41981.57230324074</v>
      </c>
      <c r="T3090" s="10">
        <f t="shared" si="293"/>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42528.542627314819</v>
      </c>
      <c r="T3091" s="10">
        <f t="shared" si="293"/>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42065.818807870368</v>
      </c>
      <c r="T3092" s="10">
        <f t="shared" si="293"/>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42566.948414351849</v>
      </c>
      <c r="T3093" s="10">
        <f t="shared" si="293"/>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42255.619351851856</v>
      </c>
      <c r="T3094" s="10">
        <f t="shared" si="293"/>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41760.909039351849</v>
      </c>
      <c r="T3095" s="10">
        <f t="shared" si="293"/>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42207.795787037037</v>
      </c>
      <c r="T3096" s="10">
        <f t="shared" si="293"/>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42523.025231481486</v>
      </c>
      <c r="T3097" s="10">
        <f t="shared" si="293"/>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42114.825532407413</v>
      </c>
      <c r="T3098" s="10">
        <f t="shared" si="293"/>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42629.503483796296</v>
      </c>
      <c r="T3099" s="10">
        <f t="shared" si="293"/>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42359.792233796295</v>
      </c>
      <c r="T3100" s="10">
        <f t="shared" si="293"/>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42382.189710648148</v>
      </c>
      <c r="T3101" s="10">
        <f t="shared" si="293"/>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41902.622395833336</v>
      </c>
      <c r="T3102" s="10">
        <f t="shared" si="293"/>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42171.383530092593</v>
      </c>
      <c r="T3103" s="10">
        <f t="shared" si="293"/>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42555.340486111112</v>
      </c>
      <c r="T3104" s="10">
        <f t="shared" si="293"/>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42107.156319444446</v>
      </c>
      <c r="T3105" s="10">
        <f t="shared" si="293"/>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42006.908692129626</v>
      </c>
      <c r="T3106" s="10">
        <f t="shared" si="293"/>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41876.718935185185</v>
      </c>
      <c r="T3107" s="10">
        <f t="shared" si="293"/>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42241.429120370376</v>
      </c>
      <c r="T3108" s="10">
        <f t="shared" si="293"/>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42128.814247685179</v>
      </c>
      <c r="T3109" s="10">
        <f t="shared" si="293"/>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42062.680486111116</v>
      </c>
      <c r="T3110" s="10">
        <f t="shared" si="293"/>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42745.031469907408</v>
      </c>
      <c r="T3112" s="10">
        <f t="shared" si="293"/>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41885.595138888886</v>
      </c>
      <c r="T3113" s="10">
        <f t="shared" si="293"/>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42615.121921296297</v>
      </c>
      <c r="T3114" s="10">
        <f t="shared" si="293"/>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42081.731273148151</v>
      </c>
      <c r="T3115" s="10">
        <f t="shared" si="293"/>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e">
        <f t="shared" si="289"/>
        <v>#DIV/0!</v>
      </c>
      <c r="Q3116" t="str">
        <f t="shared" si="290"/>
        <v>theater</v>
      </c>
      <c r="R3116" t="str">
        <f t="shared" si="291"/>
        <v>spaces</v>
      </c>
      <c r="S3116" s="10">
        <f t="shared" si="292"/>
        <v>41843.632523148146</v>
      </c>
      <c r="T3116" s="10">
        <f t="shared" si="293"/>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42496.447071759263</v>
      </c>
      <c r="T3117" s="10">
        <f t="shared" si="293"/>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42081.515335648146</v>
      </c>
      <c r="T3118" s="10">
        <f t="shared" si="293"/>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42509.374537037031</v>
      </c>
      <c r="T3119" s="10">
        <f t="shared" si="293"/>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42534.649571759262</v>
      </c>
      <c r="T3120" s="10">
        <f t="shared" si="293"/>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42060.04550925926</v>
      </c>
      <c r="T3121" s="10">
        <f t="shared" si="293"/>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42435.942083333335</v>
      </c>
      <c r="T3122" s="10">
        <f t="shared" si="293"/>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41848.679803240739</v>
      </c>
      <c r="T3123" s="10">
        <f t="shared" si="293"/>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42678.932083333333</v>
      </c>
      <c r="T3124" s="10">
        <f t="shared" si="293"/>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42530.993032407408</v>
      </c>
      <c r="T3125" s="10">
        <f t="shared" si="293"/>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41977.780104166668</v>
      </c>
      <c r="T3126" s="10">
        <f t="shared" si="293"/>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e">
        <f t="shared" si="289"/>
        <v>#DIV/0!</v>
      </c>
      <c r="Q3127" t="str">
        <f t="shared" si="290"/>
        <v>theater</v>
      </c>
      <c r="R3127" t="str">
        <f t="shared" si="291"/>
        <v>spaces</v>
      </c>
      <c r="S3127" s="10">
        <f t="shared" si="292"/>
        <v>42346.20685185185</v>
      </c>
      <c r="T3127" s="10">
        <f t="shared" si="293"/>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42427.01807870371</v>
      </c>
      <c r="T3128" s="10">
        <f t="shared" si="293"/>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e">
        <f t="shared" si="289"/>
        <v>#DIV/0!</v>
      </c>
      <c r="Q3129" t="str">
        <f t="shared" si="290"/>
        <v>theater</v>
      </c>
      <c r="R3129" t="str">
        <f t="shared" si="291"/>
        <v>spaces</v>
      </c>
      <c r="S3129" s="10">
        <f t="shared" si="292"/>
        <v>42034.856817129628</v>
      </c>
      <c r="T3129" s="10">
        <f t="shared" si="293"/>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42803.842812499999</v>
      </c>
      <c r="T3131" s="10">
        <f t="shared" si="293"/>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42808.640231481477</v>
      </c>
      <c r="T3132" s="10">
        <f t="shared" si="293"/>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42803.579224537039</v>
      </c>
      <c r="T3133" s="10">
        <f t="shared" si="293"/>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42786.350231481483</v>
      </c>
      <c r="T3134" s="10">
        <f t="shared" si="293"/>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42800.720127314817</v>
      </c>
      <c r="T3136" s="10">
        <f t="shared" si="293"/>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AVERAGE(E3139/L3139)</f>
        <v>50</v>
      </c>
      <c r="Q3139" t="str">
        <f t="shared" ref="Q3139:Q3202" si="296">LEFT(N3139,FIND("/",N3139)-1)</f>
        <v>theater</v>
      </c>
      <c r="R3139" t="str">
        <f t="shared" ref="R3139:R3202" si="297">RIGHT(N3139,(LEN(N3139)-(FIND("/",N3139))))</f>
        <v>plays</v>
      </c>
      <c r="S3139" s="10">
        <f t="shared" ref="S3139:S3202" si="298">(((J3139/60)/60)/24)+DATE(1970,1,1)</f>
        <v>42807.885057870371</v>
      </c>
      <c r="T3139" s="10">
        <f t="shared" ref="T3139:T3202" si="299">(((I3139/60)/60)/24)+DATE(1970,1,1)</f>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e">
        <f t="shared" si="295"/>
        <v>#DIV/0!</v>
      </c>
      <c r="Q3140" t="str">
        <f t="shared" si="296"/>
        <v>theater</v>
      </c>
      <c r="R3140" t="str">
        <f t="shared" si="297"/>
        <v>plays</v>
      </c>
      <c r="S3140" s="10">
        <f t="shared" si="298"/>
        <v>42809.645914351851</v>
      </c>
      <c r="T3140" s="10">
        <f t="shared" si="299"/>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42785.270370370374</v>
      </c>
      <c r="T3141" s="10">
        <f t="shared" si="299"/>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42802.718784722223</v>
      </c>
      <c r="T3142" s="10">
        <f t="shared" si="299"/>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42800.753333333334</v>
      </c>
      <c r="T3143" s="10">
        <f t="shared" si="299"/>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42783.513182870374</v>
      </c>
      <c r="T3144" s="10">
        <f t="shared" si="299"/>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e">
        <f t="shared" si="295"/>
        <v>#DIV/0!</v>
      </c>
      <c r="Q3145" t="str">
        <f t="shared" si="296"/>
        <v>theater</v>
      </c>
      <c r="R3145" t="str">
        <f t="shared" si="297"/>
        <v>plays</v>
      </c>
      <c r="S3145" s="10">
        <f t="shared" si="298"/>
        <v>42808.358287037037</v>
      </c>
      <c r="T3145" s="10">
        <f t="shared" si="299"/>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42796.538275462968</v>
      </c>
      <c r="T3146" s="10">
        <f t="shared" si="299"/>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e">
        <f t="shared" si="295"/>
        <v>#DIV/0!</v>
      </c>
      <c r="Q3147" t="str">
        <f t="shared" si="296"/>
        <v>theater</v>
      </c>
      <c r="R3147" t="str">
        <f t="shared" si="297"/>
        <v>plays</v>
      </c>
      <c r="S3147" s="10">
        <f t="shared" si="298"/>
        <v>42762.040902777779</v>
      </c>
      <c r="T3147" s="10">
        <f t="shared" si="299"/>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42796.682476851856</v>
      </c>
      <c r="T3148" s="10">
        <f t="shared" si="299"/>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41891.665324074071</v>
      </c>
      <c r="T3150" s="10">
        <f t="shared" si="299"/>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41550.867673611108</v>
      </c>
      <c r="T3154" s="10">
        <f t="shared" si="299"/>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40633.154363425929</v>
      </c>
      <c r="T3155" s="10">
        <f t="shared" si="299"/>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41233.499131944445</v>
      </c>
      <c r="T3157" s="10">
        <f t="shared" si="299"/>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41841.26489583333</v>
      </c>
      <c r="T3162" s="10">
        <f t="shared" si="299"/>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41897.536134259259</v>
      </c>
      <c r="T3163" s="10">
        <f t="shared" si="299"/>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41799.685902777775</v>
      </c>
      <c r="T3164" s="10">
        <f t="shared" si="299"/>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41766.80572916667</v>
      </c>
      <c r="T3166" s="10">
        <f t="shared" si="299"/>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40644.159259259257</v>
      </c>
      <c r="T3167" s="10">
        <f t="shared" si="299"/>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41591.737974537034</v>
      </c>
      <c r="T3171" s="10">
        <f t="shared" si="299"/>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41789.080370370371</v>
      </c>
      <c r="T3172" s="10">
        <f t="shared" si="299"/>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42466.608310185184</v>
      </c>
      <c r="T3173" s="10">
        <f t="shared" si="299"/>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41806.605034722219</v>
      </c>
      <c r="T3180" s="10">
        <f t="shared" si="299"/>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41829.977326388893</v>
      </c>
      <c r="T3187" s="10">
        <f t="shared" si="299"/>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42144.415532407409</v>
      </c>
      <c r="T3190" s="10">
        <f t="shared" si="299"/>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42118.346435185187</v>
      </c>
      <c r="T3191" s="10">
        <f t="shared" si="299"/>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e">
        <f t="shared" si="295"/>
        <v>#DIV/0!</v>
      </c>
      <c r="Q3192" t="str">
        <f t="shared" si="296"/>
        <v>theater</v>
      </c>
      <c r="R3192" t="str">
        <f t="shared" si="297"/>
        <v>musical</v>
      </c>
      <c r="S3192" s="10">
        <f t="shared" si="298"/>
        <v>42683.151331018518</v>
      </c>
      <c r="T3192" s="10">
        <f t="shared" si="299"/>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42538.755428240736</v>
      </c>
      <c r="T3193" s="10">
        <f t="shared" si="299"/>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42018.94049768518</v>
      </c>
      <c r="T3194" s="10">
        <f t="shared" si="299"/>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42010.968240740738</v>
      </c>
      <c r="T3195" s="10">
        <f t="shared" si="299"/>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e">
        <f t="shared" si="295"/>
        <v>#DIV/0!</v>
      </c>
      <c r="Q3196" t="str">
        <f t="shared" si="296"/>
        <v>theater</v>
      </c>
      <c r="R3196" t="str">
        <f t="shared" si="297"/>
        <v>musical</v>
      </c>
      <c r="S3196" s="10">
        <f t="shared" si="298"/>
        <v>42182.062476851846</v>
      </c>
      <c r="T3196" s="10">
        <f t="shared" si="299"/>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42017.594236111108</v>
      </c>
      <c r="T3197" s="10">
        <f t="shared" si="299"/>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42157.598090277781</v>
      </c>
      <c r="T3198" s="10">
        <f t="shared" si="299"/>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42009.493263888886</v>
      </c>
      <c r="T3199" s="10">
        <f t="shared" si="299"/>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42013.424502314811</v>
      </c>
      <c r="T3200" s="10">
        <f t="shared" si="299"/>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41858.761782407404</v>
      </c>
      <c r="T3201" s="10">
        <f t="shared" si="299"/>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42460.320613425924</v>
      </c>
      <c r="T3202" s="10">
        <f t="shared" si="299"/>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AVERAGE(E3203/L3203)</f>
        <v>12.5</v>
      </c>
      <c r="Q3203" t="str">
        <f t="shared" ref="Q3203:Q3266" si="302">LEFT(N3203,FIND("/",N3203)-1)</f>
        <v>theater</v>
      </c>
      <c r="R3203" t="str">
        <f t="shared" ref="R3203:R3266" si="303">RIGHT(N3203,(LEN(N3203)-(FIND("/",N3203))))</f>
        <v>musical</v>
      </c>
      <c r="S3203" s="10">
        <f t="shared" ref="S3203:S3266" si="304">(((J3203/60)/60)/24)+DATE(1970,1,1)</f>
        <v>41861.767094907409</v>
      </c>
      <c r="T3203" s="10">
        <f t="shared" ref="T3203:T3266" si="305">(((I3203/60)/60)/24)+DATE(1970,1,1)</f>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42293.853541666671</v>
      </c>
      <c r="T3204" s="10">
        <f t="shared" si="305"/>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42242.988680555558</v>
      </c>
      <c r="T3205" s="10">
        <f t="shared" si="305"/>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e">
        <f t="shared" si="301"/>
        <v>#DIV/0!</v>
      </c>
      <c r="Q3206" t="str">
        <f t="shared" si="302"/>
        <v>theater</v>
      </c>
      <c r="R3206" t="str">
        <f t="shared" si="303"/>
        <v>musical</v>
      </c>
      <c r="S3206" s="10">
        <f t="shared" si="304"/>
        <v>42172.686099537037</v>
      </c>
      <c r="T3206" s="10">
        <f t="shared" si="305"/>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42095.374675925923</v>
      </c>
      <c r="T3207" s="10">
        <f t="shared" si="305"/>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e">
        <f t="shared" si="301"/>
        <v>#DIV/0!</v>
      </c>
      <c r="Q3208" t="str">
        <f t="shared" si="302"/>
        <v>theater</v>
      </c>
      <c r="R3208" t="str">
        <f t="shared" si="303"/>
        <v>musical</v>
      </c>
      <c r="S3208" s="10">
        <f t="shared" si="304"/>
        <v>42236.276053240741</v>
      </c>
      <c r="T3208" s="10">
        <f t="shared" si="305"/>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42057.277858796297</v>
      </c>
      <c r="T3209" s="10">
        <f t="shared" si="305"/>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41834.586574074077</v>
      </c>
      <c r="T3213" s="10">
        <f t="shared" si="305"/>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42171.763414351852</v>
      </c>
      <c r="T3215" s="10">
        <f t="shared" si="305"/>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42165.462627314817</v>
      </c>
      <c r="T3218" s="10">
        <f t="shared" si="305"/>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41971.002152777779</v>
      </c>
      <c r="T3220" s="10">
        <f t="shared" si="305"/>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42155.696793981479</v>
      </c>
      <c r="T3223" s="10">
        <f t="shared" si="305"/>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42206.835370370376</v>
      </c>
      <c r="T3225" s="10">
        <f t="shared" si="305"/>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41898.168125000004</v>
      </c>
      <c r="T3232" s="10">
        <f t="shared" si="305"/>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42463.81385416667</v>
      </c>
      <c r="T3234" s="10">
        <f t="shared" si="305"/>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42766.805034722223</v>
      </c>
      <c r="T3235" s="10">
        <f t="shared" si="305"/>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42522.347812499997</v>
      </c>
      <c r="T3237" s="10">
        <f t="shared" si="305"/>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42252.474351851852</v>
      </c>
      <c r="T3239" s="10">
        <f t="shared" si="305"/>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42754.693842592591</v>
      </c>
      <c r="T3242" s="10">
        <f t="shared" si="305"/>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41871.755694444444</v>
      </c>
      <c r="T3244" s="10">
        <f t="shared" si="305"/>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42262.096782407403</v>
      </c>
      <c r="T3245" s="10">
        <f t="shared" si="305"/>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42675.694236111114</v>
      </c>
      <c r="T3246" s="10">
        <f t="shared" si="305"/>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41918.742175925923</v>
      </c>
      <c r="T3252" s="10">
        <f t="shared" si="305"/>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42602.576712962968</v>
      </c>
      <c r="T3255" s="10">
        <f t="shared" si="305"/>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42059.085752314815</v>
      </c>
      <c r="T3256" s="10">
        <f t="shared" si="305"/>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41982.887280092589</v>
      </c>
      <c r="T3260" s="10">
        <f t="shared" si="305"/>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42303.672662037032</v>
      </c>
      <c r="T3262" s="10">
        <f t="shared" si="305"/>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42171.725416666668</v>
      </c>
      <c r="T3263" s="10">
        <f t="shared" si="305"/>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AVERAGE(E3267/L3267)</f>
        <v>70.285714285714292</v>
      </c>
      <c r="Q3267" t="str">
        <f t="shared" ref="Q3267:Q3330" si="308">LEFT(N3267,FIND("/",N3267)-1)</f>
        <v>theater</v>
      </c>
      <c r="R3267" t="str">
        <f t="shared" ref="R3267:R3330" si="309">RIGHT(N3267,(LEN(N3267)-(FIND("/",N3267))))</f>
        <v>plays</v>
      </c>
      <c r="S3267" s="10">
        <f t="shared" ref="S3267:S3330" si="310">(((J3267/60)/60)/24)+DATE(1970,1,1)</f>
        <v>42311.711979166663</v>
      </c>
      <c r="T3267" s="10">
        <f t="shared" ref="T3267:T3330" si="311">(((I3267/60)/60)/24)+DATE(1970,1,1)</f>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42172.757638888885</v>
      </c>
      <c r="T3269" s="10">
        <f t="shared" si="311"/>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41915.437210648146</v>
      </c>
      <c r="T3273" s="10">
        <f t="shared" si="311"/>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42611.801412037035</v>
      </c>
      <c r="T3275" s="10">
        <f t="shared" si="311"/>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42400.704537037032</v>
      </c>
      <c r="T3276" s="10">
        <f t="shared" si="311"/>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42017.88045138889</v>
      </c>
      <c r="T3277" s="10">
        <f t="shared" si="311"/>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42426.949988425928</v>
      </c>
      <c r="T3278" s="10">
        <f t="shared" si="311"/>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42762.942430555559</v>
      </c>
      <c r="T3287" s="10">
        <f t="shared" si="311"/>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42311.750324074077</v>
      </c>
      <c r="T3289" s="10">
        <f t="shared" si="311"/>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42505.774479166663</v>
      </c>
      <c r="T3290" s="10">
        <f t="shared" si="311"/>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42758.368078703701</v>
      </c>
      <c r="T3291" s="10">
        <f t="shared" si="311"/>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42282.770231481481</v>
      </c>
      <c r="T3294" s="10">
        <f t="shared" si="311"/>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42768.425370370373</v>
      </c>
      <c r="T3295" s="10">
        <f t="shared" si="311"/>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42309.756620370375</v>
      </c>
      <c r="T3298" s="10">
        <f t="shared" si="311"/>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42193.771481481483</v>
      </c>
      <c r="T3299" s="10">
        <f t="shared" si="311"/>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42239.957962962959</v>
      </c>
      <c r="T3300" s="10">
        <f t="shared" si="311"/>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42696.624444444446</v>
      </c>
      <c r="T3306" s="10">
        <f t="shared" si="311"/>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42475.057164351849</v>
      </c>
      <c r="T3309" s="10">
        <f t="shared" si="311"/>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42628.650208333333</v>
      </c>
      <c r="T3311" s="10">
        <f t="shared" si="311"/>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42253.928530092591</v>
      </c>
      <c r="T3312" s="10">
        <f t="shared" si="311"/>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42664.809560185182</v>
      </c>
      <c r="T3314" s="10">
        <f t="shared" si="311"/>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42105.267488425925</v>
      </c>
      <c r="T3316" s="10">
        <f t="shared" si="311"/>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41826.871238425927</v>
      </c>
      <c r="T3318" s="10">
        <f t="shared" si="311"/>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41914.100289351853</v>
      </c>
      <c r="T3323" s="10">
        <f t="shared" si="311"/>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42521.010370370372</v>
      </c>
      <c r="T3324" s="10">
        <f t="shared" si="311"/>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42041.714178240742</v>
      </c>
      <c r="T3328" s="10">
        <f t="shared" si="311"/>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41822.57503472222</v>
      </c>
      <c r="T3330" s="10">
        <f t="shared" si="311"/>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AVERAGE(E3331/L3331)</f>
        <v>44.92307692307692</v>
      </c>
      <c r="Q3331" t="str">
        <f t="shared" ref="Q3331:Q3394" si="314">LEFT(N3331,FIND("/",N3331)-1)</f>
        <v>theater</v>
      </c>
      <c r="R3331" t="str">
        <f t="shared" ref="R3331:R3394" si="315">RIGHT(N3331,(LEN(N3331)-(FIND("/",N3331))))</f>
        <v>plays</v>
      </c>
      <c r="S3331" s="10">
        <f t="shared" ref="S3331:S3394" si="316">(((J3331/60)/60)/24)+DATE(1970,1,1)</f>
        <v>41837.323009259257</v>
      </c>
      <c r="T3331" s="10">
        <f t="shared" ref="T3331:T3394" si="317">(((I3331/60)/60)/24)+DATE(1970,1,1)</f>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42065.887361111112</v>
      </c>
      <c r="T3332" s="10">
        <f t="shared" si="317"/>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42248.697754629626</v>
      </c>
      <c r="T3333" s="10">
        <f t="shared" si="317"/>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41809.860300925924</v>
      </c>
      <c r="T3334" s="10">
        <f t="shared" si="317"/>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42437.398680555561</v>
      </c>
      <c r="T3338" s="10">
        <f t="shared" si="317"/>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41901.282025462962</v>
      </c>
      <c r="T3339" s="10">
        <f t="shared" si="317"/>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42510.798854166671</v>
      </c>
      <c r="T3343" s="10">
        <f t="shared" si="317"/>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41851.200150462959</v>
      </c>
      <c r="T3346" s="10">
        <f t="shared" si="317"/>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42053.106111111112</v>
      </c>
      <c r="T3347" s="10">
        <f t="shared" si="317"/>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41806.395428240743</v>
      </c>
      <c r="T3353" s="10">
        <f t="shared" si="317"/>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42495.992800925931</v>
      </c>
      <c r="T3354" s="10">
        <f t="shared" si="317"/>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41932.311099537037</v>
      </c>
      <c r="T3360" s="10">
        <f t="shared" si="317"/>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42056.091631944444</v>
      </c>
      <c r="T3364" s="10">
        <f t="shared" si="317"/>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41851.771354166667</v>
      </c>
      <c r="T3365" s="10">
        <f t="shared" si="317"/>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42192.933958333335</v>
      </c>
      <c r="T3369" s="10">
        <f t="shared" si="317"/>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41969.199756944443</v>
      </c>
      <c r="T3370" s="10">
        <f t="shared" si="317"/>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42179.854629629626</v>
      </c>
      <c r="T3375" s="10">
        <f t="shared" si="317"/>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41765.610798611109</v>
      </c>
      <c r="T3377" s="10">
        <f t="shared" si="317"/>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42225.513888888891</v>
      </c>
      <c r="T3381" s="10">
        <f t="shared" si="317"/>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41937.95344907407</v>
      </c>
      <c r="T3382" s="10">
        <f t="shared" si="317"/>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41953.8675</v>
      </c>
      <c r="T3387" s="10">
        <f t="shared" si="317"/>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42446.845543981486</v>
      </c>
      <c r="T3394" s="10">
        <f t="shared" si="317"/>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AVERAGE(E3395/L3395)</f>
        <v>36.06818181818182</v>
      </c>
      <c r="Q3395" t="str">
        <f t="shared" ref="Q3395:Q3458" si="320">LEFT(N3395,FIND("/",N3395)-1)</f>
        <v>theater</v>
      </c>
      <c r="R3395" t="str">
        <f t="shared" ref="R3395:R3458" si="321">RIGHT(N3395,(LEN(N3395)-(FIND("/",N3395))))</f>
        <v>plays</v>
      </c>
      <c r="S3395" s="10">
        <f t="shared" ref="S3395:S3458" si="322">(((J3395/60)/60)/24)+DATE(1970,1,1)</f>
        <v>41923.921643518523</v>
      </c>
      <c r="T3395" s="10">
        <f t="shared" ref="T3395:T3458" si="323">(((I3395/60)/60)/24)+DATE(1970,1,1)</f>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41817.59542824074</v>
      </c>
      <c r="T3396" s="10">
        <f t="shared" si="323"/>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41764.44663194444</v>
      </c>
      <c r="T3398" s="10">
        <f t="shared" si="323"/>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42290.61855324074</v>
      </c>
      <c r="T3404" s="10">
        <f t="shared" si="323"/>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42150.462083333332</v>
      </c>
      <c r="T3405" s="10">
        <f t="shared" si="323"/>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42410.017199074078</v>
      </c>
      <c r="T3407" s="10">
        <f t="shared" si="323"/>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41791.492777777778</v>
      </c>
      <c r="T3408" s="10">
        <f t="shared" si="323"/>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42265.022824074069</v>
      </c>
      <c r="T3413" s="10">
        <f t="shared" si="323"/>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41879.959050925929</v>
      </c>
      <c r="T3414" s="10">
        <f t="shared" si="323"/>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42053.733078703706</v>
      </c>
      <c r="T3415" s="10">
        <f t="shared" si="323"/>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42467.144166666665</v>
      </c>
      <c r="T3417" s="10">
        <f t="shared" si="323"/>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42448.821585648147</v>
      </c>
      <c r="T3421" s="10">
        <f t="shared" si="323"/>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42037.791238425925</v>
      </c>
      <c r="T3423" s="10">
        <f t="shared" si="323"/>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42088.911354166667</v>
      </c>
      <c r="T3425" s="10">
        <f t="shared" si="323"/>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41884.617314814815</v>
      </c>
      <c r="T3427" s="10">
        <f t="shared" si="323"/>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41792.645277777774</v>
      </c>
      <c r="T3429" s="10">
        <f t="shared" si="323"/>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42662.021539351852</v>
      </c>
      <c r="T3431" s="10">
        <f t="shared" si="323"/>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41839.730937500004</v>
      </c>
      <c r="T3433" s="10">
        <f t="shared" si="323"/>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41776.063136574077</v>
      </c>
      <c r="T3435" s="10">
        <f t="shared" si="323"/>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42294.429641203707</v>
      </c>
      <c r="T3443" s="10">
        <f t="shared" si="323"/>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42124.841111111105</v>
      </c>
      <c r="T3444" s="10">
        <f t="shared" si="323"/>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42272.530509259261</v>
      </c>
      <c r="T3447" s="10">
        <f t="shared" si="323"/>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42016.832465277781</v>
      </c>
      <c r="T3448" s="10">
        <f t="shared" si="323"/>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41820.639189814814</v>
      </c>
      <c r="T3454" s="10">
        <f t="shared" si="323"/>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42626.7503125</v>
      </c>
      <c r="T3457" s="10">
        <f t="shared" si="323"/>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41821.205636574072</v>
      </c>
      <c r="T3458" s="10">
        <f t="shared" si="323"/>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AVERAGE(E3459/L3459)</f>
        <v>50.981818181818184</v>
      </c>
      <c r="Q3459" t="str">
        <f t="shared" ref="Q3459:Q3522" si="326">LEFT(N3459,FIND("/",N3459)-1)</f>
        <v>theater</v>
      </c>
      <c r="R3459" t="str">
        <f t="shared" ref="R3459:R3522" si="327">RIGHT(N3459,(LEN(N3459)-(FIND("/",N3459))))</f>
        <v>plays</v>
      </c>
      <c r="S3459" s="10">
        <f t="shared" ref="S3459:S3522" si="328">(((J3459/60)/60)/24)+DATE(1970,1,1)</f>
        <v>42016.706678240742</v>
      </c>
      <c r="T3459" s="10">
        <f t="shared" ref="T3459:T3522" si="329">(((I3459/60)/60)/24)+DATE(1970,1,1)</f>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41852.527222222219</v>
      </c>
      <c r="T3462" s="10">
        <f t="shared" si="329"/>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42529.022013888884</v>
      </c>
      <c r="T3472" s="10">
        <f t="shared" si="329"/>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41841.820486111108</v>
      </c>
      <c r="T3473" s="10">
        <f t="shared" si="329"/>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42062.834444444445</v>
      </c>
      <c r="T3475" s="10">
        <f t="shared" si="329"/>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42171.317442129628</v>
      </c>
      <c r="T3482" s="10">
        <f t="shared" si="329"/>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41989.24754629629</v>
      </c>
      <c r="T3483" s="10">
        <f t="shared" si="329"/>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41796.771597222221</v>
      </c>
      <c r="T3484" s="10">
        <f t="shared" si="329"/>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42126.87501157407</v>
      </c>
      <c r="T3488" s="10">
        <f t="shared" si="329"/>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42121.249814814815</v>
      </c>
      <c r="T3493" s="10">
        <f t="shared" si="329"/>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41848.866157407407</v>
      </c>
      <c r="T3495" s="10">
        <f t="shared" si="329"/>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42689.214988425927</v>
      </c>
      <c r="T3496" s="10">
        <f t="shared" si="329"/>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42132.036168981482</v>
      </c>
      <c r="T3501" s="10">
        <f t="shared" si="329"/>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42419.91942129629</v>
      </c>
      <c r="T3502" s="10">
        <f t="shared" si="329"/>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42297.748738425929</v>
      </c>
      <c r="T3506" s="10">
        <f t="shared" si="329"/>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41760.935706018521</v>
      </c>
      <c r="T3507" s="10">
        <f t="shared" si="329"/>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42477.729780092588</v>
      </c>
      <c r="T3510" s="10">
        <f t="shared" si="329"/>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41950.859560185185</v>
      </c>
      <c r="T3511" s="10">
        <f t="shared" si="329"/>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41802.62090277778</v>
      </c>
      <c r="T3512" s="10">
        <f t="shared" si="329"/>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42057.536944444444</v>
      </c>
      <c r="T3514" s="10">
        <f t="shared" si="329"/>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41856.010069444441</v>
      </c>
      <c r="T3518" s="10">
        <f t="shared" si="329"/>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41794.817523148151</v>
      </c>
      <c r="T3519" s="10">
        <f t="shared" si="329"/>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41893.783553240741</v>
      </c>
      <c r="T3520" s="10">
        <f t="shared" si="329"/>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42227.824212962965</v>
      </c>
      <c r="T3522" s="10">
        <f t="shared" si="329"/>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AVERAGE(E3523/L3523)</f>
        <v>45.615384615384613</v>
      </c>
      <c r="Q3523" t="str">
        <f t="shared" ref="Q3523:Q3586" si="332">LEFT(N3523,FIND("/",N3523)-1)</f>
        <v>theater</v>
      </c>
      <c r="R3523" t="str">
        <f t="shared" ref="R3523:R3586" si="333">RIGHT(N3523,(LEN(N3523)-(FIND("/",N3523))))</f>
        <v>plays</v>
      </c>
      <c r="S3523" s="10">
        <f t="shared" ref="S3523:S3586" si="334">(((J3523/60)/60)/24)+DATE(1970,1,1)</f>
        <v>41881.361342592594</v>
      </c>
      <c r="T3523" s="10">
        <f t="shared" ref="T3523:T3586" si="335">(((I3523/60)/60)/24)+DATE(1970,1,1)</f>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42234.789884259255</v>
      </c>
      <c r="T3524" s="10">
        <f t="shared" si="335"/>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42581.397546296299</v>
      </c>
      <c r="T3525" s="10">
        <f t="shared" si="335"/>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41880.76357638889</v>
      </c>
      <c r="T3526" s="10">
        <f t="shared" si="335"/>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42733.50136574074</v>
      </c>
      <c r="T3530" s="10">
        <f t="shared" si="335"/>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42442.623344907406</v>
      </c>
      <c r="T3532" s="10">
        <f t="shared" si="335"/>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42243.6252662037</v>
      </c>
      <c r="T3536" s="10">
        <f t="shared" si="335"/>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42248.640162037031</v>
      </c>
      <c r="T3537" s="10">
        <f t="shared" si="335"/>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41923.354351851849</v>
      </c>
      <c r="T3539" s="10">
        <f t="shared" si="335"/>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42571.420601851853</v>
      </c>
      <c r="T3540" s="10">
        <f t="shared" si="335"/>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42600.756041666667</v>
      </c>
      <c r="T3541" s="10">
        <f t="shared" si="335"/>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41829.599791666667</v>
      </c>
      <c r="T3544" s="10">
        <f t="shared" si="335"/>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42040.831678240742</v>
      </c>
      <c r="T3546" s="10">
        <f t="shared" si="335"/>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42480.078715277778</v>
      </c>
      <c r="T3549" s="10">
        <f t="shared" si="335"/>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42462.893495370372</v>
      </c>
      <c r="T3552" s="10">
        <f t="shared" si="335"/>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41788.587083333332</v>
      </c>
      <c r="T3554" s="10">
        <f t="shared" si="335"/>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42196.028703703705</v>
      </c>
      <c r="T3555" s="10">
        <f t="shared" si="335"/>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42016.050451388888</v>
      </c>
      <c r="T3556" s="10">
        <f t="shared" si="335"/>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42661.442060185189</v>
      </c>
      <c r="T3557" s="10">
        <f t="shared" si="335"/>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41808.649583333332</v>
      </c>
      <c r="T3558" s="10">
        <f t="shared" si="335"/>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41974.743148148147</v>
      </c>
      <c r="T3567" s="10">
        <f t="shared" si="335"/>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42146.570393518516</v>
      </c>
      <c r="T3574" s="10">
        <f t="shared" si="335"/>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42649.54923611111</v>
      </c>
      <c r="T3578" s="10">
        <f t="shared" si="335"/>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42093.786840277782</v>
      </c>
      <c r="T3579" s="10">
        <f t="shared" si="335"/>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42460.733530092592</v>
      </c>
      <c r="T3580" s="10">
        <f t="shared" si="335"/>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42430.762222222227</v>
      </c>
      <c r="T3581" s="10">
        <f t="shared" si="335"/>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42026.176180555558</v>
      </c>
      <c r="T3582" s="10">
        <f t="shared" si="335"/>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41836.471180555556</v>
      </c>
      <c r="T3583" s="10">
        <f t="shared" si="335"/>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42168.316481481481</v>
      </c>
      <c r="T3586" s="10">
        <f t="shared" si="335"/>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AVERAGE(E3587/L3587)</f>
        <v>176.08695652173913</v>
      </c>
      <c r="Q3587" t="str">
        <f t="shared" ref="Q3587:Q3650" si="338">LEFT(N3587,FIND("/",N3587)-1)</f>
        <v>theater</v>
      </c>
      <c r="R3587" t="str">
        <f t="shared" ref="R3587:R3650" si="339">RIGHT(N3587,(LEN(N3587)-(FIND("/",N3587))))</f>
        <v>plays</v>
      </c>
      <c r="S3587" s="10">
        <f t="shared" ref="S3587:S3650" si="340">(((J3587/60)/60)/24)+DATE(1970,1,1)</f>
        <v>41964.716319444444</v>
      </c>
      <c r="T3587" s="10">
        <f t="shared" ref="T3587:T3650" si="341">(((I3587/60)/60)/24)+DATE(1970,1,1)</f>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42576.697569444441</v>
      </c>
      <c r="T3588" s="10">
        <f t="shared" si="341"/>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42050.008368055554</v>
      </c>
      <c r="T3597" s="10">
        <f t="shared" si="341"/>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41856.715069444443</v>
      </c>
      <c r="T3598" s="10">
        <f t="shared" si="341"/>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42417.585532407407</v>
      </c>
      <c r="T3599" s="10">
        <f t="shared" si="341"/>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42628.849120370374</v>
      </c>
      <c r="T3602" s="10">
        <f t="shared" si="341"/>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42447.894432870366</v>
      </c>
      <c r="T3604" s="10">
        <f t="shared" si="341"/>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42283.864351851851</v>
      </c>
      <c r="T3605" s="10">
        <f t="shared" si="341"/>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42566.604826388888</v>
      </c>
      <c r="T3608" s="10">
        <f t="shared" si="341"/>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42338.963912037041</v>
      </c>
      <c r="T3609" s="10">
        <f t="shared" si="341"/>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42506.709375000006</v>
      </c>
      <c r="T3610" s="10">
        <f t="shared" si="341"/>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42429.991724537031</v>
      </c>
      <c r="T3611" s="10">
        <f t="shared" si="341"/>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42203.432129629626</v>
      </c>
      <c r="T3612" s="10">
        <f t="shared" si="341"/>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41788.58997685185</v>
      </c>
      <c r="T3615" s="10">
        <f t="shared" si="341"/>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42779.610289351855</v>
      </c>
      <c r="T3619" s="10">
        <f t="shared" si="341"/>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42619.935694444444</v>
      </c>
      <c r="T3623" s="10">
        <f t="shared" si="341"/>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41828.736921296295</v>
      </c>
      <c r="T3625" s="10">
        <f t="shared" si="341"/>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41846.667326388888</v>
      </c>
      <c r="T3628" s="10">
        <f t="shared" si="341"/>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42460.741747685184</v>
      </c>
      <c r="T3629" s="10">
        <f t="shared" si="341"/>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e">
        <f t="shared" si="337"/>
        <v>#DIV/0!</v>
      </c>
      <c r="Q3630" t="str">
        <f t="shared" si="338"/>
        <v>theater</v>
      </c>
      <c r="R3630" t="str">
        <f t="shared" si="339"/>
        <v>musical</v>
      </c>
      <c r="S3630" s="10">
        <f t="shared" si="340"/>
        <v>42291.833287037036</v>
      </c>
      <c r="T3630" s="10">
        <f t="shared" si="341"/>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42437.094490740739</v>
      </c>
      <c r="T3631" s="10">
        <f t="shared" si="341"/>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41942.84710648148</v>
      </c>
      <c r="T3632" s="10">
        <f t="shared" si="341"/>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41880.753437499996</v>
      </c>
      <c r="T3633" s="10">
        <f t="shared" si="341"/>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41946.936909722222</v>
      </c>
      <c r="T3634" s="10">
        <f t="shared" si="341"/>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42649.623460648145</v>
      </c>
      <c r="T3635" s="10">
        <f t="shared" si="341"/>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42701.166365740741</v>
      </c>
      <c r="T3636" s="10">
        <f t="shared" si="341"/>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42450.88282407407</v>
      </c>
      <c r="T3637" s="10">
        <f t="shared" si="341"/>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e">
        <f t="shared" si="337"/>
        <v>#DIV/0!</v>
      </c>
      <c r="Q3638" t="str">
        <f t="shared" si="338"/>
        <v>theater</v>
      </c>
      <c r="R3638" t="str">
        <f t="shared" si="339"/>
        <v>musical</v>
      </c>
      <c r="S3638" s="10">
        <f t="shared" si="340"/>
        <v>42226.694780092599</v>
      </c>
      <c r="T3638" s="10">
        <f t="shared" si="341"/>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42053.672824074078</v>
      </c>
      <c r="T3640" s="10">
        <f t="shared" si="341"/>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42590.677152777775</v>
      </c>
      <c r="T3641" s="10">
        <f t="shared" si="341"/>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42104.781597222223</v>
      </c>
      <c r="T3642" s="10">
        <f t="shared" si="341"/>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e">
        <f t="shared" si="337"/>
        <v>#DIV/0!</v>
      </c>
      <c r="Q3643" t="str">
        <f t="shared" si="338"/>
        <v>theater</v>
      </c>
      <c r="R3643" t="str">
        <f t="shared" si="339"/>
        <v>musical</v>
      </c>
      <c r="S3643" s="10">
        <f t="shared" si="340"/>
        <v>41899.627071759263</v>
      </c>
      <c r="T3643" s="10">
        <f t="shared" si="341"/>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42297.816284722227</v>
      </c>
      <c r="T3644" s="10">
        <f t="shared" si="341"/>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e">
        <f t="shared" si="337"/>
        <v>#DIV/0!</v>
      </c>
      <c r="Q3645" t="str">
        <f t="shared" si="338"/>
        <v>theater</v>
      </c>
      <c r="R3645" t="str">
        <f t="shared" si="339"/>
        <v>musical</v>
      </c>
      <c r="S3645" s="10">
        <f t="shared" si="340"/>
        <v>42285.143969907411</v>
      </c>
      <c r="T3645" s="10">
        <f t="shared" si="341"/>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42409.241747685184</v>
      </c>
      <c r="T3646" s="10">
        <f t="shared" si="341"/>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42665.970347222217</v>
      </c>
      <c r="T3647" s="10">
        <f t="shared" si="341"/>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42140.421319444446</v>
      </c>
      <c r="T3648" s="10">
        <f t="shared" si="341"/>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42598.749155092592</v>
      </c>
      <c r="T3649" s="10">
        <f t="shared" si="341"/>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41887.292187500003</v>
      </c>
      <c r="T3650" s="10">
        <f t="shared" si="341"/>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AVERAGE(E3651/L3651)</f>
        <v>97.5</v>
      </c>
      <c r="Q3651" t="str">
        <f t="shared" ref="Q3651:Q3714" si="344">LEFT(N3651,FIND("/",N3651)-1)</f>
        <v>theater</v>
      </c>
      <c r="R3651" t="str">
        <f t="shared" ref="R3651:R3714" si="345">RIGHT(N3651,(LEN(N3651)-(FIND("/",N3651))))</f>
        <v>plays</v>
      </c>
      <c r="S3651" s="10">
        <f t="shared" ref="S3651:S3714" si="346">(((J3651/60)/60)/24)+DATE(1970,1,1)</f>
        <v>41780.712893518517</v>
      </c>
      <c r="T3651" s="10">
        <f t="shared" ref="T3651:T3714" si="347">(((I3651/60)/60)/24)+DATE(1970,1,1)</f>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42381.478981481487</v>
      </c>
      <c r="T3652" s="10">
        <f t="shared" si="347"/>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42596.644699074073</v>
      </c>
      <c r="T3654" s="10">
        <f t="shared" si="347"/>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42173.803217592591</v>
      </c>
      <c r="T3657" s="10">
        <f t="shared" si="347"/>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42737.910138888896</v>
      </c>
      <c r="T3658" s="10">
        <f t="shared" si="347"/>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42499.629849537043</v>
      </c>
      <c r="T3659" s="10">
        <f t="shared" si="347"/>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41971.881076388891</v>
      </c>
      <c r="T3662" s="10">
        <f t="shared" si="347"/>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42294.808124999996</v>
      </c>
      <c r="T3667" s="10">
        <f t="shared" si="347"/>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41822.90488425926</v>
      </c>
      <c r="T3668" s="10">
        <f t="shared" si="347"/>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42173.970127314817</v>
      </c>
      <c r="T3669" s="10">
        <f t="shared" si="347"/>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41820.62809027778</v>
      </c>
      <c r="T3673" s="10">
        <f t="shared" si="347"/>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41878.946574074071</v>
      </c>
      <c r="T3674" s="10">
        <f t="shared" si="347"/>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42556.873020833329</v>
      </c>
      <c r="T3676" s="10">
        <f t="shared" si="347"/>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42493.597013888888</v>
      </c>
      <c r="T3677" s="10">
        <f t="shared" si="347"/>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41876.815787037034</v>
      </c>
      <c r="T3678" s="10">
        <f t="shared" si="347"/>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41802.574282407404</v>
      </c>
      <c r="T3679" s="10">
        <f t="shared" si="347"/>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42627.454097222217</v>
      </c>
      <c r="T3682" s="10">
        <f t="shared" si="347"/>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42633.116851851853</v>
      </c>
      <c r="T3685" s="10">
        <f t="shared" si="347"/>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42219.180393518516</v>
      </c>
      <c r="T3686" s="10">
        <f t="shared" si="347"/>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41787.218229166669</v>
      </c>
      <c r="T3689" s="10">
        <f t="shared" si="347"/>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41940.598182870373</v>
      </c>
      <c r="T3692" s="10">
        <f t="shared" si="347"/>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42461.689745370371</v>
      </c>
      <c r="T3706" s="10">
        <f t="shared" si="347"/>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41792.542986111112</v>
      </c>
      <c r="T3707" s="10">
        <f t="shared" si="347"/>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41810.142199074071</v>
      </c>
      <c r="T3710" s="10">
        <f t="shared" si="347"/>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42134.172071759262</v>
      </c>
      <c r="T3714" s="10">
        <f t="shared" si="347"/>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AVERAGE(E3715/L3715)</f>
        <v>106.84210526315789</v>
      </c>
      <c r="Q3715" t="str">
        <f t="shared" ref="Q3715:Q3778" si="350">LEFT(N3715,FIND("/",N3715)-1)</f>
        <v>theater</v>
      </c>
      <c r="R3715" t="str">
        <f t="shared" ref="R3715:R3778" si="351">RIGHT(N3715,(LEN(N3715)-(FIND("/",N3715))))</f>
        <v>plays</v>
      </c>
      <c r="S3715" s="10">
        <f t="shared" ref="S3715:S3778" si="352">(((J3715/60)/60)/24)+DATE(1970,1,1)</f>
        <v>42505.738032407404</v>
      </c>
      <c r="T3715" s="10">
        <f t="shared" ref="T3715:T3778" si="353">(((I3715/60)/60)/24)+DATE(1970,1,1)</f>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42360.887835648144</v>
      </c>
      <c r="T3718" s="10">
        <f t="shared" si="353"/>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42102.866307870368</v>
      </c>
      <c r="T3719" s="10">
        <f t="shared" si="353"/>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42032.716145833328</v>
      </c>
      <c r="T3720" s="10">
        <f t="shared" si="353"/>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42147.729930555557</v>
      </c>
      <c r="T3721" s="10">
        <f t="shared" si="353"/>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42381.671840277777</v>
      </c>
      <c r="T3724" s="10">
        <f t="shared" si="353"/>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42462.140868055561</v>
      </c>
      <c r="T3728" s="10">
        <f t="shared" si="353"/>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42632.348310185189</v>
      </c>
      <c r="T3729" s="10">
        <f t="shared" si="353"/>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42205.171018518522</v>
      </c>
      <c r="T3730" s="10">
        <f t="shared" si="353"/>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42041.205000000002</v>
      </c>
      <c r="T3731" s="10">
        <f t="shared" si="353"/>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42203.677766203706</v>
      </c>
      <c r="T3732" s="10">
        <f t="shared" si="353"/>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41968.677465277782</v>
      </c>
      <c r="T3734" s="10">
        <f t="shared" si="353"/>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e">
        <f t="shared" si="349"/>
        <v>#DIV/0!</v>
      </c>
      <c r="Q3735" t="str">
        <f t="shared" si="350"/>
        <v>theater</v>
      </c>
      <c r="R3735" t="str">
        <f t="shared" si="351"/>
        <v>plays</v>
      </c>
      <c r="S3735" s="10">
        <f t="shared" si="352"/>
        <v>42103.024398148147</v>
      </c>
      <c r="T3735" s="10">
        <f t="shared" si="353"/>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42089.901574074072</v>
      </c>
      <c r="T3736" s="10">
        <f t="shared" si="353"/>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42122.693159722221</v>
      </c>
      <c r="T3737" s="10">
        <f t="shared" si="353"/>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42048.711724537032</v>
      </c>
      <c r="T3738" s="10">
        <f t="shared" si="353"/>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42297.691006944442</v>
      </c>
      <c r="T3739" s="10">
        <f t="shared" si="353"/>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41813.938715277778</v>
      </c>
      <c r="T3740" s="10">
        <f t="shared" si="353"/>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42548.449861111112</v>
      </c>
      <c r="T3741" s="10">
        <f t="shared" si="353"/>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e">
        <f t="shared" si="349"/>
        <v>#DIV/0!</v>
      </c>
      <c r="Q3743" t="str">
        <f t="shared" si="350"/>
        <v>theater</v>
      </c>
      <c r="R3743" t="str">
        <f t="shared" si="351"/>
        <v>plays</v>
      </c>
      <c r="S3743" s="10">
        <f t="shared" si="352"/>
        <v>42325.920717592591</v>
      </c>
      <c r="T3743" s="10">
        <f t="shared" si="353"/>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41858.214629629627</v>
      </c>
      <c r="T3744" s="10">
        <f t="shared" si="353"/>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e">
        <f t="shared" si="349"/>
        <v>#DIV/0!</v>
      </c>
      <c r="Q3745" t="str">
        <f t="shared" si="350"/>
        <v>theater</v>
      </c>
      <c r="R3745" t="str">
        <f t="shared" si="351"/>
        <v>plays</v>
      </c>
      <c r="S3745" s="10">
        <f t="shared" si="352"/>
        <v>41793.710231481484</v>
      </c>
      <c r="T3745" s="10">
        <f t="shared" si="353"/>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e">
        <f t="shared" si="349"/>
        <v>#DIV/0!</v>
      </c>
      <c r="Q3746" t="str">
        <f t="shared" si="350"/>
        <v>theater</v>
      </c>
      <c r="R3746" t="str">
        <f t="shared" si="351"/>
        <v>plays</v>
      </c>
      <c r="S3746" s="10">
        <f t="shared" si="352"/>
        <v>41793.814259259263</v>
      </c>
      <c r="T3746" s="10">
        <f t="shared" si="353"/>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41831.697939814818</v>
      </c>
      <c r="T3747" s="10">
        <f t="shared" si="353"/>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42621.389340277776</v>
      </c>
      <c r="T3748" s="10">
        <f t="shared" si="353"/>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42164.299722222218</v>
      </c>
      <c r="T3749" s="10">
        <f t="shared" si="353"/>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42395.706435185188</v>
      </c>
      <c r="T3750" s="10">
        <f t="shared" si="353"/>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42403.035567129627</v>
      </c>
      <c r="T3753" s="10">
        <f t="shared" si="353"/>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42128.824074074073</v>
      </c>
      <c r="T3755" s="10">
        <f t="shared" si="353"/>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41808.881215277775</v>
      </c>
      <c r="T3756" s="10">
        <f t="shared" si="353"/>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42445.866979166662</v>
      </c>
      <c r="T3757" s="10">
        <f t="shared" si="353"/>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42173.466863425929</v>
      </c>
      <c r="T3763" s="10">
        <f t="shared" si="353"/>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42065.750300925924</v>
      </c>
      <c r="T3765" s="10">
        <f t="shared" si="353"/>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42499.842962962968</v>
      </c>
      <c r="T3766" s="10">
        <f t="shared" si="353"/>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41772.727893518517</v>
      </c>
      <c r="T3770" s="10">
        <f t="shared" si="353"/>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42445.598136574074</v>
      </c>
      <c r="T3771" s="10">
        <f t="shared" si="353"/>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42138.930671296301</v>
      </c>
      <c r="T3772" s="10">
        <f t="shared" si="353"/>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42682.616967592592</v>
      </c>
      <c r="T3774" s="10">
        <f t="shared" si="353"/>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42656.005173611105</v>
      </c>
      <c r="T3775" s="10">
        <f t="shared" si="353"/>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42087.792303240742</v>
      </c>
      <c r="T3776" s="10">
        <f t="shared" si="353"/>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42075.942627314813</v>
      </c>
      <c r="T3777" s="10">
        <f t="shared" si="353"/>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AVERAGE(E3779/L3779)</f>
        <v>48.542372881355931</v>
      </c>
      <c r="Q3779" t="str">
        <f t="shared" ref="Q3779:Q3842" si="356">LEFT(N3779,FIND("/",N3779)-1)</f>
        <v>theater</v>
      </c>
      <c r="R3779" t="str">
        <f t="shared" ref="R3779:R3842" si="357">RIGHT(N3779,(LEN(N3779)-(FIND("/",N3779))))</f>
        <v>musical</v>
      </c>
      <c r="S3779" s="10">
        <f t="shared" ref="S3779:S3842" si="358">(((J3779/60)/60)/24)+DATE(1970,1,1)</f>
        <v>41887.111354166671</v>
      </c>
      <c r="T3779" s="10">
        <f t="shared" ref="T3779:T3842" si="359">(((I3779/60)/60)/24)+DATE(1970,1,1)</f>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41989.819212962961</v>
      </c>
      <c r="T3780" s="10">
        <f t="shared" si="359"/>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42425.735416666663</v>
      </c>
      <c r="T3781" s="10">
        <f t="shared" si="359"/>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42166.219733796301</v>
      </c>
      <c r="T3782" s="10">
        <f t="shared" si="359"/>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42546.862233796302</v>
      </c>
      <c r="T3784" s="10">
        <f t="shared" si="359"/>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42548.63853009259</v>
      </c>
      <c r="T3787" s="10">
        <f t="shared" si="359"/>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42487.037905092591</v>
      </c>
      <c r="T3788" s="10">
        <f t="shared" si="359"/>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42333.695821759262</v>
      </c>
      <c r="T3790" s="10">
        <f t="shared" si="359"/>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42138.798819444448</v>
      </c>
      <c r="T3791" s="10">
        <f t="shared" si="359"/>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e">
        <f t="shared" si="355"/>
        <v>#DIV/0!</v>
      </c>
      <c r="Q3792" t="str">
        <f t="shared" si="356"/>
        <v>theater</v>
      </c>
      <c r="R3792" t="str">
        <f t="shared" si="357"/>
        <v>musical</v>
      </c>
      <c r="S3792" s="10">
        <f t="shared" si="358"/>
        <v>42666.666932870372</v>
      </c>
      <c r="T3792" s="10">
        <f t="shared" si="359"/>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e">
        <f t="shared" si="355"/>
        <v>#DIV/0!</v>
      </c>
      <c r="Q3793" t="str">
        <f t="shared" si="356"/>
        <v>theater</v>
      </c>
      <c r="R3793" t="str">
        <f t="shared" si="357"/>
        <v>musical</v>
      </c>
      <c r="S3793" s="10">
        <f t="shared" si="358"/>
        <v>41766.692037037035</v>
      </c>
      <c r="T3793" s="10">
        <f t="shared" si="359"/>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42170.447013888886</v>
      </c>
      <c r="T3794" s="10">
        <f t="shared" si="359"/>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41968.938993055555</v>
      </c>
      <c r="T3795" s="10">
        <f t="shared" si="359"/>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42132.58048611111</v>
      </c>
      <c r="T3796" s="10">
        <f t="shared" si="359"/>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42201.436226851853</v>
      </c>
      <c r="T3797" s="10">
        <f t="shared" si="359"/>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42689.029583333337</v>
      </c>
      <c r="T3798" s="10">
        <f t="shared" si="359"/>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42084.881539351853</v>
      </c>
      <c r="T3799" s="10">
        <f t="shared" si="359"/>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41831.722777777781</v>
      </c>
      <c r="T3800" s="10">
        <f t="shared" si="359"/>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42410.93105324074</v>
      </c>
      <c r="T3801" s="10">
        <f t="shared" si="359"/>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41982.737071759257</v>
      </c>
      <c r="T3802" s="10">
        <f t="shared" si="359"/>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41975.676111111112</v>
      </c>
      <c r="T3803" s="10">
        <f t="shared" si="359"/>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e">
        <f t="shared" si="355"/>
        <v>#DIV/0!</v>
      </c>
      <c r="Q3804" t="str">
        <f t="shared" si="356"/>
        <v>theater</v>
      </c>
      <c r="R3804" t="str">
        <f t="shared" si="357"/>
        <v>musical</v>
      </c>
      <c r="S3804" s="10">
        <f t="shared" si="358"/>
        <v>42269.126226851848</v>
      </c>
      <c r="T3804" s="10">
        <f t="shared" si="359"/>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42403.971851851849</v>
      </c>
      <c r="T3805" s="10">
        <f t="shared" si="359"/>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e">
        <f t="shared" si="355"/>
        <v>#DIV/0!</v>
      </c>
      <c r="Q3806" t="str">
        <f t="shared" si="356"/>
        <v>theater</v>
      </c>
      <c r="R3806" t="str">
        <f t="shared" si="357"/>
        <v>musical</v>
      </c>
      <c r="S3806" s="10">
        <f t="shared" si="358"/>
        <v>42527.00953703704</v>
      </c>
      <c r="T3806" s="10">
        <f t="shared" si="359"/>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41849.887037037035</v>
      </c>
      <c r="T3807" s="10">
        <f t="shared" si="359"/>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41799.259039351848</v>
      </c>
      <c r="T3808" s="10">
        <f t="shared" si="359"/>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42090.909016203703</v>
      </c>
      <c r="T3809" s="10">
        <f t="shared" si="359"/>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42059.453923611116</v>
      </c>
      <c r="T3810" s="10">
        <f t="shared" si="359"/>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42054.849050925928</v>
      </c>
      <c r="T3812" s="10">
        <f t="shared" si="359"/>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42487.62700231481</v>
      </c>
      <c r="T3813" s="10">
        <f t="shared" si="359"/>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42109.751250000001</v>
      </c>
      <c r="T3814" s="10">
        <f t="shared" si="359"/>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42207.259918981479</v>
      </c>
      <c r="T3817" s="10">
        <f t="shared" si="359"/>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42045.84238425926</v>
      </c>
      <c r="T3820" s="10">
        <f t="shared" si="359"/>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42184.209537037037</v>
      </c>
      <c r="T3821" s="10">
        <f t="shared" si="359"/>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42160.651817129634</v>
      </c>
      <c r="T3822" s="10">
        <f t="shared" si="359"/>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41944.527627314819</v>
      </c>
      <c r="T3830" s="10">
        <f t="shared" si="359"/>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42143.445219907408</v>
      </c>
      <c r="T3836" s="10">
        <f t="shared" si="359"/>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42460.94222222222</v>
      </c>
      <c r="T3837" s="10">
        <f t="shared" si="359"/>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42152.765717592592</v>
      </c>
      <c r="T3839" s="10">
        <f t="shared" si="359"/>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42432.701724537037</v>
      </c>
      <c r="T3842" s="10">
        <f t="shared" si="359"/>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AVERAGE(E3843/L3843)</f>
        <v>25.647058823529413</v>
      </c>
      <c r="Q3843" t="str">
        <f t="shared" ref="Q3843:Q3906" si="362">LEFT(N3843,FIND("/",N3843)-1)</f>
        <v>theater</v>
      </c>
      <c r="R3843" t="str">
        <f t="shared" ref="R3843:R3906" si="363">RIGHT(N3843,(LEN(N3843)-(FIND("/",N3843))))</f>
        <v>plays</v>
      </c>
      <c r="S3843" s="10">
        <f t="shared" ref="S3843:S3906" si="364">(((J3843/60)/60)/24)+DATE(1970,1,1)</f>
        <v>41780.785729166666</v>
      </c>
      <c r="T3843" s="10">
        <f t="shared" ref="T3843:T3906" si="365">(((I3843/60)/60)/24)+DATE(1970,1,1)</f>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41740.493657407409</v>
      </c>
      <c r="T3844" s="10">
        <f t="shared" si="365"/>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41766.072500000002</v>
      </c>
      <c r="T3845" s="10">
        <f t="shared" si="365"/>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41766.617291666669</v>
      </c>
      <c r="T3846" s="10">
        <f t="shared" si="365"/>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42248.627013888887</v>
      </c>
      <c r="T3847" s="10">
        <f t="shared" si="365"/>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41885.221550925926</v>
      </c>
      <c r="T3848" s="10">
        <f t="shared" si="365"/>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42265.817002314812</v>
      </c>
      <c r="T3850" s="10">
        <f t="shared" si="365"/>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42136.767175925925</v>
      </c>
      <c r="T3851" s="10">
        <f t="shared" si="365"/>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41975.124340277776</v>
      </c>
      <c r="T3852" s="10">
        <f t="shared" si="365"/>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42172.439571759256</v>
      </c>
      <c r="T3853" s="10">
        <f t="shared" si="365"/>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42065.190694444449</v>
      </c>
      <c r="T3854" s="10">
        <f t="shared" si="365"/>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41848.84002314815</v>
      </c>
      <c r="T3855" s="10">
        <f t="shared" si="365"/>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42103.884930555556</v>
      </c>
      <c r="T3856" s="10">
        <f t="shared" si="365"/>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42059.970729166671</v>
      </c>
      <c r="T3857" s="10">
        <f t="shared" si="365"/>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42041.743090277778</v>
      </c>
      <c r="T3858" s="10">
        <f t="shared" si="365"/>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41829.73715277778</v>
      </c>
      <c r="T3859" s="10">
        <f t="shared" si="365"/>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42128.431064814817</v>
      </c>
      <c r="T3860" s="10">
        <f t="shared" si="365"/>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41789.893599537041</v>
      </c>
      <c r="T3861" s="10">
        <f t="shared" si="365"/>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41833.660995370366</v>
      </c>
      <c r="T3862" s="10">
        <f t="shared" si="365"/>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41914.590011574073</v>
      </c>
      <c r="T3863" s="10">
        <f t="shared" si="365"/>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42611.261064814811</v>
      </c>
      <c r="T3864" s="10">
        <f t="shared" si="365"/>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e">
        <f t="shared" si="361"/>
        <v>#DIV/0!</v>
      </c>
      <c r="Q3865" t="str">
        <f t="shared" si="362"/>
        <v>theater</v>
      </c>
      <c r="R3865" t="str">
        <f t="shared" si="363"/>
        <v>plays</v>
      </c>
      <c r="S3865" s="10">
        <f t="shared" si="364"/>
        <v>42253.633159722223</v>
      </c>
      <c r="T3865" s="10">
        <f t="shared" si="365"/>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42295.891828703709</v>
      </c>
      <c r="T3866" s="10">
        <f t="shared" si="365"/>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41841.651597222226</v>
      </c>
      <c r="T3867" s="10">
        <f t="shared" si="365"/>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42402.947002314817</v>
      </c>
      <c r="T3868" s="10">
        <f t="shared" si="365"/>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42509.814108796301</v>
      </c>
      <c r="T3869" s="10">
        <f t="shared" si="365"/>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41865.659780092588</v>
      </c>
      <c r="T3870" s="10">
        <f t="shared" si="365"/>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42047.724444444444</v>
      </c>
      <c r="T3871" s="10">
        <f t="shared" si="365"/>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41793.17219907407</v>
      </c>
      <c r="T3872" s="10">
        <f t="shared" si="365"/>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42763.780671296292</v>
      </c>
      <c r="T3873" s="10">
        <f t="shared" si="365"/>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e">
        <f t="shared" si="361"/>
        <v>#DIV/0!</v>
      </c>
      <c r="Q3874" t="str">
        <f t="shared" si="362"/>
        <v>theater</v>
      </c>
      <c r="R3874" t="str">
        <f t="shared" si="363"/>
        <v>musical</v>
      </c>
      <c r="S3874" s="10">
        <f t="shared" si="364"/>
        <v>42180.145787037036</v>
      </c>
      <c r="T3874" s="10">
        <f t="shared" si="365"/>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e">
        <f t="shared" si="361"/>
        <v>#DIV/0!</v>
      </c>
      <c r="Q3875" t="str">
        <f t="shared" si="362"/>
        <v>theater</v>
      </c>
      <c r="R3875" t="str">
        <f t="shared" si="363"/>
        <v>musical</v>
      </c>
      <c r="S3875" s="10">
        <f t="shared" si="364"/>
        <v>42255.696006944447</v>
      </c>
      <c r="T3875" s="10">
        <f t="shared" si="365"/>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e">
        <f t="shared" si="361"/>
        <v>#DIV/0!</v>
      </c>
      <c r="Q3876" t="str">
        <f t="shared" si="362"/>
        <v>theater</v>
      </c>
      <c r="R3876" t="str">
        <f t="shared" si="363"/>
        <v>musical</v>
      </c>
      <c r="S3876" s="10">
        <f t="shared" si="364"/>
        <v>42007.016458333332</v>
      </c>
      <c r="T3876" s="10">
        <f t="shared" si="365"/>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e">
        <f t="shared" si="361"/>
        <v>#DIV/0!</v>
      </c>
      <c r="Q3877" t="str">
        <f t="shared" si="362"/>
        <v>theater</v>
      </c>
      <c r="R3877" t="str">
        <f t="shared" si="363"/>
        <v>musical</v>
      </c>
      <c r="S3877" s="10">
        <f t="shared" si="364"/>
        <v>42615.346817129626</v>
      </c>
      <c r="T3877" s="10">
        <f t="shared" si="365"/>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42372.624166666668</v>
      </c>
      <c r="T3878" s="10">
        <f t="shared" si="365"/>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42682.67768518519</v>
      </c>
      <c r="T3879" s="10">
        <f t="shared" si="365"/>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42154.818819444445</v>
      </c>
      <c r="T3880" s="10">
        <f t="shared" si="365"/>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e">
        <f t="shared" si="361"/>
        <v>#DIV/0!</v>
      </c>
      <c r="Q3881" t="str">
        <f t="shared" si="362"/>
        <v>theater</v>
      </c>
      <c r="R3881" t="str">
        <f t="shared" si="363"/>
        <v>musical</v>
      </c>
      <c r="S3881" s="10">
        <f t="shared" si="364"/>
        <v>41999.861064814817</v>
      </c>
      <c r="T3881" s="10">
        <f t="shared" si="365"/>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42756.018506944441</v>
      </c>
      <c r="T3883" s="10">
        <f t="shared" si="365"/>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e">
        <f t="shared" si="361"/>
        <v>#DIV/0!</v>
      </c>
      <c r="Q3884" t="str">
        <f t="shared" si="362"/>
        <v>theater</v>
      </c>
      <c r="R3884" t="str">
        <f t="shared" si="363"/>
        <v>musical</v>
      </c>
      <c r="S3884" s="10">
        <f t="shared" si="364"/>
        <v>42373.983449074076</v>
      </c>
      <c r="T3884" s="10">
        <f t="shared" si="365"/>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e">
        <f t="shared" si="361"/>
        <v>#DIV/0!</v>
      </c>
      <c r="Q3885" t="str">
        <f t="shared" si="362"/>
        <v>theater</v>
      </c>
      <c r="R3885" t="str">
        <f t="shared" si="363"/>
        <v>musical</v>
      </c>
      <c r="S3885" s="10">
        <f t="shared" si="364"/>
        <v>41854.602650462963</v>
      </c>
      <c r="T3885" s="10">
        <f t="shared" si="365"/>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e">
        <f t="shared" si="361"/>
        <v>#DIV/0!</v>
      </c>
      <c r="Q3886" t="str">
        <f t="shared" si="362"/>
        <v>theater</v>
      </c>
      <c r="R3886" t="str">
        <f t="shared" si="363"/>
        <v>musical</v>
      </c>
      <c r="S3886" s="10">
        <f t="shared" si="364"/>
        <v>42065.791574074072</v>
      </c>
      <c r="T3886" s="10">
        <f t="shared" si="365"/>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e">
        <f t="shared" si="361"/>
        <v>#DIV/0!</v>
      </c>
      <c r="Q3887" t="str">
        <f t="shared" si="362"/>
        <v>theater</v>
      </c>
      <c r="R3887" t="str">
        <f t="shared" si="363"/>
        <v>musical</v>
      </c>
      <c r="S3887" s="10">
        <f t="shared" si="364"/>
        <v>42469.951284722221</v>
      </c>
      <c r="T3887" s="10">
        <f t="shared" si="365"/>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e">
        <f t="shared" si="361"/>
        <v>#DIV/0!</v>
      </c>
      <c r="Q3888" t="str">
        <f t="shared" si="362"/>
        <v>theater</v>
      </c>
      <c r="R3888" t="str">
        <f t="shared" si="363"/>
        <v>musical</v>
      </c>
      <c r="S3888" s="10">
        <f t="shared" si="364"/>
        <v>41954.228032407409</v>
      </c>
      <c r="T3888" s="10">
        <f t="shared" si="365"/>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42079.857974537037</v>
      </c>
      <c r="T3889" s="10">
        <f t="shared" si="365"/>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42762.545810185184</v>
      </c>
      <c r="T3890" s="10">
        <f t="shared" si="365"/>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41977.004976851851</v>
      </c>
      <c r="T3891" s="10">
        <f t="shared" si="365"/>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42171.758611111116</v>
      </c>
      <c r="T3892" s="10">
        <f t="shared" si="365"/>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42056.1324537037</v>
      </c>
      <c r="T3893" s="10">
        <f t="shared" si="365"/>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e">
        <f t="shared" si="361"/>
        <v>#DIV/0!</v>
      </c>
      <c r="Q3894" t="str">
        <f t="shared" si="362"/>
        <v>theater</v>
      </c>
      <c r="R3894" t="str">
        <f t="shared" si="363"/>
        <v>plays</v>
      </c>
      <c r="S3894" s="10">
        <f t="shared" si="364"/>
        <v>41867.652280092596</v>
      </c>
      <c r="T3894" s="10">
        <f t="shared" si="365"/>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41779.657870370371</v>
      </c>
      <c r="T3895" s="10">
        <f t="shared" si="365"/>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42679.958472222221</v>
      </c>
      <c r="T3896" s="10">
        <f t="shared" si="365"/>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42032.250208333338</v>
      </c>
      <c r="T3897" s="10">
        <f t="shared" si="365"/>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41793.191875000004</v>
      </c>
      <c r="T3898" s="10">
        <f t="shared" si="365"/>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41982.87364583333</v>
      </c>
      <c r="T3899" s="10">
        <f t="shared" si="365"/>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42193.482291666667</v>
      </c>
      <c r="T3900" s="10">
        <f t="shared" si="365"/>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41843.775011574071</v>
      </c>
      <c r="T3901" s="10">
        <f t="shared" si="365"/>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42136.092488425929</v>
      </c>
      <c r="T3902" s="10">
        <f t="shared" si="365"/>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42317.826377314821</v>
      </c>
      <c r="T3903" s="10">
        <f t="shared" si="365"/>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42663.468078703707</v>
      </c>
      <c r="T3904" s="10">
        <f t="shared" si="365"/>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e">
        <f t="shared" si="361"/>
        <v>#DIV/0!</v>
      </c>
      <c r="Q3905" t="str">
        <f t="shared" si="362"/>
        <v>theater</v>
      </c>
      <c r="R3905" t="str">
        <f t="shared" si="363"/>
        <v>plays</v>
      </c>
      <c r="S3905" s="10">
        <f t="shared" si="364"/>
        <v>42186.01116898148</v>
      </c>
      <c r="T3905" s="10">
        <f t="shared" si="365"/>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42095.229166666672</v>
      </c>
      <c r="T3906" s="10">
        <f t="shared" si="365"/>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AVERAGE(E3907/L3907)</f>
        <v>24.714285714285715</v>
      </c>
      <c r="Q3907" t="str">
        <f t="shared" ref="Q3907:Q3970" si="368">LEFT(N3907,FIND("/",N3907)-1)</f>
        <v>theater</v>
      </c>
      <c r="R3907" t="str">
        <f t="shared" ref="R3907:R3970" si="369">RIGHT(N3907,(LEN(N3907)-(FIND("/",N3907))))</f>
        <v>plays</v>
      </c>
      <c r="S3907" s="10">
        <f t="shared" ref="S3907:S3970" si="370">(((J3907/60)/60)/24)+DATE(1970,1,1)</f>
        <v>42124.623877314814</v>
      </c>
      <c r="T3907" s="10">
        <f t="shared" ref="T3907:T3970" si="371">(((I3907/60)/60)/24)+DATE(1970,1,1)</f>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42143.917743055557</v>
      </c>
      <c r="T3908" s="10">
        <f t="shared" si="371"/>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41906.819513888891</v>
      </c>
      <c r="T3909" s="10">
        <f t="shared" si="371"/>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41834.135370370372</v>
      </c>
      <c r="T3910" s="10">
        <f t="shared" si="371"/>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41863.359282407408</v>
      </c>
      <c r="T3911" s="10">
        <f t="shared" si="371"/>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42224.756909722222</v>
      </c>
      <c r="T3912" s="10">
        <f t="shared" si="371"/>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41939.8122337963</v>
      </c>
      <c r="T3913" s="10">
        <f t="shared" si="371"/>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42059.270023148143</v>
      </c>
      <c r="T3914" s="10">
        <f t="shared" si="371"/>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42308.211215277777</v>
      </c>
      <c r="T3915" s="10">
        <f t="shared" si="371"/>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42114.818935185183</v>
      </c>
      <c r="T3916" s="10">
        <f t="shared" si="371"/>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42492.98505787037</v>
      </c>
      <c r="T3917" s="10">
        <f t="shared" si="371"/>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e">
        <f t="shared" si="367"/>
        <v>#DIV/0!</v>
      </c>
      <c r="Q3918" t="str">
        <f t="shared" si="368"/>
        <v>theater</v>
      </c>
      <c r="R3918" t="str">
        <f t="shared" si="369"/>
        <v>plays</v>
      </c>
      <c r="S3918" s="10">
        <f t="shared" si="370"/>
        <v>42494.471666666665</v>
      </c>
      <c r="T3918" s="10">
        <f t="shared" si="371"/>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41863.527326388888</v>
      </c>
      <c r="T3919" s="10">
        <f t="shared" si="371"/>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41843.664618055554</v>
      </c>
      <c r="T3920" s="10">
        <f t="shared" si="371"/>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42358.684872685189</v>
      </c>
      <c r="T3921" s="10">
        <f t="shared" si="371"/>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42657.38726851852</v>
      </c>
      <c r="T3922" s="10">
        <f t="shared" si="371"/>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e">
        <f t="shared" si="367"/>
        <v>#DIV/0!</v>
      </c>
      <c r="Q3923" t="str">
        <f t="shared" si="368"/>
        <v>theater</v>
      </c>
      <c r="R3923" t="str">
        <f t="shared" si="369"/>
        <v>plays</v>
      </c>
      <c r="S3923" s="10">
        <f t="shared" si="370"/>
        <v>41926.542303240742</v>
      </c>
      <c r="T3923" s="10">
        <f t="shared" si="371"/>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42020.768634259264</v>
      </c>
      <c r="T3924" s="10">
        <f t="shared" si="371"/>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41786.959745370368</v>
      </c>
      <c r="T3926" s="10">
        <f t="shared" si="371"/>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41820.870821759258</v>
      </c>
      <c r="T3927" s="10">
        <f t="shared" si="371"/>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41970.085046296299</v>
      </c>
      <c r="T3928" s="10">
        <f t="shared" si="371"/>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41830.267407407409</v>
      </c>
      <c r="T3929" s="10">
        <f t="shared" si="371"/>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42265.683182870373</v>
      </c>
      <c r="T3930" s="10">
        <f t="shared" si="371"/>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42601.827141203699</v>
      </c>
      <c r="T3931" s="10">
        <f t="shared" si="371"/>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e">
        <f t="shared" si="367"/>
        <v>#DIV/0!</v>
      </c>
      <c r="Q3932" t="str">
        <f t="shared" si="368"/>
        <v>theater</v>
      </c>
      <c r="R3932" t="str">
        <f t="shared" si="369"/>
        <v>plays</v>
      </c>
      <c r="S3932" s="10">
        <f t="shared" si="370"/>
        <v>42433.338749999995</v>
      </c>
      <c r="T3932" s="10">
        <f t="shared" si="371"/>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e">
        <f t="shared" si="367"/>
        <v>#DIV/0!</v>
      </c>
      <c r="Q3933" t="str">
        <f t="shared" si="368"/>
        <v>theater</v>
      </c>
      <c r="R3933" t="str">
        <f t="shared" si="369"/>
        <v>plays</v>
      </c>
      <c r="S3933" s="10">
        <f t="shared" si="370"/>
        <v>42228.151701388888</v>
      </c>
      <c r="T3933" s="10">
        <f t="shared" si="371"/>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42415.168564814812</v>
      </c>
      <c r="T3934" s="10">
        <f t="shared" si="371"/>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42233.671747685185</v>
      </c>
      <c r="T3936" s="10">
        <f t="shared" si="371"/>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42221.656782407401</v>
      </c>
      <c r="T3937" s="10">
        <f t="shared" si="371"/>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e">
        <f t="shared" si="367"/>
        <v>#DIV/0!</v>
      </c>
      <c r="Q3938" t="str">
        <f t="shared" si="368"/>
        <v>theater</v>
      </c>
      <c r="R3938" t="str">
        <f t="shared" si="369"/>
        <v>plays</v>
      </c>
      <c r="S3938" s="10">
        <f t="shared" si="370"/>
        <v>42675.262962962966</v>
      </c>
      <c r="T3938" s="10">
        <f t="shared" si="371"/>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42534.631481481483</v>
      </c>
      <c r="T3939" s="10">
        <f t="shared" si="371"/>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42151.905717592599</v>
      </c>
      <c r="T3940" s="10">
        <f t="shared" si="371"/>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41915.400219907409</v>
      </c>
      <c r="T3941" s="10">
        <f t="shared" si="371"/>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41961.492488425924</v>
      </c>
      <c r="T3942" s="10">
        <f t="shared" si="371"/>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41940.587233796294</v>
      </c>
      <c r="T3943" s="10">
        <f t="shared" si="371"/>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e">
        <f t="shared" si="367"/>
        <v>#DIV/0!</v>
      </c>
      <c r="Q3944" t="str">
        <f t="shared" si="368"/>
        <v>theater</v>
      </c>
      <c r="R3944" t="str">
        <f t="shared" si="369"/>
        <v>plays</v>
      </c>
      <c r="S3944" s="10">
        <f t="shared" si="370"/>
        <v>42111.904097222221</v>
      </c>
      <c r="T3944" s="10">
        <f t="shared" si="371"/>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42279.778564814813</v>
      </c>
      <c r="T3945" s="10">
        <f t="shared" si="371"/>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e">
        <f t="shared" si="367"/>
        <v>#DIV/0!</v>
      </c>
      <c r="Q3946" t="str">
        <f t="shared" si="368"/>
        <v>theater</v>
      </c>
      <c r="R3946" t="str">
        <f t="shared" si="369"/>
        <v>plays</v>
      </c>
      <c r="S3946" s="10">
        <f t="shared" si="370"/>
        <v>42213.662905092591</v>
      </c>
      <c r="T3946" s="10">
        <f t="shared" si="371"/>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42109.801712962959</v>
      </c>
      <c r="T3947" s="10">
        <f t="shared" si="371"/>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42031.833587962959</v>
      </c>
      <c r="T3948" s="10">
        <f t="shared" si="371"/>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42615.142870370371</v>
      </c>
      <c r="T3949" s="10">
        <f t="shared" si="371"/>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e">
        <f t="shared" si="367"/>
        <v>#DIV/0!</v>
      </c>
      <c r="Q3950" t="str">
        <f t="shared" si="368"/>
        <v>theater</v>
      </c>
      <c r="R3950" t="str">
        <f t="shared" si="369"/>
        <v>plays</v>
      </c>
      <c r="S3950" s="10">
        <f t="shared" si="370"/>
        <v>41829.325497685182</v>
      </c>
      <c r="T3950" s="10">
        <f t="shared" si="371"/>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42016.120613425926</v>
      </c>
      <c r="T3951" s="10">
        <f t="shared" si="371"/>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42439.702314814815</v>
      </c>
      <c r="T3952" s="10">
        <f t="shared" si="371"/>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42433.825717592597</v>
      </c>
      <c r="T3953" s="10">
        <f t="shared" si="371"/>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42243.790393518517</v>
      </c>
      <c r="T3954" s="10">
        <f t="shared" si="371"/>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e">
        <f t="shared" si="367"/>
        <v>#DIV/0!</v>
      </c>
      <c r="Q3955" t="str">
        <f t="shared" si="368"/>
        <v>theater</v>
      </c>
      <c r="R3955" t="str">
        <f t="shared" si="369"/>
        <v>plays</v>
      </c>
      <c r="S3955" s="10">
        <f t="shared" si="370"/>
        <v>42550.048449074078</v>
      </c>
      <c r="T3955" s="10">
        <f t="shared" si="371"/>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e">
        <f t="shared" si="367"/>
        <v>#DIV/0!</v>
      </c>
      <c r="Q3956" t="str">
        <f t="shared" si="368"/>
        <v>theater</v>
      </c>
      <c r="R3956" t="str">
        <f t="shared" si="369"/>
        <v>plays</v>
      </c>
      <c r="S3956" s="10">
        <f t="shared" si="370"/>
        <v>41774.651203703703</v>
      </c>
      <c r="T3956" s="10">
        <f t="shared" si="371"/>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42306.848854166667</v>
      </c>
      <c r="T3957" s="10">
        <f t="shared" si="371"/>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e">
        <f t="shared" si="367"/>
        <v>#DIV/0!</v>
      </c>
      <c r="Q3958" t="str">
        <f t="shared" si="368"/>
        <v>theater</v>
      </c>
      <c r="R3958" t="str">
        <f t="shared" si="369"/>
        <v>plays</v>
      </c>
      <c r="S3958" s="10">
        <f t="shared" si="370"/>
        <v>42457.932025462964</v>
      </c>
      <c r="T3958" s="10">
        <f t="shared" si="371"/>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42513.976319444439</v>
      </c>
      <c r="T3959" s="10">
        <f t="shared" si="371"/>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41816.950370370374</v>
      </c>
      <c r="T3960" s="10">
        <f t="shared" si="371"/>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41880.788842592592</v>
      </c>
      <c r="T3961" s="10">
        <f t="shared" si="371"/>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42342.845555555556</v>
      </c>
      <c r="T3962" s="10">
        <f t="shared" si="371"/>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41745.891319444447</v>
      </c>
      <c r="T3963" s="10">
        <f t="shared" si="371"/>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42311.621458333335</v>
      </c>
      <c r="T3964" s="10">
        <f t="shared" si="371"/>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e">
        <f t="shared" si="367"/>
        <v>#DIV/0!</v>
      </c>
      <c r="Q3965" t="str">
        <f t="shared" si="368"/>
        <v>theater</v>
      </c>
      <c r="R3965" t="str">
        <f t="shared" si="369"/>
        <v>plays</v>
      </c>
      <c r="S3965" s="10">
        <f t="shared" si="370"/>
        <v>42296.154131944444</v>
      </c>
      <c r="T3965" s="10">
        <f t="shared" si="371"/>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42053.722060185188</v>
      </c>
      <c r="T3966" s="10">
        <f t="shared" si="371"/>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42414.235879629632</v>
      </c>
      <c r="T3967" s="10">
        <f t="shared" si="371"/>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41801.711550925924</v>
      </c>
      <c r="T3968" s="10">
        <f t="shared" si="371"/>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42770.290590277778</v>
      </c>
      <c r="T3969" s="10">
        <f t="shared" si="371"/>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42452.815659722226</v>
      </c>
      <c r="T3970" s="10">
        <f t="shared" si="371"/>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AVERAGE(E3971/L3971)</f>
        <v>35.166666666666664</v>
      </c>
      <c r="Q3971" t="str">
        <f t="shared" ref="Q3971:Q4034" si="374">LEFT(N3971,FIND("/",N3971)-1)</f>
        <v>theater</v>
      </c>
      <c r="R3971" t="str">
        <f t="shared" ref="R3971:R4034" si="375">RIGHT(N3971,(LEN(N3971)-(FIND("/",N3971))))</f>
        <v>plays</v>
      </c>
      <c r="S3971" s="10">
        <f t="shared" ref="S3971:S4034" si="376">(((J3971/60)/60)/24)+DATE(1970,1,1)</f>
        <v>42601.854699074072</v>
      </c>
      <c r="T3971" s="10">
        <f t="shared" ref="T3971:T4034" si="377">(((I3971/60)/60)/24)+DATE(1970,1,1)</f>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42447.863553240735</v>
      </c>
      <c r="T3972" s="10">
        <f t="shared" si="377"/>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41811.536180555559</v>
      </c>
      <c r="T3973" s="10">
        <f t="shared" si="377"/>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41981.067523148144</v>
      </c>
      <c r="T3974" s="10">
        <f t="shared" si="377"/>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42469.68414351852</v>
      </c>
      <c r="T3975" s="10">
        <f t="shared" si="377"/>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42493.546851851846</v>
      </c>
      <c r="T3976" s="10">
        <f t="shared" si="377"/>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e">
        <f t="shared" si="373"/>
        <v>#DIV/0!</v>
      </c>
      <c r="Q3977" t="str">
        <f t="shared" si="374"/>
        <v>theater</v>
      </c>
      <c r="R3977" t="str">
        <f t="shared" si="375"/>
        <v>plays</v>
      </c>
      <c r="S3977" s="10">
        <f t="shared" si="376"/>
        <v>42534.866875</v>
      </c>
      <c r="T3977" s="10">
        <f t="shared" si="377"/>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41830.858344907407</v>
      </c>
      <c r="T3978" s="10">
        <f t="shared" si="377"/>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42543.788564814815</v>
      </c>
      <c r="T3979" s="10">
        <f t="shared" si="377"/>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41975.642974537041</v>
      </c>
      <c r="T3980" s="10">
        <f t="shared" si="377"/>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42069.903437500005</v>
      </c>
      <c r="T3981" s="10">
        <f t="shared" si="377"/>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41795.598923611113</v>
      </c>
      <c r="T3982" s="10">
        <f t="shared" si="377"/>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42508.179965277777</v>
      </c>
      <c r="T3983" s="10">
        <f t="shared" si="377"/>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42132.809953703705</v>
      </c>
      <c r="T3984" s="10">
        <f t="shared" si="377"/>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41747.86986111111</v>
      </c>
      <c r="T3985" s="10">
        <f t="shared" si="377"/>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41920.963472222218</v>
      </c>
      <c r="T3986" s="10">
        <f t="shared" si="377"/>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42399.707407407404</v>
      </c>
      <c r="T3987" s="10">
        <f t="shared" si="377"/>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42467.548541666663</v>
      </c>
      <c r="T3988" s="10">
        <f t="shared" si="377"/>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41765.92465277778</v>
      </c>
      <c r="T3989" s="10">
        <f t="shared" si="377"/>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42230.08116898148</v>
      </c>
      <c r="T3990" s="10">
        <f t="shared" si="377"/>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e">
        <f t="shared" si="373"/>
        <v>#DIV/0!</v>
      </c>
      <c r="Q3991" t="str">
        <f t="shared" si="374"/>
        <v>theater</v>
      </c>
      <c r="R3991" t="str">
        <f t="shared" si="375"/>
        <v>plays</v>
      </c>
      <c r="S3991" s="10">
        <f t="shared" si="376"/>
        <v>42286.749780092592</v>
      </c>
      <c r="T3991" s="10">
        <f t="shared" si="377"/>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42401.672372685185</v>
      </c>
      <c r="T3992" s="10">
        <f t="shared" si="377"/>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42125.644467592589</v>
      </c>
      <c r="T3993" s="10">
        <f t="shared" si="377"/>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42289.94049768518</v>
      </c>
      <c r="T3994" s="10">
        <f t="shared" si="377"/>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42107.864722222221</v>
      </c>
      <c r="T3995" s="10">
        <f t="shared" si="377"/>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41809.389930555553</v>
      </c>
      <c r="T3996" s="10">
        <f t="shared" si="377"/>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42019.683761574073</v>
      </c>
      <c r="T3997" s="10">
        <f t="shared" si="377"/>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41950.26694444444</v>
      </c>
      <c r="T3998" s="10">
        <f t="shared" si="377"/>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e">
        <f t="shared" si="373"/>
        <v>#DIV/0!</v>
      </c>
      <c r="Q3999" t="str">
        <f t="shared" si="374"/>
        <v>theater</v>
      </c>
      <c r="R3999" t="str">
        <f t="shared" si="375"/>
        <v>plays</v>
      </c>
      <c r="S3999" s="10">
        <f t="shared" si="376"/>
        <v>42069.391446759255</v>
      </c>
      <c r="T3999" s="10">
        <f t="shared" si="377"/>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42061.963263888887</v>
      </c>
      <c r="T4000" s="10">
        <f t="shared" si="377"/>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41842.828680555554</v>
      </c>
      <c r="T4001" s="10">
        <f t="shared" si="377"/>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42437.64534722222</v>
      </c>
      <c r="T4002" s="10">
        <f t="shared" si="377"/>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42775.964212962965</v>
      </c>
      <c r="T4003" s="10">
        <f t="shared" si="377"/>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41879.043530092589</v>
      </c>
      <c r="T4004" s="10">
        <f t="shared" si="377"/>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41890.16269675926</v>
      </c>
      <c r="T4006" s="10">
        <f t="shared" si="377"/>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41872.807696759257</v>
      </c>
      <c r="T4007" s="10">
        <f t="shared" si="377"/>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42391.772997685184</v>
      </c>
      <c r="T4008" s="10">
        <f t="shared" si="377"/>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41848.772928240738</v>
      </c>
      <c r="T4009" s="10">
        <f t="shared" si="377"/>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42177.964201388888</v>
      </c>
      <c r="T4010" s="10">
        <f t="shared" si="377"/>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41851.700925925928</v>
      </c>
      <c r="T4011" s="10">
        <f t="shared" si="377"/>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42002.54488425926</v>
      </c>
      <c r="T4013" s="10">
        <f t="shared" si="377"/>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e">
        <f t="shared" si="373"/>
        <v>#DIV/0!</v>
      </c>
      <c r="Q4014" t="str">
        <f t="shared" si="374"/>
        <v>theater</v>
      </c>
      <c r="R4014" t="str">
        <f t="shared" si="375"/>
        <v>plays</v>
      </c>
      <c r="S4014" s="10">
        <f t="shared" si="376"/>
        <v>42096.544548611113</v>
      </c>
      <c r="T4014" s="10">
        <f t="shared" si="377"/>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42021.301192129627</v>
      </c>
      <c r="T4015" s="10">
        <f t="shared" si="377"/>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e">
        <f t="shared" si="373"/>
        <v>#DIV/0!</v>
      </c>
      <c r="Q4016" t="str">
        <f t="shared" si="374"/>
        <v>theater</v>
      </c>
      <c r="R4016" t="str">
        <f t="shared" si="375"/>
        <v>plays</v>
      </c>
      <c r="S4016" s="10">
        <f t="shared" si="376"/>
        <v>42419.246168981481</v>
      </c>
      <c r="T4016" s="10">
        <f t="shared" si="377"/>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42174.780821759254</v>
      </c>
      <c r="T4017" s="10">
        <f t="shared" si="377"/>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41869.872685185182</v>
      </c>
      <c r="T4018" s="10">
        <f t="shared" si="377"/>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41856.672152777777</v>
      </c>
      <c r="T4019" s="10">
        <f t="shared" si="377"/>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42620.91097222222</v>
      </c>
      <c r="T4020" s="10">
        <f t="shared" si="377"/>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42417.675879629634</v>
      </c>
      <c r="T4021" s="10">
        <f t="shared" si="377"/>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42057.190960648149</v>
      </c>
      <c r="T4022" s="10">
        <f t="shared" si="377"/>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41878.911550925928</v>
      </c>
      <c r="T4023" s="10">
        <f t="shared" si="377"/>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41990.584108796291</v>
      </c>
      <c r="T4024" s="10">
        <f t="shared" si="377"/>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e">
        <f t="shared" si="373"/>
        <v>#DIV/0!</v>
      </c>
      <c r="Q4025" t="str">
        <f t="shared" si="374"/>
        <v>theater</v>
      </c>
      <c r="R4025" t="str">
        <f t="shared" si="375"/>
        <v>plays</v>
      </c>
      <c r="S4025" s="10">
        <f t="shared" si="376"/>
        <v>42408.999571759254</v>
      </c>
      <c r="T4025" s="10">
        <f t="shared" si="377"/>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42217.670104166667</v>
      </c>
      <c r="T4026" s="10">
        <f t="shared" si="377"/>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42151.237685185188</v>
      </c>
      <c r="T4027" s="10">
        <f t="shared" si="377"/>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e">
        <f t="shared" si="373"/>
        <v>#DIV/0!</v>
      </c>
      <c r="Q4028" t="str">
        <f t="shared" si="374"/>
        <v>theater</v>
      </c>
      <c r="R4028" t="str">
        <f t="shared" si="375"/>
        <v>plays</v>
      </c>
      <c r="S4028" s="10">
        <f t="shared" si="376"/>
        <v>42282.655543981484</v>
      </c>
      <c r="T4028" s="10">
        <f t="shared" si="377"/>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42768.97084490741</v>
      </c>
      <c r="T4029" s="10">
        <f t="shared" si="377"/>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41765.938657407409</v>
      </c>
      <c r="T4030" s="10">
        <f t="shared" si="377"/>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e">
        <f t="shared" si="373"/>
        <v>#DIV/0!</v>
      </c>
      <c r="Q4031" t="str">
        <f t="shared" si="374"/>
        <v>theater</v>
      </c>
      <c r="R4031" t="str">
        <f t="shared" si="375"/>
        <v>plays</v>
      </c>
      <c r="S4031" s="10">
        <f t="shared" si="376"/>
        <v>42322.025115740747</v>
      </c>
      <c r="T4031" s="10">
        <f t="shared" si="377"/>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42374.655081018514</v>
      </c>
      <c r="T4032" s="10">
        <f t="shared" si="377"/>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e">
        <f t="shared" si="373"/>
        <v>#DIV/0!</v>
      </c>
      <c r="Q4033" t="str">
        <f t="shared" si="374"/>
        <v>theater</v>
      </c>
      <c r="R4033" t="str">
        <f t="shared" si="375"/>
        <v>plays</v>
      </c>
      <c r="S4033" s="10">
        <f t="shared" si="376"/>
        <v>41941.585231481484</v>
      </c>
      <c r="T4033" s="10">
        <f t="shared" si="377"/>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42293.809212962966</v>
      </c>
      <c r="T4034" s="10">
        <f t="shared" si="377"/>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AVERAGE(E4035/L4035)</f>
        <v>65.340319148936175</v>
      </c>
      <c r="Q4035" t="str">
        <f t="shared" ref="Q4035:Q4098" si="380">LEFT(N4035,FIND("/",N4035)-1)</f>
        <v>theater</v>
      </c>
      <c r="R4035" t="str">
        <f t="shared" ref="R4035:R4098" si="381">RIGHT(N4035,(LEN(N4035)-(FIND("/",N4035))))</f>
        <v>plays</v>
      </c>
      <c r="S4035" s="10">
        <f t="shared" ref="S4035:S4098" si="382">(((J4035/60)/60)/24)+DATE(1970,1,1)</f>
        <v>42614.268796296295</v>
      </c>
      <c r="T4035" s="10">
        <f t="shared" ref="T4035:T4098" si="383">(((I4035/60)/60)/24)+DATE(1970,1,1)</f>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42067.947337962964</v>
      </c>
      <c r="T4036" s="10">
        <f t="shared" si="383"/>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41903.882951388885</v>
      </c>
      <c r="T4037" s="10">
        <f t="shared" si="383"/>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41804.937083333331</v>
      </c>
      <c r="T4038" s="10">
        <f t="shared" si="383"/>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42497.070775462969</v>
      </c>
      <c r="T4039" s="10">
        <f t="shared" si="383"/>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41869.798726851855</v>
      </c>
      <c r="T4040" s="10">
        <f t="shared" si="383"/>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42305.670914351853</v>
      </c>
      <c r="T4041" s="10">
        <f t="shared" si="383"/>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42144.231527777782</v>
      </c>
      <c r="T4042" s="10">
        <f t="shared" si="383"/>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42559.474004629628</v>
      </c>
      <c r="T4043" s="10">
        <f t="shared" si="383"/>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41995.084074074075</v>
      </c>
      <c r="T4044" s="10">
        <f t="shared" si="383"/>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e">
        <f t="shared" si="379"/>
        <v>#DIV/0!</v>
      </c>
      <c r="Q4045" t="str">
        <f t="shared" si="380"/>
        <v>theater</v>
      </c>
      <c r="R4045" t="str">
        <f t="shared" si="381"/>
        <v>plays</v>
      </c>
      <c r="S4045" s="10">
        <f t="shared" si="382"/>
        <v>41948.957465277781</v>
      </c>
      <c r="T4045" s="10">
        <f t="shared" si="383"/>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42074.219699074078</v>
      </c>
      <c r="T4046" s="10">
        <f t="shared" si="383"/>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41842.201261574075</v>
      </c>
      <c r="T4047" s="10">
        <f t="shared" si="383"/>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41904.650578703702</v>
      </c>
      <c r="T4048" s="10">
        <f t="shared" si="383"/>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41991.022488425922</v>
      </c>
      <c r="T4049" s="10">
        <f t="shared" si="383"/>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42169.958506944444</v>
      </c>
      <c r="T4051" s="10">
        <f t="shared" si="383"/>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41905.636469907404</v>
      </c>
      <c r="T4052" s="10">
        <f t="shared" si="383"/>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e">
        <f t="shared" si="379"/>
        <v>#DIV/0!</v>
      </c>
      <c r="Q4053" t="str">
        <f t="shared" si="380"/>
        <v>theater</v>
      </c>
      <c r="R4053" t="str">
        <f t="shared" si="381"/>
        <v>plays</v>
      </c>
      <c r="S4053" s="10">
        <f t="shared" si="382"/>
        <v>41761.810150462967</v>
      </c>
      <c r="T4053" s="10">
        <f t="shared" si="383"/>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41865.878657407404</v>
      </c>
      <c r="T4054" s="10">
        <f t="shared" si="383"/>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41928.690138888887</v>
      </c>
      <c r="T4055" s="10">
        <f t="shared" si="383"/>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e">
        <f t="shared" si="379"/>
        <v>#DIV/0!</v>
      </c>
      <c r="Q4056" t="str">
        <f t="shared" si="380"/>
        <v>theater</v>
      </c>
      <c r="R4056" t="str">
        <f t="shared" si="381"/>
        <v>plays</v>
      </c>
      <c r="S4056" s="10">
        <f t="shared" si="382"/>
        <v>42613.841261574074</v>
      </c>
      <c r="T4056" s="10">
        <f t="shared" si="383"/>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41779.648506944446</v>
      </c>
      <c r="T4057" s="10">
        <f t="shared" si="383"/>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42534.933321759265</v>
      </c>
      <c r="T4058" s="10">
        <f t="shared" si="383"/>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42446.060694444444</v>
      </c>
      <c r="T4060" s="10">
        <f t="shared" si="383"/>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41866.640648148146</v>
      </c>
      <c r="T4061" s="10">
        <f t="shared" si="383"/>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41779.695092592592</v>
      </c>
      <c r="T4062" s="10">
        <f t="shared" si="383"/>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e">
        <f t="shared" si="379"/>
        <v>#DIV/0!</v>
      </c>
      <c r="Q4063" t="str">
        <f t="shared" si="380"/>
        <v>theater</v>
      </c>
      <c r="R4063" t="str">
        <f t="shared" si="381"/>
        <v>plays</v>
      </c>
      <c r="S4063" s="10">
        <f t="shared" si="382"/>
        <v>42421.141469907408</v>
      </c>
      <c r="T4063" s="10">
        <f t="shared" si="383"/>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42523.739212962959</v>
      </c>
      <c r="T4064" s="10">
        <f t="shared" si="383"/>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41787.681527777779</v>
      </c>
      <c r="T4065" s="10">
        <f t="shared" si="383"/>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42093.588263888887</v>
      </c>
      <c r="T4066" s="10">
        <f t="shared" si="383"/>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41833.951516203706</v>
      </c>
      <c r="T4067" s="10">
        <f t="shared" si="383"/>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42479.039212962962</v>
      </c>
      <c r="T4068" s="10">
        <f t="shared" si="383"/>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42235.117476851854</v>
      </c>
      <c r="T4069" s="10">
        <f t="shared" si="383"/>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42718.963599537034</v>
      </c>
      <c r="T4070" s="10">
        <f t="shared" si="383"/>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42022.661527777775</v>
      </c>
      <c r="T4071" s="10">
        <f t="shared" si="383"/>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42031.666898148149</v>
      </c>
      <c r="T4072" s="10">
        <f t="shared" si="383"/>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e">
        <f t="shared" si="379"/>
        <v>#DIV/0!</v>
      </c>
      <c r="Q4073" t="str">
        <f t="shared" si="380"/>
        <v>theater</v>
      </c>
      <c r="R4073" t="str">
        <f t="shared" si="381"/>
        <v>plays</v>
      </c>
      <c r="S4073" s="10">
        <f t="shared" si="382"/>
        <v>42700.804756944446</v>
      </c>
      <c r="T4073" s="10">
        <f t="shared" si="383"/>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41812.77443287037</v>
      </c>
      <c r="T4074" s="10">
        <f t="shared" si="383"/>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42078.34520833334</v>
      </c>
      <c r="T4075" s="10">
        <f t="shared" si="383"/>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42283.552951388891</v>
      </c>
      <c r="T4076" s="10">
        <f t="shared" si="383"/>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41779.045937499999</v>
      </c>
      <c r="T4077" s="10">
        <f t="shared" si="383"/>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e">
        <f t="shared" si="379"/>
        <v>#DIV/0!</v>
      </c>
      <c r="Q4078" t="str">
        <f t="shared" si="380"/>
        <v>theater</v>
      </c>
      <c r="R4078" t="str">
        <f t="shared" si="381"/>
        <v>plays</v>
      </c>
      <c r="S4078" s="10">
        <f t="shared" si="382"/>
        <v>41905.795706018522</v>
      </c>
      <c r="T4078" s="10">
        <f t="shared" si="383"/>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42695.7105787037</v>
      </c>
      <c r="T4079" s="10">
        <f t="shared" si="383"/>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e">
        <f t="shared" si="379"/>
        <v>#DIV/0!</v>
      </c>
      <c r="Q4080" t="str">
        <f t="shared" si="380"/>
        <v>theater</v>
      </c>
      <c r="R4080" t="str">
        <f t="shared" si="381"/>
        <v>plays</v>
      </c>
      <c r="S4080" s="10">
        <f t="shared" si="382"/>
        <v>42732.787523148145</v>
      </c>
      <c r="T4080" s="10">
        <f t="shared" si="383"/>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42510.938900462963</v>
      </c>
      <c r="T4081" s="10">
        <f t="shared" si="383"/>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e">
        <f t="shared" si="379"/>
        <v>#DIV/0!</v>
      </c>
      <c r="Q4082" t="str">
        <f t="shared" si="380"/>
        <v>theater</v>
      </c>
      <c r="R4082" t="str">
        <f t="shared" si="381"/>
        <v>plays</v>
      </c>
      <c r="S4082" s="10">
        <f t="shared" si="382"/>
        <v>42511.698101851856</v>
      </c>
      <c r="T4082" s="10">
        <f t="shared" si="383"/>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42307.189270833333</v>
      </c>
      <c r="T4084" s="10">
        <f t="shared" si="383"/>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42353.761759259258</v>
      </c>
      <c r="T4085" s="10">
        <f t="shared" si="383"/>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42622.436412037037</v>
      </c>
      <c r="T4086" s="10">
        <f t="shared" si="383"/>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42058.603877314818</v>
      </c>
      <c r="T4087" s="10">
        <f t="shared" si="383"/>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42304.940960648149</v>
      </c>
      <c r="T4088" s="10">
        <f t="shared" si="383"/>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e">
        <f t="shared" si="379"/>
        <v>#DIV/0!</v>
      </c>
      <c r="Q4089" t="str">
        <f t="shared" si="380"/>
        <v>theater</v>
      </c>
      <c r="R4089" t="str">
        <f t="shared" si="381"/>
        <v>plays</v>
      </c>
      <c r="S4089" s="10">
        <f t="shared" si="382"/>
        <v>42538.742893518516</v>
      </c>
      <c r="T4089" s="10">
        <f t="shared" si="383"/>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41990.612546296295</v>
      </c>
      <c r="T4090" s="10">
        <f t="shared" si="383"/>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42122.732499999998</v>
      </c>
      <c r="T4091" s="10">
        <f t="shared" si="383"/>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42209.67288194444</v>
      </c>
      <c r="T4092" s="10">
        <f t="shared" si="383"/>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41990.506377314814</v>
      </c>
      <c r="T4093" s="10">
        <f t="shared" si="383"/>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42039.194988425923</v>
      </c>
      <c r="T4094" s="10">
        <f t="shared" si="383"/>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42178.815891203703</v>
      </c>
      <c r="T4095" s="10">
        <f t="shared" si="383"/>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41890.086805555555</v>
      </c>
      <c r="T4096" s="10">
        <f t="shared" si="383"/>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42693.031828703708</v>
      </c>
      <c r="T4097" s="10">
        <f t="shared" si="383"/>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42750.530312499999</v>
      </c>
      <c r="T4098" s="10">
        <f t="shared" si="383"/>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e">
        <f t="shared" ref="P4099:P4115" si="385">AVERAGE(E4099/L4099)</f>
        <v>#DIV/0!</v>
      </c>
      <c r="Q4099" t="str">
        <f t="shared" ref="Q4099:Q4115" si="386">LEFT(N4099,FIND("/",N4099)-1)</f>
        <v>theater</v>
      </c>
      <c r="R4099" t="str">
        <f t="shared" ref="R4099:R4115" si="387">RIGHT(N4099,(LEN(N4099)-(FIND("/",N4099))))</f>
        <v>plays</v>
      </c>
      <c r="S4099" s="10">
        <f t="shared" ref="S4099:S4115" si="388">(((J4099/60)/60)/24)+DATE(1970,1,1)</f>
        <v>42344.824502314819</v>
      </c>
      <c r="T4099" s="10">
        <f t="shared" ref="T4099:T4115" si="389">(((I4099/60)/60)/24)+DATE(1970,1,1)</f>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e">
        <f t="shared" si="385"/>
        <v>#DIV/0!</v>
      </c>
      <c r="Q4100" t="str">
        <f t="shared" si="386"/>
        <v>theater</v>
      </c>
      <c r="R4100" t="str">
        <f t="shared" si="387"/>
        <v>plays</v>
      </c>
      <c r="S4100" s="10">
        <f t="shared" si="388"/>
        <v>42495.722187499996</v>
      </c>
      <c r="T4100" s="10">
        <f t="shared" si="389"/>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42570.850381944445</v>
      </c>
      <c r="T4101" s="10">
        <f t="shared" si="389"/>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e">
        <f t="shared" si="385"/>
        <v>#DIV/0!</v>
      </c>
      <c r="Q4102" t="str">
        <f t="shared" si="386"/>
        <v>theater</v>
      </c>
      <c r="R4102" t="str">
        <f t="shared" si="387"/>
        <v>plays</v>
      </c>
      <c r="S4102" s="10">
        <f t="shared" si="388"/>
        <v>41927.124884259261</v>
      </c>
      <c r="T4102" s="10">
        <f t="shared" si="389"/>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e">
        <f t="shared" si="385"/>
        <v>#DIV/0!</v>
      </c>
      <c r="Q4103" t="str">
        <f t="shared" si="386"/>
        <v>theater</v>
      </c>
      <c r="R4103" t="str">
        <f t="shared" si="387"/>
        <v>plays</v>
      </c>
      <c r="S4103" s="10">
        <f t="shared" si="388"/>
        <v>42730.903726851851</v>
      </c>
      <c r="T4103" s="10">
        <f t="shared" si="389"/>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42188.83293981482</v>
      </c>
      <c r="T4105" s="10">
        <f t="shared" si="389"/>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42697.010520833333</v>
      </c>
      <c r="T4107" s="10">
        <f t="shared" si="389"/>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42053.049375000002</v>
      </c>
      <c r="T4108" s="10">
        <f t="shared" si="389"/>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41883.916678240741</v>
      </c>
      <c r="T4109" s="10">
        <f t="shared" si="389"/>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42767.031678240746</v>
      </c>
      <c r="T4110" s="10">
        <f t="shared" si="389"/>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e">
        <f t="shared" si="385"/>
        <v>#DIV/0!</v>
      </c>
      <c r="Q4111" t="str">
        <f t="shared" si="386"/>
        <v>theater</v>
      </c>
      <c r="R4111" t="str">
        <f t="shared" si="387"/>
        <v>plays</v>
      </c>
      <c r="S4111" s="10">
        <f t="shared" si="388"/>
        <v>42307.539398148147</v>
      </c>
      <c r="T4111" s="10">
        <f t="shared" si="389"/>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42029.135879629626</v>
      </c>
      <c r="T4113" s="10">
        <f t="shared" si="389"/>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42400.946597222224</v>
      </c>
      <c r="T4114" s="10">
        <f t="shared" si="389"/>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42358.573182870372</v>
      </c>
      <c r="T4115" s="10">
        <f t="shared" si="389"/>
        <v>42377.273611111115</v>
      </c>
    </row>
  </sheetData>
  <conditionalFormatting sqref="F2:F4115">
    <cfRule type="containsText" dxfId="3" priority="3" operator="containsText" text="canceled">
      <formula>NOT(ISERROR(SEARCH("canceled",F2)))</formula>
    </cfRule>
    <cfRule type="containsText" dxfId="2" priority="4" operator="containsText" text="live">
      <formula>NOT(ISERROR(SEARCH("live",F2)))</formula>
    </cfRule>
    <cfRule type="containsText" dxfId="1" priority="5" operator="containsText" text="failed">
      <formula>NOT(ISERROR(SEARCH("failed",F2)))</formula>
    </cfRule>
    <cfRule type="containsText" dxfId="0" priority="6" operator="containsText" text="successful">
      <formula>NOT(ISERROR(SEARCH("successful",F2)))</formula>
    </cfRule>
  </conditionalFormatting>
  <conditionalFormatting sqref="O2:O4115">
    <cfRule type="colorScale" priority="1">
      <colorScale>
        <cfvo type="num" val="0"/>
        <cfvo type="num" val="1"/>
        <cfvo type="num" val="2"/>
        <color rgb="FFF8696B"/>
        <color theme="9"/>
        <color theme="4" tint="-0.499984740745262"/>
      </colorScale>
    </cfRule>
  </conditionalFormatting>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38B97-F2EB-48D3-8389-E51DF69D73EF}">
  <sheetPr codeName="Sheet2"/>
  <dimension ref="A1:G20"/>
  <sheetViews>
    <sheetView workbookViewId="0">
      <selection activeCell="G13" sqref="G13"/>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2.140625" bestFit="1" customWidth="1"/>
  </cols>
  <sheetData>
    <row r="1" spans="1:7" x14ac:dyDescent="0.25">
      <c r="A1" s="7" t="s">
        <v>8223</v>
      </c>
      <c r="B1" t="s">
        <v>8331</v>
      </c>
    </row>
    <row r="3" spans="1:7" x14ac:dyDescent="0.25">
      <c r="A3" s="7" t="s">
        <v>8332</v>
      </c>
      <c r="B3" s="7" t="s">
        <v>8333</v>
      </c>
    </row>
    <row r="4" spans="1:7" x14ac:dyDescent="0.25">
      <c r="A4" s="7" t="s">
        <v>8310</v>
      </c>
      <c r="B4" t="s">
        <v>8220</v>
      </c>
      <c r="C4" t="s">
        <v>8221</v>
      </c>
      <c r="D4" t="s">
        <v>8222</v>
      </c>
      <c r="E4" t="s">
        <v>8219</v>
      </c>
      <c r="F4" t="s">
        <v>8320</v>
      </c>
      <c r="G4" t="s">
        <v>8350</v>
      </c>
    </row>
    <row r="5" spans="1:7" x14ac:dyDescent="0.25">
      <c r="A5" s="8" t="s">
        <v>8319</v>
      </c>
      <c r="B5" s="9">
        <v>37</v>
      </c>
      <c r="C5" s="9">
        <v>493</v>
      </c>
      <c r="D5" s="9">
        <v>24</v>
      </c>
      <c r="E5" s="9">
        <v>839</v>
      </c>
      <c r="F5" s="9">
        <v>1393</v>
      </c>
      <c r="G5" s="5">
        <f>E5/C5</f>
        <v>1.7018255578093306</v>
      </c>
    </row>
    <row r="6" spans="1:7" x14ac:dyDescent="0.25">
      <c r="A6" s="8" t="s">
        <v>8315</v>
      </c>
      <c r="B6" s="9">
        <v>20</v>
      </c>
      <c r="C6" s="9">
        <v>120</v>
      </c>
      <c r="D6" s="9">
        <v>20</v>
      </c>
      <c r="E6" s="9">
        <v>540</v>
      </c>
      <c r="F6" s="9">
        <v>700</v>
      </c>
      <c r="G6" s="5">
        <f t="shared" ref="G6:G14" si="0">E6/C6</f>
        <v>4.5</v>
      </c>
    </row>
    <row r="7" spans="1:7" x14ac:dyDescent="0.25">
      <c r="A7" s="8" t="s">
        <v>8311</v>
      </c>
      <c r="B7" s="9">
        <v>40</v>
      </c>
      <c r="C7" s="9">
        <v>180</v>
      </c>
      <c r="D7" s="9"/>
      <c r="E7" s="9">
        <v>300</v>
      </c>
      <c r="F7" s="9">
        <v>520</v>
      </c>
      <c r="G7" s="5">
        <f t="shared" si="0"/>
        <v>1.6666666666666667</v>
      </c>
    </row>
    <row r="8" spans="1:7" x14ac:dyDescent="0.25">
      <c r="A8" s="8" t="s">
        <v>8318</v>
      </c>
      <c r="B8" s="9">
        <v>178</v>
      </c>
      <c r="C8" s="9">
        <v>213</v>
      </c>
      <c r="D8" s="9"/>
      <c r="E8" s="9">
        <v>209</v>
      </c>
      <c r="F8" s="9">
        <v>600</v>
      </c>
      <c r="G8" s="5">
        <f t="shared" si="0"/>
        <v>0.98122065727699526</v>
      </c>
    </row>
    <row r="9" spans="1:7" x14ac:dyDescent="0.25">
      <c r="A9" s="8" t="s">
        <v>8316</v>
      </c>
      <c r="B9" s="9"/>
      <c r="C9" s="9">
        <v>117</v>
      </c>
      <c r="D9" s="9"/>
      <c r="E9" s="9">
        <v>103</v>
      </c>
      <c r="F9" s="9">
        <v>220</v>
      </c>
      <c r="G9" s="5">
        <f t="shared" si="0"/>
        <v>0.88034188034188032</v>
      </c>
    </row>
    <row r="10" spans="1:7" x14ac:dyDescent="0.25">
      <c r="A10" s="8" t="s">
        <v>8313</v>
      </c>
      <c r="B10" s="9"/>
      <c r="C10" s="9">
        <v>140</v>
      </c>
      <c r="D10" s="9"/>
      <c r="E10" s="9">
        <v>80</v>
      </c>
      <c r="F10" s="9">
        <v>220</v>
      </c>
      <c r="G10" s="5">
        <f t="shared" si="0"/>
        <v>0.5714285714285714</v>
      </c>
    </row>
    <row r="11" spans="1:7" x14ac:dyDescent="0.25">
      <c r="A11" s="8" t="s">
        <v>8317</v>
      </c>
      <c r="B11" s="9">
        <v>30</v>
      </c>
      <c r="C11" s="9">
        <v>127</v>
      </c>
      <c r="D11" s="9"/>
      <c r="E11" s="9">
        <v>80</v>
      </c>
      <c r="F11" s="9">
        <v>237</v>
      </c>
      <c r="G11" s="5">
        <f t="shared" si="0"/>
        <v>0.62992125984251968</v>
      </c>
    </row>
    <row r="12" spans="1:7" x14ac:dyDescent="0.25">
      <c r="A12" s="8" t="s">
        <v>8312</v>
      </c>
      <c r="B12" s="9">
        <v>20</v>
      </c>
      <c r="C12" s="9">
        <v>140</v>
      </c>
      <c r="D12" s="9">
        <v>6</v>
      </c>
      <c r="E12" s="9">
        <v>34</v>
      </c>
      <c r="F12" s="9">
        <v>200</v>
      </c>
      <c r="G12" s="5">
        <f t="shared" si="0"/>
        <v>0.24285714285714285</v>
      </c>
    </row>
    <row r="13" spans="1:7" x14ac:dyDescent="0.25">
      <c r="A13" s="8" t="s">
        <v>8314</v>
      </c>
      <c r="B13" s="9">
        <v>24</v>
      </c>
      <c r="C13" s="9"/>
      <c r="D13" s="9"/>
      <c r="E13" s="9"/>
      <c r="F13" s="9">
        <v>24</v>
      </c>
      <c r="G13" s="5" t="e">
        <f t="shared" si="0"/>
        <v>#DIV/0!</v>
      </c>
    </row>
    <row r="14" spans="1:7" x14ac:dyDescent="0.25">
      <c r="A14" s="8" t="s">
        <v>8320</v>
      </c>
      <c r="B14" s="9">
        <v>349</v>
      </c>
      <c r="C14" s="9">
        <v>1530</v>
      </c>
      <c r="D14" s="9">
        <v>50</v>
      </c>
      <c r="E14" s="9">
        <v>2185</v>
      </c>
      <c r="F14" s="9">
        <v>4114</v>
      </c>
      <c r="G14" s="5">
        <f t="shared" si="0"/>
        <v>1.4281045751633987</v>
      </c>
    </row>
    <row r="20" spans="6:6" x14ac:dyDescent="0.25">
      <c r="F20">
        <f>839/(GETPIVOTDATA("state",$A$3,"state","successful","Category","theater")+C13)</f>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2894E-E9DA-4CB0-B24A-1CE87C8CB786}">
  <sheetPr codeName="Sheet1"/>
  <dimension ref="A1:F16"/>
  <sheetViews>
    <sheetView workbookViewId="0">
      <selection activeCell="F20" sqref="F20"/>
    </sheetView>
  </sheetViews>
  <sheetFormatPr defaultRowHeight="15" x14ac:dyDescent="0.25"/>
  <cols>
    <col min="1" max="1" width="18" bestFit="1" customWidth="1"/>
    <col min="2" max="2" width="17.8554687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8223</v>
      </c>
      <c r="B1" t="s">
        <v>8331</v>
      </c>
    </row>
    <row r="2" spans="1:6" x14ac:dyDescent="0.25">
      <c r="A2" s="7" t="s">
        <v>8308</v>
      </c>
      <c r="B2" t="s">
        <v>8351</v>
      </c>
    </row>
    <row r="4" spans="1:6" x14ac:dyDescent="0.25">
      <c r="A4" s="7" t="s">
        <v>8332</v>
      </c>
      <c r="B4" s="7" t="s">
        <v>8333</v>
      </c>
    </row>
    <row r="5" spans="1:6" x14ac:dyDescent="0.25">
      <c r="A5" s="7" t="s">
        <v>8310</v>
      </c>
      <c r="B5" t="s">
        <v>8220</v>
      </c>
      <c r="C5" t="s">
        <v>8221</v>
      </c>
      <c r="D5" t="s">
        <v>8222</v>
      </c>
      <c r="E5" t="s">
        <v>8219</v>
      </c>
      <c r="F5" t="s">
        <v>8320</v>
      </c>
    </row>
    <row r="6" spans="1:6" x14ac:dyDescent="0.25">
      <c r="A6" s="8" t="s">
        <v>8328</v>
      </c>
      <c r="B6" s="9"/>
      <c r="C6" s="9"/>
      <c r="D6" s="9"/>
      <c r="E6" s="9">
        <v>60</v>
      </c>
      <c r="F6" s="9">
        <v>60</v>
      </c>
    </row>
    <row r="7" spans="1:6" x14ac:dyDescent="0.25">
      <c r="A7" s="8" t="s">
        <v>8323</v>
      </c>
      <c r="B7" s="9"/>
      <c r="C7" s="9"/>
      <c r="D7" s="9">
        <v>6</v>
      </c>
      <c r="E7" s="9">
        <v>34</v>
      </c>
      <c r="F7" s="9">
        <v>40</v>
      </c>
    </row>
    <row r="8" spans="1:6" x14ac:dyDescent="0.25">
      <c r="A8" s="8" t="s">
        <v>8329</v>
      </c>
      <c r="B8" s="9"/>
      <c r="C8" s="9"/>
      <c r="D8" s="9"/>
      <c r="E8" s="9">
        <v>20</v>
      </c>
      <c r="F8" s="9">
        <v>20</v>
      </c>
    </row>
    <row r="9" spans="1:6" x14ac:dyDescent="0.25">
      <c r="A9" s="8" t="s">
        <v>8326</v>
      </c>
      <c r="B9" s="9"/>
      <c r="C9" s="9">
        <v>40</v>
      </c>
      <c r="D9" s="9"/>
      <c r="E9" s="9"/>
      <c r="F9" s="9">
        <v>40</v>
      </c>
    </row>
    <row r="10" spans="1:6" x14ac:dyDescent="0.25">
      <c r="A10" s="8" t="s">
        <v>8324</v>
      </c>
      <c r="B10" s="9">
        <v>24</v>
      </c>
      <c r="C10" s="9"/>
      <c r="D10" s="9"/>
      <c r="E10" s="9"/>
      <c r="F10" s="9">
        <v>24</v>
      </c>
    </row>
    <row r="11" spans="1:6" x14ac:dyDescent="0.25">
      <c r="A11" s="8" t="s">
        <v>8322</v>
      </c>
      <c r="B11" s="9"/>
      <c r="C11" s="9">
        <v>20</v>
      </c>
      <c r="D11" s="9"/>
      <c r="E11" s="9"/>
      <c r="F11" s="9">
        <v>20</v>
      </c>
    </row>
    <row r="12" spans="1:6" x14ac:dyDescent="0.25">
      <c r="A12" s="8" t="s">
        <v>8330</v>
      </c>
      <c r="B12" s="9">
        <v>10</v>
      </c>
      <c r="C12" s="9">
        <v>47</v>
      </c>
      <c r="D12" s="9"/>
      <c r="E12" s="9"/>
      <c r="F12" s="9">
        <v>57</v>
      </c>
    </row>
    <row r="13" spans="1:6" x14ac:dyDescent="0.25">
      <c r="A13" s="8" t="s">
        <v>8327</v>
      </c>
      <c r="B13" s="9"/>
      <c r="C13" s="9">
        <v>40</v>
      </c>
      <c r="D13" s="9"/>
      <c r="E13" s="9"/>
      <c r="F13" s="9">
        <v>40</v>
      </c>
    </row>
    <row r="14" spans="1:6" x14ac:dyDescent="0.25">
      <c r="A14" s="8" t="s">
        <v>8325</v>
      </c>
      <c r="B14" s="9">
        <v>20</v>
      </c>
      <c r="C14" s="9"/>
      <c r="D14" s="9"/>
      <c r="E14" s="9"/>
      <c r="F14" s="9">
        <v>20</v>
      </c>
    </row>
    <row r="15" spans="1:6" x14ac:dyDescent="0.25">
      <c r="A15" s="8" t="s">
        <v>8321</v>
      </c>
      <c r="B15" s="9">
        <v>20</v>
      </c>
      <c r="C15" s="9">
        <v>120</v>
      </c>
      <c r="D15" s="9"/>
      <c r="E15" s="9"/>
      <c r="F15" s="9">
        <v>140</v>
      </c>
    </row>
    <row r="16" spans="1:6" x14ac:dyDescent="0.25">
      <c r="A16" s="8" t="s">
        <v>8320</v>
      </c>
      <c r="B16" s="9">
        <v>74</v>
      </c>
      <c r="C16" s="9">
        <v>267</v>
      </c>
      <c r="D16" s="9">
        <v>6</v>
      </c>
      <c r="E16" s="9">
        <v>114</v>
      </c>
      <c r="F16" s="9">
        <v>461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943899-0DB0-4D92-A722-19E95FA242FE}">
  <dimension ref="A1:F18"/>
  <sheetViews>
    <sheetView workbookViewId="0">
      <selection activeCell="E6" sqref="E6"/>
    </sheetView>
  </sheetViews>
  <sheetFormatPr defaultRowHeight="15" x14ac:dyDescent="0.25"/>
  <cols>
    <col min="1" max="1" width="13.5703125"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8348</v>
      </c>
      <c r="B1" t="s">
        <v>8331</v>
      </c>
    </row>
    <row r="2" spans="1:6" x14ac:dyDescent="0.25">
      <c r="A2" s="7" t="s">
        <v>8308</v>
      </c>
      <c r="B2" t="s">
        <v>8331</v>
      </c>
    </row>
    <row r="4" spans="1:6" x14ac:dyDescent="0.25">
      <c r="A4" s="7" t="s">
        <v>8349</v>
      </c>
      <c r="B4" s="7" t="s">
        <v>8333</v>
      </c>
    </row>
    <row r="5" spans="1:6" x14ac:dyDescent="0.25">
      <c r="A5" s="7" t="s">
        <v>8310</v>
      </c>
      <c r="B5" t="s">
        <v>8220</v>
      </c>
      <c r="C5" t="s">
        <v>8221</v>
      </c>
      <c r="D5" t="s">
        <v>8222</v>
      </c>
      <c r="E5" t="s">
        <v>8219</v>
      </c>
      <c r="F5" t="s">
        <v>8320</v>
      </c>
    </row>
    <row r="6" spans="1:6" x14ac:dyDescent="0.25">
      <c r="A6" s="11" t="s">
        <v>8336</v>
      </c>
      <c r="B6" s="9">
        <v>26</v>
      </c>
      <c r="C6" s="9">
        <v>126</v>
      </c>
      <c r="D6" s="9"/>
      <c r="E6" s="9">
        <v>234</v>
      </c>
      <c r="F6" s="9">
        <v>386</v>
      </c>
    </row>
    <row r="7" spans="1:6" x14ac:dyDescent="0.25">
      <c r="A7" s="11" t="s">
        <v>8346</v>
      </c>
      <c r="B7" s="9">
        <v>27</v>
      </c>
      <c r="C7" s="9">
        <v>147</v>
      </c>
      <c r="D7" s="9"/>
      <c r="E7" s="9">
        <v>211</v>
      </c>
      <c r="F7" s="9">
        <v>385</v>
      </c>
    </row>
    <row r="8" spans="1:6" x14ac:dyDescent="0.25">
      <c r="A8" s="11" t="s">
        <v>8343</v>
      </c>
      <c r="B8" s="9">
        <v>27</v>
      </c>
      <c r="C8" s="9">
        <v>106</v>
      </c>
      <c r="D8" s="9">
        <v>18</v>
      </c>
      <c r="E8" s="9">
        <v>202</v>
      </c>
      <c r="F8" s="9">
        <v>353</v>
      </c>
    </row>
    <row r="9" spans="1:6" x14ac:dyDescent="0.25">
      <c r="A9" s="11" t="s">
        <v>8337</v>
      </c>
      <c r="B9" s="9">
        <v>43</v>
      </c>
      <c r="C9" s="9">
        <v>150</v>
      </c>
      <c r="D9" s="9"/>
      <c r="E9" s="9">
        <v>194</v>
      </c>
      <c r="F9" s="9">
        <v>387</v>
      </c>
    </row>
    <row r="10" spans="1:6" x14ac:dyDescent="0.25">
      <c r="A10" s="11" t="s">
        <v>8345</v>
      </c>
      <c r="B10" s="9">
        <v>27</v>
      </c>
      <c r="C10" s="9">
        <v>102</v>
      </c>
      <c r="D10" s="9"/>
      <c r="E10" s="9">
        <v>192</v>
      </c>
      <c r="F10" s="9">
        <v>321</v>
      </c>
    </row>
    <row r="11" spans="1:6" x14ac:dyDescent="0.25">
      <c r="A11" s="11" t="s">
        <v>8341</v>
      </c>
      <c r="B11" s="9">
        <v>37</v>
      </c>
      <c r="C11" s="9">
        <v>114</v>
      </c>
      <c r="D11" s="9"/>
      <c r="E11" s="9">
        <v>183</v>
      </c>
      <c r="F11" s="9">
        <v>334</v>
      </c>
    </row>
    <row r="12" spans="1:6" x14ac:dyDescent="0.25">
      <c r="A12" s="11" t="s">
        <v>8340</v>
      </c>
      <c r="B12" s="9">
        <v>20</v>
      </c>
      <c r="C12" s="9">
        <v>149</v>
      </c>
      <c r="D12" s="9"/>
      <c r="E12" s="9">
        <v>183</v>
      </c>
      <c r="F12" s="9">
        <v>352</v>
      </c>
    </row>
    <row r="13" spans="1:6" x14ac:dyDescent="0.25">
      <c r="A13" s="11" t="s">
        <v>8342</v>
      </c>
      <c r="B13" s="9">
        <v>34</v>
      </c>
      <c r="C13" s="9">
        <v>149</v>
      </c>
      <c r="D13" s="9">
        <v>2</v>
      </c>
      <c r="E13" s="9">
        <v>182</v>
      </c>
      <c r="F13" s="9">
        <v>367</v>
      </c>
    </row>
    <row r="14" spans="1:6" x14ac:dyDescent="0.25">
      <c r="A14" s="11" t="s">
        <v>8344</v>
      </c>
      <c r="B14" s="9">
        <v>28</v>
      </c>
      <c r="C14" s="9">
        <v>108</v>
      </c>
      <c r="D14" s="9">
        <v>30</v>
      </c>
      <c r="E14" s="9">
        <v>180</v>
      </c>
      <c r="F14" s="9">
        <v>346</v>
      </c>
    </row>
    <row r="15" spans="1:6" x14ac:dyDescent="0.25">
      <c r="A15" s="11" t="s">
        <v>8338</v>
      </c>
      <c r="B15" s="9">
        <v>33</v>
      </c>
      <c r="C15" s="9">
        <v>134</v>
      </c>
      <c r="D15" s="9"/>
      <c r="E15" s="9">
        <v>166</v>
      </c>
      <c r="F15" s="9">
        <v>333</v>
      </c>
    </row>
    <row r="16" spans="1:6" x14ac:dyDescent="0.25">
      <c r="A16" s="11" t="s">
        <v>8339</v>
      </c>
      <c r="B16" s="9">
        <v>24</v>
      </c>
      <c r="C16" s="9">
        <v>127</v>
      </c>
      <c r="D16" s="9"/>
      <c r="E16" s="9">
        <v>147</v>
      </c>
      <c r="F16" s="9">
        <v>298</v>
      </c>
    </row>
    <row r="17" spans="1:6" x14ac:dyDescent="0.25">
      <c r="A17" s="11" t="s">
        <v>8347</v>
      </c>
      <c r="B17" s="9">
        <v>23</v>
      </c>
      <c r="C17" s="9">
        <v>118</v>
      </c>
      <c r="D17" s="9"/>
      <c r="E17" s="9">
        <v>111</v>
      </c>
      <c r="F17" s="9">
        <v>252</v>
      </c>
    </row>
    <row r="18" spans="1:6" x14ac:dyDescent="0.25">
      <c r="A18" s="11" t="s">
        <v>8320</v>
      </c>
      <c r="B18" s="9">
        <v>349</v>
      </c>
      <c r="C18" s="9">
        <v>1530</v>
      </c>
      <c r="D18" s="9">
        <v>50</v>
      </c>
      <c r="E18" s="9">
        <v>2185</v>
      </c>
      <c r="F18" s="9">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C9F75-7B7E-4DF5-A3E2-3627D8B32C41}">
  <dimension ref="A1:I13"/>
  <sheetViews>
    <sheetView workbookViewId="0">
      <selection activeCell="L17" sqref="L17"/>
    </sheetView>
  </sheetViews>
  <sheetFormatPr defaultRowHeight="15" x14ac:dyDescent="0.25"/>
  <cols>
    <col min="1" max="1" width="20.28515625" customWidth="1"/>
    <col min="2" max="2" width="13" customWidth="1"/>
    <col min="6" max="6" width="12" customWidth="1"/>
    <col min="7" max="7" width="10.85546875" customWidth="1"/>
    <col min="8" max="8" width="14.7109375" customWidth="1"/>
  </cols>
  <sheetData>
    <row r="1" spans="1:9" ht="30" x14ac:dyDescent="0.25">
      <c r="A1" s="13" t="s">
        <v>8359</v>
      </c>
      <c r="B1" s="14" t="s">
        <v>8352</v>
      </c>
      <c r="C1" s="14" t="s">
        <v>8353</v>
      </c>
      <c r="D1" s="14" t="s">
        <v>8354</v>
      </c>
      <c r="E1" s="14" t="s">
        <v>8355</v>
      </c>
      <c r="F1" s="14" t="s">
        <v>8356</v>
      </c>
      <c r="G1" s="14" t="s">
        <v>8357</v>
      </c>
      <c r="H1" s="14" t="s">
        <v>8358</v>
      </c>
      <c r="I1" s="3"/>
    </row>
    <row r="2" spans="1:9" x14ac:dyDescent="0.25">
      <c r="A2" s="13" t="s">
        <v>8360</v>
      </c>
      <c r="B2" s="15">
        <f>COUNTIFS('Main Data'!$D$2:$D$4115,"&lt;1000",'Main Data'!F$2:F$4115,"Successful")</f>
        <v>322</v>
      </c>
      <c r="C2" s="15">
        <f>COUNTIFS('Main Data'!$D$2:$D$4115,"&lt;1000",'Main Data'!F$2:F$4115,"Failed")</f>
        <v>113</v>
      </c>
      <c r="D2" s="15">
        <f>COUNTIFS('Main Data'!$D$2:$D$4115,"&lt;1000",'Main Data'!F$2:F$4115,"Canceled")</f>
        <v>18</v>
      </c>
      <c r="E2" s="15">
        <f>SUM(B2:D2)</f>
        <v>453</v>
      </c>
      <c r="F2" s="16">
        <f>B2/E2</f>
        <v>0.71081677704194257</v>
      </c>
      <c r="G2" s="16">
        <f>C2/E2</f>
        <v>0.24944812362030905</v>
      </c>
      <c r="H2" s="16">
        <f>D2/E2</f>
        <v>3.9735099337748346E-2</v>
      </c>
    </row>
    <row r="3" spans="1:9" x14ac:dyDescent="0.25">
      <c r="A3" s="13" t="s">
        <v>8361</v>
      </c>
      <c r="B3" s="15">
        <f>COUNTIFS('Main Data'!$D$2:$D$4116,"&gt;=1000",'Main Data'!$D$2:$D$4116,"&lt;5000",'Main Data'!$F$2:$F$4116,"Successful")</f>
        <v>932</v>
      </c>
      <c r="C3" s="15">
        <f>COUNTIFS('Main Data'!$D$2:$D$4116,"&gt;=1000",'Main Data'!$D$2:$D$4116,"&lt;5000",'Main Data'!$F$2:$F$4116,"Failed")</f>
        <v>420</v>
      </c>
      <c r="D3" s="15">
        <f>COUNTIFS('Main Data'!$D$2:$D$4116,"&gt;=1000",'Main Data'!$D$2:$D$4116,"&lt;5000",'Main Data'!$F$2:$F$4116,"Canceled")</f>
        <v>60</v>
      </c>
      <c r="E3" s="15">
        <f t="shared" ref="E3:E13" si="0">SUM(B3:D3)</f>
        <v>1412</v>
      </c>
      <c r="F3" s="16">
        <f t="shared" ref="F3:F13" si="1">B3/E3</f>
        <v>0.66005665722379603</v>
      </c>
      <c r="G3" s="16">
        <f t="shared" ref="G3:G13" si="2">C3/E3</f>
        <v>0.29745042492917845</v>
      </c>
      <c r="H3" s="16">
        <f t="shared" ref="H3:H13" si="3">D3/E3</f>
        <v>4.2492917847025496E-2</v>
      </c>
    </row>
    <row r="4" spans="1:9" x14ac:dyDescent="0.25">
      <c r="A4" s="13" t="s">
        <v>8362</v>
      </c>
      <c r="B4" s="15">
        <f>COUNTIFS('Main Data'!$D$2:$D$4117,"&gt;=5000",'Main Data'!$D$2:$D$4117,"&lt;10000",'Main Data'!$F$2:$F$4117,"Successful")</f>
        <v>381</v>
      </c>
      <c r="C4" s="15">
        <f>COUNTIFS('Main Data'!$D$2:$D$4117,"&gt;=5000",'Main Data'!$D$2:$D$4117,"&lt;10000",'Main Data'!$F$2:$F$4117,"Failed")</f>
        <v>283</v>
      </c>
      <c r="D4" s="15">
        <f>COUNTIFS('Main Data'!$D$2:$D$4117,"&gt;=5000",'Main Data'!$D$2:$D$4117,"&lt;10000",'Main Data'!$F$2:$F$4117,"Canceled")</f>
        <v>52</v>
      </c>
      <c r="E4" s="15">
        <f t="shared" si="0"/>
        <v>716</v>
      </c>
      <c r="F4" s="16">
        <f t="shared" si="1"/>
        <v>0.53212290502793291</v>
      </c>
      <c r="G4" s="16">
        <f t="shared" si="2"/>
        <v>0.39525139664804471</v>
      </c>
      <c r="H4" s="16">
        <f t="shared" si="3"/>
        <v>7.2625698324022353E-2</v>
      </c>
    </row>
    <row r="5" spans="1:9" x14ac:dyDescent="0.25">
      <c r="A5" s="13" t="s">
        <v>8363</v>
      </c>
      <c r="B5" s="15">
        <f>COUNTIFS('Main Data'!$D$2:$D$4118,"&gt;=10000",'Main Data'!$D$2:D$4118,"&lt;15000",'Main Data'!$F$2:$F$4118,"Successful")</f>
        <v>168</v>
      </c>
      <c r="C5" s="15">
        <f>COUNTIFS('Main Data'!$D$2:$D$4115,"&gt;=10000",'Main Data'!$D$2:$D$4115,"&lt;15000",'Main Data'!$F$2:$F$4115,"Failed")</f>
        <v>144</v>
      </c>
      <c r="D5" s="15">
        <f>COUNTIFS('Main Data'!$D$2:$D$4115,"&gt;=10000",'Main Data'!$D$2:$D$4115,"&lt;15000",'Main Data'!$F$2:$F$4115,"Canceled")</f>
        <v>40</v>
      </c>
      <c r="E5" s="15">
        <f t="shared" si="0"/>
        <v>352</v>
      </c>
      <c r="F5" s="16">
        <f t="shared" si="1"/>
        <v>0.47727272727272729</v>
      </c>
      <c r="G5" s="16">
        <f t="shared" si="2"/>
        <v>0.40909090909090912</v>
      </c>
      <c r="H5" s="16">
        <f t="shared" si="3"/>
        <v>0.11363636363636363</v>
      </c>
    </row>
    <row r="6" spans="1:9" x14ac:dyDescent="0.25">
      <c r="A6" s="13" t="s">
        <v>8364</v>
      </c>
      <c r="B6" s="15">
        <f>COUNTIFS('Main Data'!$D$2:$D$4119,"&gt;=15000",'Main Data'!$D$2:$D$4119,"&lt;20000",'Main Data'!$F$2:$F$4119,"Successful")</f>
        <v>94</v>
      </c>
      <c r="C6" s="15">
        <f>COUNTIFS('Main Data'!$D$2:$D$4119,"&gt;=15000",'Main Data'!$D$2:$D$4119,"&lt;20000",'Main Data'!$F$2:$F$4119,"Failed")</f>
        <v>90</v>
      </c>
      <c r="D6" s="15">
        <f>COUNTIFS('Main Data'!$D$2:$D$4119,"&gt;=15000",'Main Data'!$D$2:$D$4119,"&lt;20000",'Main Data'!$F$2:$F$4119,"Canceled")</f>
        <v>17</v>
      </c>
      <c r="E6" s="15">
        <f t="shared" si="0"/>
        <v>201</v>
      </c>
      <c r="F6" s="16">
        <f t="shared" si="1"/>
        <v>0.46766169154228854</v>
      </c>
      <c r="G6" s="16">
        <f t="shared" si="2"/>
        <v>0.44776119402985076</v>
      </c>
      <c r="H6" s="16">
        <f t="shared" si="3"/>
        <v>8.45771144278607E-2</v>
      </c>
    </row>
    <row r="7" spans="1:9" x14ac:dyDescent="0.25">
      <c r="A7" s="13" t="s">
        <v>8365</v>
      </c>
      <c r="B7" s="15">
        <f>COUNTIFS('Main Data'!$D$2:$D$4120,"&gt;=20000",'Main Data'!$D$2:$D$4120,"&lt;25000",'Main Data'!$F$2:$F$4120,"Successful")</f>
        <v>62</v>
      </c>
      <c r="C7" s="15">
        <f>COUNTIFS('Main Data'!$D$2:$D$4120,"&gt;=20000",'Main Data'!$D$2:$D$4120,"&lt;25000",'Main Data'!$F$2:$F$4120,"Failed")</f>
        <v>72</v>
      </c>
      <c r="D7" s="15">
        <f>COUNTIFS('Main Data'!$D$2:$D$4120,"&gt;=20000",'Main Data'!$D$2:$D$4120,"&lt;25000",'Main Data'!$F$2:$F$4120,"Canceled")</f>
        <v>14</v>
      </c>
      <c r="E7" s="15">
        <f t="shared" si="0"/>
        <v>148</v>
      </c>
      <c r="F7" s="16">
        <f t="shared" si="1"/>
        <v>0.41891891891891891</v>
      </c>
      <c r="G7" s="16">
        <f t="shared" si="2"/>
        <v>0.48648648648648651</v>
      </c>
      <c r="H7" s="16">
        <f t="shared" si="3"/>
        <v>9.45945945945946E-2</v>
      </c>
    </row>
    <row r="8" spans="1:9" x14ac:dyDescent="0.25">
      <c r="A8" s="13" t="s">
        <v>8366</v>
      </c>
      <c r="B8" s="15">
        <f>COUNTIFS('Main Data'!$D$2:$D$4121,"&gt;=25000",'Main Data'!$D$2:$D$4121,"&lt;30000",'Main Data'!$F$2:$F$4121,"Successful")</f>
        <v>55</v>
      </c>
      <c r="C8" s="15">
        <f>COUNTIFS('Main Data'!$D$2:$D$4121,"&gt;=25000",'Main Data'!$D$2:$D$4121,"&lt;30000",'Main Data'!$F$2:$F$4121,"Failed")</f>
        <v>64</v>
      </c>
      <c r="D8" s="15">
        <f>COUNTIFS('Main Data'!$D$2:$D$4121,"&gt;=25000",'Main Data'!$D$2:$D$4121,"&lt;30000",'Main Data'!$F$2:$F$4121,"Canceled")</f>
        <v>18</v>
      </c>
      <c r="E8" s="15">
        <f t="shared" si="0"/>
        <v>137</v>
      </c>
      <c r="F8" s="16">
        <f t="shared" si="1"/>
        <v>0.40145985401459855</v>
      </c>
      <c r="G8" s="16">
        <f t="shared" si="2"/>
        <v>0.46715328467153283</v>
      </c>
      <c r="H8" s="16">
        <f t="shared" si="3"/>
        <v>0.13138686131386862</v>
      </c>
    </row>
    <row r="9" spans="1:9" x14ac:dyDescent="0.25">
      <c r="A9" s="13" t="s">
        <v>8367</v>
      </c>
      <c r="B9" s="15">
        <f>COUNTIFS('Main Data'!$D$2:$D$4122,"&gt;=30000",'Main Data'!$D$2:$D$4122,"&lt;35000",'Main Data'!$F$2:$F$4122,"Successful")</f>
        <v>32</v>
      </c>
      <c r="C9" s="15">
        <f>COUNTIFS('Main Data'!$D$2:$D$4122,"&gt;=30000",'Main Data'!$D$2:$D$4122,"&lt;35000",'Main Data'!$F$2:$F$4122,"Failed")</f>
        <v>37</v>
      </c>
      <c r="D9" s="15">
        <f>COUNTIFS('Main Data'!$D$2:$D$4122,"&gt;=30000",'Main Data'!$D$2:$D$4122,"&lt;35000",'Main Data'!$F$2:$F$4122,"Canceled")</f>
        <v>13</v>
      </c>
      <c r="E9" s="15">
        <f t="shared" si="0"/>
        <v>82</v>
      </c>
      <c r="F9" s="16">
        <f t="shared" si="1"/>
        <v>0.3902439024390244</v>
      </c>
      <c r="G9" s="16">
        <f t="shared" si="2"/>
        <v>0.45121951219512196</v>
      </c>
      <c r="H9" s="16">
        <f t="shared" si="3"/>
        <v>0.15853658536585366</v>
      </c>
    </row>
    <row r="10" spans="1:9" x14ac:dyDescent="0.25">
      <c r="A10" s="13" t="s">
        <v>8368</v>
      </c>
      <c r="B10" s="15">
        <f>COUNTIFS('Main Data'!$D$2:$D$4123,"&gt;=35000",'Main Data'!$D$2:$D$4123,"&lt;40000",'Main Data'!$F$2:$F$4123,"Successful")</f>
        <v>26</v>
      </c>
      <c r="C10" s="15">
        <f>COUNTIFS('Main Data'!$D$2:$D$4123,"&gt;=35000",'Main Data'!$D$2:$D$4123,"&lt;40000",'Main Data'!$F$2:$F$4123,"Failed")</f>
        <v>22</v>
      </c>
      <c r="D10" s="15">
        <f>COUNTIFS('Main Data'!$D$2:$D$4123,"&gt;=35000",'Main Data'!$D$2:$D$4123,"&lt;40000",'Main Data'!$F$2:$F$4123,"Canceled")</f>
        <v>7</v>
      </c>
      <c r="E10" s="15">
        <f t="shared" si="0"/>
        <v>55</v>
      </c>
      <c r="F10" s="16">
        <f t="shared" si="1"/>
        <v>0.47272727272727272</v>
      </c>
      <c r="G10" s="16">
        <f t="shared" si="2"/>
        <v>0.4</v>
      </c>
      <c r="H10" s="16">
        <f t="shared" si="3"/>
        <v>0.12727272727272726</v>
      </c>
    </row>
    <row r="11" spans="1:9" x14ac:dyDescent="0.25">
      <c r="A11" s="13" t="s">
        <v>8369</v>
      </c>
      <c r="B11" s="15">
        <f>COUNTIFS('Main Data'!$D$2:$D$4124,"&gt;=40000",'Main Data'!$D$2:D4124,"&lt;45000",'Main Data'!$F$2:$F$4124,"Successful")</f>
        <v>21</v>
      </c>
      <c r="C11" s="15">
        <f>COUNTIFS('Main Data'!$D$2:$D$4124,"&gt;=40000",'Main Data'!$D$2:$D$4124,"&lt;45000",'Main Data'!$F$2:$F$4124,"Failed")</f>
        <v>16</v>
      </c>
      <c r="D11" s="15">
        <f>COUNTIFS('Main Data'!$D$2:$D$4124,"&gt;=40000",'Main Data'!$D$2:$D$4124,"&lt;45000",'Main Data'!$F$2:$F$4124,"Canceled")</f>
        <v>6</v>
      </c>
      <c r="E11" s="15">
        <f t="shared" si="0"/>
        <v>43</v>
      </c>
      <c r="F11" s="16">
        <f t="shared" si="1"/>
        <v>0.48837209302325579</v>
      </c>
      <c r="G11" s="16">
        <f t="shared" si="2"/>
        <v>0.37209302325581395</v>
      </c>
      <c r="H11" s="16">
        <f t="shared" si="3"/>
        <v>0.13953488372093023</v>
      </c>
    </row>
    <row r="12" spans="1:9" x14ac:dyDescent="0.25">
      <c r="A12" s="13" t="s">
        <v>8370</v>
      </c>
      <c r="B12" s="15">
        <f>COUNTIFS('Main Data'!$D$2:$D$4125,"&gt;=45000",'Main Data'!$D$2:$D$4125,"&lt;50000",'Main Data'!$F$2:$F$4125,"Successful")</f>
        <v>6</v>
      </c>
      <c r="C12" s="15">
        <f>COUNTIFS('Main Data'!$D$2:$D$4125,"&gt;=45000",'Main Data'!$D$2:$D$4125,"&lt;50000",'Main Data'!$F$2:$F$4125,"Failed")</f>
        <v>11</v>
      </c>
      <c r="D12" s="15">
        <f>COUNTIFS('Main Data'!$D$2:$D$4125,"&gt;=45000",'Main Data'!$D$2:$D$4125,"&lt;50000",'Main Data'!$F$2:$F$4125,"Canceled")</f>
        <v>4</v>
      </c>
      <c r="E12" s="15">
        <f t="shared" si="0"/>
        <v>21</v>
      </c>
      <c r="F12" s="16">
        <f t="shared" si="1"/>
        <v>0.2857142857142857</v>
      </c>
      <c r="G12" s="16">
        <f t="shared" si="2"/>
        <v>0.52380952380952384</v>
      </c>
      <c r="H12" s="16">
        <f t="shared" si="3"/>
        <v>0.19047619047619047</v>
      </c>
    </row>
    <row r="13" spans="1:9" ht="30" x14ac:dyDescent="0.25">
      <c r="A13" s="14" t="s">
        <v>8371</v>
      </c>
      <c r="B13" s="15">
        <f>COUNTIFS('Main Data'!$D$2:$D$4126,"&gt;=50000",'Main Data'!$F$2:$F$4126,"Successful")</f>
        <v>86</v>
      </c>
      <c r="C13" s="15">
        <f>COUNTIFS('Main Data'!$D$2:$D$4126,"&gt;=50000",'Main Data'!$F$2:$F$4126,"Failed")</f>
        <v>258</v>
      </c>
      <c r="D13" s="15">
        <f>COUNTIFS('Main Data'!$D$2:$D$4126,"&gt;=50000",'Main Data'!$F$2:$F$4126,"Canceled")</f>
        <v>100</v>
      </c>
      <c r="E13" s="15">
        <f t="shared" si="0"/>
        <v>444</v>
      </c>
      <c r="F13" s="16">
        <f t="shared" si="1"/>
        <v>0.19369369369369369</v>
      </c>
      <c r="G13" s="16">
        <f t="shared" si="2"/>
        <v>0.58108108108108103</v>
      </c>
      <c r="H13" s="16">
        <f t="shared" si="3"/>
        <v>0.22522522522522523</v>
      </c>
    </row>
  </sheetData>
  <pageMargins left="0.7" right="0.7" top="0.75" bottom="0.75" header="0.3" footer="0.3"/>
  <pageSetup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Readme</vt:lpstr>
      <vt:lpstr>Main Data</vt:lpstr>
      <vt:lpstr>Campaign Count by Category</vt:lpstr>
      <vt:lpstr>Campaign Count by Sub Cat</vt:lpstr>
      <vt:lpstr>Campaingn Count by Creation Dat</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Agarwal, Deepmala -SFO</cp:lastModifiedBy>
  <dcterms:created xsi:type="dcterms:W3CDTF">2017-04-20T15:17:24Z</dcterms:created>
  <dcterms:modified xsi:type="dcterms:W3CDTF">2019-08-18T01:23:02Z</dcterms:modified>
</cp:coreProperties>
</file>