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265" windowWidth="14805" windowHeight="2160" tabRatio="938" activeTab="1"/>
  </bookViews>
  <sheets>
    <sheet name="NFP" sheetId="19" r:id="rId1"/>
    <sheet name="FY 2014-15-100%" sheetId="20" r:id="rId2"/>
    <sheet name="FY 2014-15-80%" sheetId="23" r:id="rId3"/>
    <sheet name="FY 2014-15-40-60%" sheetId="22" r:id="rId4"/>
    <sheet name="NFP 2012-13" sheetId="1" r:id="rId5"/>
    <sheet name="India Holiday Tracker" sheetId="2" r:id="rId6"/>
    <sheet name="US Holiday Tracker" sheetId="6" r:id="rId7"/>
    <sheet name="PTO - Leave Tracker - NFP, 401k" sheetId="3" r:id="rId8"/>
  </sheets>
  <definedNames>
    <definedName name="_xlnm._FilterDatabase" localSheetId="4" hidden="1">'NFP 2012-13'!$A$7:$AA$27</definedName>
    <definedName name="_xlnm._FilterDatabase" localSheetId="7" hidden="1">'PTO - Leave Tracker - NFP, 401k'!$A$1:$J$24</definedName>
  </definedNames>
  <calcPr calcId="152511"/>
</workbook>
</file>

<file path=xl/calcChain.xml><?xml version="1.0" encoding="utf-8"?>
<calcChain xmlns="http://schemas.openxmlformats.org/spreadsheetml/2006/main">
  <c r="R6" i="23" l="1"/>
  <c r="P6" i="23"/>
  <c r="K6" i="22" l="1"/>
  <c r="M6" i="22"/>
  <c r="O6" i="22"/>
  <c r="Q6" i="22"/>
  <c r="S6" i="22"/>
  <c r="U6" i="22"/>
  <c r="W6" i="22"/>
  <c r="Y6" i="22"/>
  <c r="AA6" i="22"/>
  <c r="AC6" i="22"/>
  <c r="AE6" i="22"/>
  <c r="AG6" i="22"/>
  <c r="AG7" i="22"/>
  <c r="AE7" i="22"/>
  <c r="AC7" i="22"/>
  <c r="AA7" i="22"/>
  <c r="Y7" i="22"/>
  <c r="W7" i="22"/>
  <c r="U7" i="22"/>
  <c r="S7" i="22"/>
  <c r="Q7" i="22"/>
  <c r="O7" i="22"/>
  <c r="M7" i="22"/>
  <c r="K7" i="22"/>
  <c r="AG5" i="22"/>
  <c r="AE5" i="22"/>
  <c r="AC5" i="22"/>
  <c r="AA5" i="22"/>
  <c r="Y5" i="22"/>
  <c r="W5" i="22"/>
  <c r="U5" i="22"/>
  <c r="S5" i="22"/>
  <c r="Q5" i="22"/>
  <c r="O5" i="22"/>
  <c r="M5" i="22"/>
  <c r="K5" i="22"/>
  <c r="AG4" i="22"/>
  <c r="AE4" i="22"/>
  <c r="AC4" i="22"/>
  <c r="AA4" i="22"/>
  <c r="Y4" i="22"/>
  <c r="W4" i="22"/>
  <c r="U4" i="22"/>
  <c r="S4" i="22"/>
  <c r="Q4" i="22"/>
  <c r="O4" i="22"/>
  <c r="M4" i="22"/>
  <c r="K4" i="22"/>
  <c r="T6" i="23"/>
  <c r="V6" i="23"/>
  <c r="AF6" i="23"/>
  <c r="AD6" i="23"/>
  <c r="AB6" i="23"/>
  <c r="Z6" i="23"/>
  <c r="X6" i="23"/>
  <c r="N6" i="23"/>
  <c r="AG12" i="22" l="1"/>
  <c r="AG13" i="22"/>
  <c r="AE12" i="22"/>
  <c r="AE13" i="22"/>
  <c r="AC12" i="22"/>
  <c r="AC13" i="22"/>
  <c r="AA12" i="22"/>
  <c r="AA13" i="22"/>
  <c r="Y12" i="22"/>
  <c r="Y13" i="22"/>
  <c r="W12" i="22"/>
  <c r="W13" i="22"/>
  <c r="U12" i="22"/>
  <c r="U13" i="22"/>
  <c r="S12" i="22"/>
  <c r="S13" i="22"/>
  <c r="Q12" i="22"/>
  <c r="Q13" i="22"/>
  <c r="O12" i="22"/>
  <c r="O13" i="22"/>
  <c r="M12" i="22"/>
  <c r="M13" i="22"/>
  <c r="G9" i="23" l="1"/>
  <c r="F9" i="23"/>
  <c r="AF11" i="23"/>
  <c r="AD11" i="23"/>
  <c r="AB11" i="23"/>
  <c r="Z11" i="23"/>
  <c r="X11" i="23"/>
  <c r="V11" i="23"/>
  <c r="T11" i="23"/>
  <c r="R11" i="23"/>
  <c r="P11" i="23"/>
  <c r="N11" i="23"/>
  <c r="L6" i="23"/>
  <c r="L11" i="23" s="1"/>
  <c r="J6" i="23"/>
  <c r="J11" i="23" s="1"/>
  <c r="AF5" i="23"/>
  <c r="AD5" i="23"/>
  <c r="AB5" i="23"/>
  <c r="Z5" i="23"/>
  <c r="X5" i="23"/>
  <c r="V5" i="23"/>
  <c r="T5" i="23"/>
  <c r="R5" i="23"/>
  <c r="P5" i="23"/>
  <c r="N5" i="23"/>
  <c r="L5" i="23"/>
  <c r="J5" i="23"/>
  <c r="AF4" i="23"/>
  <c r="AD4" i="23"/>
  <c r="AB4" i="23"/>
  <c r="AB7" i="23" s="1"/>
  <c r="Z4" i="23"/>
  <c r="X4" i="23"/>
  <c r="V4" i="23"/>
  <c r="T4" i="23"/>
  <c r="R4" i="23"/>
  <c r="P4" i="23"/>
  <c r="N4" i="23"/>
  <c r="L4" i="23"/>
  <c r="L7" i="23" s="1"/>
  <c r="L8" i="23" s="1"/>
  <c r="L10" i="23" s="1"/>
  <c r="J4" i="23"/>
  <c r="J7" i="23" s="1"/>
  <c r="J8" i="23" s="1"/>
  <c r="J10" i="23" s="1"/>
  <c r="V12" i="23" l="1"/>
  <c r="V7" i="23"/>
  <c r="P12" i="23"/>
  <c r="P7" i="23"/>
  <c r="P8" i="23" s="1"/>
  <c r="P10" i="23" s="1"/>
  <c r="X12" i="23"/>
  <c r="X7" i="23"/>
  <c r="AF12" i="23"/>
  <c r="AF7" i="23"/>
  <c r="AF8" i="23" s="1"/>
  <c r="AF10" i="23" s="1"/>
  <c r="R7" i="23"/>
  <c r="R8" i="23" s="1"/>
  <c r="R10" i="23" s="1"/>
  <c r="Z7" i="23"/>
  <c r="Z8" i="23" s="1"/>
  <c r="Z10" i="23" s="1"/>
  <c r="N8" i="23"/>
  <c r="N10" i="23" s="1"/>
  <c r="N7" i="23"/>
  <c r="AD7" i="23"/>
  <c r="AD8" i="23" s="1"/>
  <c r="AD10" i="23" s="1"/>
  <c r="T7" i="23"/>
  <c r="T8" i="23" s="1"/>
  <c r="T10" i="23" s="1"/>
  <c r="AB8" i="23"/>
  <c r="AB10" i="23" s="1"/>
  <c r="J12" i="23"/>
  <c r="R12" i="23"/>
  <c r="Z12" i="23"/>
  <c r="V8" i="23"/>
  <c r="V10" i="23" s="1"/>
  <c r="X8" i="23"/>
  <c r="X10" i="23" s="1"/>
  <c r="L12" i="23"/>
  <c r="T12" i="23"/>
  <c r="AB12" i="23"/>
  <c r="N12" i="23"/>
  <c r="AD12" i="23"/>
  <c r="H16" i="22"/>
  <c r="G16" i="22"/>
  <c r="AG11" i="22"/>
  <c r="AE11" i="22"/>
  <c r="AC11" i="22"/>
  <c r="AA11" i="22"/>
  <c r="Y11" i="22"/>
  <c r="W11" i="22"/>
  <c r="U11" i="22"/>
  <c r="S11" i="22"/>
  <c r="Q11" i="22"/>
  <c r="O11" i="22"/>
  <c r="M11" i="22"/>
  <c r="K11" i="22"/>
  <c r="AG10" i="22"/>
  <c r="AE10" i="22"/>
  <c r="AC10" i="22"/>
  <c r="AA10" i="22"/>
  <c r="Y10" i="22"/>
  <c r="W10" i="22"/>
  <c r="U10" i="22"/>
  <c r="S10" i="22"/>
  <c r="Q10" i="22"/>
  <c r="O10" i="22"/>
  <c r="M10" i="22"/>
  <c r="K10" i="22"/>
  <c r="AG9" i="22"/>
  <c r="AE9" i="22"/>
  <c r="AC9" i="22"/>
  <c r="AA9" i="22"/>
  <c r="Y9" i="22"/>
  <c r="W9" i="22"/>
  <c r="U9" i="22"/>
  <c r="S9" i="22"/>
  <c r="Q9" i="22"/>
  <c r="O9" i="22"/>
  <c r="M9" i="22"/>
  <c r="K9" i="22"/>
  <c r="AG8" i="22"/>
  <c r="AE8" i="22"/>
  <c r="AC8" i="22"/>
  <c r="AC14" i="22" s="1"/>
  <c r="AA8" i="22"/>
  <c r="Y8" i="22"/>
  <c r="W8" i="22"/>
  <c r="W14" i="22" s="1"/>
  <c r="U8" i="22"/>
  <c r="S8" i="22"/>
  <c r="Q8" i="22"/>
  <c r="O8" i="22"/>
  <c r="M8" i="22"/>
  <c r="K8" i="22"/>
  <c r="K19" i="22" s="1"/>
  <c r="M14" i="22" l="1"/>
  <c r="AA19" i="22"/>
  <c r="AA14" i="22"/>
  <c r="U14" i="22"/>
  <c r="U15" i="22" s="1"/>
  <c r="U17" i="22" s="1"/>
  <c r="Q19" i="22"/>
  <c r="Q14" i="22"/>
  <c r="Q15" i="22" s="1"/>
  <c r="Q17" i="22" s="1"/>
  <c r="Y19" i="22"/>
  <c r="Y14" i="22"/>
  <c r="Y15" i="22" s="1"/>
  <c r="Y17" i="22" s="1"/>
  <c r="AG19" i="22"/>
  <c r="AG14" i="22"/>
  <c r="S19" i="22"/>
  <c r="S14" i="22"/>
  <c r="S15" i="22" s="1"/>
  <c r="S17" i="22" s="1"/>
  <c r="O19" i="22"/>
  <c r="O14" i="22"/>
  <c r="O15" i="22" s="1"/>
  <c r="O17" i="22" s="1"/>
  <c r="AE19" i="22"/>
  <c r="AE14" i="22"/>
  <c r="AE15" i="22" s="1"/>
  <c r="AE17" i="22" s="1"/>
  <c r="M15" i="22"/>
  <c r="M17" i="22" s="1"/>
  <c r="AC15" i="22"/>
  <c r="AC17" i="22" s="1"/>
  <c r="K18" i="22"/>
  <c r="S18" i="22"/>
  <c r="AA18" i="22"/>
  <c r="O18" i="22"/>
  <c r="W18" i="22"/>
  <c r="AE18" i="22"/>
  <c r="U18" i="22"/>
  <c r="M18" i="22"/>
  <c r="Q18" i="22"/>
  <c r="Y18" i="22"/>
  <c r="AG18" i="22"/>
  <c r="AC18" i="22"/>
  <c r="U19" i="22"/>
  <c r="AC19" i="22"/>
  <c r="M19" i="22"/>
  <c r="K14" i="22"/>
  <c r="K15" i="22" s="1"/>
  <c r="K17" i="22" s="1"/>
  <c r="W15" i="22"/>
  <c r="W17" i="22" s="1"/>
  <c r="AG15" i="22"/>
  <c r="AG17" i="22" s="1"/>
  <c r="AA15" i="22"/>
  <c r="AA17" i="22" s="1"/>
  <c r="W19" i="22"/>
  <c r="AF26" i="20"/>
  <c r="AD26" i="20"/>
  <c r="AB26" i="20"/>
  <c r="Z26" i="20"/>
  <c r="X26" i="20"/>
  <c r="V26" i="20"/>
  <c r="P26" i="20"/>
  <c r="N26" i="20"/>
  <c r="AF21" i="20"/>
  <c r="AD21" i="20"/>
  <c r="AB21" i="20"/>
  <c r="Z21" i="20"/>
  <c r="X21" i="20"/>
  <c r="V21" i="20"/>
  <c r="P21" i="20"/>
  <c r="N21" i="20"/>
  <c r="AF20" i="20"/>
  <c r="AD20" i="20"/>
  <c r="AB20" i="20"/>
  <c r="Z20" i="20"/>
  <c r="X20" i="20"/>
  <c r="V20" i="20"/>
  <c r="T20" i="20"/>
  <c r="R20" i="20"/>
  <c r="P20" i="20"/>
  <c r="N20" i="20"/>
  <c r="L20" i="20"/>
  <c r="J8" i="20" l="1"/>
  <c r="J7" i="20"/>
  <c r="G23" i="20"/>
  <c r="F23" i="20"/>
  <c r="AF19" i="20" l="1"/>
  <c r="AD19" i="20"/>
  <c r="AB19" i="20"/>
  <c r="Z19" i="20"/>
  <c r="X19" i="20"/>
  <c r="V19" i="20"/>
  <c r="T19" i="20"/>
  <c r="R19" i="20"/>
  <c r="P19" i="20"/>
  <c r="N19" i="20"/>
  <c r="L19" i="20"/>
  <c r="J19" i="20"/>
  <c r="T26" i="20" l="1"/>
  <c r="L26" i="20"/>
  <c r="AF18" i="20"/>
  <c r="AD18" i="20"/>
  <c r="AB18" i="20"/>
  <c r="Z18" i="20"/>
  <c r="X18" i="20"/>
  <c r="V18" i="20"/>
  <c r="T18" i="20"/>
  <c r="R18" i="20"/>
  <c r="P18" i="20"/>
  <c r="N18" i="20"/>
  <c r="L18" i="20"/>
  <c r="J18" i="20"/>
  <c r="AF17" i="20"/>
  <c r="AD17" i="20"/>
  <c r="AB17" i="20"/>
  <c r="Z17" i="20"/>
  <c r="X17" i="20"/>
  <c r="V17" i="20"/>
  <c r="T17" i="20"/>
  <c r="R17" i="20"/>
  <c r="P17" i="20"/>
  <c r="N17" i="20"/>
  <c r="L17" i="20"/>
  <c r="J17" i="20"/>
  <c r="AF16" i="20"/>
  <c r="AD16" i="20"/>
  <c r="AB16" i="20"/>
  <c r="Z16" i="20"/>
  <c r="X16" i="20"/>
  <c r="V16" i="20"/>
  <c r="T16" i="20"/>
  <c r="R16" i="20"/>
  <c r="P16" i="20"/>
  <c r="N16" i="20"/>
  <c r="L16" i="20"/>
  <c r="J16" i="20"/>
  <c r="AF15" i="20"/>
  <c r="AD15" i="20"/>
  <c r="AB15" i="20"/>
  <c r="Z15" i="20"/>
  <c r="X15" i="20"/>
  <c r="V15" i="20"/>
  <c r="T15" i="20"/>
  <c r="R15" i="20"/>
  <c r="P15" i="20"/>
  <c r="N15" i="20"/>
  <c r="L15" i="20"/>
  <c r="J15" i="20"/>
  <c r="AF14" i="20"/>
  <c r="AD14" i="20"/>
  <c r="AB14" i="20"/>
  <c r="Z14" i="20"/>
  <c r="X14" i="20"/>
  <c r="V14" i="20"/>
  <c r="T14" i="20"/>
  <c r="R14" i="20"/>
  <c r="P14" i="20"/>
  <c r="N14" i="20"/>
  <c r="L14" i="20"/>
  <c r="J14" i="20"/>
  <c r="AF13" i="20"/>
  <c r="AD13" i="20"/>
  <c r="AB13" i="20"/>
  <c r="Z13" i="20"/>
  <c r="X13" i="20"/>
  <c r="V13" i="20"/>
  <c r="T13" i="20"/>
  <c r="R13" i="20"/>
  <c r="P13" i="20"/>
  <c r="N13" i="20"/>
  <c r="L13" i="20"/>
  <c r="J13" i="20"/>
  <c r="J26" i="20" s="1"/>
  <c r="AF12" i="20"/>
  <c r="AD12" i="20"/>
  <c r="AB12" i="20"/>
  <c r="Z12" i="20"/>
  <c r="X12" i="20"/>
  <c r="V12" i="20"/>
  <c r="T12" i="20"/>
  <c r="R12" i="20"/>
  <c r="P12" i="20"/>
  <c r="N12" i="20"/>
  <c r="L12" i="20"/>
  <c r="J12" i="20"/>
  <c r="AF11" i="20"/>
  <c r="AD11" i="20"/>
  <c r="AB11" i="20"/>
  <c r="Z11" i="20"/>
  <c r="X11" i="20"/>
  <c r="V11" i="20"/>
  <c r="T11" i="20"/>
  <c r="R11" i="20"/>
  <c r="P11" i="20"/>
  <c r="N11" i="20"/>
  <c r="L11" i="20"/>
  <c r="J11" i="20"/>
  <c r="AF10" i="20"/>
  <c r="AD10" i="20"/>
  <c r="AB10" i="20"/>
  <c r="Z10" i="20"/>
  <c r="X10" i="20"/>
  <c r="V10" i="20"/>
  <c r="T10" i="20"/>
  <c r="R10" i="20"/>
  <c r="P10" i="20"/>
  <c r="N10" i="20"/>
  <c r="L10" i="20"/>
  <c r="J10" i="20"/>
  <c r="AF9" i="20"/>
  <c r="AD9" i="20"/>
  <c r="AB9" i="20"/>
  <c r="Z9" i="20"/>
  <c r="X9" i="20"/>
  <c r="V9" i="20"/>
  <c r="T9" i="20"/>
  <c r="T21" i="20" s="1"/>
  <c r="R9" i="20"/>
  <c r="P9" i="20"/>
  <c r="N9" i="20"/>
  <c r="L9" i="20"/>
  <c r="J9" i="20"/>
  <c r="AF8" i="20"/>
  <c r="AD8" i="20"/>
  <c r="AB8" i="20"/>
  <c r="Z8" i="20"/>
  <c r="X8" i="20"/>
  <c r="V8" i="20"/>
  <c r="T8" i="20"/>
  <c r="R8" i="20"/>
  <c r="P8" i="20"/>
  <c r="N8" i="20"/>
  <c r="L8" i="20"/>
  <c r="AF7" i="20"/>
  <c r="AD7" i="20"/>
  <c r="AB7" i="20"/>
  <c r="Z7" i="20"/>
  <c r="X7" i="20"/>
  <c r="V7" i="20"/>
  <c r="T7" i="20"/>
  <c r="R7" i="20"/>
  <c r="P7" i="20"/>
  <c r="N7" i="20"/>
  <c r="L7" i="20"/>
  <c r="AF6" i="20"/>
  <c r="AF25" i="20" s="1"/>
  <c r="B19" i="19" s="1"/>
  <c r="AD6" i="20"/>
  <c r="AD25" i="20" s="1"/>
  <c r="B18" i="19" s="1"/>
  <c r="AB6" i="20"/>
  <c r="Z6" i="20"/>
  <c r="X6" i="20"/>
  <c r="X25" i="20" s="1"/>
  <c r="B15" i="19" s="1"/>
  <c r="V6" i="20"/>
  <c r="V25" i="20" s="1"/>
  <c r="B14" i="19" s="1"/>
  <c r="T6" i="20"/>
  <c r="R6" i="20"/>
  <c r="P6" i="20"/>
  <c r="P25" i="20" s="1"/>
  <c r="B11" i="19" s="1"/>
  <c r="N6" i="20"/>
  <c r="N25" i="20" s="1"/>
  <c r="B10" i="19" s="1"/>
  <c r="L6" i="20"/>
  <c r="J6" i="20"/>
  <c r="J25" i="20" s="1"/>
  <c r="B8" i="19" s="1"/>
  <c r="AF5" i="20"/>
  <c r="AD5" i="20"/>
  <c r="AB5" i="20"/>
  <c r="Z5" i="20"/>
  <c r="X5" i="20"/>
  <c r="C15" i="19" s="1"/>
  <c r="V5" i="20"/>
  <c r="T5" i="20"/>
  <c r="R5" i="20"/>
  <c r="P5" i="20"/>
  <c r="N5" i="20"/>
  <c r="L5" i="20"/>
  <c r="J5" i="20"/>
  <c r="AF4" i="20"/>
  <c r="AD4" i="20"/>
  <c r="AB4" i="20"/>
  <c r="Z4" i="20"/>
  <c r="X4" i="20"/>
  <c r="V4" i="20"/>
  <c r="T4" i="20"/>
  <c r="R4" i="20"/>
  <c r="P4" i="20"/>
  <c r="N4" i="20"/>
  <c r="L4" i="20"/>
  <c r="J4" i="20"/>
  <c r="R21" i="20" l="1"/>
  <c r="R22" i="20" s="1"/>
  <c r="R24" i="20" s="1"/>
  <c r="R26" i="20"/>
  <c r="C12" i="19" s="1"/>
  <c r="L21" i="20"/>
  <c r="L22" i="20" s="1"/>
  <c r="L24" i="20" s="1"/>
  <c r="C9" i="19"/>
  <c r="C13" i="19"/>
  <c r="Z25" i="20"/>
  <c r="B16" i="19" s="1"/>
  <c r="T25" i="20"/>
  <c r="B13" i="19" s="1"/>
  <c r="AB25" i="20"/>
  <c r="B17" i="19" s="1"/>
  <c r="R25" i="20"/>
  <c r="B12" i="19" s="1"/>
  <c r="L25" i="20"/>
  <c r="B9" i="19" s="1"/>
  <c r="C11" i="19"/>
  <c r="P22" i="20"/>
  <c r="P24" i="20" s="1"/>
  <c r="C19" i="19"/>
  <c r="D19" i="19" s="1"/>
  <c r="AF22" i="20"/>
  <c r="AF24" i="20" s="1"/>
  <c r="X22" i="20"/>
  <c r="X24" i="20" s="1"/>
  <c r="Z22" i="20"/>
  <c r="Z24" i="20" s="1"/>
  <c r="C16" i="19"/>
  <c r="D16" i="19" s="1"/>
  <c r="C17" i="19"/>
  <c r="D17" i="19" s="1"/>
  <c r="AB22" i="20"/>
  <c r="AB24" i="20" s="1"/>
  <c r="D15" i="19"/>
  <c r="N22" i="20"/>
  <c r="N24" i="20" s="1"/>
  <c r="C10" i="19"/>
  <c r="C14" i="19"/>
  <c r="D14" i="19" s="1"/>
  <c r="V22" i="20"/>
  <c r="V24" i="20" s="1"/>
  <c r="C18" i="19"/>
  <c r="D18" i="19" s="1"/>
  <c r="AD22" i="20"/>
  <c r="AD24" i="20" s="1"/>
  <c r="T22" i="20"/>
  <c r="T24" i="20" s="1"/>
  <c r="C8" i="19"/>
  <c r="J21" i="20"/>
  <c r="J22" i="20" s="1"/>
  <c r="J24" i="20" s="1"/>
  <c r="D13" i="19" l="1"/>
  <c r="D12" i="19"/>
  <c r="D11" i="19"/>
  <c r="D10" i="19"/>
  <c r="D9" i="19"/>
  <c r="D8" i="19"/>
  <c r="F8" i="19" l="1"/>
  <c r="AK52" i="1"/>
  <c r="AK40" i="1" l="1"/>
  <c r="AI40" i="1" l="1"/>
  <c r="AK51" i="1" l="1"/>
  <c r="AK50" i="1"/>
  <c r="AK49" i="1"/>
  <c r="AI51" i="1"/>
  <c r="AI50" i="1"/>
  <c r="AI49" i="1"/>
  <c r="AG51" i="1" l="1"/>
  <c r="AG50" i="1"/>
  <c r="AG49" i="1"/>
  <c r="AE9" i="1" l="1"/>
  <c r="AE19" i="1"/>
  <c r="AE18" i="1"/>
  <c r="AE16" i="1"/>
  <c r="AE15" i="1"/>
  <c r="AE14" i="1"/>
  <c r="AE13" i="1"/>
  <c r="AE12" i="1"/>
  <c r="AE10" i="1"/>
  <c r="AE26" i="1" s="1"/>
  <c r="AE11" i="1"/>
  <c r="AE17" i="1"/>
  <c r="AE8" i="1"/>
  <c r="AE27" i="1" l="1"/>
  <c r="AE20" i="1"/>
  <c r="AE21" i="1" s="1"/>
  <c r="AE25" i="1" s="1"/>
  <c r="AC19" i="1" l="1"/>
  <c r="AC18" i="1"/>
  <c r="AC17" i="1"/>
  <c r="AC16" i="1"/>
  <c r="AC15" i="1"/>
  <c r="AC14" i="1"/>
  <c r="AC13" i="1"/>
  <c r="AC12" i="1"/>
  <c r="AC11" i="1"/>
  <c r="AC10" i="1"/>
  <c r="AC9" i="1"/>
  <c r="AC8" i="1"/>
  <c r="AC26" i="1" l="1"/>
  <c r="AC27" i="1"/>
  <c r="AC20" i="1"/>
  <c r="AC21" i="1" s="1"/>
  <c r="AC25" i="1" s="1"/>
  <c r="AA19" i="1"/>
  <c r="Y19" i="1" l="1"/>
  <c r="O40" i="1" l="1"/>
  <c r="AC40" i="1" l="1"/>
  <c r="U40" i="1"/>
  <c r="S40" i="1"/>
  <c r="AA40" i="1"/>
  <c r="Y40" i="1"/>
  <c r="Q40" i="1"/>
  <c r="AE40" i="1"/>
  <c r="W40" i="1"/>
  <c r="AC39" i="1" l="1"/>
  <c r="AA39" i="1"/>
  <c r="AE39" i="1"/>
  <c r="X13" i="1" l="1"/>
  <c r="W19" i="1" l="1"/>
  <c r="U19" i="1" l="1"/>
  <c r="S19" i="1" l="1"/>
  <c r="AA18" i="1" l="1"/>
  <c r="AA17" i="1"/>
  <c r="Y17" i="1"/>
  <c r="W17" i="1"/>
  <c r="S17" i="1"/>
  <c r="Y18" i="1"/>
  <c r="W18" i="1"/>
  <c r="S18" i="1"/>
  <c r="U18" i="1"/>
  <c r="Q18" i="1"/>
  <c r="O18" i="1"/>
  <c r="M18" i="1"/>
  <c r="K18" i="1"/>
  <c r="K19" i="1"/>
  <c r="M19" i="1"/>
  <c r="O19" i="1"/>
  <c r="Q19" i="1"/>
  <c r="AK47" i="1" l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Q17" i="1" l="1"/>
  <c r="AK48" i="1" l="1"/>
  <c r="AK46" i="1"/>
  <c r="AK45" i="1"/>
  <c r="AK44" i="1"/>
  <c r="AK43" i="1"/>
  <c r="AK42" i="1"/>
  <c r="AK41" i="1"/>
  <c r="AK39" i="1"/>
  <c r="AK38" i="1"/>
  <c r="AK37" i="1"/>
  <c r="AI48" i="1"/>
  <c r="AI46" i="1"/>
  <c r="AI45" i="1"/>
  <c r="AI44" i="1"/>
  <c r="AI43" i="1"/>
  <c r="AI42" i="1"/>
  <c r="AI41" i="1"/>
  <c r="AI39" i="1"/>
  <c r="AI59" i="1" s="1"/>
  <c r="B6" i="19" s="1"/>
  <c r="AI38" i="1"/>
  <c r="AI37" i="1"/>
  <c r="AG48" i="1"/>
  <c r="AG46" i="1"/>
  <c r="AG45" i="1"/>
  <c r="AG44" i="1"/>
  <c r="AG43" i="1"/>
  <c r="AG42" i="1"/>
  <c r="AG41" i="1"/>
  <c r="AG39" i="1"/>
  <c r="AG38" i="1"/>
  <c r="AG37" i="1"/>
  <c r="AE48" i="1"/>
  <c r="AE46" i="1"/>
  <c r="AE45" i="1"/>
  <c r="AE44" i="1"/>
  <c r="AE43" i="1"/>
  <c r="AE42" i="1"/>
  <c r="AE41" i="1"/>
  <c r="AE38" i="1"/>
  <c r="AE37" i="1"/>
  <c r="AC48" i="1"/>
  <c r="AC46" i="1"/>
  <c r="AC45" i="1"/>
  <c r="AC44" i="1"/>
  <c r="AC43" i="1"/>
  <c r="AC42" i="1"/>
  <c r="AC41" i="1"/>
  <c r="AC38" i="1"/>
  <c r="AC37" i="1"/>
  <c r="AK60" i="1" l="1"/>
  <c r="C7" i="19" s="1"/>
  <c r="D7" i="19" s="1"/>
  <c r="AK53" i="1"/>
  <c r="AK54" i="1" s="1"/>
  <c r="AK58" i="1" s="1"/>
  <c r="AG59" i="1"/>
  <c r="B5" i="19" s="1"/>
  <c r="AK59" i="1"/>
  <c r="B7" i="19" s="1"/>
  <c r="AI60" i="1"/>
  <c r="C6" i="19" s="1"/>
  <c r="D6" i="19" s="1"/>
  <c r="AI53" i="1"/>
  <c r="AI54" i="1" s="1"/>
  <c r="AI58" i="1" s="1"/>
  <c r="AG60" i="1"/>
  <c r="C5" i="19" s="1"/>
  <c r="AG53" i="1"/>
  <c r="AG54" i="1" s="1"/>
  <c r="AG58" i="1" s="1"/>
  <c r="AE59" i="1"/>
  <c r="AC59" i="1"/>
  <c r="AC60" i="1"/>
  <c r="AE60" i="1"/>
  <c r="AE53" i="1"/>
  <c r="AE54" i="1" s="1"/>
  <c r="AE58" i="1" s="1"/>
  <c r="AC53" i="1"/>
  <c r="AC54" i="1" s="1"/>
  <c r="AC58" i="1" s="1"/>
  <c r="D5" i="19" l="1"/>
  <c r="F5" i="19" s="1"/>
  <c r="O17" i="1"/>
  <c r="Y39" i="1"/>
  <c r="W39" i="1"/>
  <c r="U39" i="1"/>
  <c r="S39" i="1"/>
  <c r="Q39" i="1"/>
  <c r="O39" i="1"/>
  <c r="AA48" i="1"/>
  <c r="AA46" i="1"/>
  <c r="AA45" i="1"/>
  <c r="AA44" i="1"/>
  <c r="AA43" i="1"/>
  <c r="AA42" i="1"/>
  <c r="AA41" i="1"/>
  <c r="AA38" i="1"/>
  <c r="AA37" i="1"/>
  <c r="Y48" i="1"/>
  <c r="Y46" i="1"/>
  <c r="Y45" i="1"/>
  <c r="Y44" i="1"/>
  <c r="Y43" i="1"/>
  <c r="Y42" i="1"/>
  <c r="Y41" i="1"/>
  <c r="Y38" i="1"/>
  <c r="Y37" i="1"/>
  <c r="W48" i="1"/>
  <c r="W46" i="1"/>
  <c r="W45" i="1"/>
  <c r="W44" i="1"/>
  <c r="W43" i="1"/>
  <c r="W42" i="1"/>
  <c r="W41" i="1"/>
  <c r="W38" i="1"/>
  <c r="W37" i="1"/>
  <c r="U48" i="1"/>
  <c r="U46" i="1"/>
  <c r="U45" i="1"/>
  <c r="U44" i="1"/>
  <c r="U43" i="1"/>
  <c r="U42" i="1"/>
  <c r="U41" i="1"/>
  <c r="U38" i="1"/>
  <c r="U37" i="1"/>
  <c r="S48" i="1"/>
  <c r="S46" i="1"/>
  <c r="S45" i="1"/>
  <c r="S44" i="1"/>
  <c r="S43" i="1"/>
  <c r="S42" i="1"/>
  <c r="S41" i="1"/>
  <c r="S38" i="1"/>
  <c r="S37" i="1"/>
  <c r="Q48" i="1"/>
  <c r="Q46" i="1"/>
  <c r="Q45" i="1"/>
  <c r="Q44" i="1"/>
  <c r="Q43" i="1"/>
  <c r="Q42" i="1"/>
  <c r="Q41" i="1"/>
  <c r="Q38" i="1"/>
  <c r="Q37" i="1"/>
  <c r="O48" i="1"/>
  <c r="O46" i="1"/>
  <c r="O37" i="1"/>
  <c r="AA60" i="1" l="1"/>
  <c r="AA59" i="1"/>
  <c r="M48" i="1"/>
  <c r="K48" i="1"/>
  <c r="M46" i="1"/>
  <c r="K46" i="1"/>
  <c r="M17" i="1"/>
  <c r="K17" i="1"/>
  <c r="AA10" i="1" l="1"/>
  <c r="Y10" i="1"/>
  <c r="W10" i="1"/>
  <c r="U10" i="1"/>
  <c r="S10" i="1"/>
  <c r="Q10" i="1"/>
  <c r="O16" i="1" l="1"/>
  <c r="O15" i="1"/>
  <c r="O14" i="1"/>
  <c r="O13" i="1"/>
  <c r="O12" i="1"/>
  <c r="O11" i="1"/>
  <c r="O9" i="1"/>
  <c r="O8" i="1"/>
  <c r="W59" i="1"/>
  <c r="U59" i="1"/>
  <c r="S59" i="1"/>
  <c r="Q59" i="1"/>
  <c r="M23" i="1"/>
  <c r="Q23" i="1"/>
  <c r="O23" i="1"/>
  <c r="Q56" i="1"/>
  <c r="O56" i="1"/>
  <c r="AA13" i="1" l="1"/>
  <c r="Y13" i="1"/>
  <c r="W13" i="1"/>
  <c r="U13" i="1"/>
  <c r="S13" i="1"/>
  <c r="Q13" i="1"/>
  <c r="M13" i="1"/>
  <c r="K13" i="1"/>
  <c r="K42" i="1"/>
  <c r="M42" i="1"/>
  <c r="O42" i="1"/>
  <c r="U65" i="1" l="1"/>
  <c r="S65" i="1"/>
  <c r="Q65" i="1"/>
  <c r="O65" i="1"/>
  <c r="M65" i="1"/>
  <c r="K65" i="1"/>
  <c r="O45" i="1"/>
  <c r="M45" i="1"/>
  <c r="K45" i="1"/>
  <c r="O44" i="1"/>
  <c r="M44" i="1"/>
  <c r="K44" i="1"/>
  <c r="O43" i="1"/>
  <c r="M43" i="1"/>
  <c r="K43" i="1"/>
  <c r="Y59" i="1"/>
  <c r="O41" i="1"/>
  <c r="O59" i="1" s="1"/>
  <c r="M41" i="1"/>
  <c r="M59" i="1" s="1"/>
  <c r="K41" i="1"/>
  <c r="Y60" i="1"/>
  <c r="W60" i="1"/>
  <c r="U60" i="1"/>
  <c r="S60" i="1"/>
  <c r="S61" i="1" s="1"/>
  <c r="Q60" i="1"/>
  <c r="Q61" i="1" s="1"/>
  <c r="Q58" i="1" s="1"/>
  <c r="O38" i="1"/>
  <c r="M38" i="1"/>
  <c r="K38" i="1"/>
  <c r="M37" i="1"/>
  <c r="K37" i="1"/>
  <c r="K8" i="1"/>
  <c r="M8" i="1"/>
  <c r="Q8" i="1"/>
  <c r="S8" i="1"/>
  <c r="U8" i="1"/>
  <c r="W8" i="1"/>
  <c r="K9" i="1"/>
  <c r="M9" i="1"/>
  <c r="Q9" i="1"/>
  <c r="S9" i="1"/>
  <c r="U9" i="1"/>
  <c r="W9" i="1"/>
  <c r="K11" i="1"/>
  <c r="M11" i="1"/>
  <c r="Q11" i="1"/>
  <c r="S11" i="1"/>
  <c r="U11" i="1"/>
  <c r="W11" i="1"/>
  <c r="K12" i="1"/>
  <c r="M12" i="1"/>
  <c r="O26" i="1"/>
  <c r="Q12" i="1"/>
  <c r="S12" i="1"/>
  <c r="U12" i="1"/>
  <c r="U26" i="1" s="1"/>
  <c r="W12" i="1"/>
  <c r="K14" i="1"/>
  <c r="M14" i="1"/>
  <c r="Q14" i="1"/>
  <c r="S14" i="1"/>
  <c r="U14" i="1"/>
  <c r="W14" i="1"/>
  <c r="K15" i="1"/>
  <c r="M15" i="1"/>
  <c r="Q15" i="1"/>
  <c r="S15" i="1"/>
  <c r="U15" i="1"/>
  <c r="W15" i="1"/>
  <c r="K16" i="1"/>
  <c r="M16" i="1"/>
  <c r="Q16" i="1"/>
  <c r="S16" i="1"/>
  <c r="U16" i="1"/>
  <c r="W16" i="1"/>
  <c r="K32" i="1"/>
  <c r="M32" i="1"/>
  <c r="O32" i="1"/>
  <c r="Q32" i="1"/>
  <c r="S32" i="1"/>
  <c r="U32" i="1"/>
  <c r="U27" i="1" l="1"/>
  <c r="K26" i="1"/>
  <c r="K59" i="1"/>
  <c r="W26" i="1"/>
  <c r="M26" i="1"/>
  <c r="O60" i="1"/>
  <c r="O61" i="1" s="1"/>
  <c r="S26" i="1"/>
  <c r="Q26" i="1"/>
  <c r="K27" i="1"/>
  <c r="K28" i="1" s="1"/>
  <c r="Y53" i="1"/>
  <c r="Y54" i="1" s="1"/>
  <c r="Y58" i="1" s="1"/>
  <c r="W53" i="1"/>
  <c r="W54" i="1" s="1"/>
  <c r="W58" i="1" s="1"/>
  <c r="Q53" i="1"/>
  <c r="Q54" i="1" s="1"/>
  <c r="O53" i="1"/>
  <c r="O54" i="1" s="1"/>
  <c r="O58" i="1" s="1"/>
  <c r="S53" i="1"/>
  <c r="S54" i="1" s="1"/>
  <c r="S58" i="1" s="1"/>
  <c r="M53" i="1"/>
  <c r="M54" i="1" s="1"/>
  <c r="M58" i="1" s="1"/>
  <c r="U53" i="1"/>
  <c r="U54" i="1" s="1"/>
  <c r="U58" i="1" s="1"/>
  <c r="AA53" i="1"/>
  <c r="AA54" i="1" s="1"/>
  <c r="K53" i="1"/>
  <c r="K54" i="1" s="1"/>
  <c r="K58" i="1" s="1"/>
  <c r="M27" i="1"/>
  <c r="M28" i="1" s="1"/>
  <c r="K20" i="1"/>
  <c r="K21" i="1" s="1"/>
  <c r="K25" i="1" s="1"/>
  <c r="Q27" i="1"/>
  <c r="Q28" i="1" s="1"/>
  <c r="O27" i="1"/>
  <c r="O28" i="1" s="1"/>
  <c r="W27" i="1"/>
  <c r="U20" i="1"/>
  <c r="S27" i="1"/>
  <c r="S20" i="1"/>
  <c r="M20" i="1"/>
  <c r="Q20" i="1"/>
  <c r="W20" i="1"/>
  <c r="O20" i="1"/>
  <c r="Q25" i="1" l="1"/>
  <c r="K60" i="1"/>
  <c r="AA58" i="1"/>
  <c r="M60" i="1"/>
  <c r="I70" i="1"/>
  <c r="O21" i="1"/>
  <c r="O25" i="1" s="1"/>
  <c r="M70" i="1"/>
  <c r="S21" i="1"/>
  <c r="S25" i="1" s="1"/>
  <c r="Q70" i="1"/>
  <c r="W21" i="1"/>
  <c r="W25" i="1" s="1"/>
  <c r="U70" i="1"/>
  <c r="Q21" i="1"/>
  <c r="M71" i="1"/>
  <c r="U21" i="1"/>
  <c r="U25" i="1" s="1"/>
  <c r="Q71" i="1"/>
  <c r="M21" i="1"/>
  <c r="M25" i="1" s="1"/>
  <c r="I71" i="1"/>
  <c r="AA16" i="1" l="1"/>
  <c r="Y16" i="1"/>
  <c r="AA15" i="1" l="1"/>
  <c r="AA14" i="1"/>
  <c r="AA12" i="1"/>
  <c r="AA11" i="1"/>
  <c r="AA9" i="1"/>
  <c r="AA8" i="1"/>
  <c r="Y15" i="1"/>
  <c r="Y14" i="1"/>
  <c r="Y12" i="1"/>
  <c r="Y11" i="1"/>
  <c r="Y9" i="1"/>
  <c r="Y8" i="1"/>
  <c r="Y27" i="1" l="1"/>
  <c r="AA26" i="1"/>
  <c r="Y26" i="1"/>
  <c r="AA27" i="1"/>
  <c r="Y20" i="1"/>
  <c r="AA20" i="1"/>
  <c r="AA21" i="1" s="1"/>
  <c r="AA25" i="1" s="1"/>
  <c r="Y21" i="1" l="1"/>
  <c r="Y25" i="1" s="1"/>
  <c r="U71" i="1"/>
</calcChain>
</file>

<file path=xl/comments1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7% increase in rates from 1 May 2013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India   9-Aug-13 Friday Ramadan Mandatory Holiday
India 15-Aug-13 Thursday Independence Day Mandatory Holiday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29 March - Communicated?
4, 5 April - Communicated?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4-Jul-13 Thursday Independence Day
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2-Sep-13 Monday Labor Day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20 - 22 Feb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April: Communicated?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June MR with $35 rate for May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June MR with $35 rate for May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7% increase in rates from 1 May 2013</t>
        </r>
      </text>
    </comment>
    <comment ref="U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India   9-Aug-13 Friday Ramadan Mandatory Holiday
India 15-Aug-13 Thursday Independence Day Mandatory Holiday
</t>
        </r>
      </text>
    </comment>
    <comment ref="M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29 March - Communicated?
4, 5 April - Communicated?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U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W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7% increase in rates from 1 May 2013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India   9-Aug-13 Friday Ramadan Mandatory Holiday
India 15-Aug-13 Thursday Independence Day Mandatory Holiday
</t>
        </r>
      </text>
    </comment>
    <comment ref="J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L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4-Jul-13 Thursday Independence Day
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2-Sep-13 Monday Labor Day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29 March - Communicated?
4, 5 April - Communicated?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X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22/02/2013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13-May to 23-May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Adjustment for July MR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4, 5 April - Communicated</t>
        </r>
      </text>
    </comment>
    <comment ref="P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6-May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4, 5 April - Communicated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 Billing from 17 June 2013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 Feb, 4-15 Feb
Including Gagan's Jan Revenue</t>
        </r>
      </text>
    </comment>
    <comment ref="L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on 13 March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12 Apr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19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27-May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- 18 - Adjust in next month MR</t>
        </r>
      </text>
    </comment>
    <comment ref="T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- June 18 - Adjust in next month MR
Leave - July 4</t>
        </r>
      </text>
    </comment>
    <comment ref="V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Comp. for July leave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+1 day for July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20 - 22 Feb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1-May-2013: Was in US, so worked in US
13-May-2013: In-transit
14-May-2013: Leave
19-May-2013: Worked on Sunday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June 12, 13
Correct May MR for weekend work</t>
        </r>
      </text>
    </comment>
    <comment ref="T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8 July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- 12,26-30</t>
        </r>
      </text>
    </comment>
    <comment ref="Z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- 28-31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April: Communicated?</t>
        </r>
      </text>
    </comment>
    <comment ref="P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13 May
Worked: 25, 26 May
Leave: 28 May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10 June
Correct May MR for weekend work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16</t>
        </r>
      </text>
    </comment>
    <comment ref="L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- Cleared interview on 26 Feb. Soumya is on leave from 25 Feb. Can be billed from 27 Feb.
- Leave on 4, 5 Mar.
- Carry over of 2 days (27, 28 Feb.)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29 May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15 July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- 12 Aug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on 27 Feb.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 on 27 Feb.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May MR with $35 rate
Leave: 13,14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9,17,18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25 Feb: Just internal</t>
        </r>
      </text>
    </comment>
    <comment ref="N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8, 29, 30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29, 30, 31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 Mar - 12 May 2013
Total per-diem cost: $8800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30, 31 March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Returning on 12 May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7% increase in rates from 1 May 2013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India   9-Aug-13 Friday Ramadan Mandatory Holiday
India 15-Aug-13 Thursday Independence Day Mandatory Holiday
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29 March - Communicated?
4, 5 April - Communicated?</t>
        </r>
      </text>
    </comment>
    <comment ref="R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T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V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X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Should we consider Vinuthan's Onsite?</t>
        </r>
      </text>
    </comment>
    <comment ref="J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L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US Holiday</t>
        </r>
      </text>
    </comment>
    <comment ref="T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4-Jul-13 Thursday Independence Day
</t>
        </r>
      </text>
    </comment>
    <comment ref="X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2-Sep-13 Monday Labor Day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Leave: 20 - 22 Feb</t>
        </r>
      </text>
    </comment>
    <comment ref="N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April: Communicated?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June MR with $35 rate for May</t>
        </r>
      </text>
    </comment>
    <comment ref="C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June MR with $35 rate for May</t>
        </r>
      </text>
    </comment>
    <comment ref="C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Correct June MR with $35 rate for May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 Mar - 12 May 2013
Total per-diem cost: $8800</t>
        </r>
      </text>
    </comment>
    <comment ref="L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30, 31 March</t>
        </r>
      </text>
    </comment>
    <comment ref="P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Returning on 12 May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 billed - Needs to be factored in March MR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considered for February MR</t>
        </r>
      </text>
    </comment>
  </commentList>
</comments>
</file>

<file path=xl/sharedStrings.xml><?xml version="1.0" encoding="utf-8"?>
<sst xmlns="http://schemas.openxmlformats.org/spreadsheetml/2006/main" count="581" uniqueCount="228">
  <si>
    <t>Name</t>
  </si>
  <si>
    <t>Role</t>
  </si>
  <si>
    <t>Location</t>
  </si>
  <si>
    <t>Feb</t>
  </si>
  <si>
    <t>Mar</t>
  </si>
  <si>
    <t>Bill Rate (per hr)</t>
  </si>
  <si>
    <t>Project</t>
  </si>
  <si>
    <t>Engagement Model</t>
  </si>
  <si>
    <t>Project Start Date</t>
  </si>
  <si>
    <t>Sold Level</t>
  </si>
  <si>
    <t>Actual Level</t>
  </si>
  <si>
    <t>Start Date</t>
  </si>
  <si>
    <t xml:space="preserve">Billing Start </t>
  </si>
  <si>
    <t>Total</t>
  </si>
  <si>
    <t>Onsite</t>
  </si>
  <si>
    <t>Jul</t>
  </si>
  <si>
    <t>Aug</t>
  </si>
  <si>
    <t>Sep</t>
  </si>
  <si>
    <t>For the month</t>
  </si>
  <si>
    <t>Adjustment</t>
  </si>
  <si>
    <t>TOTAL</t>
  </si>
  <si>
    <t>Offshore</t>
  </si>
  <si>
    <t>Oct</t>
  </si>
  <si>
    <t>Invoice Raised</t>
  </si>
  <si>
    <t>Fixed Per-Diem</t>
  </si>
  <si>
    <t>Per Day</t>
  </si>
  <si>
    <t>NFP</t>
  </si>
  <si>
    <t>Retainer</t>
  </si>
  <si>
    <t>Rajesh Kumar</t>
  </si>
  <si>
    <t>Vinuthan B</t>
  </si>
  <si>
    <t>Gagandeep Singh</t>
  </si>
  <si>
    <t>Jagdish Malani</t>
  </si>
  <si>
    <t>Vaishnoo Devi Vasudevan</t>
  </si>
  <si>
    <t>ATA</t>
  </si>
  <si>
    <t>SDE</t>
  </si>
  <si>
    <t>SA</t>
  </si>
  <si>
    <t>TL</t>
  </si>
  <si>
    <t>STE</t>
  </si>
  <si>
    <t>Jun</t>
  </si>
  <si>
    <t>Sept</t>
  </si>
  <si>
    <t>ACTUALS</t>
  </si>
  <si>
    <t>FORECAST</t>
  </si>
  <si>
    <t>ACTUALS-FORECAST DELTA</t>
  </si>
  <si>
    <t>FY 2012-2013, 2013-2014</t>
  </si>
  <si>
    <t>Leave Adjusted Foreacast</t>
  </si>
  <si>
    <t>Apr</t>
  </si>
  <si>
    <t>May</t>
  </si>
  <si>
    <t>July</t>
  </si>
  <si>
    <t>PM</t>
  </si>
  <si>
    <t>Aditi Technologies Pvt. Ltd.</t>
  </si>
  <si>
    <t>Mandatory Holiday List for year – 2013</t>
  </si>
  <si>
    <t>Calendar</t>
  </si>
  <si>
    <t>Holiday Date</t>
  </si>
  <si>
    <t>Day</t>
  </si>
  <si>
    <t>Holiday Description</t>
  </si>
  <si>
    <t>Holiday Reason</t>
  </si>
  <si>
    <t>India</t>
  </si>
  <si>
    <t>Wednesday</t>
  </si>
  <si>
    <t>May Day</t>
  </si>
  <si>
    <t>Mandatory Holiday</t>
  </si>
  <si>
    <t>Friday</t>
  </si>
  <si>
    <t>Ramadan</t>
  </si>
  <si>
    <t>Thursday</t>
  </si>
  <si>
    <t>Independence Day</t>
  </si>
  <si>
    <t>Gandhi Jayanthi</t>
  </si>
  <si>
    <t>Monday</t>
  </si>
  <si>
    <t>Vijayadashami</t>
  </si>
  <si>
    <t>Kannada Rajyotsava</t>
  </si>
  <si>
    <t>(Bangalore only)</t>
  </si>
  <si>
    <t xml:space="preserve">Monday </t>
  </si>
  <si>
    <t xml:space="preserve">Diwali </t>
  </si>
  <si>
    <t>Christmas</t>
  </si>
  <si>
    <t>Flexi Holiday List for year – 2013</t>
  </si>
  <si>
    <t>Tuesday</t>
  </si>
  <si>
    <t>New Year’s Day</t>
  </si>
  <si>
    <t>Flexi Holiday</t>
  </si>
  <si>
    <t>Pongal</t>
  </si>
  <si>
    <t>Id-E-Milad</t>
  </si>
  <si>
    <t>Holi</t>
  </si>
  <si>
    <t>Good Friday</t>
  </si>
  <si>
    <t>Ugadi</t>
  </si>
  <si>
    <t>Mahavir Jayanthi</t>
  </si>
  <si>
    <t>Id-Ul-Fitr</t>
  </si>
  <si>
    <t>Varamahalskshmi</t>
  </si>
  <si>
    <t>Krishna Janmastami</t>
  </si>
  <si>
    <t>Ganesh Chaturthi</t>
  </si>
  <si>
    <t>Onam</t>
  </si>
  <si>
    <t>Mahalaya Amavasya</t>
  </si>
  <si>
    <t>Bakri Id</t>
  </si>
  <si>
    <t>Muharram</t>
  </si>
  <si>
    <t>NFP Mandatory Holiday List for year – 2013</t>
  </si>
  <si>
    <t>Martin Luther King Jr. Day</t>
  </si>
  <si>
    <t>Presidents Day</t>
  </si>
  <si>
    <t>Memorial Day</t>
  </si>
  <si>
    <t>Labor Day</t>
  </si>
  <si>
    <t>Thanksgiving Day</t>
  </si>
  <si>
    <t>Day After Thanksgiving day</t>
  </si>
  <si>
    <t>Christmas Day</t>
  </si>
  <si>
    <t>Leave Adjusted</t>
  </si>
  <si>
    <t>Karthik Raj</t>
  </si>
  <si>
    <t>Anil Kumar</t>
  </si>
  <si>
    <t>SDET</t>
  </si>
  <si>
    <t>Leaves taken for the month of Jan 13</t>
  </si>
  <si>
    <r>
      <t xml:space="preserve">31st Dec, Jan 1st , </t>
    </r>
    <r>
      <rPr>
        <sz val="10"/>
        <rFont val="Calibri"/>
        <family val="2"/>
        <scheme val="minor"/>
      </rPr>
      <t>Jan 8th, 21st Jan</t>
    </r>
  </si>
  <si>
    <t>1st Jan</t>
  </si>
  <si>
    <t>1st Feb (Sick Leave), 4 - 15 Feb</t>
  </si>
  <si>
    <t>Rajesh Kumar Singh</t>
  </si>
  <si>
    <t>14th Jan, 28th Jan</t>
  </si>
  <si>
    <t>31st Dec</t>
  </si>
  <si>
    <t xml:space="preserve">20th - 22nd Feb </t>
  </si>
  <si>
    <t>8 Feb - Travel to Chennai</t>
  </si>
  <si>
    <t>Anil Kumar Inukonda</t>
  </si>
  <si>
    <t>14th Jan</t>
  </si>
  <si>
    <t>13, 14 Feb</t>
  </si>
  <si>
    <t>18th-20th March</t>
  </si>
  <si>
    <t>14th Jan, 22nd Jan</t>
  </si>
  <si>
    <t>3rd Jan - 16th Jan</t>
  </si>
  <si>
    <t>21 Jan, 22 Jan, 23 Jan</t>
  </si>
  <si>
    <t>11, 12 Feb</t>
  </si>
  <si>
    <t>25 - 28 Feb</t>
  </si>
  <si>
    <t>15 Feb (Not communicated to client), 2/22/2013 (communicated to client)</t>
  </si>
  <si>
    <t>Gopichand Cherukuri</t>
  </si>
  <si>
    <t>4,5</t>
  </si>
  <si>
    <t>2/25/2013 (Not communicated to client)</t>
  </si>
  <si>
    <t>Pradeep Nambiar/Rajeshwari</t>
  </si>
  <si>
    <t>Rajeshwari Barikar</t>
  </si>
  <si>
    <t>18?</t>
  </si>
  <si>
    <t>1-11 March</t>
  </si>
  <si>
    <t>14-Not to let NFP know, 29 - billable?</t>
  </si>
  <si>
    <t>29-Not communicated</t>
  </si>
  <si>
    <t>8,9</t>
  </si>
  <si>
    <t>ArunKumar Kumaresan</t>
  </si>
  <si>
    <t>Nilesh Prajapati</t>
  </si>
  <si>
    <t>Pradeep Nambiar/Rajeshwari Barikar</t>
  </si>
  <si>
    <t>Soumya L/Gopi Chand C</t>
  </si>
  <si>
    <t>Vaishnoo in TX</t>
  </si>
  <si>
    <t>30 Mar - 12 May</t>
  </si>
  <si>
    <t>11,12</t>
  </si>
  <si>
    <t>13,14</t>
  </si>
  <si>
    <t>Including Per-Diem</t>
  </si>
  <si>
    <t>20-24</t>
  </si>
  <si>
    <t>Nov</t>
  </si>
  <si>
    <t>Dec</t>
  </si>
  <si>
    <t>Jan</t>
  </si>
  <si>
    <t>22-Communicated?</t>
  </si>
  <si>
    <t>2-Sick - NC,
9, 11, 26 - NC</t>
  </si>
  <si>
    <t>8,29,30</t>
  </si>
  <si>
    <t>13 - Sick</t>
  </si>
  <si>
    <t>27,28,29</t>
  </si>
  <si>
    <t>13-Sick</t>
  </si>
  <si>
    <t>13-May to 23-May</t>
  </si>
  <si>
    <t>13, 28</t>
  </si>
  <si>
    <t>12-NC</t>
  </si>
  <si>
    <t>3,4,5</t>
  </si>
  <si>
    <t>18,19,28</t>
  </si>
  <si>
    <t>Gopi</t>
  </si>
  <si>
    <t>29-31</t>
  </si>
  <si>
    <t>16,19</t>
  </si>
  <si>
    <t>12, 26-30</t>
  </si>
  <si>
    <t>25,26,31</t>
  </si>
  <si>
    <t>12,28 (NC)</t>
  </si>
  <si>
    <t>5th-8th</t>
  </si>
  <si>
    <t>9,17,18</t>
  </si>
  <si>
    <t>9,13</t>
  </si>
  <si>
    <t>7,18,19</t>
  </si>
  <si>
    <t>7to11</t>
  </si>
  <si>
    <t>15,16,18</t>
  </si>
  <si>
    <t>28-31</t>
  </si>
  <si>
    <t>21-25</t>
  </si>
  <si>
    <t>8,11</t>
  </si>
  <si>
    <t>11th-15th,28-29</t>
  </si>
  <si>
    <t>3rd &amp; 4th</t>
  </si>
  <si>
    <t>Debangshu</t>
  </si>
  <si>
    <t>Vinay Kishan Singh</t>
  </si>
  <si>
    <t>11th,20th-27th</t>
  </si>
  <si>
    <t>11,20,23,24</t>
  </si>
  <si>
    <t>Rohit Ramanujam/Vinay</t>
  </si>
  <si>
    <t>Dinesh</t>
  </si>
  <si>
    <t>9,10,16,22th -31st</t>
  </si>
  <si>
    <t>Debanshu</t>
  </si>
  <si>
    <t>1st</t>
  </si>
  <si>
    <t>10th,20th</t>
  </si>
  <si>
    <t>14th,17feb to 10march</t>
  </si>
  <si>
    <t>10th</t>
  </si>
  <si>
    <t>11th - 14th</t>
  </si>
  <si>
    <t>12 to14</t>
  </si>
  <si>
    <t>BI Testing</t>
  </si>
  <si>
    <t>Month</t>
  </si>
  <si>
    <t xml:space="preserve">Onsite </t>
  </si>
  <si>
    <t xml:space="preserve">Offshore </t>
  </si>
  <si>
    <t>Vinay</t>
  </si>
  <si>
    <t>Gopi Chand C</t>
  </si>
  <si>
    <t>Q4 total</t>
  </si>
  <si>
    <t>H1 Total</t>
  </si>
  <si>
    <t>NFP - Revenue Forecasts - 2013-14</t>
  </si>
  <si>
    <t>Manogna</t>
  </si>
  <si>
    <t>11th</t>
  </si>
  <si>
    <t>14th</t>
  </si>
  <si>
    <t>28 - 30th</t>
  </si>
  <si>
    <t>Vishal Sharma</t>
  </si>
  <si>
    <t>17,18,28 - 30th</t>
  </si>
  <si>
    <t>Sr Dev</t>
  </si>
  <si>
    <t>Dinesh Babu</t>
  </si>
  <si>
    <t>TBD</t>
  </si>
  <si>
    <t>TA (SF)</t>
  </si>
  <si>
    <t>L24</t>
  </si>
  <si>
    <t>TL(SF)</t>
  </si>
  <si>
    <t>Sr Dev(SF)</t>
  </si>
  <si>
    <t>TL (UI)</t>
  </si>
  <si>
    <t>Sr Dev(UI)</t>
  </si>
  <si>
    <t>L21</t>
  </si>
  <si>
    <t>L22</t>
  </si>
  <si>
    <t>Vishal</t>
  </si>
  <si>
    <t>23,26,27</t>
  </si>
  <si>
    <t xml:space="preserve">2 , 7, 23,26 </t>
  </si>
  <si>
    <t>STE ( TM )</t>
  </si>
  <si>
    <t>Sr Dev(TM)</t>
  </si>
  <si>
    <t>TL (Steve's Project New Dev)</t>
  </si>
  <si>
    <t>Sr Dev (Steve's Project Maintenance )</t>
  </si>
  <si>
    <t>Sr Dev (Steve's Project New Dev)</t>
  </si>
  <si>
    <t>TL™</t>
  </si>
  <si>
    <t>TA(SF)</t>
  </si>
  <si>
    <t>Probability</t>
  </si>
  <si>
    <t>Onkar</t>
  </si>
  <si>
    <t>Chandra Kanth</t>
  </si>
  <si>
    <t>brian Clift</t>
  </si>
  <si>
    <t>SA/BA(SF)</t>
  </si>
  <si>
    <t>executtive - 20; engineering - 50; chicago - 10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</si>
</sst>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215868"/>
      <name val="Calibri"/>
      <family val="2"/>
      <scheme val="minor"/>
    </font>
    <font>
      <b/>
      <sz val="10"/>
      <color rgb="FF215868"/>
      <name val="Calibri"/>
      <family val="2"/>
      <scheme val="minor"/>
    </font>
    <font>
      <sz val="10"/>
      <color rgb="FF215868"/>
      <name val="Calibri"/>
      <family val="2"/>
      <scheme val="minor"/>
    </font>
    <font>
      <b/>
      <sz val="11"/>
      <color rgb="FF215967"/>
      <name val="Calibri"/>
      <family val="2"/>
      <scheme val="minor"/>
    </font>
    <font>
      <sz val="10"/>
      <color rgb="FF215967"/>
      <name val="Calibri"/>
      <family val="2"/>
      <scheme val="minor"/>
    </font>
    <font>
      <sz val="11"/>
      <color rgb="FF215967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2" fillId="0" borderId="0" xfId="0" applyFont="1"/>
    <xf numFmtId="15" fontId="0" fillId="0" borderId="0" xfId="0" applyNumberFormat="1"/>
    <xf numFmtId="15" fontId="0" fillId="0" borderId="1" xfId="0" applyNumberFormat="1" applyBorder="1"/>
    <xf numFmtId="0" fontId="0" fillId="0" borderId="1" xfId="0" applyBorder="1"/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0" fillId="0" borderId="1" xfId="1" applyNumberFormat="1" applyFont="1" applyBorder="1"/>
    <xf numFmtId="44" fontId="0" fillId="0" borderId="1" xfId="1" applyFont="1" applyBorder="1"/>
    <xf numFmtId="1" fontId="0" fillId="0" borderId="1" xfId="0" applyNumberFormat="1" applyBorder="1"/>
    <xf numFmtId="0" fontId="2" fillId="0" borderId="1" xfId="0" applyFont="1" applyBorder="1"/>
    <xf numFmtId="44" fontId="2" fillId="0" borderId="1" xfId="0" applyNumberFormat="1" applyFont="1" applyBorder="1"/>
    <xf numFmtId="44" fontId="2" fillId="0" borderId="0" xfId="0" applyNumberFormat="1" applyFont="1"/>
    <xf numFmtId="9" fontId="0" fillId="0" borderId="0" xfId="0" applyNumberFormat="1" applyFont="1"/>
    <xf numFmtId="44" fontId="0" fillId="0" borderId="0" xfId="1" applyFont="1"/>
    <xf numFmtId="44" fontId="2" fillId="0" borderId="0" xfId="1" applyFont="1"/>
    <xf numFmtId="44" fontId="1" fillId="0" borderId="0" xfId="1" applyFont="1"/>
    <xf numFmtId="0" fontId="2" fillId="0" borderId="4" xfId="0" applyFont="1" applyBorder="1"/>
    <xf numFmtId="0" fontId="2" fillId="0" borderId="5" xfId="0" applyFont="1" applyBorder="1"/>
    <xf numFmtId="44" fontId="2" fillId="0" borderId="5" xfId="0" applyNumberFormat="1" applyFont="1" applyBorder="1"/>
    <xf numFmtId="44" fontId="2" fillId="0" borderId="6" xfId="0" applyNumberFormat="1" applyFont="1" applyBorder="1"/>
    <xf numFmtId="0" fontId="2" fillId="3" borderId="7" xfId="0" applyFont="1" applyFill="1" applyBorder="1"/>
    <xf numFmtId="0" fontId="0" fillId="3" borderId="3" xfId="0" applyFill="1" applyBorder="1"/>
    <xf numFmtId="44" fontId="0" fillId="3" borderId="3" xfId="1" applyFont="1" applyFill="1" applyBorder="1"/>
    <xf numFmtId="44" fontId="0" fillId="3" borderId="8" xfId="1" applyFont="1" applyFill="1" applyBorder="1"/>
    <xf numFmtId="0" fontId="2" fillId="4" borderId="9" xfId="0" applyFont="1" applyFill="1" applyBorder="1"/>
    <xf numFmtId="0" fontId="0" fillId="4" borderId="0" xfId="0" applyFill="1" applyBorder="1"/>
    <xf numFmtId="44" fontId="0" fillId="4" borderId="0" xfId="1" applyFont="1" applyFill="1" applyBorder="1"/>
    <xf numFmtId="44" fontId="0" fillId="4" borderId="10" xfId="1" applyFont="1" applyFill="1" applyBorder="1"/>
    <xf numFmtId="44" fontId="0" fillId="0" borderId="0" xfId="0" applyNumberFormat="1"/>
    <xf numFmtId="15" fontId="0" fillId="0" borderId="0" xfId="0" applyNumberForma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0" fillId="5" borderId="0" xfId="0" applyFill="1"/>
    <xf numFmtId="0" fontId="0" fillId="5" borderId="1" xfId="0" applyFill="1" applyBorder="1"/>
    <xf numFmtId="1" fontId="0" fillId="5" borderId="1" xfId="1" applyNumberFormat="1" applyFont="1" applyFill="1" applyBorder="1"/>
    <xf numFmtId="44" fontId="0" fillId="5" borderId="1" xfId="1" applyFont="1" applyFill="1" applyBorder="1"/>
    <xf numFmtId="15" fontId="0" fillId="5" borderId="1" xfId="0" applyNumberFormat="1" applyFill="1" applyBorder="1"/>
    <xf numFmtId="0" fontId="2" fillId="6" borderId="0" xfId="0" applyFont="1" applyFill="1"/>
    <xf numFmtId="17" fontId="0" fillId="0" borderId="0" xfId="0" applyNumberFormat="1"/>
    <xf numFmtId="10" fontId="0" fillId="0" borderId="0" xfId="0" applyNumberFormat="1"/>
    <xf numFmtId="0" fontId="8" fillId="8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15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wrapText="1"/>
    </xf>
    <xf numFmtId="0" fontId="12" fillId="9" borderId="1" xfId="0" applyFont="1" applyFill="1" applyBorder="1" applyAlignment="1">
      <alignment horizontal="center"/>
    </xf>
    <xf numFmtId="0" fontId="13" fillId="0" borderId="1" xfId="0" applyFont="1" applyBorder="1"/>
    <xf numFmtId="15" fontId="14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17" fontId="4" fillId="4" borderId="1" xfId="0" applyNumberFormat="1" applyFont="1" applyFill="1" applyBorder="1" applyAlignment="1">
      <alignment vertical="center"/>
    </xf>
    <xf numFmtId="0" fontId="15" fillId="5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15" fillId="0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horizontal="left" vertical="center"/>
    </xf>
    <xf numFmtId="0" fontId="15" fillId="5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16" fontId="3" fillId="0" borderId="1" xfId="0" applyNumberFormat="1" applyFont="1" applyBorder="1" applyAlignment="1">
      <alignment horizontal="left"/>
    </xf>
    <xf numFmtId="0" fontId="17" fillId="0" borderId="1" xfId="0" applyFont="1" applyBorder="1"/>
    <xf numFmtId="0" fontId="3" fillId="10" borderId="1" xfId="0" applyFont="1" applyFill="1" applyBorder="1" applyAlignment="1">
      <alignment vertical="center" wrapText="1"/>
    </xf>
    <xf numFmtId="16" fontId="3" fillId="10" borderId="1" xfId="0" applyNumberFormat="1" applyFont="1" applyFill="1" applyBorder="1" applyAlignment="1">
      <alignment horizontal="left" vertical="center" wrapText="1"/>
    </xf>
    <xf numFmtId="0" fontId="3" fillId="10" borderId="1" xfId="0" applyFont="1" applyFill="1" applyBorder="1"/>
    <xf numFmtId="16" fontId="3" fillId="10" borderId="1" xfId="0" applyNumberFormat="1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7" fontId="4" fillId="4" borderId="1" xfId="0" applyNumberFormat="1" applyFont="1" applyFill="1" applyBorder="1" applyAlignment="1">
      <alignment horizontal="center" vertical="center"/>
    </xf>
    <xf numFmtId="17" fontId="4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6" fontId="0" fillId="0" borderId="0" xfId="1" applyNumberFormat="1" applyFont="1"/>
    <xf numFmtId="6" fontId="0" fillId="0" borderId="0" xfId="0" applyNumberFormat="1"/>
    <xf numFmtId="0" fontId="2" fillId="3" borderId="0" xfId="0" applyFont="1" applyFill="1" applyBorder="1"/>
    <xf numFmtId="0" fontId="0" fillId="3" borderId="0" xfId="0" applyFill="1" applyBorder="1"/>
    <xf numFmtId="44" fontId="0" fillId="3" borderId="0" xfId="1" applyFont="1" applyFill="1" applyBorder="1"/>
    <xf numFmtId="0" fontId="0" fillId="8" borderId="1" xfId="0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16" fontId="3" fillId="0" borderId="1" xfId="0" applyNumberFormat="1" applyFont="1" applyBorder="1"/>
    <xf numFmtId="0" fontId="18" fillId="5" borderId="1" xfId="0" applyFont="1" applyFill="1" applyBorder="1" applyAlignment="1">
      <alignment vertical="center"/>
    </xf>
    <xf numFmtId="9" fontId="0" fillId="5" borderId="1" xfId="0" applyNumberFormat="1" applyFill="1" applyBorder="1"/>
    <xf numFmtId="0" fontId="0" fillId="8" borderId="1" xfId="0" applyFill="1" applyBorder="1"/>
    <xf numFmtId="0" fontId="0" fillId="11" borderId="1" xfId="0" applyFill="1" applyBorder="1"/>
    <xf numFmtId="8" fontId="15" fillId="0" borderId="0" xfId="0" applyNumberFormat="1" applyFont="1"/>
    <xf numFmtId="44" fontId="0" fillId="5" borderId="0" xfId="0" applyNumberFormat="1" applyFill="1"/>
    <xf numFmtId="0" fontId="2" fillId="2" borderId="1" xfId="0" applyFont="1" applyFill="1" applyBorder="1" applyAlignment="1">
      <alignment horizontal="center" vertical="center"/>
    </xf>
    <xf numFmtId="17" fontId="19" fillId="0" borderId="18" xfId="0" applyNumberFormat="1" applyFont="1" applyBorder="1"/>
    <xf numFmtId="44" fontId="20" fillId="13" borderId="18" xfId="0" applyNumberFormat="1" applyFont="1" applyFill="1" applyBorder="1"/>
    <xf numFmtId="44" fontId="21" fillId="14" borderId="18" xfId="0" applyNumberFormat="1" applyFont="1" applyFill="1" applyBorder="1"/>
    <xf numFmtId="17" fontId="19" fillId="0" borderId="13" xfId="0" applyNumberFormat="1" applyFont="1" applyBorder="1"/>
    <xf numFmtId="44" fontId="20" fillId="13" borderId="13" xfId="0" applyNumberFormat="1" applyFont="1" applyFill="1" applyBorder="1"/>
    <xf numFmtId="44" fontId="21" fillId="14" borderId="17" xfId="0" applyNumberFormat="1" applyFont="1" applyFill="1" applyBorder="1"/>
    <xf numFmtId="17" fontId="19" fillId="0" borderId="19" xfId="0" applyNumberFormat="1" applyFont="1" applyBorder="1"/>
    <xf numFmtId="44" fontId="20" fillId="13" borderId="19" xfId="0" applyNumberFormat="1" applyFont="1" applyFill="1" applyBorder="1"/>
    <xf numFmtId="44" fontId="21" fillId="14" borderId="20" xfId="0" applyNumberFormat="1" applyFont="1" applyFill="1" applyBorder="1"/>
    <xf numFmtId="44" fontId="20" fillId="12" borderId="18" xfId="0" applyNumberFormat="1" applyFont="1" applyFill="1" applyBorder="1"/>
    <xf numFmtId="44" fontId="20" fillId="12" borderId="13" xfId="0" applyNumberFormat="1" applyFont="1" applyFill="1" applyBorder="1"/>
    <xf numFmtId="0" fontId="19" fillId="2" borderId="21" xfId="0" applyFont="1" applyFill="1" applyBorder="1"/>
    <xf numFmtId="44" fontId="20" fillId="13" borderId="20" xfId="0" applyNumberFormat="1" applyFont="1" applyFill="1" applyBorder="1"/>
    <xf numFmtId="0" fontId="8" fillId="5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44" fontId="20" fillId="12" borderId="19" xfId="0" applyNumberFormat="1" applyFont="1" applyFill="1" applyBorder="1"/>
    <xf numFmtId="17" fontId="19" fillId="0" borderId="17" xfId="0" applyNumberFormat="1" applyFont="1" applyBorder="1"/>
    <xf numFmtId="44" fontId="20" fillId="12" borderId="17" xfId="0" applyNumberFormat="1" applyFont="1" applyFill="1" applyBorder="1"/>
    <xf numFmtId="44" fontId="20" fillId="13" borderId="17" xfId="0" applyNumberFormat="1" applyFont="1" applyFill="1" applyBorder="1"/>
    <xf numFmtId="44" fontId="0" fillId="0" borderId="1" xfId="1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9" xfId="0" applyFont="1" applyFill="1" applyBorder="1"/>
    <xf numFmtId="0" fontId="2" fillId="2" borderId="1" xfId="0" applyFont="1" applyFill="1" applyBorder="1" applyAlignment="1">
      <alignment horizontal="center" vertical="center"/>
    </xf>
    <xf numFmtId="15" fontId="0" fillId="0" borderId="0" xfId="0" applyNumberFormat="1" applyBorder="1"/>
    <xf numFmtId="9" fontId="0" fillId="5" borderId="1" xfId="3" applyFont="1" applyFill="1" applyBorder="1"/>
    <xf numFmtId="0" fontId="19" fillId="8" borderId="14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44" fontId="2" fillId="0" borderId="21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top" wrapText="1"/>
    </xf>
    <xf numFmtId="15" fontId="11" fillId="0" borderId="1" xfId="0" applyNumberFormat="1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</cellXfs>
  <cellStyles count="4">
    <cellStyle name="Currency" xfId="1" builtinId="4"/>
    <cellStyle name="Normal" xfId="0" builtinId="0"/>
    <cellStyle name="Normal 2 2" xfId="2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workbookViewId="0">
      <selection activeCell="F18" sqref="F18"/>
    </sheetView>
  </sheetViews>
  <sheetFormatPr defaultRowHeight="15" x14ac:dyDescent="0.25"/>
  <cols>
    <col min="2" max="3" width="12.7109375" bestFit="1" customWidth="1"/>
    <col min="4" max="4" width="18.42578125" customWidth="1"/>
    <col min="6" max="6" width="12.5703125" bestFit="1" customWidth="1"/>
  </cols>
  <sheetData>
    <row r="2" spans="1:6" ht="15.75" thickBot="1" x14ac:dyDescent="0.3"/>
    <row r="3" spans="1:6" ht="15.75" thickBot="1" x14ac:dyDescent="0.3">
      <c r="A3" s="125" t="s">
        <v>194</v>
      </c>
      <c r="B3" s="126"/>
      <c r="C3" s="126"/>
      <c r="D3" s="127"/>
    </row>
    <row r="4" spans="1:6" ht="15.75" thickBot="1" x14ac:dyDescent="0.3">
      <c r="A4" s="111" t="s">
        <v>187</v>
      </c>
      <c r="B4" s="111" t="s">
        <v>188</v>
      </c>
      <c r="C4" s="111" t="s">
        <v>189</v>
      </c>
      <c r="D4" s="111" t="s">
        <v>13</v>
      </c>
    </row>
    <row r="5" spans="1:6" ht="15.75" thickBot="1" x14ac:dyDescent="0.3">
      <c r="A5" s="116">
        <v>41640</v>
      </c>
      <c r="B5" s="117">
        <f>'NFP 2012-13'!AG59</f>
        <v>28879.200000000001</v>
      </c>
      <c r="C5" s="112">
        <f>'NFP 2012-13'!AG60</f>
        <v>46819.55999999999</v>
      </c>
      <c r="D5" s="105">
        <f>B5+C5</f>
        <v>75698.759999999995</v>
      </c>
      <c r="E5" s="128" t="s">
        <v>192</v>
      </c>
      <c r="F5" s="131">
        <f>SUM(D5:D7)</f>
        <v>210105.00399999999</v>
      </c>
    </row>
    <row r="6" spans="1:6" ht="15.75" thickBot="1" x14ac:dyDescent="0.3">
      <c r="A6" s="100">
        <v>41671</v>
      </c>
      <c r="B6" s="109">
        <f>'NFP 2012-13'!AI59</f>
        <v>24066</v>
      </c>
      <c r="C6" s="101">
        <f>'NFP 2012-13'!AI60</f>
        <v>40170.879999999997</v>
      </c>
      <c r="D6" s="102">
        <f>B6+C6</f>
        <v>64236.88</v>
      </c>
      <c r="E6" s="129"/>
      <c r="F6" s="129"/>
    </row>
    <row r="7" spans="1:6" ht="15.75" thickBot="1" x14ac:dyDescent="0.3">
      <c r="A7" s="106">
        <v>41699</v>
      </c>
      <c r="B7" s="115">
        <f>'NFP 2012-13'!AK59</f>
        <v>25991.280000000002</v>
      </c>
      <c r="C7" s="107">
        <f>'NFP 2012-13'!AK60</f>
        <v>44178.083999999995</v>
      </c>
      <c r="D7" s="108">
        <f t="shared" ref="D7:D19" si="0">B7+C7</f>
        <v>70169.364000000001</v>
      </c>
      <c r="E7" s="130"/>
      <c r="F7" s="130"/>
    </row>
    <row r="8" spans="1:6" ht="15.75" thickBot="1" x14ac:dyDescent="0.3">
      <c r="A8" s="116">
        <v>41730</v>
      </c>
      <c r="B8" s="117">
        <f>'FY 2014-15-100%'!J25</f>
        <v>31768</v>
      </c>
      <c r="C8" s="118">
        <f>'FY 2014-15-100%'!J26</f>
        <v>53231.360000000001</v>
      </c>
      <c r="D8" s="105">
        <f t="shared" si="0"/>
        <v>84999.360000000001</v>
      </c>
      <c r="E8" s="128" t="s">
        <v>193</v>
      </c>
      <c r="F8" s="131">
        <f>SUM(D8:D13)</f>
        <v>523635.31199999992</v>
      </c>
    </row>
    <row r="9" spans="1:6" ht="15.75" thickBot="1" x14ac:dyDescent="0.3">
      <c r="A9" s="103">
        <v>41760</v>
      </c>
      <c r="B9" s="110">
        <f>'FY 2014-15-100%'!L25</f>
        <v>27941.4</v>
      </c>
      <c r="C9" s="104">
        <f>'FY 2014-15-100%'!L26</f>
        <v>53548.703999999998</v>
      </c>
      <c r="D9" s="105">
        <f t="shared" si="0"/>
        <v>81490.103999999992</v>
      </c>
      <c r="E9" s="129"/>
      <c r="F9" s="129"/>
    </row>
    <row r="10" spans="1:6" ht="15.75" thickBot="1" x14ac:dyDescent="0.3">
      <c r="A10" s="103">
        <v>41791</v>
      </c>
      <c r="B10" s="110">
        <f>'FY 2014-15-100%'!N25</f>
        <v>27291.600000000002</v>
      </c>
      <c r="C10" s="104">
        <f>'FY 2014-15-100%'!N26</f>
        <v>58998.923999999999</v>
      </c>
      <c r="D10" s="105">
        <f t="shared" si="0"/>
        <v>86290.524000000005</v>
      </c>
      <c r="E10" s="129"/>
      <c r="F10" s="129"/>
    </row>
    <row r="11" spans="1:6" ht="15.75" thickBot="1" x14ac:dyDescent="0.3">
      <c r="A11" s="103">
        <v>41821</v>
      </c>
      <c r="B11" s="110">
        <f>'FY 2014-15-100%'!P25</f>
        <v>29890.799999999999</v>
      </c>
      <c r="C11" s="104">
        <f>'FY 2014-15-100%'!P26</f>
        <v>64475.531999999999</v>
      </c>
      <c r="D11" s="105">
        <f t="shared" si="0"/>
        <v>94366.331999999995</v>
      </c>
      <c r="E11" s="129"/>
      <c r="F11" s="129"/>
    </row>
    <row r="12" spans="1:6" ht="15.75" thickBot="1" x14ac:dyDescent="0.3">
      <c r="A12" s="103">
        <v>41852</v>
      </c>
      <c r="B12" s="110">
        <f>'FY 2014-15-100%'!R25</f>
        <v>27291.600000000002</v>
      </c>
      <c r="C12" s="104">
        <f>'FY 2014-15-100%'!R26</f>
        <v>58933.94400000001</v>
      </c>
      <c r="D12" s="105">
        <f t="shared" si="0"/>
        <v>86225.544000000009</v>
      </c>
      <c r="E12" s="129"/>
      <c r="F12" s="129"/>
    </row>
    <row r="13" spans="1:6" ht="15.75" thickBot="1" x14ac:dyDescent="0.3">
      <c r="A13" s="106">
        <v>41883</v>
      </c>
      <c r="B13" s="115">
        <f>'FY 2014-15-100%'!T25</f>
        <v>28591.200000000001</v>
      </c>
      <c r="C13" s="107">
        <f>'FY 2014-15-100%'!T26</f>
        <v>61672.248</v>
      </c>
      <c r="D13" s="108">
        <f t="shared" si="0"/>
        <v>90263.448000000004</v>
      </c>
      <c r="E13" s="130"/>
      <c r="F13" s="130"/>
    </row>
    <row r="14" spans="1:6" ht="15.75" thickBot="1" x14ac:dyDescent="0.3">
      <c r="A14" s="103">
        <v>41913</v>
      </c>
      <c r="B14" s="115">
        <f>'FY 2014-15-100%'!V25</f>
        <v>29890.799999999999</v>
      </c>
      <c r="C14" s="107">
        <f>'FY 2014-15-100%'!V26</f>
        <v>64475.531999999999</v>
      </c>
      <c r="D14" s="108">
        <f t="shared" si="0"/>
        <v>94366.331999999995</v>
      </c>
    </row>
    <row r="15" spans="1:6" ht="15.75" thickBot="1" x14ac:dyDescent="0.3">
      <c r="A15" s="103">
        <v>41944</v>
      </c>
      <c r="B15" s="115">
        <f>'FY 2014-15-100%'!X25</f>
        <v>25992</v>
      </c>
      <c r="C15" s="107">
        <f>'FY 2014-15-100%'!X26</f>
        <v>56260.62</v>
      </c>
      <c r="D15" s="108">
        <f t="shared" si="0"/>
        <v>82252.62</v>
      </c>
    </row>
    <row r="16" spans="1:6" ht="15.75" thickBot="1" x14ac:dyDescent="0.3">
      <c r="A16" s="106">
        <v>41974</v>
      </c>
      <c r="B16" s="115">
        <f>'FY 2014-15-100%'!Z25</f>
        <v>29890.799999999999</v>
      </c>
      <c r="C16" s="107">
        <f>'FY 2014-15-100%'!Z26</f>
        <v>64475.531999999999</v>
      </c>
      <c r="D16" s="108">
        <f t="shared" si="0"/>
        <v>94366.331999999995</v>
      </c>
    </row>
    <row r="17" spans="1:4" ht="15.75" thickBot="1" x14ac:dyDescent="0.3">
      <c r="A17" s="103">
        <v>42005</v>
      </c>
      <c r="B17" s="115">
        <f>'FY 2014-15-100%'!AB25</f>
        <v>28591.200000000001</v>
      </c>
      <c r="C17" s="107">
        <f>'FY 2014-15-100%'!AB26</f>
        <v>61737.22800000001</v>
      </c>
      <c r="D17" s="108">
        <f t="shared" si="0"/>
        <v>90328.428000000014</v>
      </c>
    </row>
    <row r="18" spans="1:4" ht="15.75" thickBot="1" x14ac:dyDescent="0.3">
      <c r="A18" s="103">
        <v>42036</v>
      </c>
      <c r="B18" s="115">
        <f>'FY 2014-15-100%'!AD25</f>
        <v>25992</v>
      </c>
      <c r="C18" s="107">
        <f>'FY 2014-15-100%'!AD26</f>
        <v>56260.62</v>
      </c>
      <c r="D18" s="108">
        <f t="shared" si="0"/>
        <v>82252.62</v>
      </c>
    </row>
    <row r="19" spans="1:4" ht="15.75" thickBot="1" x14ac:dyDescent="0.3">
      <c r="A19" s="106">
        <v>42064</v>
      </c>
      <c r="B19" s="115">
        <f>'FY 2014-15-100%'!AF25</f>
        <v>28591.200000000001</v>
      </c>
      <c r="C19" s="107">
        <f>'FY 2014-15-100%'!AF26</f>
        <v>61737.22800000001</v>
      </c>
      <c r="D19" s="108">
        <f t="shared" si="0"/>
        <v>90328.428000000014</v>
      </c>
    </row>
  </sheetData>
  <mergeCells count="5">
    <mergeCell ref="A3:D3"/>
    <mergeCell ref="E5:E7"/>
    <mergeCell ref="F5:F7"/>
    <mergeCell ref="E8:E13"/>
    <mergeCell ref="F8:F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29"/>
  <sheetViews>
    <sheetView tabSelected="1" topLeftCell="Q13" workbookViewId="0">
      <selection activeCell="AF19" activeCellId="10" sqref="L19:L20 N19:N20 P19:P20 R19:R20 T19:T20 V19:V20 X19:X20 Z19:Z20 AB19:AB20 AD19:AD20 AF19:AF20"/>
    </sheetView>
  </sheetViews>
  <sheetFormatPr defaultRowHeight="15" x14ac:dyDescent="0.25"/>
  <cols>
    <col min="1" max="1" width="32" bestFit="1" customWidth="1"/>
    <col min="5" max="6" width="10.5703125" bestFit="1" customWidth="1"/>
    <col min="8" max="8" width="9.7109375" bestFit="1" customWidth="1"/>
    <col min="10" max="10" width="11.5703125" bestFit="1" customWidth="1"/>
    <col min="12" max="12" width="11.5703125" bestFit="1" customWidth="1"/>
    <col min="13" max="13" width="11.28515625" bestFit="1" customWidth="1"/>
    <col min="14" max="14" width="11.5703125" bestFit="1" customWidth="1"/>
    <col min="16" max="16" width="12.5703125" bestFit="1" customWidth="1"/>
    <col min="18" max="18" width="11.5703125" bestFit="1" customWidth="1"/>
    <col min="20" max="20" width="12.5703125" bestFit="1" customWidth="1"/>
    <col min="22" max="22" width="12.5703125" bestFit="1" customWidth="1"/>
    <col min="24" max="24" width="11.5703125" bestFit="1" customWidth="1"/>
    <col min="26" max="26" width="12.5703125" bestFit="1" customWidth="1"/>
    <col min="28" max="28" width="12.5703125" bestFit="1" customWidth="1"/>
    <col min="30" max="30" width="11.5703125" bestFit="1" customWidth="1"/>
    <col min="32" max="32" width="12.5703125" bestFit="1" customWidth="1"/>
  </cols>
  <sheetData>
    <row r="1" spans="1:38" x14ac:dyDescent="0.25">
      <c r="A1" s="39" t="s">
        <v>41</v>
      </c>
    </row>
    <row r="3" spans="1:38" ht="30" x14ac:dyDescent="0.25">
      <c r="A3" s="99" t="s">
        <v>0</v>
      </c>
      <c r="B3" s="99" t="s">
        <v>1</v>
      </c>
      <c r="C3" s="99" t="s">
        <v>2</v>
      </c>
      <c r="D3" s="7" t="s">
        <v>9</v>
      </c>
      <c r="E3" s="7" t="s">
        <v>10</v>
      </c>
      <c r="F3" s="7" t="s">
        <v>5</v>
      </c>
      <c r="G3" s="7" t="s">
        <v>11</v>
      </c>
      <c r="H3" s="7" t="s">
        <v>12</v>
      </c>
      <c r="I3" s="132" t="s">
        <v>45</v>
      </c>
      <c r="J3" s="133"/>
      <c r="K3" s="132" t="s">
        <v>46</v>
      </c>
      <c r="L3" s="133"/>
      <c r="M3" s="132" t="s">
        <v>38</v>
      </c>
      <c r="N3" s="133"/>
      <c r="O3" s="132" t="s">
        <v>15</v>
      </c>
      <c r="P3" s="133"/>
      <c r="Q3" s="132" t="s">
        <v>16</v>
      </c>
      <c r="R3" s="133"/>
      <c r="S3" s="132" t="s">
        <v>17</v>
      </c>
      <c r="T3" s="133"/>
      <c r="U3" s="132" t="s">
        <v>22</v>
      </c>
      <c r="V3" s="133"/>
      <c r="W3" s="132" t="s">
        <v>141</v>
      </c>
      <c r="X3" s="133"/>
      <c r="Y3" s="132" t="s">
        <v>142</v>
      </c>
      <c r="Z3" s="133"/>
      <c r="AA3" s="132" t="s">
        <v>143</v>
      </c>
      <c r="AB3" s="133"/>
      <c r="AC3" s="132" t="s">
        <v>3</v>
      </c>
      <c r="AD3" s="133"/>
      <c r="AE3" s="132" t="s">
        <v>4</v>
      </c>
      <c r="AF3" s="133"/>
    </row>
    <row r="4" spans="1:38" x14ac:dyDescent="0.25">
      <c r="A4" s="33" t="s">
        <v>28</v>
      </c>
      <c r="B4" s="4" t="s">
        <v>33</v>
      </c>
      <c r="C4" s="4" t="s">
        <v>21</v>
      </c>
      <c r="D4" s="4"/>
      <c r="E4" s="8"/>
      <c r="F4" s="9">
        <v>36.1</v>
      </c>
      <c r="G4" s="3"/>
      <c r="H4" s="3"/>
      <c r="I4" s="95">
        <v>0</v>
      </c>
      <c r="J4" s="9">
        <f>I4*F4*8</f>
        <v>0</v>
      </c>
      <c r="K4" s="42">
        <v>0</v>
      </c>
      <c r="L4" s="9">
        <f>K4*F4*8</f>
        <v>0</v>
      </c>
      <c r="M4" s="42">
        <v>0</v>
      </c>
      <c r="N4" s="9">
        <f>M4*F4*8</f>
        <v>0</v>
      </c>
      <c r="O4" s="42">
        <v>0</v>
      </c>
      <c r="P4" s="9">
        <f>O4*F4*8</f>
        <v>0</v>
      </c>
      <c r="Q4" s="42">
        <v>0</v>
      </c>
      <c r="R4" s="9">
        <f>Q4*F4*8</f>
        <v>0</v>
      </c>
      <c r="S4" s="42">
        <v>0</v>
      </c>
      <c r="T4" s="9">
        <f>S4*F4*8</f>
        <v>0</v>
      </c>
      <c r="U4" s="42">
        <v>0</v>
      </c>
      <c r="V4" s="9">
        <f>U4*F4*8</f>
        <v>0</v>
      </c>
      <c r="W4" s="42">
        <v>0</v>
      </c>
      <c r="X4" s="9">
        <f>W4*F4*8</f>
        <v>0</v>
      </c>
      <c r="Y4" s="95">
        <v>0</v>
      </c>
      <c r="Z4" s="9">
        <f>Y4*F4*8</f>
        <v>0</v>
      </c>
      <c r="AA4" s="95">
        <v>0</v>
      </c>
      <c r="AB4" s="9">
        <f>AA4*F4*8</f>
        <v>0</v>
      </c>
      <c r="AC4" s="95">
        <v>0</v>
      </c>
      <c r="AD4" s="9">
        <f>AC4*F4*8</f>
        <v>0</v>
      </c>
      <c r="AE4" s="95">
        <v>0</v>
      </c>
      <c r="AF4" s="9">
        <f>AE4*F4*8</f>
        <v>0</v>
      </c>
    </row>
    <row r="5" spans="1:38" x14ac:dyDescent="0.25">
      <c r="A5" s="33" t="s">
        <v>29</v>
      </c>
      <c r="B5" s="35" t="s">
        <v>33</v>
      </c>
      <c r="C5" s="35" t="s">
        <v>21</v>
      </c>
      <c r="D5" s="35"/>
      <c r="E5" s="36"/>
      <c r="F5" s="9">
        <v>36.1</v>
      </c>
      <c r="G5" s="38"/>
      <c r="H5" s="38"/>
      <c r="I5" s="95">
        <v>17</v>
      </c>
      <c r="J5" s="9">
        <f t="shared" ref="J5:J19" si="0">I5*F5*8</f>
        <v>4909.6000000000004</v>
      </c>
      <c r="K5" s="42">
        <v>20</v>
      </c>
      <c r="L5" s="9">
        <f t="shared" ref="L5:L20" si="1">K5*F5*8</f>
        <v>5776</v>
      </c>
      <c r="M5" s="42">
        <v>21</v>
      </c>
      <c r="N5" s="9">
        <f t="shared" ref="N5:N20" si="2">M5*F5*8</f>
        <v>6064.8</v>
      </c>
      <c r="O5" s="42">
        <v>23</v>
      </c>
      <c r="P5" s="9">
        <f t="shared" ref="P5:P20" si="3">O5*F5*8</f>
        <v>6642.4000000000005</v>
      </c>
      <c r="Q5" s="42">
        <v>21</v>
      </c>
      <c r="R5" s="9">
        <f t="shared" ref="R5:R20" si="4">Q5*F5*8</f>
        <v>6064.8</v>
      </c>
      <c r="S5" s="42">
        <v>22</v>
      </c>
      <c r="T5" s="9">
        <f t="shared" ref="T5:T20" si="5">S5*F5*8</f>
        <v>6353.6</v>
      </c>
      <c r="U5" s="42">
        <v>23</v>
      </c>
      <c r="V5" s="9">
        <f t="shared" ref="V5:V20" si="6">U5*F5*8</f>
        <v>6642.4000000000005</v>
      </c>
      <c r="W5" s="42">
        <v>20</v>
      </c>
      <c r="X5" s="9">
        <f t="shared" ref="X5:X20" si="7">W5*F5*8</f>
        <v>5776</v>
      </c>
      <c r="Y5" s="95">
        <v>23</v>
      </c>
      <c r="Z5" s="9">
        <f t="shared" ref="Z5:Z20" si="8">Y5*F5*8</f>
        <v>6642.4000000000005</v>
      </c>
      <c r="AA5" s="95">
        <v>22</v>
      </c>
      <c r="AB5" s="9">
        <f t="shared" ref="AB5:AB20" si="9">AA5*F5*8</f>
        <v>6353.6</v>
      </c>
      <c r="AC5" s="95">
        <v>20</v>
      </c>
      <c r="AD5" s="9">
        <f t="shared" ref="AD5:AD20" si="10">AC5*F5*8</f>
        <v>5776</v>
      </c>
      <c r="AE5" s="95">
        <v>22</v>
      </c>
      <c r="AF5" s="9">
        <f t="shared" ref="AF5:AF20" si="11">AE5*F5*8</f>
        <v>6353.6</v>
      </c>
      <c r="AG5" s="34"/>
      <c r="AH5" s="34"/>
      <c r="AI5" s="34"/>
      <c r="AJ5" s="34"/>
      <c r="AK5" s="34"/>
      <c r="AL5" s="34"/>
    </row>
    <row r="6" spans="1:38" x14ac:dyDescent="0.25">
      <c r="A6" s="33" t="s">
        <v>29</v>
      </c>
      <c r="B6" s="35" t="s">
        <v>33</v>
      </c>
      <c r="C6" s="35" t="s">
        <v>14</v>
      </c>
      <c r="D6" s="35"/>
      <c r="E6" s="36"/>
      <c r="F6" s="9">
        <v>90.25</v>
      </c>
      <c r="G6" s="38"/>
      <c r="H6" s="38"/>
      <c r="I6" s="95">
        <v>0</v>
      </c>
      <c r="J6" s="9">
        <f t="shared" si="0"/>
        <v>0</v>
      </c>
      <c r="K6" s="42">
        <v>0</v>
      </c>
      <c r="L6" s="9">
        <f t="shared" si="1"/>
        <v>0</v>
      </c>
      <c r="M6" s="42">
        <v>0</v>
      </c>
      <c r="N6" s="9">
        <f t="shared" si="2"/>
        <v>0</v>
      </c>
      <c r="O6" s="42">
        <v>0</v>
      </c>
      <c r="P6" s="9">
        <f t="shared" si="3"/>
        <v>0</v>
      </c>
      <c r="Q6" s="42">
        <v>0</v>
      </c>
      <c r="R6" s="9">
        <f t="shared" si="4"/>
        <v>0</v>
      </c>
      <c r="S6" s="42">
        <v>0</v>
      </c>
      <c r="T6" s="9">
        <f t="shared" si="5"/>
        <v>0</v>
      </c>
      <c r="U6" s="42">
        <v>0</v>
      </c>
      <c r="V6" s="9">
        <f t="shared" si="6"/>
        <v>0</v>
      </c>
      <c r="W6" s="42">
        <v>0</v>
      </c>
      <c r="X6" s="9">
        <f t="shared" si="7"/>
        <v>0</v>
      </c>
      <c r="Y6" s="95">
        <v>0</v>
      </c>
      <c r="Z6" s="9">
        <f t="shared" si="8"/>
        <v>0</v>
      </c>
      <c r="AA6" s="95">
        <v>0</v>
      </c>
      <c r="AB6" s="9">
        <f t="shared" si="9"/>
        <v>0</v>
      </c>
      <c r="AC6" s="95">
        <v>0</v>
      </c>
      <c r="AD6" s="9">
        <f t="shared" si="10"/>
        <v>0</v>
      </c>
      <c r="AE6" s="95">
        <v>0</v>
      </c>
      <c r="AF6" s="9">
        <f t="shared" si="11"/>
        <v>0</v>
      </c>
      <c r="AG6" s="34"/>
      <c r="AH6" s="34"/>
      <c r="AI6" s="34"/>
      <c r="AJ6" s="34"/>
      <c r="AK6" s="34"/>
      <c r="AL6" s="34"/>
    </row>
    <row r="7" spans="1:38" x14ac:dyDescent="0.25">
      <c r="A7" s="113" t="s">
        <v>28</v>
      </c>
      <c r="B7" s="35" t="s">
        <v>33</v>
      </c>
      <c r="C7" s="35" t="s">
        <v>14</v>
      </c>
      <c r="D7" s="35"/>
      <c r="E7" s="36"/>
      <c r="F7" s="9">
        <v>90.25</v>
      </c>
      <c r="G7" s="38"/>
      <c r="H7" s="94"/>
      <c r="I7" s="95">
        <v>22</v>
      </c>
      <c r="J7" s="119">
        <f>I7*8*F7</f>
        <v>15884</v>
      </c>
      <c r="K7" s="42">
        <v>22</v>
      </c>
      <c r="L7" s="9">
        <f t="shared" si="1"/>
        <v>15884</v>
      </c>
      <c r="M7" s="42">
        <v>21</v>
      </c>
      <c r="N7" s="9">
        <f t="shared" si="2"/>
        <v>15162</v>
      </c>
      <c r="O7" s="42">
        <v>23</v>
      </c>
      <c r="P7" s="9">
        <f t="shared" si="3"/>
        <v>16606</v>
      </c>
      <c r="Q7" s="42">
        <v>21</v>
      </c>
      <c r="R7" s="9">
        <f t="shared" si="4"/>
        <v>15162</v>
      </c>
      <c r="S7" s="42">
        <v>22</v>
      </c>
      <c r="T7" s="9">
        <f t="shared" si="5"/>
        <v>15884</v>
      </c>
      <c r="U7" s="42">
        <v>23</v>
      </c>
      <c r="V7" s="9">
        <f t="shared" si="6"/>
        <v>16606</v>
      </c>
      <c r="W7" s="42">
        <v>20</v>
      </c>
      <c r="X7" s="9">
        <f t="shared" si="7"/>
        <v>14440</v>
      </c>
      <c r="Y7" s="95">
        <v>23</v>
      </c>
      <c r="Z7" s="9">
        <f t="shared" si="8"/>
        <v>16606</v>
      </c>
      <c r="AA7" s="95">
        <v>22</v>
      </c>
      <c r="AB7" s="9">
        <f t="shared" si="9"/>
        <v>15884</v>
      </c>
      <c r="AC7" s="95">
        <v>20</v>
      </c>
      <c r="AD7" s="9">
        <f t="shared" si="10"/>
        <v>14440</v>
      </c>
      <c r="AE7" s="95">
        <v>22</v>
      </c>
      <c r="AF7" s="9">
        <f t="shared" si="11"/>
        <v>15884</v>
      </c>
      <c r="AG7" s="34"/>
      <c r="AH7" s="34"/>
      <c r="AI7" s="34"/>
      <c r="AJ7" s="34"/>
      <c r="AK7" s="34"/>
      <c r="AL7" s="34"/>
    </row>
    <row r="8" spans="1:38" x14ac:dyDescent="0.25">
      <c r="A8" s="33" t="s">
        <v>31</v>
      </c>
      <c r="B8" s="4" t="s">
        <v>35</v>
      </c>
      <c r="C8" s="4" t="s">
        <v>14</v>
      </c>
      <c r="D8" s="4"/>
      <c r="E8" s="10"/>
      <c r="F8" s="9">
        <v>90.25</v>
      </c>
      <c r="G8" s="3"/>
      <c r="H8" s="3"/>
      <c r="I8" s="95">
        <v>22</v>
      </c>
      <c r="J8" s="119">
        <f>I8*8*F8</f>
        <v>15884</v>
      </c>
      <c r="K8" s="42">
        <v>21</v>
      </c>
      <c r="L8" s="9">
        <f t="shared" si="1"/>
        <v>15162</v>
      </c>
      <c r="M8" s="42">
        <v>21</v>
      </c>
      <c r="N8" s="9">
        <f t="shared" si="2"/>
        <v>15162</v>
      </c>
      <c r="O8" s="42">
        <v>23</v>
      </c>
      <c r="P8" s="9">
        <f t="shared" si="3"/>
        <v>16606</v>
      </c>
      <c r="Q8" s="42">
        <v>21</v>
      </c>
      <c r="R8" s="9">
        <f t="shared" si="4"/>
        <v>15162</v>
      </c>
      <c r="S8" s="42">
        <v>22</v>
      </c>
      <c r="T8" s="9">
        <f t="shared" si="5"/>
        <v>15884</v>
      </c>
      <c r="U8" s="42">
        <v>23</v>
      </c>
      <c r="V8" s="9">
        <f t="shared" si="6"/>
        <v>16606</v>
      </c>
      <c r="W8" s="42">
        <v>20</v>
      </c>
      <c r="X8" s="9">
        <f t="shared" si="7"/>
        <v>14440</v>
      </c>
      <c r="Y8" s="95">
        <v>23</v>
      </c>
      <c r="Z8" s="9">
        <f t="shared" si="8"/>
        <v>16606</v>
      </c>
      <c r="AA8" s="95">
        <v>22</v>
      </c>
      <c r="AB8" s="9">
        <f t="shared" si="9"/>
        <v>15884</v>
      </c>
      <c r="AC8" s="95">
        <v>20</v>
      </c>
      <c r="AD8" s="9">
        <f t="shared" si="10"/>
        <v>14440</v>
      </c>
      <c r="AE8" s="95">
        <v>22</v>
      </c>
      <c r="AF8" s="9">
        <f t="shared" si="11"/>
        <v>15884</v>
      </c>
    </row>
    <row r="9" spans="1:38" x14ac:dyDescent="0.25">
      <c r="A9" s="33" t="s">
        <v>190</v>
      </c>
      <c r="B9" s="4" t="s">
        <v>48</v>
      </c>
      <c r="C9" s="4" t="s">
        <v>21</v>
      </c>
      <c r="D9" s="4"/>
      <c r="E9" s="10"/>
      <c r="F9" s="9">
        <v>36.1</v>
      </c>
      <c r="G9" s="3"/>
      <c r="H9" s="3"/>
      <c r="I9" s="95">
        <v>5.5</v>
      </c>
      <c r="J9" s="9">
        <f t="shared" si="0"/>
        <v>1588.4</v>
      </c>
      <c r="K9" s="95">
        <v>5.5</v>
      </c>
      <c r="L9" s="9">
        <f t="shared" si="1"/>
        <v>1588.4</v>
      </c>
      <c r="M9" s="95">
        <v>5.75</v>
      </c>
      <c r="N9" s="9">
        <f t="shared" si="2"/>
        <v>1660.6000000000001</v>
      </c>
      <c r="O9" s="95">
        <v>5.75</v>
      </c>
      <c r="P9" s="9">
        <f t="shared" si="3"/>
        <v>1660.6000000000001</v>
      </c>
      <c r="Q9" s="95">
        <v>5.5</v>
      </c>
      <c r="R9" s="9">
        <f t="shared" si="4"/>
        <v>1588.4</v>
      </c>
      <c r="S9" s="95">
        <v>5.5</v>
      </c>
      <c r="T9" s="9">
        <f t="shared" si="5"/>
        <v>1588.4</v>
      </c>
      <c r="U9" s="95">
        <v>5.75</v>
      </c>
      <c r="V9" s="9">
        <f t="shared" si="6"/>
        <v>1660.6000000000001</v>
      </c>
      <c r="W9" s="95">
        <v>5.75</v>
      </c>
      <c r="X9" s="9">
        <f t="shared" si="7"/>
        <v>1660.6000000000001</v>
      </c>
      <c r="Y9" s="95">
        <v>5.75</v>
      </c>
      <c r="Z9" s="9">
        <f t="shared" si="8"/>
        <v>1660.6000000000001</v>
      </c>
      <c r="AA9" s="95">
        <v>5.75</v>
      </c>
      <c r="AB9" s="9">
        <f t="shared" si="9"/>
        <v>1660.6000000000001</v>
      </c>
      <c r="AC9" s="95">
        <v>5.75</v>
      </c>
      <c r="AD9" s="9">
        <f t="shared" si="10"/>
        <v>1660.6000000000001</v>
      </c>
      <c r="AE9" s="95">
        <v>5.75</v>
      </c>
      <c r="AF9" s="9">
        <f t="shared" si="11"/>
        <v>1660.6000000000001</v>
      </c>
    </row>
    <row r="10" spans="1:38" x14ac:dyDescent="0.25">
      <c r="A10" s="33" t="s">
        <v>32</v>
      </c>
      <c r="B10" s="4" t="s">
        <v>33</v>
      </c>
      <c r="C10" s="4" t="s">
        <v>21</v>
      </c>
      <c r="D10" s="4"/>
      <c r="E10" s="10"/>
      <c r="F10" s="9">
        <v>30.08</v>
      </c>
      <c r="G10" s="3"/>
      <c r="H10" s="3"/>
      <c r="I10" s="95">
        <v>21</v>
      </c>
      <c r="J10" s="9">
        <f t="shared" si="0"/>
        <v>5053.4399999999996</v>
      </c>
      <c r="K10" s="42">
        <v>21</v>
      </c>
      <c r="L10" s="9">
        <f t="shared" si="1"/>
        <v>5053.4399999999996</v>
      </c>
      <c r="M10" s="42">
        <v>21</v>
      </c>
      <c r="N10" s="9">
        <f t="shared" si="2"/>
        <v>5053.4399999999996</v>
      </c>
      <c r="O10" s="42">
        <v>23</v>
      </c>
      <c r="P10" s="9">
        <f t="shared" si="3"/>
        <v>5534.7199999999993</v>
      </c>
      <c r="Q10" s="42">
        <v>21</v>
      </c>
      <c r="R10" s="9">
        <f t="shared" si="4"/>
        <v>5053.4399999999996</v>
      </c>
      <c r="S10" s="42">
        <v>22</v>
      </c>
      <c r="T10" s="9">
        <f t="shared" si="5"/>
        <v>5294.08</v>
      </c>
      <c r="U10" s="42">
        <v>23</v>
      </c>
      <c r="V10" s="9">
        <f t="shared" si="6"/>
        <v>5534.7199999999993</v>
      </c>
      <c r="W10" s="42">
        <v>20</v>
      </c>
      <c r="X10" s="9">
        <f t="shared" si="7"/>
        <v>4812.7999999999993</v>
      </c>
      <c r="Y10" s="95">
        <v>23</v>
      </c>
      <c r="Z10" s="9">
        <f t="shared" si="8"/>
        <v>5534.7199999999993</v>
      </c>
      <c r="AA10" s="95">
        <v>22</v>
      </c>
      <c r="AB10" s="9">
        <f t="shared" si="9"/>
        <v>5294.08</v>
      </c>
      <c r="AC10" s="95">
        <v>20</v>
      </c>
      <c r="AD10" s="9">
        <f t="shared" si="10"/>
        <v>4812.7999999999993</v>
      </c>
      <c r="AE10" s="95">
        <v>22</v>
      </c>
      <c r="AF10" s="9">
        <f t="shared" si="11"/>
        <v>5294.08</v>
      </c>
    </row>
    <row r="11" spans="1:38" x14ac:dyDescent="0.25">
      <c r="A11" s="33" t="s">
        <v>125</v>
      </c>
      <c r="B11" s="4" t="s">
        <v>36</v>
      </c>
      <c r="C11" s="4" t="s">
        <v>21</v>
      </c>
      <c r="D11" s="4"/>
      <c r="E11" s="10"/>
      <c r="F11" s="9">
        <v>30.08</v>
      </c>
      <c r="G11" s="3"/>
      <c r="H11" s="3"/>
      <c r="I11" s="95">
        <v>22</v>
      </c>
      <c r="J11" s="9">
        <f t="shared" si="0"/>
        <v>5294.08</v>
      </c>
      <c r="K11" s="42">
        <v>20</v>
      </c>
      <c r="L11" s="9">
        <f t="shared" si="1"/>
        <v>4812.7999999999993</v>
      </c>
      <c r="M11" s="42">
        <v>21</v>
      </c>
      <c r="N11" s="9">
        <f t="shared" si="2"/>
        <v>5053.4399999999996</v>
      </c>
      <c r="O11" s="42">
        <v>23</v>
      </c>
      <c r="P11" s="9">
        <f t="shared" si="3"/>
        <v>5534.7199999999993</v>
      </c>
      <c r="Q11" s="42">
        <v>21</v>
      </c>
      <c r="R11" s="9">
        <f t="shared" si="4"/>
        <v>5053.4399999999996</v>
      </c>
      <c r="S11" s="42">
        <v>22</v>
      </c>
      <c r="T11" s="9">
        <f t="shared" si="5"/>
        <v>5294.08</v>
      </c>
      <c r="U11" s="42">
        <v>23</v>
      </c>
      <c r="V11" s="9">
        <f t="shared" si="6"/>
        <v>5534.7199999999993</v>
      </c>
      <c r="W11" s="42">
        <v>20</v>
      </c>
      <c r="X11" s="9">
        <f t="shared" si="7"/>
        <v>4812.7999999999993</v>
      </c>
      <c r="Y11" s="95">
        <v>23</v>
      </c>
      <c r="Z11" s="9">
        <f t="shared" si="8"/>
        <v>5534.7199999999993</v>
      </c>
      <c r="AA11" s="95">
        <v>22</v>
      </c>
      <c r="AB11" s="9">
        <f t="shared" si="9"/>
        <v>5294.08</v>
      </c>
      <c r="AC11" s="95">
        <v>20</v>
      </c>
      <c r="AD11" s="9">
        <f t="shared" si="10"/>
        <v>4812.7999999999993</v>
      </c>
      <c r="AE11" s="95">
        <v>22</v>
      </c>
      <c r="AF11" s="9">
        <f t="shared" si="11"/>
        <v>5294.08</v>
      </c>
    </row>
    <row r="12" spans="1:38" x14ac:dyDescent="0.25">
      <c r="A12" s="114" t="s">
        <v>191</v>
      </c>
      <c r="B12" s="4" t="s">
        <v>37</v>
      </c>
      <c r="C12" s="4" t="s">
        <v>21</v>
      </c>
      <c r="D12" s="4"/>
      <c r="E12" s="10"/>
      <c r="F12" s="9">
        <v>30.08</v>
      </c>
      <c r="G12" s="3"/>
      <c r="H12" s="3"/>
      <c r="I12" s="95">
        <v>21</v>
      </c>
      <c r="J12" s="9">
        <f t="shared" si="0"/>
        <v>5053.4399999999996</v>
      </c>
      <c r="K12" s="42">
        <v>17</v>
      </c>
      <c r="L12" s="9">
        <f t="shared" si="1"/>
        <v>4090.8799999999997</v>
      </c>
      <c r="M12" s="42">
        <v>21</v>
      </c>
      <c r="N12" s="9">
        <f t="shared" si="2"/>
        <v>5053.4399999999996</v>
      </c>
      <c r="O12" s="42">
        <v>23</v>
      </c>
      <c r="P12" s="9">
        <f t="shared" si="3"/>
        <v>5534.7199999999993</v>
      </c>
      <c r="Q12" s="42">
        <v>21</v>
      </c>
      <c r="R12" s="9">
        <f t="shared" si="4"/>
        <v>5053.4399999999996</v>
      </c>
      <c r="S12" s="42">
        <v>22</v>
      </c>
      <c r="T12" s="9">
        <f t="shared" si="5"/>
        <v>5294.08</v>
      </c>
      <c r="U12" s="42">
        <v>23</v>
      </c>
      <c r="V12" s="9">
        <f t="shared" si="6"/>
        <v>5534.7199999999993</v>
      </c>
      <c r="W12" s="42">
        <v>20</v>
      </c>
      <c r="X12" s="9">
        <f t="shared" si="7"/>
        <v>4812.7999999999993</v>
      </c>
      <c r="Y12" s="95">
        <v>23</v>
      </c>
      <c r="Z12" s="9">
        <f t="shared" si="8"/>
        <v>5534.7199999999993</v>
      </c>
      <c r="AA12" s="95">
        <v>22</v>
      </c>
      <c r="AB12" s="9">
        <f t="shared" si="9"/>
        <v>5294.08</v>
      </c>
      <c r="AC12" s="95">
        <v>20</v>
      </c>
      <c r="AD12" s="9">
        <f t="shared" si="10"/>
        <v>4812.7999999999993</v>
      </c>
      <c r="AE12" s="95">
        <v>22</v>
      </c>
      <c r="AF12" s="9">
        <f t="shared" si="11"/>
        <v>5294.08</v>
      </c>
    </row>
    <row r="13" spans="1:38" x14ac:dyDescent="0.25">
      <c r="A13" s="114" t="s">
        <v>199</v>
      </c>
      <c r="B13" s="4" t="s">
        <v>33</v>
      </c>
      <c r="C13" s="4" t="s">
        <v>21</v>
      </c>
      <c r="D13" s="4"/>
      <c r="E13" s="8"/>
      <c r="F13" s="9">
        <v>36.75</v>
      </c>
      <c r="G13" s="3"/>
      <c r="H13" s="3"/>
      <c r="I13" s="95">
        <v>15</v>
      </c>
      <c r="J13" s="9">
        <f t="shared" si="0"/>
        <v>4410</v>
      </c>
      <c r="K13" s="42">
        <v>18</v>
      </c>
      <c r="L13" s="9">
        <f t="shared" si="1"/>
        <v>5292</v>
      </c>
      <c r="M13" s="42">
        <v>21</v>
      </c>
      <c r="N13" s="9">
        <f t="shared" si="2"/>
        <v>6174</v>
      </c>
      <c r="O13" s="42">
        <v>23</v>
      </c>
      <c r="P13" s="9">
        <f t="shared" si="3"/>
        <v>6762</v>
      </c>
      <c r="Q13" s="42">
        <v>21</v>
      </c>
      <c r="R13" s="9">
        <f t="shared" si="4"/>
        <v>6174</v>
      </c>
      <c r="S13" s="42">
        <v>22</v>
      </c>
      <c r="T13" s="9">
        <f t="shared" si="5"/>
        <v>6468</v>
      </c>
      <c r="U13" s="42">
        <v>23</v>
      </c>
      <c r="V13" s="9">
        <f t="shared" si="6"/>
        <v>6762</v>
      </c>
      <c r="W13" s="42">
        <v>20</v>
      </c>
      <c r="X13" s="9">
        <f t="shared" si="7"/>
        <v>5880</v>
      </c>
      <c r="Y13" s="95">
        <v>23</v>
      </c>
      <c r="Z13" s="9">
        <f t="shared" si="8"/>
        <v>6762</v>
      </c>
      <c r="AA13" s="95">
        <v>22</v>
      </c>
      <c r="AB13" s="9">
        <f t="shared" si="9"/>
        <v>6468</v>
      </c>
      <c r="AC13" s="95">
        <v>20</v>
      </c>
      <c r="AD13" s="9">
        <f t="shared" si="10"/>
        <v>5880</v>
      </c>
      <c r="AE13" s="95">
        <v>22</v>
      </c>
      <c r="AF13" s="9">
        <f t="shared" si="11"/>
        <v>6468</v>
      </c>
    </row>
    <row r="14" spans="1:38" x14ac:dyDescent="0.25">
      <c r="A14" s="114" t="s">
        <v>100</v>
      </c>
      <c r="B14" s="4" t="s">
        <v>101</v>
      </c>
      <c r="C14" s="4" t="s">
        <v>21</v>
      </c>
      <c r="D14" s="4"/>
      <c r="E14" s="8"/>
      <c r="F14" s="9">
        <v>30.08</v>
      </c>
      <c r="G14" s="3"/>
      <c r="H14" s="3"/>
      <c r="I14" s="95">
        <v>19</v>
      </c>
      <c r="J14" s="9">
        <f t="shared" si="0"/>
        <v>4572.16</v>
      </c>
      <c r="K14" s="42">
        <v>21</v>
      </c>
      <c r="L14" s="9">
        <f t="shared" si="1"/>
        <v>5053.4399999999996</v>
      </c>
      <c r="M14" s="42">
        <v>21</v>
      </c>
      <c r="N14" s="9">
        <f t="shared" si="2"/>
        <v>5053.4399999999996</v>
      </c>
      <c r="O14" s="42">
        <v>23</v>
      </c>
      <c r="P14" s="9">
        <f t="shared" si="3"/>
        <v>5534.7199999999993</v>
      </c>
      <c r="Q14" s="42">
        <v>21</v>
      </c>
      <c r="R14" s="9">
        <f t="shared" si="4"/>
        <v>5053.4399999999996</v>
      </c>
      <c r="S14" s="42">
        <v>22</v>
      </c>
      <c r="T14" s="9">
        <f t="shared" si="5"/>
        <v>5294.08</v>
      </c>
      <c r="U14" s="42">
        <v>23</v>
      </c>
      <c r="V14" s="9">
        <f t="shared" si="6"/>
        <v>5534.7199999999993</v>
      </c>
      <c r="W14" s="42">
        <v>20</v>
      </c>
      <c r="X14" s="9">
        <f t="shared" si="7"/>
        <v>4812.7999999999993</v>
      </c>
      <c r="Y14" s="95">
        <v>23</v>
      </c>
      <c r="Z14" s="9">
        <f t="shared" si="8"/>
        <v>5534.7199999999993</v>
      </c>
      <c r="AA14" s="95">
        <v>22</v>
      </c>
      <c r="AB14" s="9">
        <f t="shared" si="9"/>
        <v>5294.08</v>
      </c>
      <c r="AC14" s="95">
        <v>20</v>
      </c>
      <c r="AD14" s="9">
        <f t="shared" si="10"/>
        <v>4812.7999999999993</v>
      </c>
      <c r="AE14" s="95">
        <v>22</v>
      </c>
      <c r="AF14" s="9">
        <f t="shared" si="11"/>
        <v>5294.08</v>
      </c>
    </row>
    <row r="15" spans="1:38" x14ac:dyDescent="0.25">
      <c r="A15" s="87" t="s">
        <v>132</v>
      </c>
      <c r="B15" s="4" t="s">
        <v>33</v>
      </c>
      <c r="C15" s="4" t="s">
        <v>21</v>
      </c>
      <c r="D15" s="4"/>
      <c r="E15" s="8"/>
      <c r="F15" s="9">
        <v>36.75</v>
      </c>
      <c r="G15" s="3"/>
      <c r="H15" s="3"/>
      <c r="I15" s="95">
        <v>22</v>
      </c>
      <c r="J15" s="9">
        <f t="shared" si="0"/>
        <v>6468</v>
      </c>
      <c r="K15" s="42">
        <v>21</v>
      </c>
      <c r="L15" s="9">
        <f t="shared" si="1"/>
        <v>6174</v>
      </c>
      <c r="M15" s="42">
        <v>21</v>
      </c>
      <c r="N15" s="9">
        <f t="shared" si="2"/>
        <v>6174</v>
      </c>
      <c r="O15" s="42">
        <v>23</v>
      </c>
      <c r="P15" s="9">
        <f t="shared" si="3"/>
        <v>6762</v>
      </c>
      <c r="Q15" s="42">
        <v>21</v>
      </c>
      <c r="R15" s="9">
        <f t="shared" si="4"/>
        <v>6174</v>
      </c>
      <c r="S15" s="42">
        <v>22</v>
      </c>
      <c r="T15" s="9">
        <f t="shared" si="5"/>
        <v>6468</v>
      </c>
      <c r="U15" s="42">
        <v>23</v>
      </c>
      <c r="V15" s="9">
        <f t="shared" si="6"/>
        <v>6762</v>
      </c>
      <c r="W15" s="42">
        <v>20</v>
      </c>
      <c r="X15" s="9">
        <f t="shared" si="7"/>
        <v>5880</v>
      </c>
      <c r="Y15" s="95">
        <v>23</v>
      </c>
      <c r="Z15" s="9">
        <f t="shared" si="8"/>
        <v>6762</v>
      </c>
      <c r="AA15" s="95">
        <v>22</v>
      </c>
      <c r="AB15" s="9">
        <f t="shared" si="9"/>
        <v>6468</v>
      </c>
      <c r="AC15" s="95">
        <v>20</v>
      </c>
      <c r="AD15" s="9">
        <f t="shared" si="10"/>
        <v>5880</v>
      </c>
      <c r="AE15" s="95">
        <v>22</v>
      </c>
      <c r="AF15" s="9">
        <f t="shared" si="11"/>
        <v>6468</v>
      </c>
    </row>
    <row r="16" spans="1:38" x14ac:dyDescent="0.25">
      <c r="A16" s="87" t="s">
        <v>172</v>
      </c>
      <c r="B16" s="4" t="s">
        <v>37</v>
      </c>
      <c r="C16" s="4" t="s">
        <v>21</v>
      </c>
      <c r="D16" s="4"/>
      <c r="E16" s="8"/>
      <c r="F16" s="9">
        <v>30.08</v>
      </c>
      <c r="G16" s="3"/>
      <c r="H16" s="3"/>
      <c r="I16" s="95">
        <v>22</v>
      </c>
      <c r="J16" s="9">
        <f t="shared" si="0"/>
        <v>5294.08</v>
      </c>
      <c r="K16" s="42">
        <v>20</v>
      </c>
      <c r="L16" s="9">
        <f t="shared" si="1"/>
        <v>4812.7999999999993</v>
      </c>
      <c r="M16" s="42">
        <v>21</v>
      </c>
      <c r="N16" s="9">
        <f t="shared" si="2"/>
        <v>5053.4399999999996</v>
      </c>
      <c r="O16" s="42">
        <v>23</v>
      </c>
      <c r="P16" s="9">
        <f t="shared" si="3"/>
        <v>5534.7199999999993</v>
      </c>
      <c r="Q16" s="42">
        <v>21</v>
      </c>
      <c r="R16" s="9">
        <f t="shared" si="4"/>
        <v>5053.4399999999996</v>
      </c>
      <c r="S16" s="42">
        <v>22</v>
      </c>
      <c r="T16" s="9">
        <f t="shared" si="5"/>
        <v>5294.08</v>
      </c>
      <c r="U16" s="42">
        <v>23</v>
      </c>
      <c r="V16" s="9">
        <f t="shared" si="6"/>
        <v>5534.7199999999993</v>
      </c>
      <c r="W16" s="42">
        <v>20</v>
      </c>
      <c r="X16" s="9">
        <f t="shared" si="7"/>
        <v>4812.7999999999993</v>
      </c>
      <c r="Y16" s="95">
        <v>23</v>
      </c>
      <c r="Z16" s="9">
        <f t="shared" si="8"/>
        <v>5534.7199999999993</v>
      </c>
      <c r="AA16" s="95">
        <v>22</v>
      </c>
      <c r="AB16" s="9">
        <f t="shared" si="9"/>
        <v>5294.08</v>
      </c>
      <c r="AC16" s="95">
        <v>20</v>
      </c>
      <c r="AD16" s="9">
        <f t="shared" si="10"/>
        <v>4812.7999999999993</v>
      </c>
      <c r="AE16" s="95">
        <v>22</v>
      </c>
      <c r="AF16" s="9">
        <f t="shared" si="11"/>
        <v>5294.08</v>
      </c>
    </row>
    <row r="17" spans="1:32" x14ac:dyDescent="0.25">
      <c r="A17" s="87" t="s">
        <v>195</v>
      </c>
      <c r="B17" s="4" t="s">
        <v>37</v>
      </c>
      <c r="C17" s="4" t="s">
        <v>21</v>
      </c>
      <c r="D17" s="4"/>
      <c r="E17" s="8"/>
      <c r="F17" s="9">
        <v>30.08</v>
      </c>
      <c r="G17" s="3"/>
      <c r="H17" s="3"/>
      <c r="I17" s="95">
        <v>22</v>
      </c>
      <c r="J17" s="9">
        <f t="shared" si="0"/>
        <v>5294.08</v>
      </c>
      <c r="K17" s="42">
        <v>21</v>
      </c>
      <c r="L17" s="9">
        <f t="shared" si="1"/>
        <v>5053.4399999999996</v>
      </c>
      <c r="M17" s="42">
        <v>21</v>
      </c>
      <c r="N17" s="9">
        <f t="shared" si="2"/>
        <v>5053.4399999999996</v>
      </c>
      <c r="O17" s="42">
        <v>23</v>
      </c>
      <c r="P17" s="9">
        <f t="shared" si="3"/>
        <v>5534.7199999999993</v>
      </c>
      <c r="Q17" s="42">
        <v>21</v>
      </c>
      <c r="R17" s="9">
        <f t="shared" si="4"/>
        <v>5053.4399999999996</v>
      </c>
      <c r="S17" s="42">
        <v>22</v>
      </c>
      <c r="T17" s="9">
        <f t="shared" si="5"/>
        <v>5294.08</v>
      </c>
      <c r="U17" s="42">
        <v>23</v>
      </c>
      <c r="V17" s="9">
        <f t="shared" si="6"/>
        <v>5534.7199999999993</v>
      </c>
      <c r="W17" s="42">
        <v>20</v>
      </c>
      <c r="X17" s="9">
        <f t="shared" si="7"/>
        <v>4812.7999999999993</v>
      </c>
      <c r="Y17" s="95">
        <v>23</v>
      </c>
      <c r="Z17" s="9">
        <f t="shared" si="8"/>
        <v>5534.7199999999993</v>
      </c>
      <c r="AA17" s="95">
        <v>22</v>
      </c>
      <c r="AB17" s="9">
        <f t="shared" si="9"/>
        <v>5294.08</v>
      </c>
      <c r="AC17" s="95">
        <v>20</v>
      </c>
      <c r="AD17" s="9">
        <f t="shared" si="10"/>
        <v>4812.7999999999993</v>
      </c>
      <c r="AE17" s="95">
        <v>22</v>
      </c>
      <c r="AF17" s="9">
        <f t="shared" si="11"/>
        <v>5294.08</v>
      </c>
    </row>
    <row r="18" spans="1:32" x14ac:dyDescent="0.25">
      <c r="A18" s="87" t="s">
        <v>177</v>
      </c>
      <c r="B18" s="4" t="s">
        <v>37</v>
      </c>
      <c r="C18" s="4" t="s">
        <v>21</v>
      </c>
      <c r="D18" s="4"/>
      <c r="E18" s="8"/>
      <c r="F18" s="9">
        <v>30.08</v>
      </c>
      <c r="G18" s="3"/>
      <c r="H18" s="3"/>
      <c r="I18" s="95">
        <v>22</v>
      </c>
      <c r="J18" s="9">
        <f t="shared" si="0"/>
        <v>5294.08</v>
      </c>
      <c r="K18" s="42">
        <v>20</v>
      </c>
      <c r="L18" s="9">
        <f t="shared" si="1"/>
        <v>4812.7999999999993</v>
      </c>
      <c r="M18" s="42">
        <v>21</v>
      </c>
      <c r="N18" s="9">
        <f t="shared" si="2"/>
        <v>5053.4399999999996</v>
      </c>
      <c r="O18" s="42">
        <v>23</v>
      </c>
      <c r="P18" s="9">
        <f t="shared" si="3"/>
        <v>5534.7199999999993</v>
      </c>
      <c r="Q18" s="42">
        <v>21</v>
      </c>
      <c r="R18" s="9">
        <f t="shared" si="4"/>
        <v>5053.4399999999996</v>
      </c>
      <c r="S18" s="42">
        <v>22</v>
      </c>
      <c r="T18" s="9">
        <f t="shared" si="5"/>
        <v>5294.08</v>
      </c>
      <c r="U18" s="42">
        <v>23</v>
      </c>
      <c r="V18" s="9">
        <f t="shared" si="6"/>
        <v>5534.7199999999993</v>
      </c>
      <c r="W18" s="42">
        <v>20</v>
      </c>
      <c r="X18" s="9">
        <f t="shared" si="7"/>
        <v>4812.7999999999993</v>
      </c>
      <c r="Y18" s="95">
        <v>23</v>
      </c>
      <c r="Z18" s="9">
        <f t="shared" si="8"/>
        <v>5534.7199999999993</v>
      </c>
      <c r="AA18" s="95">
        <v>22</v>
      </c>
      <c r="AB18" s="9">
        <f t="shared" si="9"/>
        <v>5294.08</v>
      </c>
      <c r="AC18" s="95">
        <v>20</v>
      </c>
      <c r="AD18" s="9">
        <f t="shared" si="10"/>
        <v>4812.7999999999993</v>
      </c>
      <c r="AE18" s="95">
        <v>22</v>
      </c>
      <c r="AF18" s="9">
        <f t="shared" si="11"/>
        <v>5294.08</v>
      </c>
    </row>
    <row r="19" spans="1:32" x14ac:dyDescent="0.25">
      <c r="A19" s="87" t="s">
        <v>202</v>
      </c>
      <c r="B19" s="4" t="s">
        <v>220</v>
      </c>
      <c r="C19" s="4" t="s">
        <v>21</v>
      </c>
      <c r="D19" s="4"/>
      <c r="E19" s="8"/>
      <c r="F19" s="9">
        <v>30.08</v>
      </c>
      <c r="G19" s="3"/>
      <c r="H19" s="3"/>
      <c r="I19" s="95">
        <v>0</v>
      </c>
      <c r="J19" s="9">
        <f t="shared" si="0"/>
        <v>0</v>
      </c>
      <c r="K19" s="42">
        <v>17</v>
      </c>
      <c r="L19" s="9">
        <f t="shared" si="1"/>
        <v>4090.8799999999997</v>
      </c>
      <c r="M19" s="42">
        <v>21</v>
      </c>
      <c r="N19" s="9">
        <f t="shared" si="2"/>
        <v>5053.4399999999996</v>
      </c>
      <c r="O19" s="42">
        <v>23</v>
      </c>
      <c r="P19" s="9">
        <f t="shared" si="3"/>
        <v>5534.7199999999993</v>
      </c>
      <c r="Q19" s="42">
        <v>21</v>
      </c>
      <c r="R19" s="9">
        <f t="shared" si="4"/>
        <v>5053.4399999999996</v>
      </c>
      <c r="S19" s="42">
        <v>22</v>
      </c>
      <c r="T19" s="9">
        <f t="shared" si="5"/>
        <v>5294.08</v>
      </c>
      <c r="U19" s="42">
        <v>23</v>
      </c>
      <c r="V19" s="9">
        <f t="shared" si="6"/>
        <v>5534.7199999999993</v>
      </c>
      <c r="W19" s="42">
        <v>20</v>
      </c>
      <c r="X19" s="9">
        <f t="shared" si="7"/>
        <v>4812.7999999999993</v>
      </c>
      <c r="Y19" s="95">
        <v>23</v>
      </c>
      <c r="Z19" s="9">
        <f t="shared" si="8"/>
        <v>5534.7199999999993</v>
      </c>
      <c r="AA19" s="95">
        <v>22</v>
      </c>
      <c r="AB19" s="9">
        <f t="shared" si="9"/>
        <v>5294.08</v>
      </c>
      <c r="AC19" s="95">
        <v>20</v>
      </c>
      <c r="AD19" s="9">
        <f t="shared" si="10"/>
        <v>4812.7999999999993</v>
      </c>
      <c r="AE19" s="95">
        <v>22</v>
      </c>
      <c r="AF19" s="9">
        <f t="shared" si="11"/>
        <v>5294.08</v>
      </c>
    </row>
    <row r="20" spans="1:32" x14ac:dyDescent="0.25">
      <c r="A20" s="87" t="s">
        <v>201</v>
      </c>
      <c r="B20" s="4" t="s">
        <v>216</v>
      </c>
      <c r="C20" s="4" t="s">
        <v>21</v>
      </c>
      <c r="D20" s="4"/>
      <c r="E20" s="8"/>
      <c r="F20" s="9">
        <v>30.08</v>
      </c>
      <c r="G20" s="3"/>
      <c r="H20" s="3"/>
      <c r="I20" s="95">
        <v>0</v>
      </c>
      <c r="J20" s="9"/>
      <c r="K20" s="42">
        <v>12</v>
      </c>
      <c r="L20" s="9">
        <f t="shared" si="1"/>
        <v>2887.68</v>
      </c>
      <c r="M20" s="42">
        <v>21</v>
      </c>
      <c r="N20" s="9">
        <f t="shared" si="2"/>
        <v>5053.4399999999996</v>
      </c>
      <c r="O20" s="42">
        <v>23</v>
      </c>
      <c r="P20" s="9">
        <f t="shared" si="3"/>
        <v>5534.7199999999993</v>
      </c>
      <c r="Q20" s="42">
        <v>21</v>
      </c>
      <c r="R20" s="9">
        <f t="shared" si="4"/>
        <v>5053.4399999999996</v>
      </c>
      <c r="S20" s="42">
        <v>22</v>
      </c>
      <c r="T20" s="9">
        <f t="shared" si="5"/>
        <v>5294.08</v>
      </c>
      <c r="U20" s="42">
        <v>23</v>
      </c>
      <c r="V20" s="9">
        <f t="shared" si="6"/>
        <v>5534.7199999999993</v>
      </c>
      <c r="W20" s="42">
        <v>20</v>
      </c>
      <c r="X20" s="9">
        <f t="shared" si="7"/>
        <v>4812.7999999999993</v>
      </c>
      <c r="Y20" s="95">
        <v>23</v>
      </c>
      <c r="Z20" s="9">
        <f t="shared" si="8"/>
        <v>5534.7199999999993</v>
      </c>
      <c r="AA20" s="95">
        <v>22</v>
      </c>
      <c r="AB20" s="9">
        <f t="shared" si="9"/>
        <v>5294.08</v>
      </c>
      <c r="AC20" s="95">
        <v>20</v>
      </c>
      <c r="AD20" s="9">
        <f t="shared" si="10"/>
        <v>4812.7999999999993</v>
      </c>
      <c r="AE20" s="95">
        <v>22</v>
      </c>
      <c r="AF20" s="9">
        <f t="shared" si="11"/>
        <v>5294.08</v>
      </c>
    </row>
    <row r="21" spans="1:32" x14ac:dyDescent="0.25">
      <c r="A21" s="11" t="s">
        <v>13</v>
      </c>
      <c r="B21" s="4"/>
      <c r="C21" s="4"/>
      <c r="D21" s="4"/>
      <c r="E21" s="4"/>
      <c r="F21" s="4"/>
      <c r="G21" s="4"/>
      <c r="H21" s="4"/>
      <c r="I21" s="4"/>
      <c r="J21" s="12">
        <f>SUM(J4:J19)</f>
        <v>84999.360000000015</v>
      </c>
      <c r="K21" s="4"/>
      <c r="L21" s="12">
        <f>SUM(L4:L20)</f>
        <v>90544.56</v>
      </c>
      <c r="M21" s="4"/>
      <c r="N21" s="12">
        <f>SUM(N4:N20)</f>
        <v>95878.360000000015</v>
      </c>
      <c r="O21" s="4"/>
      <c r="P21" s="12">
        <f>SUM(P4:P20)</f>
        <v>104851.48000000001</v>
      </c>
      <c r="Q21" s="4"/>
      <c r="R21" s="12">
        <f>SUM(R4:R20)</f>
        <v>95806.160000000033</v>
      </c>
      <c r="S21" s="4"/>
      <c r="T21" s="12">
        <f>SUM(T4:T20)</f>
        <v>100292.72000000002</v>
      </c>
      <c r="U21" s="4"/>
      <c r="V21" s="12">
        <f>SUM(V4:V20)</f>
        <v>104851.48000000001</v>
      </c>
      <c r="W21" s="4"/>
      <c r="X21" s="12">
        <f>SUM(X4:X20)</f>
        <v>91391.800000000017</v>
      </c>
      <c r="Y21" s="4"/>
      <c r="Z21" s="12">
        <f>SUM(Z4:Z20)</f>
        <v>104851.48000000001</v>
      </c>
      <c r="AA21" s="4"/>
      <c r="AB21" s="12">
        <f>SUM(AB4:AB20)</f>
        <v>100364.92000000001</v>
      </c>
      <c r="AC21" s="4"/>
      <c r="AD21" s="12">
        <f>SUM(AD4:AD20)</f>
        <v>91391.800000000017</v>
      </c>
      <c r="AE21" s="4"/>
      <c r="AF21" s="12">
        <f>SUM(AF4:AF20)</f>
        <v>100364.92000000001</v>
      </c>
    </row>
    <row r="22" spans="1:32" x14ac:dyDescent="0.25">
      <c r="A22" s="134" t="s">
        <v>44</v>
      </c>
      <c r="B22" s="134"/>
      <c r="C22" s="134"/>
      <c r="D22" s="134"/>
      <c r="E22" s="134"/>
      <c r="F22" s="134"/>
      <c r="G22" s="134"/>
      <c r="H22" s="134"/>
      <c r="I22" s="14">
        <v>1</v>
      </c>
      <c r="J22" s="13">
        <f>J21*I22</f>
        <v>84999.360000000015</v>
      </c>
      <c r="K22" s="14">
        <v>0.9</v>
      </c>
      <c r="L22" s="13">
        <f>L21*K22</f>
        <v>81490.104000000007</v>
      </c>
      <c r="M22" s="14">
        <v>0.9</v>
      </c>
      <c r="N22" s="13">
        <f>N21*M22</f>
        <v>86290.524000000019</v>
      </c>
      <c r="O22" s="14">
        <v>0.9</v>
      </c>
      <c r="P22" s="13">
        <f>P21*O22</f>
        <v>94366.332000000009</v>
      </c>
      <c r="Q22" s="14">
        <v>0.9</v>
      </c>
      <c r="R22" s="13">
        <f>R21*Q22</f>
        <v>86225.544000000038</v>
      </c>
      <c r="S22" s="14">
        <v>0.9</v>
      </c>
      <c r="T22" s="13">
        <f>T21*S22</f>
        <v>90263.448000000019</v>
      </c>
      <c r="U22" s="14">
        <v>0.9</v>
      </c>
      <c r="V22" s="13">
        <f>V21*U22</f>
        <v>94366.332000000009</v>
      </c>
      <c r="W22" s="14">
        <v>0.9</v>
      </c>
      <c r="X22" s="13">
        <f>X21*W22</f>
        <v>82252.620000000024</v>
      </c>
      <c r="Y22" s="14">
        <v>0.9</v>
      </c>
      <c r="Z22" s="13">
        <f>Z21*Y22</f>
        <v>94366.332000000009</v>
      </c>
      <c r="AA22" s="14">
        <v>0.9</v>
      </c>
      <c r="AB22" s="13">
        <f>AB21*AA22</f>
        <v>90328.428000000014</v>
      </c>
      <c r="AC22" s="14">
        <v>0.9</v>
      </c>
      <c r="AD22" s="13">
        <f>AD21*AC22</f>
        <v>82252.620000000024</v>
      </c>
      <c r="AE22" s="14">
        <v>0.9</v>
      </c>
      <c r="AF22" s="13">
        <f>AF21*AE22</f>
        <v>90328.428000000014</v>
      </c>
    </row>
    <row r="23" spans="1:32" ht="15.75" thickBot="1" x14ac:dyDescent="0.3">
      <c r="A23" s="4"/>
      <c r="B23" s="3"/>
      <c r="E23" s="30"/>
      <c r="F23" s="15">
        <f>36.1*136</f>
        <v>4909.6000000000004</v>
      </c>
      <c r="G23">
        <f>36.1*8*17</f>
        <v>4909.6000000000004</v>
      </c>
      <c r="J23" s="30"/>
      <c r="L23" s="30"/>
      <c r="N23" s="30"/>
      <c r="P23" s="30"/>
      <c r="R23" s="30"/>
      <c r="T23" s="30"/>
      <c r="V23" s="30"/>
      <c r="X23" s="30"/>
      <c r="Z23" s="30"/>
      <c r="AB23" s="30"/>
      <c r="AD23" s="30"/>
      <c r="AF23" s="30"/>
    </row>
    <row r="24" spans="1:32" ht="15.75" thickBot="1" x14ac:dyDescent="0.3">
      <c r="A24" s="18" t="s">
        <v>20</v>
      </c>
      <c r="B24" s="19"/>
      <c r="C24" s="19"/>
      <c r="D24" s="19"/>
      <c r="E24" s="19"/>
      <c r="F24" s="19"/>
      <c r="G24" s="19"/>
      <c r="H24" s="19"/>
      <c r="I24" s="19"/>
      <c r="J24" s="20">
        <f>J22</f>
        <v>84999.360000000015</v>
      </c>
      <c r="K24" s="19"/>
      <c r="L24" s="20">
        <f>L22</f>
        <v>81490.104000000007</v>
      </c>
      <c r="M24" s="19"/>
      <c r="N24" s="20">
        <f>N22</f>
        <v>86290.524000000019</v>
      </c>
      <c r="O24" s="19"/>
      <c r="P24" s="20">
        <f>P22</f>
        <v>94366.332000000009</v>
      </c>
      <c r="Q24" s="19"/>
      <c r="R24" s="20">
        <f>R22</f>
        <v>86225.544000000038</v>
      </c>
      <c r="S24" s="19"/>
      <c r="T24" s="20">
        <f>T22</f>
        <v>90263.448000000019</v>
      </c>
      <c r="U24" s="19"/>
      <c r="V24" s="20">
        <f>V22</f>
        <v>94366.332000000009</v>
      </c>
      <c r="W24" s="19"/>
      <c r="X24" s="20">
        <f>X22</f>
        <v>82252.620000000024</v>
      </c>
      <c r="Y24" s="19"/>
      <c r="Z24" s="20">
        <f>Z22</f>
        <v>94366.332000000009</v>
      </c>
      <c r="AA24" s="19"/>
      <c r="AB24" s="20">
        <f>AB22</f>
        <v>90328.428000000014</v>
      </c>
      <c r="AC24" s="19"/>
      <c r="AD24" s="20">
        <f>AD22</f>
        <v>82252.620000000024</v>
      </c>
      <c r="AE24" s="19"/>
      <c r="AF24" s="20">
        <f>AF22</f>
        <v>90328.428000000014</v>
      </c>
    </row>
    <row r="25" spans="1:32" x14ac:dyDescent="0.25">
      <c r="A25" s="26" t="s">
        <v>14</v>
      </c>
      <c r="B25" s="27"/>
      <c r="C25" s="27"/>
      <c r="D25" s="27"/>
      <c r="E25" s="27"/>
      <c r="F25" s="27"/>
      <c r="G25" s="27"/>
      <c r="H25" s="27"/>
      <c r="I25" s="27"/>
      <c r="J25" s="28">
        <f>SUMIF($C$4:$C$18,"Onsite",J4:J18)*I22</f>
        <v>31768</v>
      </c>
      <c r="K25" s="27"/>
      <c r="L25" s="28">
        <f>SUMIF($C$4:$C$18,"Onsite",L4:L18)*K22</f>
        <v>27941.4</v>
      </c>
      <c r="M25" s="27"/>
      <c r="N25" s="28">
        <f>SUMIF($C$4:$C$18,"Onsite",N4:N18)*M22</f>
        <v>27291.600000000002</v>
      </c>
      <c r="O25" s="27"/>
      <c r="P25" s="28">
        <f>SUMIF($C$4:$C$18,"Onsite",P4:P18)*O22</f>
        <v>29890.799999999999</v>
      </c>
      <c r="Q25" s="27"/>
      <c r="R25" s="28">
        <f>SUMIF($C$4:$C$18,"Onsite",R4:R18)*Q22</f>
        <v>27291.600000000002</v>
      </c>
      <c r="S25" s="27"/>
      <c r="T25" s="28">
        <f>SUMIF($C$4:$C$18,"Onsite",T4:T18)*S22</f>
        <v>28591.200000000001</v>
      </c>
      <c r="U25" s="27"/>
      <c r="V25" s="28">
        <f>SUMIF($C$4:$C$18,"Onsite",V4:V18)*U22</f>
        <v>29890.799999999999</v>
      </c>
      <c r="W25" s="27"/>
      <c r="X25" s="28">
        <f>SUMIF($C$4:$C$18,"Onsite",X4:X18)*W22</f>
        <v>25992</v>
      </c>
      <c r="Y25" s="27"/>
      <c r="Z25" s="28">
        <f>SUMIF($C$4:$C$18,"Onsite",Z4:Z18)*Y22</f>
        <v>29890.799999999999</v>
      </c>
      <c r="AA25" s="27"/>
      <c r="AB25" s="28">
        <f>SUMIF($C$4:$C$18,"Onsite",AB4:AB18)*AA22</f>
        <v>28591.200000000001</v>
      </c>
      <c r="AC25" s="27"/>
      <c r="AD25" s="28">
        <f>SUMIF($C$4:$C$18,"Onsite",AD4:AD18)*AC22</f>
        <v>25992</v>
      </c>
      <c r="AE25" s="27"/>
      <c r="AF25" s="28">
        <f>SUMIF($C$4:$C$18,"Onsite",AF4:AF18)*AE22</f>
        <v>28591.200000000001</v>
      </c>
    </row>
    <row r="26" spans="1:32" x14ac:dyDescent="0.25">
      <c r="A26" s="22" t="s">
        <v>21</v>
      </c>
      <c r="B26" s="23"/>
      <c r="C26" s="23"/>
      <c r="D26" s="23"/>
      <c r="E26" s="23"/>
      <c r="F26" s="23"/>
      <c r="G26" s="23"/>
      <c r="H26" s="23"/>
      <c r="I26" s="23"/>
      <c r="J26" s="24">
        <f>SUMIF($C$4:$C$20,"Offshore",J4:J20)*I22</f>
        <v>53231.360000000001</v>
      </c>
      <c r="K26" s="23"/>
      <c r="L26" s="24">
        <f>SUMIF($C$4:$C$20,"Offshore",L4:L20)*K22</f>
        <v>53548.703999999998</v>
      </c>
      <c r="M26" s="23"/>
      <c r="N26" s="24">
        <f>SUMIF($C$4:$C$20,"Offshore",N4:N20)*M22</f>
        <v>58998.923999999999</v>
      </c>
      <c r="O26" s="23"/>
      <c r="P26" s="24">
        <f>SUMIF($C$4:$C$20,"Offshore",P4:P20)*O22</f>
        <v>64475.531999999999</v>
      </c>
      <c r="Q26" s="23"/>
      <c r="R26" s="24">
        <f>SUMIF($C$4:$C$20,"Offshore",R4:R20)*Q22</f>
        <v>58933.94400000001</v>
      </c>
      <c r="S26" s="23"/>
      <c r="T26" s="24">
        <f>SUMIF($C$4:$C$20,"Offshore",T4:T20)*S22</f>
        <v>61672.248</v>
      </c>
      <c r="U26" s="23"/>
      <c r="V26" s="24">
        <f>SUMIF($C$4:$C$20,"Offshore",V4:V20)*U22</f>
        <v>64475.531999999999</v>
      </c>
      <c r="W26" s="23"/>
      <c r="X26" s="24">
        <f>SUMIF($C$4:$C$20,"Offshore",X4:X20)*W22</f>
        <v>56260.62</v>
      </c>
      <c r="Y26" s="23"/>
      <c r="Z26" s="24">
        <f>SUMIF($C$4:$C$20,"Offshore",Z4:Z20)*Y22</f>
        <v>64475.531999999999</v>
      </c>
      <c r="AA26" s="23"/>
      <c r="AB26" s="24">
        <f>SUMIF($C$4:$C$20,"Offshore",AB4:AB20)*AA22</f>
        <v>61737.22800000001</v>
      </c>
      <c r="AC26" s="23"/>
      <c r="AD26" s="24">
        <f>SUMIF($C$4:$C$20,"Offshore",AD4:AD20)*AC22</f>
        <v>56260.62</v>
      </c>
      <c r="AE26" s="23"/>
      <c r="AF26" s="24">
        <f>SUMIF($C$4:$C$20,"Offshore",AF4:AF20)*AE22</f>
        <v>61737.22800000001</v>
      </c>
    </row>
    <row r="27" spans="1:32" x14ac:dyDescent="0.25">
      <c r="A27" s="82" t="s">
        <v>139</v>
      </c>
      <c r="N27" s="30"/>
      <c r="P27" s="30"/>
      <c r="R27" s="30"/>
    </row>
    <row r="28" spans="1:32" x14ac:dyDescent="0.25">
      <c r="M28" s="30"/>
      <c r="N28" s="30"/>
      <c r="P28" s="30"/>
    </row>
    <row r="29" spans="1:32" x14ac:dyDescent="0.25">
      <c r="L29" s="30"/>
      <c r="M29" s="30"/>
      <c r="N29" s="30"/>
    </row>
  </sheetData>
  <mergeCells count="13">
    <mergeCell ref="A22:H22"/>
    <mergeCell ref="U3:V3"/>
    <mergeCell ref="W3:X3"/>
    <mergeCell ref="Y3:Z3"/>
    <mergeCell ref="AA3:AB3"/>
    <mergeCell ref="AC3:AD3"/>
    <mergeCell ref="AE3:AF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3"/>
  <sheetViews>
    <sheetView workbookViewId="0">
      <selection activeCell="J4" sqref="J4:J6"/>
    </sheetView>
  </sheetViews>
  <sheetFormatPr defaultRowHeight="15" x14ac:dyDescent="0.25"/>
  <cols>
    <col min="1" max="1" width="18.28515625" bestFit="1" customWidth="1"/>
    <col min="2" max="2" width="10.7109375" bestFit="1" customWidth="1"/>
    <col min="3" max="3" width="8.85546875" bestFit="1" customWidth="1"/>
    <col min="4" max="4" width="5.7109375" bestFit="1" customWidth="1"/>
    <col min="5" max="5" width="6.5703125" bestFit="1" customWidth="1"/>
    <col min="6" max="6" width="10.5703125" bestFit="1" customWidth="1"/>
    <col min="7" max="7" width="7" bestFit="1" customWidth="1"/>
    <col min="8" max="8" width="6.5703125" bestFit="1" customWidth="1"/>
    <col min="9" max="9" width="5.5703125" bestFit="1" customWidth="1"/>
    <col min="10" max="10" width="11.5703125" bestFit="1" customWidth="1"/>
    <col min="11" max="11" width="4.5703125" bestFit="1" customWidth="1"/>
    <col min="12" max="12" width="11.5703125" bestFit="1" customWidth="1"/>
    <col min="13" max="13" width="4.5703125" bestFit="1" customWidth="1"/>
    <col min="14" max="14" width="11.5703125" bestFit="1" customWidth="1"/>
    <col min="15" max="15" width="4.5703125" bestFit="1" customWidth="1"/>
    <col min="16" max="16" width="11.5703125" bestFit="1" customWidth="1"/>
    <col min="17" max="17" width="4.5703125" bestFit="1" customWidth="1"/>
    <col min="18" max="18" width="11.5703125" bestFit="1" customWidth="1"/>
    <col min="19" max="19" width="4.5703125" bestFit="1" customWidth="1"/>
    <col min="20" max="20" width="11.5703125" bestFit="1" customWidth="1"/>
    <col min="21" max="21" width="4.5703125" bestFit="1" customWidth="1"/>
    <col min="22" max="22" width="11.5703125" bestFit="1" customWidth="1"/>
    <col min="23" max="23" width="4.5703125" bestFit="1" customWidth="1"/>
    <col min="24" max="24" width="11.5703125" bestFit="1" customWidth="1"/>
    <col min="25" max="25" width="4.5703125" bestFit="1" customWidth="1"/>
    <col min="26" max="26" width="11.5703125" bestFit="1" customWidth="1"/>
    <col min="27" max="27" width="4.5703125" bestFit="1" customWidth="1"/>
    <col min="28" max="28" width="11.5703125" bestFit="1" customWidth="1"/>
    <col min="29" max="29" width="4.5703125" bestFit="1" customWidth="1"/>
    <col min="30" max="30" width="11.5703125" bestFit="1" customWidth="1"/>
    <col min="31" max="31" width="4.5703125" bestFit="1" customWidth="1"/>
    <col min="32" max="32" width="11.5703125" bestFit="1" customWidth="1"/>
  </cols>
  <sheetData>
    <row r="1" spans="1:32" x14ac:dyDescent="0.25">
      <c r="A1" s="39" t="s">
        <v>41</v>
      </c>
    </row>
    <row r="3" spans="1:32" ht="30" x14ac:dyDescent="0.25">
      <c r="A3" s="120" t="s">
        <v>0</v>
      </c>
      <c r="B3" s="120" t="s">
        <v>1</v>
      </c>
      <c r="C3" s="120" t="s">
        <v>2</v>
      </c>
      <c r="D3" s="7" t="s">
        <v>9</v>
      </c>
      <c r="E3" s="7" t="s">
        <v>10</v>
      </c>
      <c r="F3" s="7" t="s">
        <v>5</v>
      </c>
      <c r="G3" s="7" t="s">
        <v>11</v>
      </c>
      <c r="H3" s="7" t="s">
        <v>12</v>
      </c>
      <c r="I3" s="132" t="s">
        <v>45</v>
      </c>
      <c r="J3" s="133"/>
      <c r="K3" s="132" t="s">
        <v>46</v>
      </c>
      <c r="L3" s="133"/>
      <c r="M3" s="132" t="s">
        <v>38</v>
      </c>
      <c r="N3" s="133"/>
      <c r="O3" s="132" t="s">
        <v>15</v>
      </c>
      <c r="P3" s="133"/>
      <c r="Q3" s="132" t="s">
        <v>16</v>
      </c>
      <c r="R3" s="133"/>
      <c r="S3" s="132" t="s">
        <v>17</v>
      </c>
      <c r="T3" s="133"/>
      <c r="U3" s="132" t="s">
        <v>22</v>
      </c>
      <c r="V3" s="133"/>
      <c r="W3" s="132" t="s">
        <v>141</v>
      </c>
      <c r="X3" s="133"/>
      <c r="Y3" s="132" t="s">
        <v>142</v>
      </c>
      <c r="Z3" s="133"/>
      <c r="AA3" s="132" t="s">
        <v>143</v>
      </c>
      <c r="AB3" s="133"/>
      <c r="AC3" s="132" t="s">
        <v>3</v>
      </c>
      <c r="AD3" s="133"/>
      <c r="AE3" s="132" t="s">
        <v>4</v>
      </c>
      <c r="AF3" s="133"/>
    </row>
    <row r="4" spans="1:32" x14ac:dyDescent="0.25">
      <c r="A4" s="33" t="s">
        <v>223</v>
      </c>
      <c r="B4" s="4" t="s">
        <v>221</v>
      </c>
      <c r="C4" s="4" t="s">
        <v>21</v>
      </c>
      <c r="D4" s="4">
        <v>24</v>
      </c>
      <c r="E4" s="8"/>
      <c r="F4" s="9">
        <v>45</v>
      </c>
      <c r="G4" s="3"/>
      <c r="H4" s="3"/>
      <c r="I4" s="95">
        <v>0</v>
      </c>
      <c r="J4" s="9">
        <f>I4*F4*8</f>
        <v>0</v>
      </c>
      <c r="K4" s="42">
        <v>0</v>
      </c>
      <c r="L4" s="9">
        <f>K4*F4*8</f>
        <v>0</v>
      </c>
      <c r="M4" s="42">
        <v>21</v>
      </c>
      <c r="N4" s="9">
        <f>M4*F4*8</f>
        <v>7560</v>
      </c>
      <c r="O4" s="42">
        <v>23</v>
      </c>
      <c r="P4" s="9">
        <f>O4*F4*8</f>
        <v>8280</v>
      </c>
      <c r="Q4" s="42">
        <v>21</v>
      </c>
      <c r="R4" s="9">
        <f>Q4*F4*8</f>
        <v>7560</v>
      </c>
      <c r="S4" s="42">
        <v>22</v>
      </c>
      <c r="T4" s="9">
        <f>S4*F4*8</f>
        <v>7920</v>
      </c>
      <c r="U4" s="42">
        <v>23</v>
      </c>
      <c r="V4" s="9">
        <f>U4*F4*8</f>
        <v>8280</v>
      </c>
      <c r="W4" s="42">
        <v>20</v>
      </c>
      <c r="X4" s="9">
        <f>W4*F4*8</f>
        <v>7200</v>
      </c>
      <c r="Y4" s="95">
        <v>23</v>
      </c>
      <c r="Z4" s="9">
        <f>Y4*F4*8</f>
        <v>8280</v>
      </c>
      <c r="AA4" s="95">
        <v>22</v>
      </c>
      <c r="AB4" s="9">
        <f>AA4*F4*8</f>
        <v>7920</v>
      </c>
      <c r="AC4" s="95">
        <v>20</v>
      </c>
      <c r="AD4" s="9">
        <f>AC4*F4*8</f>
        <v>7200</v>
      </c>
      <c r="AE4" s="95">
        <v>22</v>
      </c>
      <c r="AF4" s="9">
        <f>AE4*F4*8</f>
        <v>7920</v>
      </c>
    </row>
    <row r="5" spans="1:32" x14ac:dyDescent="0.25">
      <c r="A5" s="33" t="s">
        <v>224</v>
      </c>
      <c r="B5" s="35" t="s">
        <v>206</v>
      </c>
      <c r="C5" s="35" t="s">
        <v>21</v>
      </c>
      <c r="D5" s="35">
        <v>22</v>
      </c>
      <c r="E5" s="36"/>
      <c r="F5" s="9">
        <v>36.36</v>
      </c>
      <c r="G5" s="38"/>
      <c r="H5" s="38"/>
      <c r="I5" s="95">
        <v>0</v>
      </c>
      <c r="J5" s="9">
        <f t="shared" ref="J5" si="0">I5*F5*8</f>
        <v>0</v>
      </c>
      <c r="K5" s="42">
        <v>0</v>
      </c>
      <c r="L5" s="9">
        <f t="shared" ref="L5:L6" si="1">K5*F5*8</f>
        <v>0</v>
      </c>
      <c r="M5" s="42">
        <v>21</v>
      </c>
      <c r="N5" s="9">
        <f t="shared" ref="N5" si="2">M5*F5*8</f>
        <v>6108.48</v>
      </c>
      <c r="O5" s="42">
        <v>23</v>
      </c>
      <c r="P5" s="9">
        <f t="shared" ref="P5" si="3">O5*F5*8</f>
        <v>6690.24</v>
      </c>
      <c r="Q5" s="42">
        <v>21</v>
      </c>
      <c r="R5" s="9">
        <f t="shared" ref="R5" si="4">Q5*F5*8</f>
        <v>6108.48</v>
      </c>
      <c r="S5" s="42">
        <v>22</v>
      </c>
      <c r="T5" s="9">
        <f t="shared" ref="T5" si="5">S5*F5*8</f>
        <v>6399.36</v>
      </c>
      <c r="U5" s="42">
        <v>23</v>
      </c>
      <c r="V5" s="9">
        <f t="shared" ref="V5" si="6">U5*F5*8</f>
        <v>6690.24</v>
      </c>
      <c r="W5" s="42">
        <v>20</v>
      </c>
      <c r="X5" s="9">
        <f t="shared" ref="X5" si="7">W5*F5*8</f>
        <v>5817.6</v>
      </c>
      <c r="Y5" s="95">
        <v>23</v>
      </c>
      <c r="Z5" s="9">
        <f t="shared" ref="Z5" si="8">Y5*F5*8</f>
        <v>6690.24</v>
      </c>
      <c r="AA5" s="95">
        <v>22</v>
      </c>
      <c r="AB5" s="9">
        <f t="shared" ref="AB5" si="9">AA5*F5*8</f>
        <v>6399.36</v>
      </c>
      <c r="AC5" s="95">
        <v>20</v>
      </c>
      <c r="AD5" s="9">
        <f t="shared" ref="AD5" si="10">AC5*F5*8</f>
        <v>5817.6</v>
      </c>
      <c r="AE5" s="95">
        <v>22</v>
      </c>
      <c r="AF5" s="9">
        <f t="shared" ref="AF5" si="11">AE5*F5*8</f>
        <v>6399.36</v>
      </c>
    </row>
    <row r="6" spans="1:32" x14ac:dyDescent="0.25">
      <c r="A6" s="33" t="s">
        <v>225</v>
      </c>
      <c r="B6" s="4" t="s">
        <v>226</v>
      </c>
      <c r="C6" s="35" t="s">
        <v>14</v>
      </c>
      <c r="D6" s="35">
        <v>22</v>
      </c>
      <c r="E6" s="36"/>
      <c r="F6" s="9">
        <v>110.01</v>
      </c>
      <c r="G6" s="38"/>
      <c r="H6" s="94"/>
      <c r="I6" s="95">
        <v>0</v>
      </c>
      <c r="J6" s="119">
        <f>I6*8*F6</f>
        <v>0</v>
      </c>
      <c r="K6" s="42">
        <v>0</v>
      </c>
      <c r="L6" s="9">
        <f t="shared" si="1"/>
        <v>0</v>
      </c>
      <c r="M6" s="42">
        <v>21</v>
      </c>
      <c r="N6" s="9">
        <f>M6*F6*8*0.5</f>
        <v>9240.84</v>
      </c>
      <c r="O6" s="42">
        <v>23</v>
      </c>
      <c r="P6" s="9">
        <f>O6*F6*8*0.5</f>
        <v>10120.92</v>
      </c>
      <c r="Q6" s="42">
        <v>21</v>
      </c>
      <c r="R6" s="9">
        <f>Q6*F6*8*0.5</f>
        <v>9240.84</v>
      </c>
      <c r="S6" s="42">
        <v>22</v>
      </c>
      <c r="T6" s="9">
        <f>S6*F6*8*0.25</f>
        <v>4840.4400000000005</v>
      </c>
      <c r="U6" s="42">
        <v>23</v>
      </c>
      <c r="V6" s="9">
        <f>U6*F6*8*0.25</f>
        <v>5060.46</v>
      </c>
      <c r="W6" s="42">
        <v>20</v>
      </c>
      <c r="X6" s="9">
        <f>W6*F6*8*0.25</f>
        <v>4400.4000000000005</v>
      </c>
      <c r="Y6" s="95">
        <v>23</v>
      </c>
      <c r="Z6" s="9">
        <f>Y6*F6*8*0.25</f>
        <v>5060.46</v>
      </c>
      <c r="AA6" s="95">
        <v>22</v>
      </c>
      <c r="AB6" s="9">
        <f>AA6*F6*8*0.25</f>
        <v>4840.4400000000005</v>
      </c>
      <c r="AC6" s="95">
        <v>20</v>
      </c>
      <c r="AD6" s="9">
        <f>AC6*F6*8*0.25</f>
        <v>4400.4000000000005</v>
      </c>
      <c r="AE6" s="95">
        <v>22</v>
      </c>
      <c r="AF6" s="9">
        <f>AE6*F6*8*0.25</f>
        <v>4840.4400000000005</v>
      </c>
    </row>
    <row r="7" spans="1:32" x14ac:dyDescent="0.25">
      <c r="A7" s="11" t="s">
        <v>13</v>
      </c>
      <c r="B7" s="4"/>
      <c r="C7" s="4"/>
      <c r="D7" s="4"/>
      <c r="E7" s="4"/>
      <c r="F7" s="4"/>
      <c r="G7" s="4"/>
      <c r="H7" s="4"/>
      <c r="I7" s="4"/>
      <c r="J7" s="12">
        <f>SUM(J4:J6)</f>
        <v>0</v>
      </c>
      <c r="K7" s="4"/>
      <c r="L7" s="12">
        <f>SUM(L4:L6)</f>
        <v>0</v>
      </c>
      <c r="M7" s="4"/>
      <c r="N7" s="12">
        <f>SUM(N4:N6)</f>
        <v>22909.32</v>
      </c>
      <c r="O7" s="4"/>
      <c r="P7" s="12">
        <f>SUM(P4:P6)</f>
        <v>25091.16</v>
      </c>
      <c r="Q7" s="4"/>
      <c r="R7" s="12">
        <f>SUM(R4:R6)</f>
        <v>22909.32</v>
      </c>
      <c r="S7" s="4"/>
      <c r="T7" s="12">
        <f>SUM(T4:T6)</f>
        <v>19159.800000000003</v>
      </c>
      <c r="U7" s="4"/>
      <c r="V7" s="12">
        <f>SUM(V4:V6)</f>
        <v>20030.7</v>
      </c>
      <c r="W7" s="4"/>
      <c r="X7" s="12">
        <f>SUM(X4:X6)</f>
        <v>17418</v>
      </c>
      <c r="Y7" s="4"/>
      <c r="Z7" s="12">
        <f>SUM(Z4:Z6)</f>
        <v>20030.7</v>
      </c>
      <c r="AA7" s="4"/>
      <c r="AB7" s="12">
        <f>SUM(AB4:AB6)</f>
        <v>19159.800000000003</v>
      </c>
      <c r="AC7" s="4"/>
      <c r="AD7" s="12">
        <f>SUM(AD4:AD6)</f>
        <v>17418</v>
      </c>
      <c r="AE7" s="4"/>
      <c r="AF7" s="12">
        <f>SUM(AF4:AF6)</f>
        <v>19159.800000000003</v>
      </c>
    </row>
    <row r="8" spans="1:32" x14ac:dyDescent="0.25">
      <c r="A8" s="134" t="s">
        <v>44</v>
      </c>
      <c r="B8" s="134"/>
      <c r="C8" s="134"/>
      <c r="D8" s="134"/>
      <c r="E8" s="134"/>
      <c r="F8" s="134"/>
      <c r="G8" s="134"/>
      <c r="H8" s="134"/>
      <c r="I8" s="14">
        <v>1</v>
      </c>
      <c r="J8" s="13">
        <f>J7*I8</f>
        <v>0</v>
      </c>
      <c r="K8" s="14">
        <v>0.9</v>
      </c>
      <c r="L8" s="13">
        <f>L7*K8</f>
        <v>0</v>
      </c>
      <c r="M8" s="14">
        <v>0.9</v>
      </c>
      <c r="N8" s="13">
        <f>N7*M8</f>
        <v>20618.387999999999</v>
      </c>
      <c r="O8" s="14">
        <v>0.9</v>
      </c>
      <c r="P8" s="13">
        <f>P7*O8</f>
        <v>22582.044000000002</v>
      </c>
      <c r="Q8" s="14">
        <v>0.9</v>
      </c>
      <c r="R8" s="13">
        <f>R7*Q8</f>
        <v>20618.387999999999</v>
      </c>
      <c r="S8" s="14">
        <v>0.9</v>
      </c>
      <c r="T8" s="13">
        <f>T7*S8</f>
        <v>17243.820000000003</v>
      </c>
      <c r="U8" s="14">
        <v>0.9</v>
      </c>
      <c r="V8" s="13">
        <f>V7*U8</f>
        <v>18027.63</v>
      </c>
      <c r="W8" s="14">
        <v>0.9</v>
      </c>
      <c r="X8" s="13">
        <f>X7*W8</f>
        <v>15676.2</v>
      </c>
      <c r="Y8" s="14">
        <v>0.9</v>
      </c>
      <c r="Z8" s="13">
        <f>Z7*Y8</f>
        <v>18027.63</v>
      </c>
      <c r="AA8" s="14">
        <v>0.9</v>
      </c>
      <c r="AB8" s="13">
        <f>AB7*AA8</f>
        <v>17243.820000000003</v>
      </c>
      <c r="AC8" s="14">
        <v>0.9</v>
      </c>
      <c r="AD8" s="13">
        <f>AD7*AC8</f>
        <v>15676.2</v>
      </c>
      <c r="AE8" s="14">
        <v>0.9</v>
      </c>
      <c r="AF8" s="13">
        <f>AF7*AE8</f>
        <v>17243.820000000003</v>
      </c>
    </row>
    <row r="9" spans="1:32" ht="15.75" thickBot="1" x14ac:dyDescent="0.3">
      <c r="A9" s="4"/>
      <c r="B9" s="3"/>
      <c r="E9" s="30"/>
      <c r="F9" s="15">
        <f>36.1*136</f>
        <v>4909.6000000000004</v>
      </c>
      <c r="G9">
        <f>36.1*8*17</f>
        <v>4909.6000000000004</v>
      </c>
      <c r="J9" s="30"/>
      <c r="L9" s="30"/>
      <c r="N9" s="30"/>
      <c r="P9" s="30"/>
      <c r="R9" s="30"/>
      <c r="T9" s="30"/>
      <c r="V9" s="30"/>
      <c r="X9" s="30"/>
      <c r="Z9" s="30"/>
      <c r="AB9" s="30"/>
      <c r="AD9" s="30"/>
      <c r="AF9" s="30"/>
    </row>
    <row r="10" spans="1:32" ht="15.75" thickBot="1" x14ac:dyDescent="0.3">
      <c r="A10" s="18" t="s">
        <v>20</v>
      </c>
      <c r="B10" s="19"/>
      <c r="C10" s="19"/>
      <c r="D10" s="19"/>
      <c r="E10" s="19"/>
      <c r="F10" s="19"/>
      <c r="G10" s="19"/>
      <c r="H10" s="19"/>
      <c r="I10" s="19"/>
      <c r="J10" s="20">
        <f>J8</f>
        <v>0</v>
      </c>
      <c r="K10" s="19"/>
      <c r="L10" s="20">
        <f>L8</f>
        <v>0</v>
      </c>
      <c r="M10" s="19"/>
      <c r="N10" s="20">
        <f>N8</f>
        <v>20618.387999999999</v>
      </c>
      <c r="O10" s="19"/>
      <c r="P10" s="20">
        <f>P8</f>
        <v>22582.044000000002</v>
      </c>
      <c r="Q10" s="19"/>
      <c r="R10" s="20">
        <f>R8</f>
        <v>20618.387999999999</v>
      </c>
      <c r="S10" s="19"/>
      <c r="T10" s="20">
        <f>T8</f>
        <v>17243.820000000003</v>
      </c>
      <c r="U10" s="19"/>
      <c r="V10" s="20">
        <f>V8</f>
        <v>18027.63</v>
      </c>
      <c r="W10" s="19"/>
      <c r="X10" s="20">
        <f>X8</f>
        <v>15676.2</v>
      </c>
      <c r="Y10" s="19"/>
      <c r="Z10" s="20">
        <f>Z8</f>
        <v>18027.63</v>
      </c>
      <c r="AA10" s="19"/>
      <c r="AB10" s="20">
        <f>AB8</f>
        <v>17243.820000000003</v>
      </c>
      <c r="AC10" s="19"/>
      <c r="AD10" s="20">
        <f>AD8</f>
        <v>15676.2</v>
      </c>
      <c r="AE10" s="19"/>
      <c r="AF10" s="20">
        <f>AF8</f>
        <v>17243.820000000003</v>
      </c>
    </row>
    <row r="11" spans="1:32" x14ac:dyDescent="0.25">
      <c r="A11" s="26" t="s">
        <v>14</v>
      </c>
      <c r="B11" s="27"/>
      <c r="C11" s="27"/>
      <c r="D11" s="27"/>
      <c r="E11" s="27"/>
      <c r="F11" s="27"/>
      <c r="G11" s="27"/>
      <c r="H11" s="27"/>
      <c r="I11" s="27"/>
      <c r="J11" s="28">
        <f>SUMIF($C$4:$C$6,"Onsite",J4:J6)*I8</f>
        <v>0</v>
      </c>
      <c r="K11" s="27"/>
      <c r="L11" s="28">
        <f>SUMIF($C$4:$C$6,"Onsite",L4:L6)*K8</f>
        <v>0</v>
      </c>
      <c r="M11" s="27"/>
      <c r="N11" s="28">
        <f>SUMIF($C$4:$C$6,"Onsite",N4:N6)*M8</f>
        <v>8316.7560000000012</v>
      </c>
      <c r="O11" s="27"/>
      <c r="P11" s="28">
        <f>SUMIF($C$4:$C$6,"Onsite",P4:P6)*O8</f>
        <v>9108.8279999999995</v>
      </c>
      <c r="Q11" s="27"/>
      <c r="R11" s="28">
        <f>SUMIF($C$4:$C$6,"Onsite",R4:R6)*Q8</f>
        <v>8316.7560000000012</v>
      </c>
      <c r="S11" s="27"/>
      <c r="T11" s="28">
        <f>SUMIF($C$4:$C$6,"Onsite",T4:T6)*S8</f>
        <v>4356.3960000000006</v>
      </c>
      <c r="U11" s="27"/>
      <c r="V11" s="28">
        <f>SUMIF($C$4:$C$6,"Onsite",V4:V6)*U8</f>
        <v>4554.4139999999998</v>
      </c>
      <c r="W11" s="27"/>
      <c r="X11" s="28">
        <f>SUMIF($C$4:$C$6,"Onsite",X4:X6)*W8</f>
        <v>3960.3600000000006</v>
      </c>
      <c r="Y11" s="27"/>
      <c r="Z11" s="28">
        <f>SUMIF($C$4:$C$6,"Onsite",Z4:Z6)*Y8</f>
        <v>4554.4139999999998</v>
      </c>
      <c r="AA11" s="27"/>
      <c r="AB11" s="28">
        <f>SUMIF($C$4:$C$6,"Onsite",AB4:AB6)*AA8</f>
        <v>4356.3960000000006</v>
      </c>
      <c r="AC11" s="27"/>
      <c r="AD11" s="28">
        <f>SUMIF($C$4:$C$6,"Onsite",AD4:AD6)*AC8</f>
        <v>3960.3600000000006</v>
      </c>
      <c r="AE11" s="27"/>
      <c r="AF11" s="28">
        <f>SUMIF($C$4:$C$6,"Onsite",AF4:AF6)*AE8</f>
        <v>4356.3960000000006</v>
      </c>
    </row>
    <row r="12" spans="1:32" x14ac:dyDescent="0.25">
      <c r="A12" s="22" t="s">
        <v>21</v>
      </c>
      <c r="B12" s="23"/>
      <c r="C12" s="23"/>
      <c r="D12" s="23"/>
      <c r="E12" s="23"/>
      <c r="F12" s="23"/>
      <c r="G12" s="23"/>
      <c r="H12" s="23"/>
      <c r="I12" s="23"/>
      <c r="J12" s="24">
        <f>SUMIF($C$4:$C$6,"Offshore",J4:J6)*I8</f>
        <v>0</v>
      </c>
      <c r="K12" s="23"/>
      <c r="L12" s="24">
        <f>SUMIF($C$4:$C$6,"Offshore",L4:L6)*K8</f>
        <v>0</v>
      </c>
      <c r="M12" s="23"/>
      <c r="N12" s="24">
        <f>SUMIF($C$4:$C$6,"Offshore",N4:N6)*M8</f>
        <v>12301.632</v>
      </c>
      <c r="O12" s="23"/>
      <c r="P12" s="24">
        <f>SUMIF($C$4:$C$6,"Offshore",P4:P6)*O8</f>
        <v>13473.216</v>
      </c>
      <c r="Q12" s="23"/>
      <c r="R12" s="24">
        <f>SUMIF($C$4:$C$6,"Offshore",R4:R6)*Q8</f>
        <v>12301.632</v>
      </c>
      <c r="S12" s="23"/>
      <c r="T12" s="24">
        <f>SUMIF($C$4:$C$6,"Offshore",T4:T6)*S8</f>
        <v>12887.424000000001</v>
      </c>
      <c r="U12" s="23"/>
      <c r="V12" s="24">
        <f>SUMIF($C$4:$C$6,"Offshore",V4:V6)*U8</f>
        <v>13473.216</v>
      </c>
      <c r="W12" s="23"/>
      <c r="X12" s="24">
        <f>SUMIF($C$4:$C$6,"Offshore",X4:X6)*W8</f>
        <v>11715.84</v>
      </c>
      <c r="Y12" s="23"/>
      <c r="Z12" s="24">
        <f>SUMIF($C$4:$C$6,"Offshore",Z4:Z6)*Y8</f>
        <v>13473.216</v>
      </c>
      <c r="AA12" s="23"/>
      <c r="AB12" s="24">
        <f>SUMIF($C$4:$C$6,"Offshore",AB4:AB6)*AA8</f>
        <v>12887.424000000001</v>
      </c>
      <c r="AC12" s="23"/>
      <c r="AD12" s="24">
        <f>SUMIF($C$4:$C$6,"Offshore",AD4:AD6)*AC8</f>
        <v>11715.84</v>
      </c>
      <c r="AE12" s="23"/>
      <c r="AF12" s="24">
        <f>SUMIF($C$4:$C$6,"Offshore",AF4:AF6)*AE8</f>
        <v>12887.424000000001</v>
      </c>
    </row>
    <row r="13" spans="1:32" x14ac:dyDescent="0.25">
      <c r="A13" s="82" t="s">
        <v>139</v>
      </c>
      <c r="N13" s="30"/>
      <c r="P13" s="30"/>
      <c r="R13" s="30"/>
    </row>
  </sheetData>
  <mergeCells count="13">
    <mergeCell ref="AC3:AD3"/>
    <mergeCell ref="AE3:AF3"/>
    <mergeCell ref="I3:J3"/>
    <mergeCell ref="K3:L3"/>
    <mergeCell ref="M3:N3"/>
    <mergeCell ref="O3:P3"/>
    <mergeCell ref="Q3:R3"/>
    <mergeCell ref="S3:T3"/>
    <mergeCell ref="A8:H8"/>
    <mergeCell ref="U3:V3"/>
    <mergeCell ref="W3:X3"/>
    <mergeCell ref="Y3:Z3"/>
    <mergeCell ref="AA3:A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2"/>
  <sheetViews>
    <sheetView workbookViewId="0">
      <selection activeCell="K6" sqref="K6"/>
    </sheetView>
  </sheetViews>
  <sheetFormatPr defaultRowHeight="15" x14ac:dyDescent="0.25"/>
  <cols>
    <col min="1" max="1" width="18.28515625" bestFit="1" customWidth="1"/>
    <col min="2" max="2" width="34.7109375" bestFit="1" customWidth="1"/>
    <col min="3" max="3" width="10.7109375" bestFit="1" customWidth="1"/>
    <col min="4" max="4" width="8.85546875" bestFit="1" customWidth="1"/>
    <col min="5" max="5" width="5.7109375" bestFit="1" customWidth="1"/>
    <col min="6" max="6" width="6.5703125" bestFit="1" customWidth="1"/>
    <col min="7" max="7" width="10.5703125" bestFit="1" customWidth="1"/>
    <col min="8" max="8" width="7" bestFit="1" customWidth="1"/>
    <col min="9" max="9" width="6.5703125" bestFit="1" customWidth="1"/>
    <col min="10" max="10" width="5.5703125" bestFit="1" customWidth="1"/>
    <col min="11" max="11" width="11.5703125" bestFit="1" customWidth="1"/>
    <col min="12" max="12" width="4.5703125" bestFit="1" customWidth="1"/>
    <col min="13" max="13" width="11.5703125" bestFit="1" customWidth="1"/>
    <col min="14" max="14" width="5" bestFit="1" customWidth="1"/>
    <col min="15" max="15" width="11.5703125" bestFit="1" customWidth="1"/>
    <col min="16" max="16" width="5" bestFit="1" customWidth="1"/>
    <col min="17" max="17" width="12.5703125" bestFit="1" customWidth="1"/>
    <col min="18" max="18" width="4.5703125" bestFit="1" customWidth="1"/>
    <col min="19" max="19" width="11.5703125" bestFit="1" customWidth="1"/>
    <col min="20" max="20" width="4.5703125" bestFit="1" customWidth="1"/>
    <col min="21" max="21" width="12.5703125" bestFit="1" customWidth="1"/>
    <col min="22" max="22" width="5" bestFit="1" customWidth="1"/>
    <col min="23" max="23" width="12.5703125" bestFit="1" customWidth="1"/>
    <col min="24" max="24" width="5" bestFit="1" customWidth="1"/>
    <col min="25" max="25" width="11.5703125" bestFit="1" customWidth="1"/>
    <col min="26" max="26" width="5" bestFit="1" customWidth="1"/>
    <col min="27" max="27" width="12.5703125" bestFit="1" customWidth="1"/>
    <col min="28" max="28" width="5" bestFit="1" customWidth="1"/>
    <col min="29" max="29" width="12.5703125" bestFit="1" customWidth="1"/>
    <col min="30" max="30" width="5" bestFit="1" customWidth="1"/>
    <col min="31" max="31" width="11.5703125" bestFit="1" customWidth="1"/>
    <col min="32" max="32" width="5" bestFit="1" customWidth="1"/>
    <col min="33" max="33" width="12.5703125" bestFit="1" customWidth="1"/>
  </cols>
  <sheetData>
    <row r="1" spans="1:37" x14ac:dyDescent="0.25">
      <c r="A1" s="39" t="s">
        <v>41</v>
      </c>
    </row>
    <row r="3" spans="1:37" ht="30" x14ac:dyDescent="0.25">
      <c r="A3" s="120" t="s">
        <v>0</v>
      </c>
      <c r="B3" s="120" t="s">
        <v>1</v>
      </c>
      <c r="C3" s="122" t="s">
        <v>222</v>
      </c>
      <c r="D3" s="120" t="s">
        <v>2</v>
      </c>
      <c r="E3" s="7" t="s">
        <v>9</v>
      </c>
      <c r="F3" s="7" t="s">
        <v>10</v>
      </c>
      <c r="G3" s="7" t="s">
        <v>5</v>
      </c>
      <c r="H3" s="7" t="s">
        <v>11</v>
      </c>
      <c r="I3" s="7" t="s">
        <v>12</v>
      </c>
      <c r="J3" s="132" t="s">
        <v>45</v>
      </c>
      <c r="K3" s="133"/>
      <c r="L3" s="132" t="s">
        <v>46</v>
      </c>
      <c r="M3" s="133"/>
      <c r="N3" s="132" t="s">
        <v>38</v>
      </c>
      <c r="O3" s="133"/>
      <c r="P3" s="132" t="s">
        <v>15</v>
      </c>
      <c r="Q3" s="133"/>
      <c r="R3" s="132" t="s">
        <v>16</v>
      </c>
      <c r="S3" s="133"/>
      <c r="T3" s="132" t="s">
        <v>17</v>
      </c>
      <c r="U3" s="133"/>
      <c r="V3" s="132" t="s">
        <v>22</v>
      </c>
      <c r="W3" s="133"/>
      <c r="X3" s="132" t="s">
        <v>141</v>
      </c>
      <c r="Y3" s="133"/>
      <c r="Z3" s="132" t="s">
        <v>142</v>
      </c>
      <c r="AA3" s="133"/>
      <c r="AB3" s="132" t="s">
        <v>143</v>
      </c>
      <c r="AC3" s="133"/>
      <c r="AD3" s="132" t="s">
        <v>3</v>
      </c>
      <c r="AE3" s="133"/>
      <c r="AF3" s="132" t="s">
        <v>4</v>
      </c>
      <c r="AG3" s="133"/>
    </row>
    <row r="4" spans="1:37" x14ac:dyDescent="0.25">
      <c r="A4" s="33" t="s">
        <v>203</v>
      </c>
      <c r="B4" s="35" t="s">
        <v>207</v>
      </c>
      <c r="C4" s="124">
        <v>0.4</v>
      </c>
      <c r="D4" s="35" t="s">
        <v>21</v>
      </c>
      <c r="E4" s="35">
        <v>21</v>
      </c>
      <c r="F4" s="36"/>
      <c r="G4" s="9">
        <v>36.36</v>
      </c>
      <c r="H4" s="38"/>
      <c r="I4" s="94"/>
      <c r="J4" s="95">
        <v>0</v>
      </c>
      <c r="K4" s="119">
        <f>J4*8*G4</f>
        <v>0</v>
      </c>
      <c r="L4" s="42">
        <v>0</v>
      </c>
      <c r="M4" s="9">
        <f t="shared" ref="M4:M7" si="0">L4*G4*8</f>
        <v>0</v>
      </c>
      <c r="N4" s="42">
        <v>0</v>
      </c>
      <c r="O4" s="9">
        <f t="shared" ref="O4:O7" si="1">N4*G4*8</f>
        <v>0</v>
      </c>
      <c r="P4" s="42">
        <v>0</v>
      </c>
      <c r="Q4" s="9">
        <f t="shared" ref="Q4:Q7" si="2">P4*G4*8</f>
        <v>0</v>
      </c>
      <c r="R4" s="42">
        <v>0</v>
      </c>
      <c r="S4" s="9">
        <f t="shared" ref="S4:S7" si="3">R4*G4*8</f>
        <v>0</v>
      </c>
      <c r="T4" s="42">
        <v>22</v>
      </c>
      <c r="U4" s="9">
        <f t="shared" ref="U4:U7" si="4">T4*G4*8</f>
        <v>6399.36</v>
      </c>
      <c r="V4" s="42">
        <v>23</v>
      </c>
      <c r="W4" s="9">
        <f t="shared" ref="W4:W7" si="5">V4*G4*8</f>
        <v>6690.24</v>
      </c>
      <c r="X4" s="42">
        <v>20</v>
      </c>
      <c r="Y4" s="9">
        <f t="shared" ref="Y4:Y7" si="6">X4*G4*8</f>
        <v>5817.6</v>
      </c>
      <c r="Z4" s="95">
        <v>23</v>
      </c>
      <c r="AA4" s="9">
        <f t="shared" ref="AA4:AA7" si="7">Z4*G4*8</f>
        <v>6690.24</v>
      </c>
      <c r="AB4" s="95">
        <v>22</v>
      </c>
      <c r="AC4" s="9">
        <f t="shared" ref="AC4:AC7" si="8">AB4*G4*8</f>
        <v>6399.36</v>
      </c>
      <c r="AD4" s="95">
        <v>20</v>
      </c>
      <c r="AE4" s="9">
        <f t="shared" ref="AE4:AE7" si="9">AD4*G4*8</f>
        <v>5817.6</v>
      </c>
      <c r="AF4" s="95">
        <v>22</v>
      </c>
      <c r="AG4" s="9">
        <f t="shared" ref="AG4:AG7" si="10">AF4*G4*8</f>
        <v>6399.36</v>
      </c>
      <c r="AH4" s="34"/>
      <c r="AI4" s="34"/>
      <c r="AJ4" s="34"/>
      <c r="AK4" s="34"/>
    </row>
    <row r="5" spans="1:37" x14ac:dyDescent="0.25">
      <c r="A5" s="33" t="s">
        <v>203</v>
      </c>
      <c r="B5" s="35" t="s">
        <v>207</v>
      </c>
      <c r="C5" s="124">
        <v>0.4</v>
      </c>
      <c r="D5" s="35" t="s">
        <v>21</v>
      </c>
      <c r="E5" s="4">
        <v>21</v>
      </c>
      <c r="F5" s="10"/>
      <c r="G5" s="9">
        <v>36.36</v>
      </c>
      <c r="H5" s="3"/>
      <c r="I5" s="3"/>
      <c r="J5" s="95">
        <v>0</v>
      </c>
      <c r="K5" s="119">
        <f>J5*8*G5</f>
        <v>0</v>
      </c>
      <c r="L5" s="42">
        <v>0</v>
      </c>
      <c r="M5" s="9">
        <f t="shared" si="0"/>
        <v>0</v>
      </c>
      <c r="N5" s="42">
        <v>0</v>
      </c>
      <c r="O5" s="9">
        <f t="shared" si="1"/>
        <v>0</v>
      </c>
      <c r="P5" s="42">
        <v>0</v>
      </c>
      <c r="Q5" s="9">
        <f t="shared" si="2"/>
        <v>0</v>
      </c>
      <c r="R5" s="42">
        <v>0</v>
      </c>
      <c r="S5" s="9">
        <f t="shared" si="3"/>
        <v>0</v>
      </c>
      <c r="T5" s="42">
        <v>22</v>
      </c>
      <c r="U5" s="9">
        <f t="shared" si="4"/>
        <v>6399.36</v>
      </c>
      <c r="V5" s="42">
        <v>23</v>
      </c>
      <c r="W5" s="9">
        <f t="shared" si="5"/>
        <v>6690.24</v>
      </c>
      <c r="X5" s="42">
        <v>20</v>
      </c>
      <c r="Y5" s="9">
        <f t="shared" si="6"/>
        <v>5817.6</v>
      </c>
      <c r="Z5" s="95">
        <v>23</v>
      </c>
      <c r="AA5" s="9">
        <f t="shared" si="7"/>
        <v>6690.24</v>
      </c>
      <c r="AB5" s="95">
        <v>22</v>
      </c>
      <c r="AC5" s="9">
        <f t="shared" si="8"/>
        <v>6399.36</v>
      </c>
      <c r="AD5" s="95">
        <v>20</v>
      </c>
      <c r="AE5" s="9">
        <f t="shared" si="9"/>
        <v>5817.6</v>
      </c>
      <c r="AF5" s="95">
        <v>22</v>
      </c>
      <c r="AG5" s="9">
        <f t="shared" si="10"/>
        <v>6399.36</v>
      </c>
    </row>
    <row r="6" spans="1:37" x14ac:dyDescent="0.25">
      <c r="A6" s="33" t="s">
        <v>203</v>
      </c>
      <c r="B6" s="35" t="s">
        <v>216</v>
      </c>
      <c r="C6" s="94">
        <v>0.6</v>
      </c>
      <c r="D6" s="35" t="s">
        <v>21</v>
      </c>
      <c r="E6" s="4">
        <v>21</v>
      </c>
      <c r="F6" s="10"/>
      <c r="G6" s="9">
        <v>30.08</v>
      </c>
      <c r="H6" s="3"/>
      <c r="I6" s="3"/>
      <c r="J6" s="95">
        <v>0</v>
      </c>
      <c r="K6" s="119">
        <f>J6*8*G6</f>
        <v>0</v>
      </c>
      <c r="L6" s="42">
        <v>0</v>
      </c>
      <c r="M6" s="9">
        <f t="shared" si="0"/>
        <v>0</v>
      </c>
      <c r="N6" s="42">
        <v>21</v>
      </c>
      <c r="O6" s="9">
        <f t="shared" si="1"/>
        <v>5053.4399999999996</v>
      </c>
      <c r="P6" s="42">
        <v>23</v>
      </c>
      <c r="Q6" s="9">
        <f t="shared" si="2"/>
        <v>5534.7199999999993</v>
      </c>
      <c r="R6" s="42">
        <v>21</v>
      </c>
      <c r="S6" s="9">
        <f t="shared" si="3"/>
        <v>5053.4399999999996</v>
      </c>
      <c r="T6" s="42">
        <v>22</v>
      </c>
      <c r="U6" s="9">
        <f t="shared" si="4"/>
        <v>5294.08</v>
      </c>
      <c r="V6" s="42">
        <v>23</v>
      </c>
      <c r="W6" s="9">
        <f t="shared" si="5"/>
        <v>5534.7199999999993</v>
      </c>
      <c r="X6" s="42">
        <v>20</v>
      </c>
      <c r="Y6" s="9">
        <f t="shared" si="6"/>
        <v>4812.7999999999993</v>
      </c>
      <c r="Z6" s="95">
        <v>23</v>
      </c>
      <c r="AA6" s="9">
        <f t="shared" si="7"/>
        <v>5534.7199999999993</v>
      </c>
      <c r="AB6" s="95">
        <v>22</v>
      </c>
      <c r="AC6" s="9">
        <f t="shared" si="8"/>
        <v>5294.08</v>
      </c>
      <c r="AD6" s="95">
        <v>20</v>
      </c>
      <c r="AE6" s="9">
        <f t="shared" si="9"/>
        <v>4812.7999999999993</v>
      </c>
      <c r="AF6" s="95">
        <v>22</v>
      </c>
      <c r="AG6" s="9">
        <f t="shared" si="10"/>
        <v>5294.08</v>
      </c>
    </row>
    <row r="7" spans="1:37" x14ac:dyDescent="0.25">
      <c r="A7" s="33" t="s">
        <v>203</v>
      </c>
      <c r="B7" s="35" t="s">
        <v>215</v>
      </c>
      <c r="C7" s="94">
        <v>0.6</v>
      </c>
      <c r="D7" s="35" t="s">
        <v>21</v>
      </c>
      <c r="E7" s="4">
        <v>22</v>
      </c>
      <c r="F7" s="10"/>
      <c r="G7" s="9">
        <v>30.08</v>
      </c>
      <c r="H7" s="3"/>
      <c r="I7" s="3"/>
      <c r="J7" s="95">
        <v>0</v>
      </c>
      <c r="K7" s="119">
        <f>J7*8*G7</f>
        <v>0</v>
      </c>
      <c r="L7" s="42">
        <v>0</v>
      </c>
      <c r="M7" s="9">
        <f t="shared" si="0"/>
        <v>0</v>
      </c>
      <c r="N7" s="42">
        <v>21</v>
      </c>
      <c r="O7" s="9">
        <f t="shared" si="1"/>
        <v>5053.4399999999996</v>
      </c>
      <c r="P7" s="42">
        <v>23</v>
      </c>
      <c r="Q7" s="9">
        <f t="shared" si="2"/>
        <v>5534.7199999999993</v>
      </c>
      <c r="R7" s="42">
        <v>21</v>
      </c>
      <c r="S7" s="9">
        <f t="shared" si="3"/>
        <v>5053.4399999999996</v>
      </c>
      <c r="T7" s="42">
        <v>22</v>
      </c>
      <c r="U7" s="9">
        <f t="shared" si="4"/>
        <v>5294.08</v>
      </c>
      <c r="V7" s="42">
        <v>23</v>
      </c>
      <c r="W7" s="9">
        <f t="shared" si="5"/>
        <v>5534.7199999999993</v>
      </c>
      <c r="X7" s="42">
        <v>20</v>
      </c>
      <c r="Y7" s="9">
        <f t="shared" si="6"/>
        <v>4812.7999999999993</v>
      </c>
      <c r="Z7" s="95">
        <v>23</v>
      </c>
      <c r="AA7" s="9">
        <f t="shared" si="7"/>
        <v>5534.7199999999993</v>
      </c>
      <c r="AB7" s="95">
        <v>22</v>
      </c>
      <c r="AC7" s="9">
        <f t="shared" si="8"/>
        <v>5294.08</v>
      </c>
      <c r="AD7" s="95">
        <v>20</v>
      </c>
      <c r="AE7" s="9">
        <f t="shared" si="9"/>
        <v>4812.7999999999993</v>
      </c>
      <c r="AF7" s="95">
        <v>22</v>
      </c>
      <c r="AG7" s="9">
        <f t="shared" si="10"/>
        <v>5294.08</v>
      </c>
    </row>
    <row r="8" spans="1:37" x14ac:dyDescent="0.25">
      <c r="A8" s="33" t="s">
        <v>203</v>
      </c>
      <c r="B8" s="4" t="s">
        <v>204</v>
      </c>
      <c r="C8" s="124">
        <v>0.4</v>
      </c>
      <c r="D8" s="35" t="s">
        <v>14</v>
      </c>
      <c r="E8" s="4" t="s">
        <v>205</v>
      </c>
      <c r="F8" s="8"/>
      <c r="G8" s="9">
        <v>150</v>
      </c>
      <c r="H8" s="3" t="s">
        <v>227</v>
      </c>
      <c r="I8" s="3"/>
      <c r="J8" s="95">
        <v>0</v>
      </c>
      <c r="K8" s="9">
        <f>J8*G8*8</f>
        <v>0</v>
      </c>
      <c r="L8" s="42">
        <v>0</v>
      </c>
      <c r="M8" s="9">
        <f>L8*G8*8</f>
        <v>0</v>
      </c>
      <c r="N8" s="42">
        <v>0</v>
      </c>
      <c r="O8" s="9">
        <f>N8*G8*8</f>
        <v>0</v>
      </c>
      <c r="P8" s="42">
        <v>0</v>
      </c>
      <c r="Q8" s="9">
        <f>P8*G8*8</f>
        <v>0</v>
      </c>
      <c r="R8" s="42">
        <v>0</v>
      </c>
      <c r="S8" s="9">
        <f>R8*G8*8</f>
        <v>0</v>
      </c>
      <c r="T8" s="42">
        <v>22</v>
      </c>
      <c r="U8" s="9">
        <f>T8*G8*8</f>
        <v>26400</v>
      </c>
      <c r="V8" s="42">
        <v>23</v>
      </c>
      <c r="W8" s="9">
        <f>V8*G8*8</f>
        <v>27600</v>
      </c>
      <c r="X8" s="42">
        <v>20</v>
      </c>
      <c r="Y8" s="9">
        <f>X8*G8*8</f>
        <v>24000</v>
      </c>
      <c r="Z8" s="95">
        <v>23</v>
      </c>
      <c r="AA8" s="9">
        <f>Z8*G8*8</f>
        <v>27600</v>
      </c>
      <c r="AB8" s="95">
        <v>22</v>
      </c>
      <c r="AC8" s="9">
        <f>AB8*G8*8</f>
        <v>26400</v>
      </c>
      <c r="AD8" s="95">
        <v>20</v>
      </c>
      <c r="AE8" s="9">
        <f>AD8*G8*8</f>
        <v>24000</v>
      </c>
      <c r="AF8" s="95">
        <v>22</v>
      </c>
      <c r="AG8" s="9">
        <f>AF8*G8*8</f>
        <v>26400</v>
      </c>
    </row>
    <row r="9" spans="1:37" x14ac:dyDescent="0.25">
      <c r="A9" s="33" t="s">
        <v>203</v>
      </c>
      <c r="B9" s="35" t="s">
        <v>218</v>
      </c>
      <c r="C9" s="124">
        <v>0.4</v>
      </c>
      <c r="D9" s="35" t="s">
        <v>21</v>
      </c>
      <c r="E9" s="35" t="s">
        <v>210</v>
      </c>
      <c r="F9" s="36"/>
      <c r="G9" s="9">
        <v>30.08</v>
      </c>
      <c r="H9" s="38"/>
      <c r="I9" s="38"/>
      <c r="J9" s="95">
        <v>0</v>
      </c>
      <c r="K9" s="9">
        <f t="shared" ref="K9:K10" si="11">J9*G9*8</f>
        <v>0</v>
      </c>
      <c r="L9" s="42">
        <v>0</v>
      </c>
      <c r="M9" s="9">
        <f t="shared" ref="M9:M13" si="12">L9*G9*8</f>
        <v>0</v>
      </c>
      <c r="N9" s="42">
        <v>21</v>
      </c>
      <c r="O9" s="9">
        <f t="shared" ref="O9:O13" si="13">N9*G9*8</f>
        <v>5053.4399999999996</v>
      </c>
      <c r="P9" s="42">
        <v>23</v>
      </c>
      <c r="Q9" s="9">
        <f t="shared" ref="Q9:Q13" si="14">P9*G9*8</f>
        <v>5534.7199999999993</v>
      </c>
      <c r="R9" s="42">
        <v>21</v>
      </c>
      <c r="S9" s="9">
        <f t="shared" ref="S9:S13" si="15">R9*G9*8</f>
        <v>5053.4399999999996</v>
      </c>
      <c r="T9" s="42">
        <v>22</v>
      </c>
      <c r="U9" s="9">
        <f t="shared" ref="U9:U13" si="16">T9*G9*8</f>
        <v>5294.08</v>
      </c>
      <c r="V9" s="42">
        <v>23</v>
      </c>
      <c r="W9" s="9">
        <f t="shared" ref="W9:W13" si="17">V9*G9*8</f>
        <v>5534.7199999999993</v>
      </c>
      <c r="X9" s="42">
        <v>20</v>
      </c>
      <c r="Y9" s="9">
        <f t="shared" ref="Y9:Y13" si="18">X9*G9*8</f>
        <v>4812.7999999999993</v>
      </c>
      <c r="Z9" s="95">
        <v>23</v>
      </c>
      <c r="AA9" s="9">
        <f t="shared" ref="AA9:AA13" si="19">Z9*G9*8</f>
        <v>5534.7199999999993</v>
      </c>
      <c r="AB9" s="95">
        <v>22</v>
      </c>
      <c r="AC9" s="9">
        <f t="shared" ref="AC9:AC13" si="20">AB9*G9*8</f>
        <v>5294.08</v>
      </c>
      <c r="AD9" s="95">
        <v>20</v>
      </c>
      <c r="AE9" s="9">
        <f t="shared" ref="AE9:AE13" si="21">AD9*G9*8</f>
        <v>4812.7999999999993</v>
      </c>
      <c r="AF9" s="95">
        <v>22</v>
      </c>
      <c r="AG9" s="9">
        <f t="shared" ref="AG9:AG13" si="22">AF9*G9*8</f>
        <v>5294.08</v>
      </c>
      <c r="AH9" s="34"/>
      <c r="AI9" s="34"/>
      <c r="AJ9" s="34"/>
      <c r="AK9" s="34"/>
    </row>
    <row r="10" spans="1:37" x14ac:dyDescent="0.25">
      <c r="A10" s="33" t="s">
        <v>203</v>
      </c>
      <c r="B10" s="35" t="s">
        <v>208</v>
      </c>
      <c r="C10" s="124">
        <v>0.4</v>
      </c>
      <c r="D10" s="35" t="s">
        <v>21</v>
      </c>
      <c r="E10" s="35" t="s">
        <v>211</v>
      </c>
      <c r="F10" s="36"/>
      <c r="G10" s="9">
        <v>30.08</v>
      </c>
      <c r="H10" s="38"/>
      <c r="I10" s="38"/>
      <c r="J10" s="95">
        <v>0</v>
      </c>
      <c r="K10" s="9">
        <f t="shared" si="11"/>
        <v>0</v>
      </c>
      <c r="L10" s="42">
        <v>0</v>
      </c>
      <c r="M10" s="9">
        <f t="shared" si="12"/>
        <v>0</v>
      </c>
      <c r="N10" s="42">
        <v>0</v>
      </c>
      <c r="O10" s="9">
        <f t="shared" si="13"/>
        <v>0</v>
      </c>
      <c r="P10" s="42">
        <v>0</v>
      </c>
      <c r="Q10" s="9">
        <f t="shared" si="14"/>
        <v>0</v>
      </c>
      <c r="R10" s="42">
        <v>0</v>
      </c>
      <c r="S10" s="9">
        <f t="shared" si="15"/>
        <v>0</v>
      </c>
      <c r="T10" s="42">
        <v>22</v>
      </c>
      <c r="U10" s="9">
        <f t="shared" si="16"/>
        <v>5294.08</v>
      </c>
      <c r="V10" s="42">
        <v>23</v>
      </c>
      <c r="W10" s="9">
        <f t="shared" si="17"/>
        <v>5534.7199999999993</v>
      </c>
      <c r="X10" s="42">
        <v>20</v>
      </c>
      <c r="Y10" s="9">
        <f t="shared" si="18"/>
        <v>4812.7999999999993</v>
      </c>
      <c r="Z10" s="95">
        <v>23</v>
      </c>
      <c r="AA10" s="9">
        <f t="shared" si="19"/>
        <v>5534.7199999999993</v>
      </c>
      <c r="AB10" s="95">
        <v>22</v>
      </c>
      <c r="AC10" s="9">
        <f t="shared" si="20"/>
        <v>5294.08</v>
      </c>
      <c r="AD10" s="95">
        <v>20</v>
      </c>
      <c r="AE10" s="9">
        <f t="shared" si="21"/>
        <v>4812.7999999999993</v>
      </c>
      <c r="AF10" s="95">
        <v>22</v>
      </c>
      <c r="AG10" s="9">
        <f t="shared" si="22"/>
        <v>5294.08</v>
      </c>
      <c r="AH10" s="34"/>
      <c r="AI10" s="34"/>
      <c r="AJ10" s="34"/>
      <c r="AK10" s="34"/>
    </row>
    <row r="11" spans="1:37" x14ac:dyDescent="0.25">
      <c r="A11" s="33" t="s">
        <v>203</v>
      </c>
      <c r="B11" s="35" t="s">
        <v>209</v>
      </c>
      <c r="C11" s="124">
        <v>0.4</v>
      </c>
      <c r="D11" s="35" t="s">
        <v>21</v>
      </c>
      <c r="E11" s="35" t="s">
        <v>210</v>
      </c>
      <c r="F11" s="36"/>
      <c r="G11" s="9">
        <v>30.08</v>
      </c>
      <c r="H11" s="38"/>
      <c r="I11" s="94"/>
      <c r="J11" s="95">
        <v>0</v>
      </c>
      <c r="K11" s="119">
        <f>J11*8*G11</f>
        <v>0</v>
      </c>
      <c r="L11" s="42">
        <v>0</v>
      </c>
      <c r="M11" s="9">
        <f t="shared" si="12"/>
        <v>0</v>
      </c>
      <c r="N11" s="42">
        <v>0</v>
      </c>
      <c r="O11" s="9">
        <f t="shared" si="13"/>
        <v>0</v>
      </c>
      <c r="P11" s="42">
        <v>0</v>
      </c>
      <c r="Q11" s="9">
        <f t="shared" si="14"/>
        <v>0</v>
      </c>
      <c r="R11" s="42">
        <v>0</v>
      </c>
      <c r="S11" s="9">
        <f t="shared" si="15"/>
        <v>0</v>
      </c>
      <c r="T11" s="42">
        <v>22</v>
      </c>
      <c r="U11" s="9">
        <f t="shared" si="16"/>
        <v>5294.08</v>
      </c>
      <c r="V11" s="42">
        <v>23</v>
      </c>
      <c r="W11" s="9">
        <f t="shared" si="17"/>
        <v>5534.7199999999993</v>
      </c>
      <c r="X11" s="42">
        <v>20</v>
      </c>
      <c r="Y11" s="9">
        <f t="shared" si="18"/>
        <v>4812.7999999999993</v>
      </c>
      <c r="Z11" s="95">
        <v>23</v>
      </c>
      <c r="AA11" s="9">
        <f t="shared" si="19"/>
        <v>5534.7199999999993</v>
      </c>
      <c r="AB11" s="95">
        <v>22</v>
      </c>
      <c r="AC11" s="9">
        <f t="shared" si="20"/>
        <v>5294.08</v>
      </c>
      <c r="AD11" s="95">
        <v>20</v>
      </c>
      <c r="AE11" s="9">
        <f t="shared" si="21"/>
        <v>4812.7999999999993</v>
      </c>
      <c r="AF11" s="95">
        <v>22</v>
      </c>
      <c r="AG11" s="9">
        <f t="shared" si="22"/>
        <v>5294.08</v>
      </c>
      <c r="AH11" s="34"/>
      <c r="AI11" s="34"/>
      <c r="AJ11" s="34"/>
      <c r="AK11" s="34"/>
    </row>
    <row r="12" spans="1:37" x14ac:dyDescent="0.25">
      <c r="A12" s="33" t="s">
        <v>203</v>
      </c>
      <c r="B12" s="35" t="s">
        <v>217</v>
      </c>
      <c r="C12" s="124">
        <v>0.4</v>
      </c>
      <c r="D12" s="35" t="s">
        <v>21</v>
      </c>
      <c r="E12" s="35" t="s">
        <v>211</v>
      </c>
      <c r="F12" s="36"/>
      <c r="G12" s="9">
        <v>30.08</v>
      </c>
      <c r="H12" s="38"/>
      <c r="I12" s="94"/>
      <c r="J12" s="95">
        <v>0</v>
      </c>
      <c r="K12" s="119"/>
      <c r="L12" s="42">
        <v>0</v>
      </c>
      <c r="M12" s="9">
        <f t="shared" si="12"/>
        <v>0</v>
      </c>
      <c r="N12" s="42">
        <v>21</v>
      </c>
      <c r="O12" s="9">
        <f t="shared" si="13"/>
        <v>5053.4399999999996</v>
      </c>
      <c r="P12" s="42">
        <v>23</v>
      </c>
      <c r="Q12" s="9">
        <f t="shared" si="14"/>
        <v>5534.7199999999993</v>
      </c>
      <c r="R12" s="42">
        <v>21</v>
      </c>
      <c r="S12" s="9">
        <f t="shared" si="15"/>
        <v>5053.4399999999996</v>
      </c>
      <c r="T12" s="42">
        <v>22</v>
      </c>
      <c r="U12" s="9">
        <f t="shared" si="16"/>
        <v>5294.08</v>
      </c>
      <c r="V12" s="42">
        <v>23</v>
      </c>
      <c r="W12" s="9">
        <f t="shared" si="17"/>
        <v>5534.7199999999993</v>
      </c>
      <c r="X12" s="42">
        <v>20</v>
      </c>
      <c r="Y12" s="9">
        <f t="shared" si="18"/>
        <v>4812.7999999999993</v>
      </c>
      <c r="Z12" s="95">
        <v>23</v>
      </c>
      <c r="AA12" s="9">
        <f t="shared" si="19"/>
        <v>5534.7199999999993</v>
      </c>
      <c r="AB12" s="95">
        <v>22</v>
      </c>
      <c r="AC12" s="9">
        <f t="shared" si="20"/>
        <v>5294.08</v>
      </c>
      <c r="AD12" s="95">
        <v>20</v>
      </c>
      <c r="AE12" s="9">
        <f t="shared" si="21"/>
        <v>4812.7999999999993</v>
      </c>
      <c r="AF12" s="95">
        <v>22</v>
      </c>
      <c r="AG12" s="9">
        <f t="shared" si="22"/>
        <v>5294.08</v>
      </c>
      <c r="AH12" s="34"/>
      <c r="AI12" s="34"/>
      <c r="AJ12" s="34"/>
      <c r="AK12" s="34"/>
    </row>
    <row r="13" spans="1:37" x14ac:dyDescent="0.25">
      <c r="A13" s="33" t="s">
        <v>203</v>
      </c>
      <c r="B13" s="35" t="s">
        <v>219</v>
      </c>
      <c r="C13" s="124">
        <v>0.4</v>
      </c>
      <c r="D13" s="35" t="s">
        <v>21</v>
      </c>
      <c r="E13" s="35" t="s">
        <v>210</v>
      </c>
      <c r="F13" s="36"/>
      <c r="G13" s="9">
        <v>30.08</v>
      </c>
      <c r="H13" s="38"/>
      <c r="I13" s="94"/>
      <c r="J13" s="95">
        <v>0</v>
      </c>
      <c r="K13" s="119"/>
      <c r="L13" s="42">
        <v>0</v>
      </c>
      <c r="M13" s="9">
        <f t="shared" si="12"/>
        <v>0</v>
      </c>
      <c r="N13" s="42">
        <v>21</v>
      </c>
      <c r="O13" s="9">
        <f t="shared" si="13"/>
        <v>5053.4399999999996</v>
      </c>
      <c r="P13" s="42">
        <v>23</v>
      </c>
      <c r="Q13" s="9">
        <f t="shared" si="14"/>
        <v>5534.7199999999993</v>
      </c>
      <c r="R13" s="42">
        <v>21</v>
      </c>
      <c r="S13" s="9">
        <f t="shared" si="15"/>
        <v>5053.4399999999996</v>
      </c>
      <c r="T13" s="42">
        <v>22</v>
      </c>
      <c r="U13" s="9">
        <f t="shared" si="16"/>
        <v>5294.08</v>
      </c>
      <c r="V13" s="42">
        <v>23</v>
      </c>
      <c r="W13" s="9">
        <f t="shared" si="17"/>
        <v>5534.7199999999993</v>
      </c>
      <c r="X13" s="42">
        <v>20</v>
      </c>
      <c r="Y13" s="9">
        <f t="shared" si="18"/>
        <v>4812.7999999999993</v>
      </c>
      <c r="Z13" s="95">
        <v>23</v>
      </c>
      <c r="AA13" s="9">
        <f t="shared" si="19"/>
        <v>5534.7199999999993</v>
      </c>
      <c r="AB13" s="95">
        <v>22</v>
      </c>
      <c r="AC13" s="9">
        <f t="shared" si="20"/>
        <v>5294.08</v>
      </c>
      <c r="AD13" s="95">
        <v>20</v>
      </c>
      <c r="AE13" s="9">
        <f t="shared" si="21"/>
        <v>4812.7999999999993</v>
      </c>
      <c r="AF13" s="95">
        <v>22</v>
      </c>
      <c r="AG13" s="9">
        <f t="shared" si="22"/>
        <v>5294.08</v>
      </c>
      <c r="AH13" s="34"/>
      <c r="AI13" s="34"/>
      <c r="AJ13" s="34"/>
      <c r="AK13" s="34"/>
    </row>
    <row r="14" spans="1:37" x14ac:dyDescent="0.25">
      <c r="A14" s="11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12">
        <f>SUM(K8:K13)</f>
        <v>0</v>
      </c>
      <c r="L14" s="4"/>
      <c r="M14" s="12">
        <f>SUM(M4:M13)</f>
        <v>0</v>
      </c>
      <c r="N14" s="4"/>
      <c r="O14" s="12">
        <f>SUM(O4:O13)</f>
        <v>25267.199999999997</v>
      </c>
      <c r="P14" s="4"/>
      <c r="Q14" s="12">
        <f>SUM(Q4:Q13)</f>
        <v>27673.599999999999</v>
      </c>
      <c r="R14" s="4"/>
      <c r="S14" s="12">
        <f>SUM(S4:S13)</f>
        <v>25267.199999999997</v>
      </c>
      <c r="T14" s="4"/>
      <c r="U14" s="12">
        <f>SUM(U4:U13)</f>
        <v>76257.279999999999</v>
      </c>
      <c r="V14" s="4"/>
      <c r="W14" s="12">
        <f>SUM(W4:W13)</f>
        <v>79723.520000000004</v>
      </c>
      <c r="X14" s="4"/>
      <c r="Y14" s="12">
        <f>SUM(Y4:Y13)</f>
        <v>69324.800000000017</v>
      </c>
      <c r="Z14" s="4"/>
      <c r="AA14" s="12">
        <f>SUM(AA4:AA13)</f>
        <v>79723.520000000004</v>
      </c>
      <c r="AB14" s="4"/>
      <c r="AC14" s="12">
        <f>SUM(AC4:AC13)</f>
        <v>76257.279999999999</v>
      </c>
      <c r="AD14" s="4"/>
      <c r="AE14" s="12">
        <f>SUM(AE4:AE13)</f>
        <v>69324.800000000017</v>
      </c>
      <c r="AF14" s="4"/>
      <c r="AG14" s="12">
        <f>SUM(AG4:AG13)</f>
        <v>76257.279999999999</v>
      </c>
    </row>
    <row r="15" spans="1:37" x14ac:dyDescent="0.25">
      <c r="A15" s="134" t="s">
        <v>44</v>
      </c>
      <c r="B15" s="134"/>
      <c r="C15" s="134"/>
      <c r="D15" s="134"/>
      <c r="E15" s="134"/>
      <c r="F15" s="134"/>
      <c r="G15" s="134"/>
      <c r="H15" s="134"/>
      <c r="I15" s="134"/>
      <c r="J15" s="14">
        <v>1</v>
      </c>
      <c r="K15" s="13">
        <f>K14*J15</f>
        <v>0</v>
      </c>
      <c r="L15" s="14">
        <v>0.9</v>
      </c>
      <c r="M15" s="13">
        <f>M14*L15</f>
        <v>0</v>
      </c>
      <c r="N15" s="14">
        <v>0.9</v>
      </c>
      <c r="O15" s="13">
        <f>O14*N15</f>
        <v>22740.48</v>
      </c>
      <c r="P15" s="14">
        <v>0.9</v>
      </c>
      <c r="Q15" s="13">
        <f>Q14*P15</f>
        <v>24906.239999999998</v>
      </c>
      <c r="R15" s="14">
        <v>0.9</v>
      </c>
      <c r="S15" s="13">
        <f>S14*R15</f>
        <v>22740.48</v>
      </c>
      <c r="T15" s="14">
        <v>0.9</v>
      </c>
      <c r="U15" s="13">
        <f>U14*T15</f>
        <v>68631.551999999996</v>
      </c>
      <c r="V15" s="14">
        <v>0.9</v>
      </c>
      <c r="W15" s="13">
        <f>W14*V15</f>
        <v>71751.168000000005</v>
      </c>
      <c r="X15" s="14">
        <v>0.9</v>
      </c>
      <c r="Y15" s="13">
        <f>Y14*X15</f>
        <v>62392.320000000014</v>
      </c>
      <c r="Z15" s="14">
        <v>0.9</v>
      </c>
      <c r="AA15" s="13">
        <f>AA14*Z15</f>
        <v>71751.168000000005</v>
      </c>
      <c r="AB15" s="14">
        <v>0.9</v>
      </c>
      <c r="AC15" s="13">
        <f>AC14*AB15</f>
        <v>68631.551999999996</v>
      </c>
      <c r="AD15" s="14">
        <v>0.9</v>
      </c>
      <c r="AE15" s="13">
        <f>AE14*AD15</f>
        <v>62392.320000000014</v>
      </c>
      <c r="AF15" s="14">
        <v>0.9</v>
      </c>
      <c r="AG15" s="13">
        <f>AG14*AF15</f>
        <v>68631.551999999996</v>
      </c>
    </row>
    <row r="16" spans="1:37" ht="15.75" thickBot="1" x14ac:dyDescent="0.3">
      <c r="A16" s="4"/>
      <c r="B16" s="3"/>
      <c r="C16" s="123"/>
      <c r="F16" s="30"/>
      <c r="G16" s="15">
        <f>36.1*136</f>
        <v>4909.6000000000004</v>
      </c>
      <c r="H16">
        <f>36.1*8*17</f>
        <v>4909.6000000000004</v>
      </c>
      <c r="K16" s="30"/>
      <c r="M16" s="30"/>
      <c r="O16" s="30"/>
      <c r="Q16" s="30"/>
      <c r="S16" s="30"/>
      <c r="U16" s="30"/>
      <c r="W16" s="30"/>
      <c r="Y16" s="30"/>
      <c r="AA16" s="30"/>
      <c r="AC16" s="30"/>
      <c r="AE16" s="30"/>
      <c r="AG16" s="30"/>
    </row>
    <row r="17" spans="1:33" ht="15.75" thickBot="1" x14ac:dyDescent="0.3">
      <c r="A17" s="18" t="s">
        <v>20</v>
      </c>
      <c r="B17" s="19"/>
      <c r="C17" s="19"/>
      <c r="D17" s="19"/>
      <c r="E17" s="19"/>
      <c r="F17" s="19"/>
      <c r="G17" s="19"/>
      <c r="H17" s="19"/>
      <c r="I17" s="19"/>
      <c r="J17" s="19"/>
      <c r="K17" s="20">
        <f>K15</f>
        <v>0</v>
      </c>
      <c r="L17" s="19"/>
      <c r="M17" s="20">
        <f>M15</f>
        <v>0</v>
      </c>
      <c r="N17" s="19"/>
      <c r="O17" s="20">
        <f>O15</f>
        <v>22740.48</v>
      </c>
      <c r="P17" s="19"/>
      <c r="Q17" s="20">
        <f>Q15</f>
        <v>24906.239999999998</v>
      </c>
      <c r="R17" s="19"/>
      <c r="S17" s="20">
        <f>S15</f>
        <v>22740.48</v>
      </c>
      <c r="T17" s="19"/>
      <c r="U17" s="20">
        <f>U15</f>
        <v>68631.551999999996</v>
      </c>
      <c r="V17" s="19"/>
      <c r="W17" s="20">
        <f>W15</f>
        <v>71751.168000000005</v>
      </c>
      <c r="X17" s="19"/>
      <c r="Y17" s="20">
        <f>Y15</f>
        <v>62392.320000000014</v>
      </c>
      <c r="Z17" s="19"/>
      <c r="AA17" s="20">
        <f>AA15</f>
        <v>71751.168000000005</v>
      </c>
      <c r="AB17" s="19"/>
      <c r="AC17" s="20">
        <f>AC15</f>
        <v>68631.551999999996</v>
      </c>
      <c r="AD17" s="19"/>
      <c r="AE17" s="20">
        <f>AE15</f>
        <v>62392.320000000014</v>
      </c>
      <c r="AF17" s="19"/>
      <c r="AG17" s="20">
        <f>AG15</f>
        <v>68631.551999999996</v>
      </c>
    </row>
    <row r="18" spans="1:33" x14ac:dyDescent="0.25">
      <c r="A18" s="26" t="s">
        <v>14</v>
      </c>
      <c r="B18" s="27"/>
      <c r="C18" s="27"/>
      <c r="D18" s="27"/>
      <c r="E18" s="27"/>
      <c r="F18" s="27"/>
      <c r="G18" s="27"/>
      <c r="H18" s="27"/>
      <c r="I18" s="27"/>
      <c r="J18" s="27"/>
      <c r="K18" s="28">
        <f>SUMIF($D$8:$D$13,"Onsite",K8:K13)*J15</f>
        <v>0</v>
      </c>
      <c r="L18" s="27"/>
      <c r="M18" s="28">
        <f>SUMIF($D$8:$D$13,"Onsite",M8:M13)*L15</f>
        <v>0</v>
      </c>
      <c r="N18" s="27"/>
      <c r="O18" s="28">
        <f>SUMIF($D$8:$D$13,"Onsite",O8:O13)*N15</f>
        <v>0</v>
      </c>
      <c r="P18" s="27"/>
      <c r="Q18" s="28">
        <f>SUMIF($D$8:$D$13,"Onsite",Q8:Q13)*P15</f>
        <v>0</v>
      </c>
      <c r="R18" s="27"/>
      <c r="S18" s="28">
        <f>SUMIF($D$8:$D$13,"Onsite",S8:S13)*R15</f>
        <v>0</v>
      </c>
      <c r="T18" s="27"/>
      <c r="U18" s="28">
        <f>SUMIF($D$8:$D$13,"Onsite",U8:U13)*T15</f>
        <v>23760</v>
      </c>
      <c r="V18" s="27"/>
      <c r="W18" s="28">
        <f>SUMIF($D$8:$D$13,"Onsite",W8:W13)*V15</f>
        <v>24840</v>
      </c>
      <c r="X18" s="27"/>
      <c r="Y18" s="28">
        <f>SUMIF($D$8:$D$13,"Onsite",Y8:Y13)*X15</f>
        <v>21600</v>
      </c>
      <c r="Z18" s="27"/>
      <c r="AA18" s="28">
        <f>SUMIF($D$8:$D$13,"Onsite",AA8:AA13)*Z15</f>
        <v>24840</v>
      </c>
      <c r="AB18" s="27"/>
      <c r="AC18" s="28">
        <f>SUMIF($D$8:$D$13,"Onsite",AC8:AC13)*AB15</f>
        <v>23760</v>
      </c>
      <c r="AD18" s="27"/>
      <c r="AE18" s="28">
        <f>SUMIF($D$8:$D$13,"Onsite",AE8:AE13)*AD15</f>
        <v>21600</v>
      </c>
      <c r="AF18" s="27"/>
      <c r="AG18" s="28">
        <f>SUMIF($D$8:$D$13,"Onsite",AG8:AG13)*AF15</f>
        <v>23760</v>
      </c>
    </row>
    <row r="19" spans="1:33" x14ac:dyDescent="0.25">
      <c r="A19" s="22" t="s">
        <v>21</v>
      </c>
      <c r="B19" s="23"/>
      <c r="C19" s="23"/>
      <c r="D19" s="23"/>
      <c r="E19" s="23"/>
      <c r="F19" s="23"/>
      <c r="G19" s="23"/>
      <c r="H19" s="23"/>
      <c r="I19" s="23"/>
      <c r="J19" s="23"/>
      <c r="K19" s="24">
        <f>SUMIF($D$8:$D$13,"Offshore",K8:K13)*J15</f>
        <v>0</v>
      </c>
      <c r="L19" s="23"/>
      <c r="M19" s="24">
        <f>SUMIF($D$8:$D$13,"Offshore",M8:M13)*L15</f>
        <v>0</v>
      </c>
      <c r="N19" s="23"/>
      <c r="O19" s="24">
        <f>SUMIF($D$8:$D$13,"Offshore",O8:O13)*N15</f>
        <v>13644.288</v>
      </c>
      <c r="P19" s="23"/>
      <c r="Q19" s="24">
        <f>SUMIF($D$8:$D$13,"Offshore",Q8:Q13)*P15</f>
        <v>14943.743999999997</v>
      </c>
      <c r="R19" s="23"/>
      <c r="S19" s="24">
        <f>SUMIF($D$8:$D$13,"Offshore",S8:S13)*R15</f>
        <v>13644.288</v>
      </c>
      <c r="T19" s="23"/>
      <c r="U19" s="24">
        <f>SUMIF($D$8:$D$13,"Offshore",U8:U13)*T15</f>
        <v>23823.360000000001</v>
      </c>
      <c r="V19" s="23"/>
      <c r="W19" s="24">
        <f>SUMIF($D$8:$D$13,"Offshore",W8:W13)*V15</f>
        <v>24906.239999999998</v>
      </c>
      <c r="X19" s="23"/>
      <c r="Y19" s="24">
        <f>SUMIF($D$8:$D$13,"Offshore",Y8:Y13)*X15</f>
        <v>21657.599999999999</v>
      </c>
      <c r="Z19" s="23"/>
      <c r="AA19" s="24">
        <f>SUMIF($D$8:$D$13,"Offshore",AA8:AA13)*Z15</f>
        <v>24906.239999999998</v>
      </c>
      <c r="AB19" s="23"/>
      <c r="AC19" s="24">
        <f>SUMIF($D$8:$D$13,"Offshore",AC8:AC13)*AB15</f>
        <v>23823.360000000001</v>
      </c>
      <c r="AD19" s="23"/>
      <c r="AE19" s="24">
        <f>SUMIF($D$8:$D$13,"Offshore",AE8:AE13)*AD15</f>
        <v>21657.599999999999</v>
      </c>
      <c r="AF19" s="23"/>
      <c r="AG19" s="24">
        <f>SUMIF($D$8:$D$13,"Offshore",AG8:AG13)*AF15</f>
        <v>23823.360000000001</v>
      </c>
    </row>
    <row r="20" spans="1:33" x14ac:dyDescent="0.25">
      <c r="A20" s="82" t="s">
        <v>139</v>
      </c>
      <c r="O20" s="30"/>
      <c r="Q20" s="30"/>
      <c r="S20" s="30"/>
    </row>
    <row r="21" spans="1:33" x14ac:dyDescent="0.25">
      <c r="N21" s="30"/>
      <c r="O21" s="30"/>
      <c r="Q21" s="30"/>
    </row>
    <row r="22" spans="1:33" x14ac:dyDescent="0.25">
      <c r="M22" s="30"/>
      <c r="N22" s="30"/>
      <c r="O22" s="30"/>
    </row>
  </sheetData>
  <mergeCells count="13">
    <mergeCell ref="AD3:AE3"/>
    <mergeCell ref="AF3:AG3"/>
    <mergeCell ref="J3:K3"/>
    <mergeCell ref="L3:M3"/>
    <mergeCell ref="N3:O3"/>
    <mergeCell ref="P3:Q3"/>
    <mergeCell ref="R3:S3"/>
    <mergeCell ref="T3:U3"/>
    <mergeCell ref="A15:I15"/>
    <mergeCell ref="V3:W3"/>
    <mergeCell ref="X3:Y3"/>
    <mergeCell ref="Z3:AA3"/>
    <mergeCell ref="AB3:AC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71"/>
  <sheetViews>
    <sheetView zoomScale="90" zoomScaleNormal="90" workbookViewId="0">
      <pane xSplit="4" ySplit="7" topLeftCell="I47" activePane="bottomRight" state="frozen"/>
      <selection pane="topRight" activeCell="E1" sqref="E1"/>
      <selection pane="bottomLeft" activeCell="A7" sqref="A7"/>
      <selection pane="bottomRight" activeCell="X62" sqref="X62"/>
    </sheetView>
  </sheetViews>
  <sheetFormatPr defaultRowHeight="15" x14ac:dyDescent="0.25"/>
  <cols>
    <col min="1" max="1" width="3.42578125" customWidth="1"/>
    <col min="2" max="2" width="27.5703125" bestFit="1" customWidth="1"/>
    <col min="3" max="3" width="15.42578125" customWidth="1"/>
    <col min="4" max="4" width="8.85546875" customWidth="1"/>
    <col min="5" max="5" width="7.140625" customWidth="1"/>
    <col min="6" max="6" width="6.5703125" customWidth="1"/>
    <col min="7" max="7" width="13.140625" customWidth="1"/>
    <col min="8" max="8" width="9.85546875" customWidth="1"/>
    <col min="9" max="9" width="16" customWidth="1"/>
    <col min="10" max="10" width="5.85546875" hidden="1" customWidth="1"/>
    <col min="11" max="11" width="12.140625" hidden="1" customWidth="1"/>
    <col min="12" max="12" width="7.5703125" hidden="1" customWidth="1"/>
    <col min="13" max="13" width="13.5703125" hidden="1" customWidth="1"/>
    <col min="14" max="14" width="5.5703125" hidden="1" customWidth="1"/>
    <col min="15" max="15" width="12.7109375" hidden="1" customWidth="1"/>
    <col min="16" max="16" width="6.85546875" hidden="1" customWidth="1"/>
    <col min="17" max="17" width="13.5703125" hidden="1" customWidth="1"/>
    <col min="18" max="18" width="6.42578125" hidden="1" customWidth="1"/>
    <col min="19" max="19" width="13.28515625" hidden="1" customWidth="1"/>
    <col min="20" max="20" width="7.140625" hidden="1" customWidth="1"/>
    <col min="21" max="21" width="14.5703125" hidden="1" customWidth="1"/>
    <col min="22" max="22" width="7.42578125" hidden="1" customWidth="1"/>
    <col min="23" max="23" width="13" hidden="1" customWidth="1"/>
    <col min="24" max="24" width="5.5703125" bestFit="1" customWidth="1"/>
    <col min="25" max="25" width="12.140625" bestFit="1" customWidth="1"/>
    <col min="26" max="26" width="5.5703125" bestFit="1" customWidth="1"/>
    <col min="27" max="27" width="12.140625" bestFit="1" customWidth="1"/>
    <col min="28" max="28" width="5.5703125" customWidth="1"/>
    <col min="29" max="29" width="13.28515625" bestFit="1" customWidth="1"/>
    <col min="30" max="30" width="5.85546875" customWidth="1"/>
    <col min="31" max="31" width="13.28515625" bestFit="1" customWidth="1"/>
    <col min="32" max="32" width="5.5703125" bestFit="1" customWidth="1"/>
    <col min="33" max="33" width="13.28515625" bestFit="1" customWidth="1"/>
    <col min="34" max="34" width="5.85546875" bestFit="1" customWidth="1"/>
    <col min="35" max="35" width="13.28515625" bestFit="1" customWidth="1"/>
    <col min="36" max="36" width="5.5703125" bestFit="1" customWidth="1"/>
    <col min="37" max="37" width="13.28515625" bestFit="1" customWidth="1"/>
    <col min="39" max="39" width="11.140625" bestFit="1" customWidth="1"/>
  </cols>
  <sheetData>
    <row r="1" spans="1:37" x14ac:dyDescent="0.25">
      <c r="A1" s="1" t="s">
        <v>6</v>
      </c>
      <c r="C1" t="s">
        <v>26</v>
      </c>
    </row>
    <row r="2" spans="1:37" x14ac:dyDescent="0.25">
      <c r="A2" s="1" t="s">
        <v>7</v>
      </c>
      <c r="C2" t="s">
        <v>27</v>
      </c>
    </row>
    <row r="3" spans="1:37" x14ac:dyDescent="0.25">
      <c r="A3" s="1" t="s">
        <v>8</v>
      </c>
      <c r="C3" s="31"/>
      <c r="E3" s="2"/>
      <c r="F3" s="2"/>
    </row>
    <row r="4" spans="1:37" x14ac:dyDescent="0.25">
      <c r="A4" s="1"/>
      <c r="C4" s="31"/>
      <c r="E4" s="2"/>
      <c r="F4" s="2"/>
    </row>
    <row r="5" spans="1:37" x14ac:dyDescent="0.25">
      <c r="B5" s="39" t="s">
        <v>40</v>
      </c>
    </row>
    <row r="6" spans="1:37" x14ac:dyDescent="0.25">
      <c r="J6" s="137" t="s">
        <v>43</v>
      </c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</row>
    <row r="7" spans="1:37" ht="30" x14ac:dyDescent="0.25">
      <c r="B7" s="6" t="s">
        <v>0</v>
      </c>
      <c r="C7" s="6" t="s">
        <v>1</v>
      </c>
      <c r="D7" s="6" t="s">
        <v>2</v>
      </c>
      <c r="E7" s="7" t="s">
        <v>9</v>
      </c>
      <c r="F7" s="7" t="s">
        <v>10</v>
      </c>
      <c r="G7" s="7" t="s">
        <v>5</v>
      </c>
      <c r="H7" s="7" t="s">
        <v>11</v>
      </c>
      <c r="I7" s="7" t="s">
        <v>12</v>
      </c>
      <c r="J7" s="132" t="s">
        <v>3</v>
      </c>
      <c r="K7" s="133"/>
      <c r="L7" s="132" t="s">
        <v>4</v>
      </c>
      <c r="M7" s="133"/>
      <c r="N7" s="132" t="s">
        <v>45</v>
      </c>
      <c r="O7" s="133"/>
      <c r="P7" s="132" t="s">
        <v>46</v>
      </c>
      <c r="Q7" s="133"/>
      <c r="R7" s="132" t="s">
        <v>38</v>
      </c>
      <c r="S7" s="133"/>
      <c r="T7" s="132" t="s">
        <v>47</v>
      </c>
      <c r="U7" s="133"/>
      <c r="V7" s="132" t="s">
        <v>16</v>
      </c>
      <c r="W7" s="133"/>
      <c r="X7" s="135" t="s">
        <v>39</v>
      </c>
      <c r="Y7" s="135"/>
      <c r="Z7" s="135" t="s">
        <v>22</v>
      </c>
      <c r="AA7" s="135"/>
      <c r="AB7" s="135" t="s">
        <v>141</v>
      </c>
      <c r="AC7" s="135"/>
      <c r="AD7" s="135" t="s">
        <v>142</v>
      </c>
      <c r="AE7" s="135"/>
      <c r="AF7" s="135" t="s">
        <v>143</v>
      </c>
      <c r="AG7" s="135"/>
      <c r="AH7" s="135" t="s">
        <v>3</v>
      </c>
      <c r="AI7" s="135"/>
      <c r="AJ7" s="135" t="s">
        <v>4</v>
      </c>
      <c r="AK7" s="135"/>
    </row>
    <row r="8" spans="1:37" x14ac:dyDescent="0.25">
      <c r="B8" s="33" t="s">
        <v>28</v>
      </c>
      <c r="C8" s="4" t="s">
        <v>33</v>
      </c>
      <c r="D8" s="4" t="s">
        <v>21</v>
      </c>
      <c r="E8" s="4"/>
      <c r="F8" s="8"/>
      <c r="G8" s="9">
        <v>34.380000000000003</v>
      </c>
      <c r="H8" s="3"/>
      <c r="I8" s="3"/>
      <c r="J8" s="4">
        <v>19</v>
      </c>
      <c r="K8" s="9">
        <f>J8*$G$8*8</f>
        <v>5225.76</v>
      </c>
      <c r="L8" s="4">
        <v>21</v>
      </c>
      <c r="M8" s="9">
        <f>L8*$G$8*8</f>
        <v>5775.84</v>
      </c>
      <c r="N8" s="42">
        <v>22</v>
      </c>
      <c r="O8" s="9">
        <f>N8*$G$8*8</f>
        <v>6050.88</v>
      </c>
      <c r="P8" s="86">
        <v>13</v>
      </c>
      <c r="Q8" s="9">
        <f>P8*$G$8*8</f>
        <v>3575.5200000000004</v>
      </c>
      <c r="R8" s="4">
        <v>20</v>
      </c>
      <c r="S8" s="9">
        <f>R8*$G$8*8</f>
        <v>5500.8</v>
      </c>
      <c r="T8" s="4">
        <v>23</v>
      </c>
      <c r="U8" s="9">
        <f>T8*$G$8*8</f>
        <v>6325.92</v>
      </c>
      <c r="V8" s="4">
        <v>19</v>
      </c>
      <c r="W8" s="9">
        <f>V8*$G$8*8</f>
        <v>5225.76</v>
      </c>
      <c r="X8" s="4">
        <v>21</v>
      </c>
      <c r="Y8" s="9">
        <f>X8*$G$8*8</f>
        <v>5775.84</v>
      </c>
      <c r="Z8" s="4">
        <v>21</v>
      </c>
      <c r="AA8" s="9">
        <f>Z8*$G$8*8</f>
        <v>5775.84</v>
      </c>
      <c r="AB8" s="4">
        <v>19</v>
      </c>
      <c r="AC8" s="9">
        <f>AB8*$G$8*8</f>
        <v>5225.76</v>
      </c>
      <c r="AD8" s="4">
        <v>17</v>
      </c>
      <c r="AE8" s="9">
        <f>AD8*$G$8*8</f>
        <v>4675.68</v>
      </c>
    </row>
    <row r="9" spans="1:37" s="34" customFormat="1" x14ac:dyDescent="0.25">
      <c r="B9" s="33" t="s">
        <v>29</v>
      </c>
      <c r="C9" s="35" t="s">
        <v>33</v>
      </c>
      <c r="D9" s="35" t="s">
        <v>21</v>
      </c>
      <c r="E9" s="35"/>
      <c r="F9" s="36"/>
      <c r="G9" s="9">
        <v>34.380000000000003</v>
      </c>
      <c r="H9" s="38"/>
      <c r="I9" s="38"/>
      <c r="J9" s="35">
        <v>18.5</v>
      </c>
      <c r="K9" s="37">
        <f>J9*$G9*8</f>
        <v>5088.2400000000007</v>
      </c>
      <c r="L9" s="35">
        <v>21</v>
      </c>
      <c r="M9" s="37">
        <f>L9*$G9*8</f>
        <v>5775.84</v>
      </c>
      <c r="N9" s="42">
        <v>20</v>
      </c>
      <c r="O9" s="37">
        <f>N9*$G9*8</f>
        <v>5500.8</v>
      </c>
      <c r="P9" s="86">
        <v>21</v>
      </c>
      <c r="Q9" s="37">
        <f t="shared" ref="Q9:Q19" si="0">P9*$G9*8</f>
        <v>5775.84</v>
      </c>
      <c r="R9" s="35">
        <v>10</v>
      </c>
      <c r="S9" s="37">
        <f t="shared" ref="S9:S19" si="1">R9*$G9*8</f>
        <v>2750.4</v>
      </c>
      <c r="T9" s="35"/>
      <c r="U9" s="37">
        <f t="shared" ref="U9:U16" si="2">T9*$G9*8</f>
        <v>0</v>
      </c>
      <c r="V9" s="35"/>
      <c r="W9" s="37">
        <f t="shared" ref="W9:W18" si="3">V9*$G9*8</f>
        <v>0</v>
      </c>
      <c r="X9" s="35"/>
      <c r="Y9" s="37">
        <f t="shared" ref="Y9:Y18" si="4">X9*$G9*8</f>
        <v>0</v>
      </c>
      <c r="Z9" s="35"/>
      <c r="AA9" s="37">
        <f t="shared" ref="AA9:AA18" si="5">Z9*$G9*8</f>
        <v>0</v>
      </c>
      <c r="AB9" s="35"/>
      <c r="AC9" s="37">
        <f t="shared" ref="AC9:AE18" si="6">AB9*$G9*8</f>
        <v>0</v>
      </c>
      <c r="AD9" s="35"/>
      <c r="AE9" s="37">
        <f t="shared" si="6"/>
        <v>0</v>
      </c>
    </row>
    <row r="10" spans="1:37" s="34" customFormat="1" x14ac:dyDescent="0.25">
      <c r="B10" s="33" t="s">
        <v>29</v>
      </c>
      <c r="C10" s="35" t="s">
        <v>33</v>
      </c>
      <c r="D10" s="35" t="s">
        <v>14</v>
      </c>
      <c r="E10" s="35"/>
      <c r="F10" s="36"/>
      <c r="G10" s="9">
        <v>85.95</v>
      </c>
      <c r="H10" s="38"/>
      <c r="I10" s="38"/>
      <c r="J10" s="35"/>
      <c r="K10" s="37"/>
      <c r="L10" s="35"/>
      <c r="M10" s="37"/>
      <c r="N10" s="42">
        <v>0</v>
      </c>
      <c r="O10" s="37"/>
      <c r="P10" s="87">
        <v>0</v>
      </c>
      <c r="Q10" s="37">
        <f t="shared" si="0"/>
        <v>0</v>
      </c>
      <c r="R10" s="35">
        <v>10</v>
      </c>
      <c r="S10" s="37">
        <f t="shared" si="1"/>
        <v>6876</v>
      </c>
      <c r="T10" s="35">
        <v>22</v>
      </c>
      <c r="U10" s="37">
        <f t="shared" si="2"/>
        <v>15127.2</v>
      </c>
      <c r="V10" s="35">
        <v>22</v>
      </c>
      <c r="W10" s="37">
        <f t="shared" si="3"/>
        <v>15127.2</v>
      </c>
      <c r="X10" s="35">
        <v>21</v>
      </c>
      <c r="Y10" s="37">
        <f t="shared" si="4"/>
        <v>14439.6</v>
      </c>
      <c r="Z10" s="35">
        <v>22</v>
      </c>
      <c r="AA10" s="37">
        <f t="shared" si="5"/>
        <v>15127.2</v>
      </c>
      <c r="AB10" s="35">
        <v>19</v>
      </c>
      <c r="AC10" s="37">
        <f t="shared" si="6"/>
        <v>13064.4</v>
      </c>
      <c r="AD10" s="35">
        <v>21</v>
      </c>
      <c r="AE10" s="37">
        <f t="shared" si="6"/>
        <v>14439.6</v>
      </c>
    </row>
    <row r="11" spans="1:37" hidden="1" x14ac:dyDescent="0.25">
      <c r="B11" s="33" t="s">
        <v>30</v>
      </c>
      <c r="C11" s="4" t="s">
        <v>34</v>
      </c>
      <c r="D11" s="4" t="s">
        <v>21</v>
      </c>
      <c r="E11" s="4"/>
      <c r="F11" s="10"/>
      <c r="G11" s="9">
        <v>28.65</v>
      </c>
      <c r="H11" s="3"/>
      <c r="I11" s="3"/>
      <c r="J11" s="4">
        <v>31</v>
      </c>
      <c r="K11" s="9">
        <f t="shared" ref="K11:K16" si="7">J11*$G11*8</f>
        <v>7105.2</v>
      </c>
      <c r="L11" s="4">
        <v>20</v>
      </c>
      <c r="M11" s="9">
        <f t="shared" ref="M11:M16" si="8">L11*$G11*8</f>
        <v>4584</v>
      </c>
      <c r="N11" s="42">
        <v>21</v>
      </c>
      <c r="O11" s="9">
        <f t="shared" ref="O11:O16" si="9">N11*$G11*8</f>
        <v>4813.2</v>
      </c>
      <c r="P11" s="86">
        <v>22</v>
      </c>
      <c r="Q11" s="9">
        <f t="shared" si="0"/>
        <v>5042.3999999999996</v>
      </c>
      <c r="R11" s="4">
        <v>19</v>
      </c>
      <c r="S11" s="9">
        <f t="shared" si="1"/>
        <v>4354.8</v>
      </c>
      <c r="T11" s="4">
        <v>0</v>
      </c>
      <c r="U11" s="9">
        <f t="shared" si="2"/>
        <v>0</v>
      </c>
      <c r="V11" s="4"/>
      <c r="W11" s="9">
        <f t="shared" si="3"/>
        <v>0</v>
      </c>
      <c r="X11" s="4"/>
      <c r="Y11" s="9">
        <f t="shared" si="4"/>
        <v>0</v>
      </c>
      <c r="Z11" s="4"/>
      <c r="AA11" s="9">
        <f t="shared" si="5"/>
        <v>0</v>
      </c>
      <c r="AB11" s="4"/>
      <c r="AC11" s="9">
        <f t="shared" si="6"/>
        <v>0</v>
      </c>
      <c r="AD11" s="35">
        <v>0</v>
      </c>
      <c r="AE11" s="9">
        <f>AD11*$G$8*8</f>
        <v>0</v>
      </c>
    </row>
    <row r="12" spans="1:37" x14ac:dyDescent="0.25">
      <c r="B12" s="33" t="s">
        <v>31</v>
      </c>
      <c r="C12" s="4" t="s">
        <v>35</v>
      </c>
      <c r="D12" s="4" t="s">
        <v>14</v>
      </c>
      <c r="E12" s="4"/>
      <c r="F12" s="10"/>
      <c r="G12" s="9">
        <v>85.95</v>
      </c>
      <c r="H12" s="3"/>
      <c r="I12" s="3"/>
      <c r="J12" s="4">
        <v>19</v>
      </c>
      <c r="K12" s="9">
        <f t="shared" si="7"/>
        <v>13064.4</v>
      </c>
      <c r="L12" s="4">
        <v>20</v>
      </c>
      <c r="M12" s="9">
        <f t="shared" si="8"/>
        <v>13752</v>
      </c>
      <c r="N12" s="42">
        <v>22</v>
      </c>
      <c r="O12" s="9">
        <f t="shared" si="9"/>
        <v>15127.2</v>
      </c>
      <c r="P12" s="86">
        <v>22</v>
      </c>
      <c r="Q12" s="9">
        <f t="shared" si="0"/>
        <v>15127.2</v>
      </c>
      <c r="R12" s="4">
        <v>19</v>
      </c>
      <c r="S12" s="9">
        <f t="shared" si="1"/>
        <v>13064.4</v>
      </c>
      <c r="T12" s="4">
        <v>22</v>
      </c>
      <c r="U12" s="9">
        <f t="shared" si="2"/>
        <v>15127.2</v>
      </c>
      <c r="V12" s="4">
        <v>21</v>
      </c>
      <c r="W12" s="9">
        <f t="shared" si="3"/>
        <v>14439.6</v>
      </c>
      <c r="X12" s="4">
        <v>21</v>
      </c>
      <c r="Y12" s="9">
        <f t="shared" si="4"/>
        <v>14439.6</v>
      </c>
      <c r="Z12" s="4">
        <v>23</v>
      </c>
      <c r="AA12" s="9">
        <f t="shared" si="5"/>
        <v>15814.800000000001</v>
      </c>
      <c r="AB12" s="4">
        <v>19</v>
      </c>
      <c r="AC12" s="9">
        <f t="shared" si="6"/>
        <v>13064.4</v>
      </c>
      <c r="AD12" s="4">
        <v>18</v>
      </c>
      <c r="AE12" s="9">
        <f t="shared" si="6"/>
        <v>12376.800000000001</v>
      </c>
    </row>
    <row r="13" spans="1:37" x14ac:dyDescent="0.25">
      <c r="B13" s="33" t="s">
        <v>173</v>
      </c>
      <c r="C13" s="4" t="s">
        <v>48</v>
      </c>
      <c r="D13" s="4" t="s">
        <v>21</v>
      </c>
      <c r="E13" s="4"/>
      <c r="F13" s="10"/>
      <c r="G13" s="9">
        <v>34.380000000000003</v>
      </c>
      <c r="H13" s="3"/>
      <c r="I13" s="3"/>
      <c r="J13" s="4">
        <v>0</v>
      </c>
      <c r="K13" s="9">
        <f t="shared" si="7"/>
        <v>0</v>
      </c>
      <c r="L13" s="4">
        <v>5.25</v>
      </c>
      <c r="M13" s="9">
        <f t="shared" si="8"/>
        <v>1443.96</v>
      </c>
      <c r="N13" s="42">
        <v>5.5</v>
      </c>
      <c r="O13" s="9">
        <f t="shared" si="9"/>
        <v>1512.72</v>
      </c>
      <c r="P13" s="86">
        <v>5.5</v>
      </c>
      <c r="Q13" s="9">
        <f t="shared" si="0"/>
        <v>1512.72</v>
      </c>
      <c r="R13" s="43">
        <v>5</v>
      </c>
      <c r="S13" s="9">
        <f t="shared" si="1"/>
        <v>1375.2</v>
      </c>
      <c r="T13" s="43">
        <v>4.75</v>
      </c>
      <c r="U13" s="9">
        <f t="shared" si="2"/>
        <v>1306.44</v>
      </c>
      <c r="V13" s="43">
        <v>6</v>
      </c>
      <c r="W13" s="9">
        <f t="shared" si="3"/>
        <v>1650.2400000000002</v>
      </c>
      <c r="X13" s="43">
        <f>0.25*21</f>
        <v>5.25</v>
      </c>
      <c r="Y13" s="9">
        <f t="shared" si="4"/>
        <v>1443.96</v>
      </c>
      <c r="Z13" s="4">
        <v>5.25</v>
      </c>
      <c r="AA13" s="9">
        <f t="shared" si="5"/>
        <v>1443.96</v>
      </c>
      <c r="AB13" s="4">
        <v>4.75</v>
      </c>
      <c r="AC13" s="9">
        <f t="shared" si="6"/>
        <v>1306.44</v>
      </c>
      <c r="AD13" s="4">
        <v>5.5</v>
      </c>
      <c r="AE13" s="9">
        <f t="shared" si="6"/>
        <v>1512.72</v>
      </c>
    </row>
    <row r="14" spans="1:37" x14ac:dyDescent="0.25">
      <c r="B14" s="33" t="s">
        <v>32</v>
      </c>
      <c r="C14" s="4" t="s">
        <v>33</v>
      </c>
      <c r="D14" s="4" t="s">
        <v>21</v>
      </c>
      <c r="E14" s="4"/>
      <c r="F14" s="10"/>
      <c r="G14" s="9">
        <v>28.65</v>
      </c>
      <c r="H14" s="3"/>
      <c r="I14" s="3"/>
      <c r="J14" s="4">
        <v>17</v>
      </c>
      <c r="K14" s="9">
        <f t="shared" si="7"/>
        <v>3896.3999999999996</v>
      </c>
      <c r="L14" s="4">
        <v>21</v>
      </c>
      <c r="M14" s="9">
        <f t="shared" si="8"/>
        <v>4813.2</v>
      </c>
      <c r="N14" s="42">
        <v>22</v>
      </c>
      <c r="O14" s="9">
        <f t="shared" si="9"/>
        <v>5042.3999999999996</v>
      </c>
      <c r="P14" s="86">
        <v>22</v>
      </c>
      <c r="Q14" s="9">
        <f t="shared" si="0"/>
        <v>5042.3999999999996</v>
      </c>
      <c r="R14" s="4">
        <v>18</v>
      </c>
      <c r="S14" s="9">
        <f t="shared" si="1"/>
        <v>4125.5999999999995</v>
      </c>
      <c r="T14" s="4">
        <v>22</v>
      </c>
      <c r="U14" s="9">
        <f t="shared" si="2"/>
        <v>5042.3999999999996</v>
      </c>
      <c r="V14" s="4">
        <v>14</v>
      </c>
      <c r="W14" s="9">
        <f t="shared" si="3"/>
        <v>3208.7999999999997</v>
      </c>
      <c r="X14" s="4">
        <v>21</v>
      </c>
      <c r="Y14" s="9">
        <f t="shared" si="4"/>
        <v>4813.2</v>
      </c>
      <c r="Z14" s="4">
        <v>17</v>
      </c>
      <c r="AA14" s="9">
        <f t="shared" si="5"/>
        <v>3896.3999999999996</v>
      </c>
      <c r="AB14" s="4">
        <v>12</v>
      </c>
      <c r="AC14" s="9">
        <f t="shared" si="6"/>
        <v>2750.3999999999996</v>
      </c>
      <c r="AD14" s="4">
        <v>21</v>
      </c>
      <c r="AE14" s="9">
        <f t="shared" si="6"/>
        <v>4813.2</v>
      </c>
    </row>
    <row r="15" spans="1:37" x14ac:dyDescent="0.25">
      <c r="B15" s="33" t="s">
        <v>124</v>
      </c>
      <c r="C15" s="4" t="s">
        <v>36</v>
      </c>
      <c r="D15" s="4" t="s">
        <v>21</v>
      </c>
      <c r="E15" s="4"/>
      <c r="F15" s="10"/>
      <c r="G15" s="9">
        <v>28.65</v>
      </c>
      <c r="H15" s="3"/>
      <c r="I15" s="3"/>
      <c r="J15" s="4">
        <v>20</v>
      </c>
      <c r="K15" s="9">
        <f t="shared" si="7"/>
        <v>4584</v>
      </c>
      <c r="L15" s="4">
        <v>21</v>
      </c>
      <c r="M15" s="9">
        <f t="shared" si="8"/>
        <v>4813.2</v>
      </c>
      <c r="N15" s="42">
        <v>22</v>
      </c>
      <c r="O15" s="9">
        <f t="shared" si="9"/>
        <v>5042.3999999999996</v>
      </c>
      <c r="P15" s="86">
        <v>23</v>
      </c>
      <c r="Q15" s="9">
        <f t="shared" si="0"/>
        <v>5271.5999999999995</v>
      </c>
      <c r="R15" s="4">
        <v>19</v>
      </c>
      <c r="S15" s="9">
        <f t="shared" si="1"/>
        <v>4354.8</v>
      </c>
      <c r="T15" s="4">
        <v>23</v>
      </c>
      <c r="U15" s="9">
        <f t="shared" si="2"/>
        <v>5271.5999999999995</v>
      </c>
      <c r="V15" s="4">
        <v>18</v>
      </c>
      <c r="W15" s="9">
        <f t="shared" si="3"/>
        <v>4125.5999999999995</v>
      </c>
      <c r="X15" s="4">
        <v>20</v>
      </c>
      <c r="Y15" s="9">
        <f t="shared" si="4"/>
        <v>4584</v>
      </c>
      <c r="Z15" s="4">
        <v>21</v>
      </c>
      <c r="AA15" s="9">
        <f t="shared" si="5"/>
        <v>4813.2</v>
      </c>
      <c r="AB15" s="4">
        <v>17</v>
      </c>
      <c r="AC15" s="9">
        <f t="shared" si="6"/>
        <v>3896.3999999999996</v>
      </c>
      <c r="AD15" s="4">
        <v>20</v>
      </c>
      <c r="AE15" s="9">
        <f t="shared" si="6"/>
        <v>4584</v>
      </c>
    </row>
    <row r="16" spans="1:37" x14ac:dyDescent="0.25">
      <c r="B16" s="33" t="s">
        <v>155</v>
      </c>
      <c r="C16" s="4" t="s">
        <v>37</v>
      </c>
      <c r="D16" s="4" t="s">
        <v>21</v>
      </c>
      <c r="E16" s="4"/>
      <c r="F16" s="10"/>
      <c r="G16" s="9">
        <v>28.65</v>
      </c>
      <c r="H16" s="3"/>
      <c r="I16" s="3"/>
      <c r="J16" s="68">
        <v>15</v>
      </c>
      <c r="K16" s="9">
        <f t="shared" si="7"/>
        <v>3438</v>
      </c>
      <c r="L16" s="68">
        <v>21</v>
      </c>
      <c r="M16" s="9">
        <f t="shared" si="8"/>
        <v>4813.2</v>
      </c>
      <c r="N16" s="42">
        <v>22</v>
      </c>
      <c r="O16" s="9">
        <f t="shared" si="9"/>
        <v>5042.3999999999996</v>
      </c>
      <c r="P16" s="86">
        <v>21</v>
      </c>
      <c r="Q16" s="9">
        <f t="shared" si="0"/>
        <v>4813.2</v>
      </c>
      <c r="R16" s="4">
        <v>20</v>
      </c>
      <c r="S16" s="9">
        <f t="shared" si="1"/>
        <v>4584</v>
      </c>
      <c r="T16" s="4">
        <v>22</v>
      </c>
      <c r="U16" s="9">
        <f t="shared" si="2"/>
        <v>5042.3999999999996</v>
      </c>
      <c r="V16" s="4">
        <v>19</v>
      </c>
      <c r="W16" s="9">
        <f t="shared" si="3"/>
        <v>4354.8</v>
      </c>
      <c r="X16" s="4">
        <v>21</v>
      </c>
      <c r="Y16" s="9">
        <f t="shared" si="4"/>
        <v>4813.2</v>
      </c>
      <c r="Z16" s="4">
        <v>18</v>
      </c>
      <c r="AA16" s="9">
        <f t="shared" si="5"/>
        <v>4125.5999999999995</v>
      </c>
      <c r="AB16" s="4">
        <v>19</v>
      </c>
      <c r="AC16" s="9">
        <f t="shared" si="6"/>
        <v>4354.8</v>
      </c>
      <c r="AD16" s="4">
        <v>15</v>
      </c>
      <c r="AE16" s="9">
        <f t="shared" si="6"/>
        <v>3438</v>
      </c>
    </row>
    <row r="17" spans="2:31" hidden="1" x14ac:dyDescent="0.25">
      <c r="B17" s="33" t="s">
        <v>99</v>
      </c>
      <c r="C17" s="4" t="s">
        <v>33</v>
      </c>
      <c r="D17" s="4" t="s">
        <v>21</v>
      </c>
      <c r="E17" s="4"/>
      <c r="F17" s="8"/>
      <c r="G17" s="9">
        <v>37.450000000000003</v>
      </c>
      <c r="H17" s="3"/>
      <c r="I17" s="3"/>
      <c r="J17" s="4">
        <v>19</v>
      </c>
      <c r="K17" s="9">
        <f>J17*$G$8*8</f>
        <v>5225.76</v>
      </c>
      <c r="L17" s="4">
        <v>21</v>
      </c>
      <c r="M17" s="9">
        <f>L17*$G$8*8</f>
        <v>5775.84</v>
      </c>
      <c r="N17" s="85">
        <v>22</v>
      </c>
      <c r="O17" s="9">
        <f>N17*$G$17*8</f>
        <v>6591.2000000000007</v>
      </c>
      <c r="P17" s="86">
        <v>0</v>
      </c>
      <c r="Q17" s="9">
        <f t="shared" si="0"/>
        <v>0</v>
      </c>
      <c r="R17" s="4">
        <v>0</v>
      </c>
      <c r="S17" s="9">
        <f t="shared" si="1"/>
        <v>0</v>
      </c>
      <c r="T17" s="4"/>
      <c r="U17" s="9"/>
      <c r="V17" s="4"/>
      <c r="W17" s="9">
        <f t="shared" si="3"/>
        <v>0</v>
      </c>
      <c r="X17" s="4"/>
      <c r="Y17" s="9">
        <f t="shared" si="4"/>
        <v>0</v>
      </c>
      <c r="Z17" s="4"/>
      <c r="AA17" s="9">
        <f t="shared" si="5"/>
        <v>0</v>
      </c>
      <c r="AB17" s="4"/>
      <c r="AC17" s="9">
        <f t="shared" si="6"/>
        <v>0</v>
      </c>
      <c r="AD17" s="4">
        <v>0</v>
      </c>
      <c r="AE17" s="9">
        <f>AD17*$G$8*8</f>
        <v>0</v>
      </c>
    </row>
    <row r="18" spans="2:31" x14ac:dyDescent="0.25">
      <c r="B18" s="91" t="s">
        <v>99</v>
      </c>
      <c r="C18" s="4" t="s">
        <v>33</v>
      </c>
      <c r="D18" s="4" t="s">
        <v>21</v>
      </c>
      <c r="E18" s="4"/>
      <c r="F18" s="8"/>
      <c r="G18" s="9">
        <v>35</v>
      </c>
      <c r="H18" s="3"/>
      <c r="I18" s="3"/>
      <c r="J18" s="4">
        <v>19</v>
      </c>
      <c r="K18" s="9">
        <f>J18*$G$8*8</f>
        <v>5225.76</v>
      </c>
      <c r="L18" s="4">
        <v>21</v>
      </c>
      <c r="M18" s="9">
        <f>L18*$G$8*8</f>
        <v>5775.84</v>
      </c>
      <c r="N18" s="85">
        <v>22</v>
      </c>
      <c r="O18" s="9">
        <f>N18*$G$17*8</f>
        <v>6591.2000000000007</v>
      </c>
      <c r="P18" s="86">
        <v>22</v>
      </c>
      <c r="Q18" s="9">
        <f t="shared" si="0"/>
        <v>6160</v>
      </c>
      <c r="R18" s="4">
        <v>18</v>
      </c>
      <c r="S18" s="9">
        <f t="shared" si="1"/>
        <v>5040</v>
      </c>
      <c r="T18" s="4">
        <v>23</v>
      </c>
      <c r="U18" s="9">
        <f>T18*$G18*8</f>
        <v>6440</v>
      </c>
      <c r="V18" s="4">
        <v>20</v>
      </c>
      <c r="W18" s="9">
        <f t="shared" si="3"/>
        <v>5600</v>
      </c>
      <c r="X18" s="4">
        <v>18</v>
      </c>
      <c r="Y18" s="9">
        <f t="shared" si="4"/>
        <v>5040</v>
      </c>
      <c r="Z18" s="4">
        <v>16</v>
      </c>
      <c r="AA18" s="9">
        <f t="shared" si="5"/>
        <v>4480</v>
      </c>
      <c r="AB18" s="4">
        <v>19</v>
      </c>
      <c r="AC18" s="9">
        <f t="shared" si="6"/>
        <v>5320</v>
      </c>
      <c r="AD18" s="4">
        <v>19</v>
      </c>
      <c r="AE18" s="9">
        <f t="shared" si="6"/>
        <v>5320</v>
      </c>
    </row>
    <row r="19" spans="2:31" x14ac:dyDescent="0.25">
      <c r="B19" s="33" t="s">
        <v>100</v>
      </c>
      <c r="C19" s="4" t="s">
        <v>101</v>
      </c>
      <c r="D19" s="4" t="s">
        <v>21</v>
      </c>
      <c r="E19" s="4"/>
      <c r="F19" s="8"/>
      <c r="G19" s="9">
        <v>28.65</v>
      </c>
      <c r="H19" s="3"/>
      <c r="I19" s="3"/>
      <c r="J19" s="4">
        <v>20</v>
      </c>
      <c r="K19" s="9">
        <f>J19*$G$8*8</f>
        <v>5500.8</v>
      </c>
      <c r="L19" s="4">
        <v>21</v>
      </c>
      <c r="M19" s="9">
        <f>L19*$G$8*8</f>
        <v>5775.84</v>
      </c>
      <c r="N19" s="85">
        <v>19</v>
      </c>
      <c r="O19" s="9">
        <f>N19*$G$19*8</f>
        <v>4354.8</v>
      </c>
      <c r="P19" s="88">
        <v>22</v>
      </c>
      <c r="Q19" s="9">
        <f t="shared" si="0"/>
        <v>5042.3999999999996</v>
      </c>
      <c r="R19" s="4">
        <v>20</v>
      </c>
      <c r="S19" s="9">
        <f t="shared" si="1"/>
        <v>4584</v>
      </c>
      <c r="T19" s="4">
        <v>20</v>
      </c>
      <c r="U19" s="9">
        <f>T19*$G$19*8</f>
        <v>4584</v>
      </c>
      <c r="V19" s="4">
        <v>20</v>
      </c>
      <c r="W19" s="9">
        <f>V19*$G$19*8</f>
        <v>4584</v>
      </c>
      <c r="X19" s="4">
        <v>21</v>
      </c>
      <c r="Y19" s="9">
        <f>X19*$G$19*8</f>
        <v>4813.2</v>
      </c>
      <c r="Z19" s="4">
        <v>21</v>
      </c>
      <c r="AA19" s="9">
        <f>Z19*$G$19*8</f>
        <v>4813.2</v>
      </c>
      <c r="AB19" s="4">
        <v>15</v>
      </c>
      <c r="AC19" s="9">
        <f>AB19*$G$19*8</f>
        <v>3438</v>
      </c>
      <c r="AD19" s="4">
        <v>20</v>
      </c>
      <c r="AE19" s="9">
        <f>AD19*$G$19*8</f>
        <v>4584</v>
      </c>
    </row>
    <row r="20" spans="2:31" x14ac:dyDescent="0.25">
      <c r="B20" s="11" t="s">
        <v>13</v>
      </c>
      <c r="C20" s="4"/>
      <c r="D20" s="4"/>
      <c r="E20" s="4"/>
      <c r="F20" s="4"/>
      <c r="G20" s="4"/>
      <c r="H20" s="4"/>
      <c r="I20" s="4"/>
      <c r="J20" s="4"/>
      <c r="K20" s="12">
        <f>SUM(K8:K19)</f>
        <v>58354.320000000007</v>
      </c>
      <c r="L20" s="4"/>
      <c r="M20" s="12">
        <f>SUBTOTAL(109,M8:M19)</f>
        <v>52738.92</v>
      </c>
      <c r="N20" s="4"/>
      <c r="O20" s="12">
        <f>SUBTOTAL(109,O8:O19)</f>
        <v>54264.800000000003</v>
      </c>
      <c r="P20" s="4"/>
      <c r="Q20" s="12">
        <f>SUBTOTAL(109,Q8:Q19)</f>
        <v>52320.88</v>
      </c>
      <c r="R20" s="4"/>
      <c r="S20" s="12">
        <f>SUBTOTAL(109,S8:S19)</f>
        <v>52255.200000000004</v>
      </c>
      <c r="T20" s="4"/>
      <c r="U20" s="12">
        <f>SUBTOTAL(109,U8:U19)</f>
        <v>64267.160000000011</v>
      </c>
      <c r="V20" s="4"/>
      <c r="W20" s="12">
        <f>SUBTOTAL(109,W8:W19)</f>
        <v>58316</v>
      </c>
      <c r="X20" s="4"/>
      <c r="Y20" s="12">
        <f>SUBTOTAL(109,Y8:Y19)</f>
        <v>60162.599999999991</v>
      </c>
      <c r="Z20" s="4"/>
      <c r="AA20" s="12">
        <f>SUBTOTAL(109,AA8:AA19)</f>
        <v>60290.2</v>
      </c>
      <c r="AB20" s="4"/>
      <c r="AC20" s="12">
        <f>SUBTOTAL(109,AC8:AC19)</f>
        <v>52420.6</v>
      </c>
      <c r="AE20" s="12">
        <f>SUBTOTAL(109,AE8:AE19)</f>
        <v>55744</v>
      </c>
    </row>
    <row r="21" spans="2:31" x14ac:dyDescent="0.25">
      <c r="B21" s="134" t="s">
        <v>98</v>
      </c>
      <c r="C21" s="134"/>
      <c r="D21" s="134"/>
      <c r="E21" s="134"/>
      <c r="F21" s="134"/>
      <c r="G21" s="134"/>
      <c r="H21" s="134"/>
      <c r="I21" s="134"/>
      <c r="J21" s="14">
        <v>1</v>
      </c>
      <c r="K21" s="13">
        <f>K20*J21</f>
        <v>58354.320000000007</v>
      </c>
      <c r="L21" s="14">
        <v>1</v>
      </c>
      <c r="M21" s="13">
        <f>M20*L21</f>
        <v>52738.92</v>
      </c>
      <c r="N21" s="14">
        <v>1</v>
      </c>
      <c r="O21" s="13">
        <f>O20*N21</f>
        <v>54264.800000000003</v>
      </c>
      <c r="P21" s="14">
        <v>1</v>
      </c>
      <c r="Q21" s="13">
        <f>Q20*P21</f>
        <v>52320.88</v>
      </c>
      <c r="R21" s="14">
        <v>1</v>
      </c>
      <c r="S21" s="13">
        <f>S20*R21</f>
        <v>52255.200000000004</v>
      </c>
      <c r="T21" s="14">
        <v>1</v>
      </c>
      <c r="U21" s="13">
        <f>U20*T21</f>
        <v>64267.160000000011</v>
      </c>
      <c r="V21" s="14">
        <v>1</v>
      </c>
      <c r="W21" s="13">
        <f>W20*V21</f>
        <v>58316</v>
      </c>
      <c r="X21" s="14">
        <v>1</v>
      </c>
      <c r="Y21" s="13">
        <f>Y20*X21</f>
        <v>60162.599999999991</v>
      </c>
      <c r="Z21" s="14">
        <v>1</v>
      </c>
      <c r="AA21" s="13">
        <f>AA20*Z21</f>
        <v>60290.2</v>
      </c>
      <c r="AB21" s="14">
        <v>1</v>
      </c>
      <c r="AC21" s="13">
        <f>AC20*AB21</f>
        <v>52420.6</v>
      </c>
      <c r="AD21" s="14">
        <v>1</v>
      </c>
      <c r="AE21" s="13">
        <f>AE20*AD21</f>
        <v>55744</v>
      </c>
    </row>
    <row r="22" spans="2:31" x14ac:dyDescent="0.25">
      <c r="B22" s="1" t="s">
        <v>24</v>
      </c>
      <c r="G22" t="s">
        <v>25</v>
      </c>
    </row>
    <row r="23" spans="2:31" x14ac:dyDescent="0.25">
      <c r="B23" t="s">
        <v>135</v>
      </c>
      <c r="C23" t="s">
        <v>136</v>
      </c>
      <c r="G23" s="80">
        <v>200</v>
      </c>
      <c r="L23">
        <v>2</v>
      </c>
      <c r="M23" s="15">
        <f>G23*L23</f>
        <v>400</v>
      </c>
      <c r="N23">
        <v>30</v>
      </c>
      <c r="O23" s="81">
        <f>G23*N23</f>
        <v>6000</v>
      </c>
      <c r="P23">
        <v>12</v>
      </c>
      <c r="Q23" s="81">
        <f>G23*P23</f>
        <v>2400</v>
      </c>
    </row>
    <row r="24" spans="2:31" ht="15.75" thickBot="1" x14ac:dyDescent="0.3">
      <c r="G24" s="15"/>
      <c r="M24" s="15"/>
      <c r="O24" s="30"/>
      <c r="Q24" s="30"/>
    </row>
    <row r="25" spans="2:31" ht="15.75" thickBot="1" x14ac:dyDescent="0.3">
      <c r="B25" s="18" t="s">
        <v>20</v>
      </c>
      <c r="C25" s="19"/>
      <c r="D25" s="19"/>
      <c r="E25" s="19"/>
      <c r="F25" s="19"/>
      <c r="G25" s="19"/>
      <c r="H25" s="19"/>
      <c r="I25" s="19"/>
      <c r="J25" s="19"/>
      <c r="K25" s="20">
        <f>K21+K23</f>
        <v>58354.320000000007</v>
      </c>
      <c r="L25" s="19"/>
      <c r="M25" s="20">
        <f>M21+M23</f>
        <v>53138.92</v>
      </c>
      <c r="N25" s="19"/>
      <c r="O25" s="20">
        <f>O21+O23</f>
        <v>60264.800000000003</v>
      </c>
      <c r="P25" s="19"/>
      <c r="Q25" s="20">
        <f>Q26+Q28</f>
        <v>59763.28</v>
      </c>
      <c r="R25" s="19"/>
      <c r="S25" s="20">
        <f>S21+S23</f>
        <v>52255.200000000004</v>
      </c>
      <c r="T25" s="19"/>
      <c r="U25" s="20">
        <f>U21+U23</f>
        <v>64267.160000000011</v>
      </c>
      <c r="V25" s="19"/>
      <c r="W25" s="20">
        <f>W21+W23</f>
        <v>58316</v>
      </c>
      <c r="X25" s="19"/>
      <c r="Y25" s="20">
        <f>Y21+Y23</f>
        <v>60162.599999999991</v>
      </c>
      <c r="Z25" s="19"/>
      <c r="AA25" s="21">
        <f>AA21+AA23</f>
        <v>60290.2</v>
      </c>
      <c r="AB25" s="19"/>
      <c r="AC25" s="21">
        <f>AC21+AC23</f>
        <v>52420.6</v>
      </c>
      <c r="AD25" s="19"/>
      <c r="AE25" s="21">
        <f>AE21+AE23</f>
        <v>55744</v>
      </c>
    </row>
    <row r="26" spans="2:31" x14ac:dyDescent="0.25">
      <c r="B26" s="26" t="s">
        <v>14</v>
      </c>
      <c r="C26" s="27"/>
      <c r="D26" s="27"/>
      <c r="E26" s="27"/>
      <c r="F26" s="27"/>
      <c r="G26" s="27"/>
      <c r="H26" s="27"/>
      <c r="I26" s="27"/>
      <c r="J26" s="27"/>
      <c r="K26" s="28">
        <f>SUMIF($D$8:$D$19,"Onsite",K8:K19)*J21</f>
        <v>13064.4</v>
      </c>
      <c r="L26" s="27"/>
      <c r="M26" s="28">
        <f>SUMIF($D$8:$D$19,"Onsite",M8:M19)*L21</f>
        <v>13752</v>
      </c>
      <c r="N26" s="27"/>
      <c r="O26" s="28">
        <f>SUMIF($D$8:$D$19,"Onsite",O8:O19)*N21</f>
        <v>15127.2</v>
      </c>
      <c r="P26" s="27"/>
      <c r="Q26" s="28">
        <f>SUMIF($D$8:$D$19,"Onsite",Q8:Q19)*P21</f>
        <v>15127.2</v>
      </c>
      <c r="R26" s="27"/>
      <c r="S26" s="28">
        <f>SUMIF($D$8:$D$19,"Onsite",S8:S19)*R21</f>
        <v>19940.400000000001</v>
      </c>
      <c r="T26" s="27"/>
      <c r="U26" s="28">
        <f>SUMIF($D$8:$D$19,"Onsite",U8:U19)*T21</f>
        <v>30254.400000000001</v>
      </c>
      <c r="V26" s="27"/>
      <c r="W26" s="28">
        <f>SUMIF($D$8:$D$19,"Onsite",W8:W19)*V21</f>
        <v>29566.800000000003</v>
      </c>
      <c r="X26" s="27"/>
      <c r="Y26" s="28">
        <f>SUMIF($D$8:$D$19,"Onsite",Y8:Y19)*X21</f>
        <v>28879.200000000001</v>
      </c>
      <c r="Z26" s="27"/>
      <c r="AA26" s="29">
        <f>SUMIF($D$8:$D$19,"Onsite",AA8:AA19)*Z21</f>
        <v>30942</v>
      </c>
      <c r="AB26" s="27"/>
      <c r="AC26" s="29">
        <f>SUMIF($D$8:$D$19,"Onsite",AC8:AC19)*AB21</f>
        <v>26128.799999999999</v>
      </c>
      <c r="AD26" s="27"/>
      <c r="AE26" s="29">
        <f>SUMIF($D$8:$D$19,"Onsite",AE8:AE19)*AD21</f>
        <v>26816.400000000001</v>
      </c>
    </row>
    <row r="27" spans="2:31" x14ac:dyDescent="0.25">
      <c r="B27" s="22" t="s">
        <v>21</v>
      </c>
      <c r="C27" s="23"/>
      <c r="D27" s="23"/>
      <c r="E27" s="23"/>
      <c r="F27" s="23"/>
      <c r="G27" s="23"/>
      <c r="H27" s="23"/>
      <c r="I27" s="23"/>
      <c r="J27" s="23"/>
      <c r="K27" s="24">
        <f>SUMIF($D$8:$D$19,"Offshore",K8:K19)*J21</f>
        <v>45289.920000000006</v>
      </c>
      <c r="L27" s="23"/>
      <c r="M27" s="24">
        <f>SUMIF($D$8:$D$19,"Offshore",M8:M19)*L21</f>
        <v>49346.759999999995</v>
      </c>
      <c r="N27" s="23"/>
      <c r="O27" s="24">
        <f>SUMIF($D$8:$D$19,"Offshore",O8:O19)*N21</f>
        <v>50542</v>
      </c>
      <c r="P27" s="23"/>
      <c r="Q27" s="24">
        <f>SUMIF($D$8:$D$19,"Offshore",Q8:Q19)*P21</f>
        <v>42236.079999999994</v>
      </c>
      <c r="R27" s="23"/>
      <c r="S27" s="24">
        <f>SUMIF($D$8:$D$19,"Offshore",S8:S19)*R21</f>
        <v>36669.599999999999</v>
      </c>
      <c r="T27" s="23"/>
      <c r="U27" s="24">
        <f>SUMIF($D$8:$D$19,"Offshore",U8:U19)*T21</f>
        <v>34012.76</v>
      </c>
      <c r="V27" s="23"/>
      <c r="W27" s="24">
        <f>SUMIF($D$8:$D$19,"Offshore",W8:W19)*V21</f>
        <v>28749.199999999997</v>
      </c>
      <c r="X27" s="23"/>
      <c r="Y27" s="24">
        <f>SUMIF($D$8:$D$19,"Offshore",Y8:Y19)*X21</f>
        <v>31283.4</v>
      </c>
      <c r="Z27" s="23"/>
      <c r="AA27" s="25">
        <f>SUMIF($D$8:$D$19,"Offshore",AA8:AA19)*Z21</f>
        <v>29348.2</v>
      </c>
      <c r="AB27" s="23"/>
      <c r="AC27" s="25">
        <f>SUMIF($D$8:$D$19,"Offshore",AC8:AC19)*AB21</f>
        <v>26291.8</v>
      </c>
      <c r="AD27" s="23"/>
      <c r="AE27" s="25">
        <f>SUMIF($D$8:$D$19,"Offshore",AE8:AE19)*AD21</f>
        <v>28927.599999999999</v>
      </c>
    </row>
    <row r="28" spans="2:31" x14ac:dyDescent="0.25">
      <c r="B28" s="82" t="s">
        <v>139</v>
      </c>
      <c r="C28" s="83"/>
      <c r="D28" s="83"/>
      <c r="E28" s="83"/>
      <c r="F28" s="83"/>
      <c r="G28" s="83"/>
      <c r="H28" s="83"/>
      <c r="I28" s="83"/>
      <c r="J28" s="83"/>
      <c r="K28" s="84">
        <f>K27+K23</f>
        <v>45289.920000000006</v>
      </c>
      <c r="L28" s="83"/>
      <c r="M28" s="84">
        <f>M27+M23</f>
        <v>49746.759999999995</v>
      </c>
      <c r="N28" s="83"/>
      <c r="O28" s="84">
        <f>O27+O23</f>
        <v>56542</v>
      </c>
      <c r="P28" s="83"/>
      <c r="Q28" s="84">
        <f>Q27+Q23</f>
        <v>44636.079999999994</v>
      </c>
      <c r="R28" s="83"/>
      <c r="S28" s="84"/>
      <c r="T28" s="83"/>
      <c r="U28" s="84"/>
      <c r="V28" s="83"/>
      <c r="W28" s="84"/>
      <c r="X28" s="83"/>
      <c r="Y28" s="84"/>
      <c r="Z28" s="83"/>
      <c r="AA28" s="84"/>
      <c r="AB28" s="83"/>
      <c r="AC28" s="84"/>
    </row>
    <row r="29" spans="2:31" x14ac:dyDescent="0.25">
      <c r="M29" s="30"/>
      <c r="O29" s="30"/>
    </row>
    <row r="30" spans="2:31" x14ac:dyDescent="0.25">
      <c r="B30" t="s">
        <v>23</v>
      </c>
      <c r="C30" t="s">
        <v>18</v>
      </c>
      <c r="J30" s="15"/>
      <c r="K30" s="17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2:31" x14ac:dyDescent="0.25">
      <c r="C31" t="s">
        <v>19</v>
      </c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2:31" x14ac:dyDescent="0.25">
      <c r="C32" s="1" t="s">
        <v>20</v>
      </c>
      <c r="J32" s="16"/>
      <c r="K32" s="16">
        <f>SUM(K30:K31)</f>
        <v>0</v>
      </c>
      <c r="L32" s="16"/>
      <c r="M32" s="16">
        <f>SUM(M30:M31)</f>
        <v>0</v>
      </c>
      <c r="N32" s="16"/>
      <c r="O32" s="16">
        <f>SUM(O30:O31)</f>
        <v>0</v>
      </c>
      <c r="P32" s="16"/>
      <c r="Q32" s="16">
        <f>SUM(Q30:Q31)</f>
        <v>0</v>
      </c>
      <c r="R32" s="16"/>
      <c r="S32" s="16">
        <f>SUM(S30:S31)</f>
        <v>0</v>
      </c>
      <c r="T32" s="16"/>
      <c r="U32" s="16">
        <f>SUM(U30:U31)</f>
        <v>0</v>
      </c>
    </row>
    <row r="34" spans="2:39" x14ac:dyDescent="0.25">
      <c r="B34" s="39" t="s">
        <v>41</v>
      </c>
    </row>
    <row r="36" spans="2:39" ht="30" x14ac:dyDescent="0.25">
      <c r="B36" s="32" t="s">
        <v>0</v>
      </c>
      <c r="C36" s="32" t="s">
        <v>1</v>
      </c>
      <c r="D36" s="32" t="s">
        <v>2</v>
      </c>
      <c r="E36" s="7" t="s">
        <v>9</v>
      </c>
      <c r="F36" s="7" t="s">
        <v>10</v>
      </c>
      <c r="G36" s="7" t="s">
        <v>5</v>
      </c>
      <c r="H36" s="7" t="s">
        <v>11</v>
      </c>
      <c r="I36" s="7" t="s">
        <v>12</v>
      </c>
      <c r="J36" s="132" t="s">
        <v>3</v>
      </c>
      <c r="K36" s="133"/>
      <c r="L36" s="132" t="s">
        <v>4</v>
      </c>
      <c r="M36" s="133"/>
      <c r="N36" s="132" t="s">
        <v>45</v>
      </c>
      <c r="O36" s="133"/>
      <c r="P36" s="132" t="s">
        <v>46</v>
      </c>
      <c r="Q36" s="133"/>
      <c r="R36" s="132" t="s">
        <v>38</v>
      </c>
      <c r="S36" s="133"/>
      <c r="T36" s="132" t="s">
        <v>47</v>
      </c>
      <c r="U36" s="133"/>
      <c r="V36" s="132" t="s">
        <v>16</v>
      </c>
      <c r="W36" s="133"/>
      <c r="X36" s="135" t="s">
        <v>39</v>
      </c>
      <c r="Y36" s="135"/>
      <c r="Z36" s="135" t="s">
        <v>22</v>
      </c>
      <c r="AA36" s="135"/>
      <c r="AB36" s="135" t="s">
        <v>141</v>
      </c>
      <c r="AC36" s="135"/>
      <c r="AD36" s="135" t="s">
        <v>142</v>
      </c>
      <c r="AE36" s="135"/>
      <c r="AF36" s="135" t="s">
        <v>143</v>
      </c>
      <c r="AG36" s="135"/>
      <c r="AH36" s="135" t="s">
        <v>3</v>
      </c>
      <c r="AI36" s="135"/>
      <c r="AJ36" s="135" t="s">
        <v>4</v>
      </c>
      <c r="AK36" s="135"/>
    </row>
    <row r="37" spans="2:39" x14ac:dyDescent="0.25">
      <c r="B37" s="33" t="s">
        <v>28</v>
      </c>
      <c r="C37" s="4" t="s">
        <v>33</v>
      </c>
      <c r="D37" s="4" t="s">
        <v>21</v>
      </c>
      <c r="E37" s="4"/>
      <c r="F37" s="8"/>
      <c r="G37" s="9">
        <v>34.380000000000003</v>
      </c>
      <c r="H37" s="3"/>
      <c r="I37" s="3"/>
      <c r="J37" s="4">
        <v>20</v>
      </c>
      <c r="K37" s="9">
        <f>J37*$G$8*8</f>
        <v>5500.8</v>
      </c>
      <c r="L37" s="42">
        <v>21</v>
      </c>
      <c r="M37" s="9">
        <f>L37*$G$8*8</f>
        <v>5775.84</v>
      </c>
      <c r="N37" s="42">
        <v>22</v>
      </c>
      <c r="O37" s="9">
        <f>N37*$G$37*8</f>
        <v>6050.88</v>
      </c>
      <c r="P37" s="86">
        <v>22</v>
      </c>
      <c r="Q37" s="9">
        <f>P37*$G$37*8</f>
        <v>6050.88</v>
      </c>
      <c r="R37" s="42">
        <v>20</v>
      </c>
      <c r="S37" s="9">
        <f>R37*$G$37*8</f>
        <v>5500.8</v>
      </c>
      <c r="T37" s="42">
        <v>23</v>
      </c>
      <c r="U37" s="9">
        <f>T37*$G$37*8</f>
        <v>6325.92</v>
      </c>
      <c r="V37" s="42">
        <v>20</v>
      </c>
      <c r="W37" s="9">
        <f>V37*$G$37*8</f>
        <v>5500.8</v>
      </c>
      <c r="X37" s="42">
        <v>21</v>
      </c>
      <c r="Y37" s="9">
        <f>X37*$G$37*8</f>
        <v>5775.84</v>
      </c>
      <c r="Z37" s="4">
        <v>23</v>
      </c>
      <c r="AA37" s="9">
        <f>Z37*$G$37*8</f>
        <v>6325.92</v>
      </c>
      <c r="AB37" s="4">
        <v>21</v>
      </c>
      <c r="AC37" s="9">
        <f>AB37*$G$37*8</f>
        <v>5775.84</v>
      </c>
      <c r="AD37" s="4">
        <v>17</v>
      </c>
      <c r="AE37" s="9">
        <f>AD37*$G$37*8</f>
        <v>4675.68</v>
      </c>
      <c r="AF37" s="4">
        <v>12</v>
      </c>
      <c r="AG37" s="9">
        <f>AF37*$G$37*8</f>
        <v>3300.4800000000005</v>
      </c>
      <c r="AH37" s="4">
        <v>3</v>
      </c>
      <c r="AI37" s="9">
        <f>AH37*$G$37*8</f>
        <v>825.12000000000012</v>
      </c>
      <c r="AJ37" s="96">
        <v>0</v>
      </c>
      <c r="AK37" s="9">
        <f>AJ37*$G$37*8</f>
        <v>0</v>
      </c>
    </row>
    <row r="38" spans="2:39" s="34" customFormat="1" x14ac:dyDescent="0.25">
      <c r="B38" s="33" t="s">
        <v>29</v>
      </c>
      <c r="C38" s="35" t="s">
        <v>33</v>
      </c>
      <c r="D38" s="35" t="s">
        <v>21</v>
      </c>
      <c r="E38" s="35"/>
      <c r="F38" s="36"/>
      <c r="G38" s="9">
        <v>34.380000000000003</v>
      </c>
      <c r="H38" s="38"/>
      <c r="I38" s="38"/>
      <c r="J38" s="35">
        <v>20</v>
      </c>
      <c r="K38" s="37">
        <f>J38*$G38*8</f>
        <v>5500.8</v>
      </c>
      <c r="L38" s="42">
        <v>21</v>
      </c>
      <c r="M38" s="37">
        <f>L38*$G38*8</f>
        <v>5775.84</v>
      </c>
      <c r="N38" s="42">
        <v>20</v>
      </c>
      <c r="O38" s="37">
        <f t="shared" ref="O38:O45" si="10">N38*$G38*8</f>
        <v>5500.8</v>
      </c>
      <c r="P38" s="86">
        <v>22</v>
      </c>
      <c r="Q38" s="37">
        <f t="shared" ref="Q38:Q45" si="11">P38*$G38*8</f>
        <v>6050.88</v>
      </c>
      <c r="R38" s="42">
        <v>10</v>
      </c>
      <c r="S38" s="37">
        <f t="shared" ref="S38:S45" si="12">R38*$G38*8</f>
        <v>2750.4</v>
      </c>
      <c r="T38" s="42">
        <v>0</v>
      </c>
      <c r="U38" s="37">
        <f t="shared" ref="U38:U45" si="13">T38*$G38*8</f>
        <v>0</v>
      </c>
      <c r="V38" s="42">
        <v>0</v>
      </c>
      <c r="W38" s="37">
        <f t="shared" ref="W38:W45" si="14">V38*$G38*8</f>
        <v>0</v>
      </c>
      <c r="X38" s="42">
        <v>0</v>
      </c>
      <c r="Y38" s="37">
        <f t="shared" ref="Y38:Y45" si="15">X38*$G38*8</f>
        <v>0</v>
      </c>
      <c r="Z38" s="35"/>
      <c r="AA38" s="37">
        <f t="shared" ref="AA38:AA45" si="16">Z38*$G38*8</f>
        <v>0</v>
      </c>
      <c r="AB38" s="35"/>
      <c r="AC38" s="37">
        <f t="shared" ref="AC38:AC45" si="17">AB38*$G38*8</f>
        <v>0</v>
      </c>
      <c r="AD38" s="35"/>
      <c r="AE38" s="37">
        <f t="shared" ref="AE38:AE45" si="18">AD38*$G38*8</f>
        <v>0</v>
      </c>
      <c r="AF38" s="35"/>
      <c r="AG38" s="37">
        <f t="shared" ref="AG38:AG45" si="19">AF38*$G38*8</f>
        <v>0</v>
      </c>
      <c r="AH38" s="35">
        <v>11</v>
      </c>
      <c r="AI38" s="37">
        <f t="shared" ref="AI38:AI45" si="20">AH38*$G38*8</f>
        <v>3025.44</v>
      </c>
      <c r="AJ38" s="96">
        <v>20</v>
      </c>
      <c r="AK38" s="37">
        <f t="shared" ref="AK38:AK45" si="21">AJ38*$G38*8</f>
        <v>5500.8</v>
      </c>
    </row>
    <row r="39" spans="2:39" s="34" customFormat="1" x14ac:dyDescent="0.25">
      <c r="B39" s="33" t="s">
        <v>29</v>
      </c>
      <c r="C39" s="35" t="s">
        <v>33</v>
      </c>
      <c r="D39" s="35" t="s">
        <v>14</v>
      </c>
      <c r="E39" s="35"/>
      <c r="F39" s="36"/>
      <c r="G39" s="9">
        <v>85.95</v>
      </c>
      <c r="H39" s="38"/>
      <c r="I39" s="38"/>
      <c r="J39" s="35"/>
      <c r="K39" s="37"/>
      <c r="L39" s="35"/>
      <c r="M39" s="37"/>
      <c r="N39" s="35">
        <v>0</v>
      </c>
      <c r="O39" s="37">
        <f t="shared" si="10"/>
        <v>0</v>
      </c>
      <c r="P39" s="87">
        <v>0</v>
      </c>
      <c r="Q39" s="37">
        <f t="shared" si="11"/>
        <v>0</v>
      </c>
      <c r="R39" s="89">
        <v>10</v>
      </c>
      <c r="S39" s="37">
        <f t="shared" si="12"/>
        <v>6876</v>
      </c>
      <c r="T39" s="35"/>
      <c r="U39" s="37">
        <f t="shared" si="13"/>
        <v>0</v>
      </c>
      <c r="V39" s="35"/>
      <c r="W39" s="37">
        <f t="shared" si="14"/>
        <v>0</v>
      </c>
      <c r="X39" s="35">
        <v>21</v>
      </c>
      <c r="Y39" s="37">
        <f t="shared" si="15"/>
        <v>14439.6</v>
      </c>
      <c r="Z39" s="35">
        <v>23</v>
      </c>
      <c r="AA39" s="37">
        <f t="shared" si="16"/>
        <v>15814.800000000001</v>
      </c>
      <c r="AB39" s="35">
        <v>21</v>
      </c>
      <c r="AC39" s="37">
        <f t="shared" si="17"/>
        <v>14439.6</v>
      </c>
      <c r="AD39" s="35">
        <v>21</v>
      </c>
      <c r="AE39" s="37">
        <f t="shared" si="18"/>
        <v>14439.6</v>
      </c>
      <c r="AF39" s="35">
        <v>21</v>
      </c>
      <c r="AG39" s="37">
        <f t="shared" si="19"/>
        <v>14439.6</v>
      </c>
      <c r="AH39" s="35">
        <v>2</v>
      </c>
      <c r="AI39" s="37">
        <f t="shared" si="20"/>
        <v>1375.2</v>
      </c>
      <c r="AJ39" s="96">
        <v>0</v>
      </c>
      <c r="AK39" s="37">
        <f t="shared" si="21"/>
        <v>0</v>
      </c>
      <c r="AM39" s="98"/>
    </row>
    <row r="40" spans="2:39" s="34" customFormat="1" x14ac:dyDescent="0.25">
      <c r="B40" s="93" t="s">
        <v>28</v>
      </c>
      <c r="C40" s="35" t="s">
        <v>33</v>
      </c>
      <c r="D40" s="35" t="s">
        <v>14</v>
      </c>
      <c r="E40" s="35"/>
      <c r="F40" s="36"/>
      <c r="G40" s="9">
        <v>85.95</v>
      </c>
      <c r="H40" s="38"/>
      <c r="I40" s="94"/>
      <c r="J40" s="35"/>
      <c r="K40" s="37"/>
      <c r="L40" s="35"/>
      <c r="M40" s="37"/>
      <c r="N40" s="35">
        <v>0</v>
      </c>
      <c r="O40" s="37">
        <f t="shared" si="10"/>
        <v>0</v>
      </c>
      <c r="P40" s="87">
        <v>0</v>
      </c>
      <c r="Q40" s="37">
        <f t="shared" si="11"/>
        <v>0</v>
      </c>
      <c r="R40" s="89">
        <v>10</v>
      </c>
      <c r="S40" s="37">
        <f t="shared" si="12"/>
        <v>6876</v>
      </c>
      <c r="T40" s="35"/>
      <c r="U40" s="37">
        <f t="shared" si="13"/>
        <v>0</v>
      </c>
      <c r="V40" s="35"/>
      <c r="W40" s="37">
        <f t="shared" si="14"/>
        <v>0</v>
      </c>
      <c r="X40" s="35">
        <v>0</v>
      </c>
      <c r="Y40" s="37">
        <f t="shared" si="15"/>
        <v>0</v>
      </c>
      <c r="Z40" s="35">
        <v>0</v>
      </c>
      <c r="AA40" s="37">
        <f t="shared" si="16"/>
        <v>0</v>
      </c>
      <c r="AB40" s="35">
        <v>0</v>
      </c>
      <c r="AC40" s="37">
        <f t="shared" si="17"/>
        <v>0</v>
      </c>
      <c r="AD40" s="35">
        <v>0</v>
      </c>
      <c r="AE40" s="37">
        <f t="shared" si="18"/>
        <v>0</v>
      </c>
      <c r="AF40" s="35">
        <v>0</v>
      </c>
      <c r="AG40" s="37">
        <v>0</v>
      </c>
      <c r="AH40" s="35">
        <v>14</v>
      </c>
      <c r="AI40" s="37">
        <f t="shared" si="20"/>
        <v>9626.4</v>
      </c>
      <c r="AJ40" s="96">
        <v>21</v>
      </c>
      <c r="AK40" s="37">
        <f t="shared" si="21"/>
        <v>14439.6</v>
      </c>
    </row>
    <row r="41" spans="2:39" x14ac:dyDescent="0.25">
      <c r="B41" s="33" t="s">
        <v>31</v>
      </c>
      <c r="C41" s="4" t="s">
        <v>35</v>
      </c>
      <c r="D41" s="4" t="s">
        <v>14</v>
      </c>
      <c r="E41" s="4"/>
      <c r="F41" s="10"/>
      <c r="G41" s="9">
        <v>85.95</v>
      </c>
      <c r="H41" s="3"/>
      <c r="I41" s="3"/>
      <c r="J41" s="4">
        <v>19</v>
      </c>
      <c r="K41" s="9">
        <f>J41*$G41*8</f>
        <v>13064.4</v>
      </c>
      <c r="L41" s="42">
        <v>20</v>
      </c>
      <c r="M41" s="9">
        <f>L41*$G41*8</f>
        <v>13752</v>
      </c>
      <c r="N41" s="42">
        <v>22</v>
      </c>
      <c r="O41" s="9">
        <f t="shared" si="10"/>
        <v>15127.2</v>
      </c>
      <c r="P41" s="86">
        <v>21</v>
      </c>
      <c r="Q41" s="9">
        <f t="shared" si="11"/>
        <v>14439.6</v>
      </c>
      <c r="R41" s="42">
        <v>20</v>
      </c>
      <c r="S41" s="9">
        <f t="shared" si="12"/>
        <v>13752</v>
      </c>
      <c r="T41" s="42">
        <v>22</v>
      </c>
      <c r="U41" s="9">
        <f t="shared" si="13"/>
        <v>15127.2</v>
      </c>
      <c r="V41" s="42">
        <v>22</v>
      </c>
      <c r="W41" s="9">
        <f t="shared" si="14"/>
        <v>15127.2</v>
      </c>
      <c r="X41" s="42">
        <v>20</v>
      </c>
      <c r="Y41" s="9">
        <f t="shared" si="15"/>
        <v>13752</v>
      </c>
      <c r="Z41" s="4">
        <v>23</v>
      </c>
      <c r="AA41" s="9">
        <f t="shared" si="16"/>
        <v>15814.800000000001</v>
      </c>
      <c r="AB41" s="4">
        <v>21</v>
      </c>
      <c r="AC41" s="9">
        <f t="shared" si="17"/>
        <v>14439.6</v>
      </c>
      <c r="AD41" s="4">
        <v>18</v>
      </c>
      <c r="AE41" s="9">
        <f t="shared" si="18"/>
        <v>12376.800000000001</v>
      </c>
      <c r="AF41" s="4">
        <v>21</v>
      </c>
      <c r="AG41" s="9">
        <f t="shared" si="19"/>
        <v>14439.6</v>
      </c>
      <c r="AH41" s="4">
        <v>19</v>
      </c>
      <c r="AI41" s="9">
        <f t="shared" si="20"/>
        <v>13064.4</v>
      </c>
      <c r="AJ41" s="96">
        <v>21</v>
      </c>
      <c r="AK41" s="9">
        <f t="shared" si="21"/>
        <v>14439.6</v>
      </c>
    </row>
    <row r="42" spans="2:39" x14ac:dyDescent="0.25">
      <c r="B42" s="33" t="s">
        <v>176</v>
      </c>
      <c r="C42" s="4" t="s">
        <v>48</v>
      </c>
      <c r="D42" s="4" t="s">
        <v>21</v>
      </c>
      <c r="E42" s="4"/>
      <c r="F42" s="10"/>
      <c r="G42" s="9">
        <v>34.380000000000003</v>
      </c>
      <c r="H42" s="3"/>
      <c r="I42" s="3"/>
      <c r="J42" s="4">
        <v>0</v>
      </c>
      <c r="K42" s="9">
        <f>J42*$G42*8</f>
        <v>0</v>
      </c>
      <c r="L42" s="42">
        <v>5.25</v>
      </c>
      <c r="M42" s="9">
        <f>L42*$G42*8</f>
        <v>1443.96</v>
      </c>
      <c r="N42" s="42">
        <v>5.5</v>
      </c>
      <c r="O42" s="9">
        <f t="shared" si="10"/>
        <v>1512.72</v>
      </c>
      <c r="P42" s="86">
        <v>5.5</v>
      </c>
      <c r="Q42" s="9">
        <f t="shared" si="11"/>
        <v>1512.72</v>
      </c>
      <c r="R42" s="42">
        <v>5</v>
      </c>
      <c r="S42" s="9">
        <f t="shared" si="12"/>
        <v>1375.2</v>
      </c>
      <c r="T42" s="42">
        <v>5.5</v>
      </c>
      <c r="U42" s="9">
        <f t="shared" si="13"/>
        <v>1512.72</v>
      </c>
      <c r="V42" s="42">
        <v>5</v>
      </c>
      <c r="W42" s="9">
        <f t="shared" si="14"/>
        <v>1375.2</v>
      </c>
      <c r="X42" s="42">
        <v>5.25</v>
      </c>
      <c r="Y42" s="9">
        <f t="shared" si="15"/>
        <v>1443.96</v>
      </c>
      <c r="Z42" s="4">
        <v>5.75</v>
      </c>
      <c r="AA42" s="9">
        <f t="shared" si="16"/>
        <v>1581.48</v>
      </c>
      <c r="AB42" s="4">
        <v>5.25</v>
      </c>
      <c r="AC42" s="9">
        <f t="shared" si="17"/>
        <v>1443.96</v>
      </c>
      <c r="AD42" s="4">
        <v>5.5</v>
      </c>
      <c r="AE42" s="9">
        <f t="shared" si="18"/>
        <v>1512.72</v>
      </c>
      <c r="AF42" s="4">
        <v>5.75</v>
      </c>
      <c r="AG42" s="9">
        <f t="shared" si="19"/>
        <v>1581.48</v>
      </c>
      <c r="AH42" s="4">
        <v>5.5</v>
      </c>
      <c r="AI42" s="9">
        <f t="shared" si="20"/>
        <v>1512.72</v>
      </c>
      <c r="AJ42" s="96">
        <v>5.25</v>
      </c>
      <c r="AK42" s="9">
        <f t="shared" si="21"/>
        <v>1443.96</v>
      </c>
    </row>
    <row r="43" spans="2:39" x14ac:dyDescent="0.25">
      <c r="B43" s="33" t="s">
        <v>32</v>
      </c>
      <c r="C43" s="4" t="s">
        <v>33</v>
      </c>
      <c r="D43" s="4" t="s">
        <v>21</v>
      </c>
      <c r="E43" s="4"/>
      <c r="F43" s="10"/>
      <c r="G43" s="9">
        <v>28.65</v>
      </c>
      <c r="H43" s="3"/>
      <c r="I43" s="3"/>
      <c r="J43" s="4">
        <v>17</v>
      </c>
      <c r="K43" s="9">
        <f>J43*$G43*8</f>
        <v>3896.3999999999996</v>
      </c>
      <c r="L43" s="42">
        <v>21</v>
      </c>
      <c r="M43" s="9">
        <f>L43*$G43*8</f>
        <v>4813.2</v>
      </c>
      <c r="N43" s="42">
        <v>22</v>
      </c>
      <c r="O43" s="9">
        <f t="shared" si="10"/>
        <v>5042.3999999999996</v>
      </c>
      <c r="P43" s="86">
        <v>22</v>
      </c>
      <c r="Q43" s="9">
        <f t="shared" si="11"/>
        <v>5042.3999999999996</v>
      </c>
      <c r="R43" s="42">
        <v>20</v>
      </c>
      <c r="S43" s="9">
        <f t="shared" si="12"/>
        <v>4584</v>
      </c>
      <c r="T43" s="42">
        <v>23</v>
      </c>
      <c r="U43" s="9">
        <f t="shared" si="13"/>
        <v>5271.5999999999995</v>
      </c>
      <c r="V43" s="42">
        <v>20</v>
      </c>
      <c r="W43" s="9">
        <f t="shared" si="14"/>
        <v>4584</v>
      </c>
      <c r="X43" s="42">
        <v>21</v>
      </c>
      <c r="Y43" s="9">
        <f t="shared" si="15"/>
        <v>4813.2</v>
      </c>
      <c r="Z43" s="4">
        <v>23</v>
      </c>
      <c r="AA43" s="9">
        <f t="shared" si="16"/>
        <v>5271.5999999999995</v>
      </c>
      <c r="AB43" s="4">
        <v>21</v>
      </c>
      <c r="AC43" s="9">
        <f t="shared" si="17"/>
        <v>4813.2</v>
      </c>
      <c r="AD43" s="4">
        <v>21</v>
      </c>
      <c r="AE43" s="9">
        <f t="shared" si="18"/>
        <v>4813.2</v>
      </c>
      <c r="AF43" s="4">
        <v>23</v>
      </c>
      <c r="AG43" s="9">
        <f t="shared" si="19"/>
        <v>5271.5999999999995</v>
      </c>
      <c r="AH43" s="4">
        <v>20</v>
      </c>
      <c r="AI43" s="9">
        <f t="shared" si="20"/>
        <v>4584</v>
      </c>
      <c r="AJ43" s="96">
        <v>21</v>
      </c>
      <c r="AK43" s="9">
        <f t="shared" si="21"/>
        <v>4813.2</v>
      </c>
    </row>
    <row r="44" spans="2:39" x14ac:dyDescent="0.25">
      <c r="B44" s="33" t="s">
        <v>133</v>
      </c>
      <c r="C44" s="4" t="s">
        <v>36</v>
      </c>
      <c r="D44" s="4" t="s">
        <v>21</v>
      </c>
      <c r="E44" s="4"/>
      <c r="F44" s="10"/>
      <c r="G44" s="9">
        <v>28.65</v>
      </c>
      <c r="H44" s="3"/>
      <c r="I44" s="3"/>
      <c r="J44" s="4">
        <v>20</v>
      </c>
      <c r="K44" s="9">
        <f>J44*$G44*8</f>
        <v>4584</v>
      </c>
      <c r="L44" s="42">
        <v>21</v>
      </c>
      <c r="M44" s="9">
        <f>L44*$G44*8</f>
        <v>4813.2</v>
      </c>
      <c r="N44" s="42">
        <v>22</v>
      </c>
      <c r="O44" s="9">
        <f t="shared" si="10"/>
        <v>5042.3999999999996</v>
      </c>
      <c r="P44" s="86">
        <v>22</v>
      </c>
      <c r="Q44" s="9">
        <f t="shared" si="11"/>
        <v>5042.3999999999996</v>
      </c>
      <c r="R44" s="42">
        <v>20</v>
      </c>
      <c r="S44" s="9">
        <f t="shared" si="12"/>
        <v>4584</v>
      </c>
      <c r="T44" s="42">
        <v>23</v>
      </c>
      <c r="U44" s="9">
        <f t="shared" si="13"/>
        <v>5271.5999999999995</v>
      </c>
      <c r="V44" s="42">
        <v>20</v>
      </c>
      <c r="W44" s="9">
        <f t="shared" si="14"/>
        <v>4584</v>
      </c>
      <c r="X44" s="42">
        <v>21</v>
      </c>
      <c r="Y44" s="9">
        <f t="shared" si="15"/>
        <v>4813.2</v>
      </c>
      <c r="Z44" s="4">
        <v>23</v>
      </c>
      <c r="AA44" s="9">
        <f t="shared" si="16"/>
        <v>5271.5999999999995</v>
      </c>
      <c r="AB44" s="4">
        <v>21</v>
      </c>
      <c r="AC44" s="9">
        <f t="shared" si="17"/>
        <v>4813.2</v>
      </c>
      <c r="AD44" s="4">
        <v>20</v>
      </c>
      <c r="AE44" s="9">
        <f t="shared" si="18"/>
        <v>4584</v>
      </c>
      <c r="AF44" s="4">
        <v>23</v>
      </c>
      <c r="AG44" s="9">
        <f t="shared" si="19"/>
        <v>5271.5999999999995</v>
      </c>
      <c r="AH44" s="4">
        <v>9</v>
      </c>
      <c r="AI44" s="9">
        <f t="shared" si="20"/>
        <v>2062.7999999999997</v>
      </c>
      <c r="AJ44" s="96">
        <v>15</v>
      </c>
      <c r="AK44" s="9">
        <f t="shared" si="21"/>
        <v>3438</v>
      </c>
    </row>
    <row r="45" spans="2:39" x14ac:dyDescent="0.25">
      <c r="B45" s="33" t="s">
        <v>134</v>
      </c>
      <c r="C45" s="4" t="s">
        <v>37</v>
      </c>
      <c r="D45" s="4" t="s">
        <v>21</v>
      </c>
      <c r="E45" s="4"/>
      <c r="F45" s="10"/>
      <c r="G45" s="9">
        <v>28.65</v>
      </c>
      <c r="H45" s="3"/>
      <c r="I45" s="3"/>
      <c r="J45" s="4">
        <v>19</v>
      </c>
      <c r="K45" s="9">
        <f>J45*$G45*8</f>
        <v>4354.8</v>
      </c>
      <c r="L45" s="42">
        <v>21</v>
      </c>
      <c r="M45" s="9">
        <f>L45*$G45*8</f>
        <v>4813.2</v>
      </c>
      <c r="N45" s="42">
        <v>22</v>
      </c>
      <c r="O45" s="9">
        <f t="shared" si="10"/>
        <v>5042.3999999999996</v>
      </c>
      <c r="P45" s="86">
        <v>22</v>
      </c>
      <c r="Q45" s="9">
        <f t="shared" si="11"/>
        <v>5042.3999999999996</v>
      </c>
      <c r="R45" s="42">
        <v>20</v>
      </c>
      <c r="S45" s="9">
        <f t="shared" si="12"/>
        <v>4584</v>
      </c>
      <c r="T45" s="42">
        <v>23</v>
      </c>
      <c r="U45" s="9">
        <f t="shared" si="13"/>
        <v>5271.5999999999995</v>
      </c>
      <c r="V45" s="42">
        <v>20</v>
      </c>
      <c r="W45" s="9">
        <f t="shared" si="14"/>
        <v>4584</v>
      </c>
      <c r="X45" s="42">
        <v>21</v>
      </c>
      <c r="Y45" s="9">
        <f t="shared" si="15"/>
        <v>4813.2</v>
      </c>
      <c r="Z45" s="4">
        <v>23</v>
      </c>
      <c r="AA45" s="9">
        <f t="shared" si="16"/>
        <v>5271.5999999999995</v>
      </c>
      <c r="AB45" s="4">
        <v>21</v>
      </c>
      <c r="AC45" s="9">
        <f t="shared" si="17"/>
        <v>4813.2</v>
      </c>
      <c r="AD45" s="4">
        <v>15</v>
      </c>
      <c r="AE45" s="9">
        <f t="shared" si="18"/>
        <v>3438</v>
      </c>
      <c r="AF45" s="4">
        <v>22</v>
      </c>
      <c r="AG45" s="9">
        <f t="shared" si="19"/>
        <v>5042.3999999999996</v>
      </c>
      <c r="AH45" s="4">
        <v>19</v>
      </c>
      <c r="AI45" s="9">
        <f t="shared" si="20"/>
        <v>4354.8</v>
      </c>
      <c r="AJ45" s="96">
        <v>20</v>
      </c>
      <c r="AK45" s="9">
        <f t="shared" si="21"/>
        <v>4584</v>
      </c>
    </row>
    <row r="46" spans="2:39" hidden="1" x14ac:dyDescent="0.25">
      <c r="B46" s="90" t="s">
        <v>99</v>
      </c>
      <c r="C46" s="4" t="s">
        <v>33</v>
      </c>
      <c r="D46" s="4" t="s">
        <v>21</v>
      </c>
      <c r="E46" s="4"/>
      <c r="F46" s="8"/>
      <c r="G46" s="9">
        <v>37.450000000000003</v>
      </c>
      <c r="H46" s="3"/>
      <c r="I46" s="3"/>
      <c r="J46" s="4">
        <v>20</v>
      </c>
      <c r="K46" s="9">
        <f>J46*$G$8*8</f>
        <v>5500.8</v>
      </c>
      <c r="L46" s="42">
        <v>21</v>
      </c>
      <c r="M46" s="9">
        <f>L46*$G$8*8</f>
        <v>5775.84</v>
      </c>
      <c r="N46" s="42">
        <v>21</v>
      </c>
      <c r="O46" s="9">
        <f>N46*$G$46*8</f>
        <v>6291.6</v>
      </c>
      <c r="P46" s="86">
        <v>22</v>
      </c>
      <c r="Q46" s="9">
        <f>P46*$G$46*8</f>
        <v>6591.2000000000007</v>
      </c>
      <c r="R46" s="42">
        <v>0</v>
      </c>
      <c r="S46" s="9">
        <f>R46*$G$46*8</f>
        <v>0</v>
      </c>
      <c r="T46" s="42">
        <v>0</v>
      </c>
      <c r="U46" s="9">
        <f>T46*$G$46*8</f>
        <v>0</v>
      </c>
      <c r="V46" s="42">
        <v>0</v>
      </c>
      <c r="W46" s="9">
        <f>V46*$G$46*8</f>
        <v>0</v>
      </c>
      <c r="X46" s="42">
        <v>0</v>
      </c>
      <c r="Y46" s="9">
        <f>X46*$G$46*8</f>
        <v>0</v>
      </c>
      <c r="Z46" s="4">
        <v>0</v>
      </c>
      <c r="AA46" s="9">
        <f>Z46*$G$46*8</f>
        <v>0</v>
      </c>
      <c r="AB46" s="4">
        <v>0</v>
      </c>
      <c r="AC46" s="9">
        <f>AB46*$G$46*8</f>
        <v>0</v>
      </c>
      <c r="AD46" s="4">
        <v>0</v>
      </c>
      <c r="AE46" s="9">
        <f>AD46*$G$46*8</f>
        <v>0</v>
      </c>
      <c r="AF46" s="4">
        <v>0</v>
      </c>
      <c r="AG46" s="9">
        <f>AF46*$G$46*8</f>
        <v>0</v>
      </c>
      <c r="AH46" s="4">
        <v>0</v>
      </c>
      <c r="AI46" s="9">
        <f>AH46*$G$46*8</f>
        <v>0</v>
      </c>
      <c r="AJ46" s="96">
        <v>0</v>
      </c>
      <c r="AK46" s="9">
        <f>AJ46*$G$46*8</f>
        <v>0</v>
      </c>
    </row>
    <row r="47" spans="2:39" x14ac:dyDescent="0.25">
      <c r="B47" s="90" t="s">
        <v>99</v>
      </c>
      <c r="C47" s="4" t="s">
        <v>33</v>
      </c>
      <c r="D47" s="4" t="s">
        <v>21</v>
      </c>
      <c r="E47" s="4"/>
      <c r="F47" s="8"/>
      <c r="G47" s="9">
        <v>35</v>
      </c>
      <c r="H47" s="3"/>
      <c r="I47" s="3"/>
      <c r="J47" s="4">
        <v>20</v>
      </c>
      <c r="K47" s="9">
        <f>J47*$G$8*8</f>
        <v>5500.8</v>
      </c>
      <c r="L47" s="42">
        <v>21</v>
      </c>
      <c r="M47" s="9">
        <f>L47*$G$8*8</f>
        <v>5775.84</v>
      </c>
      <c r="N47" s="42">
        <v>21</v>
      </c>
      <c r="O47" s="9">
        <f>N47*$G$46*8</f>
        <v>6291.6</v>
      </c>
      <c r="P47" s="86">
        <v>0</v>
      </c>
      <c r="Q47" s="9">
        <f>P47*$G$46*8</f>
        <v>0</v>
      </c>
      <c r="R47" s="42">
        <v>20</v>
      </c>
      <c r="S47" s="9">
        <f>R47*$G$47*8</f>
        <v>5600</v>
      </c>
      <c r="T47" s="42">
        <v>23</v>
      </c>
      <c r="U47" s="9">
        <f>T47*$G$47*8</f>
        <v>6440</v>
      </c>
      <c r="V47" s="42">
        <v>20</v>
      </c>
      <c r="W47" s="9">
        <f>V47*$G$47*8</f>
        <v>5600</v>
      </c>
      <c r="X47" s="42">
        <v>21</v>
      </c>
      <c r="Y47" s="9">
        <f>X47*$G$47*8</f>
        <v>5880</v>
      </c>
      <c r="Z47" s="4">
        <v>23</v>
      </c>
      <c r="AA47" s="9">
        <f>Z47*$G$47*8</f>
        <v>6440</v>
      </c>
      <c r="AB47" s="4">
        <v>21</v>
      </c>
      <c r="AC47" s="9">
        <f>AB47*$G$47*8</f>
        <v>5880</v>
      </c>
      <c r="AD47" s="4">
        <v>19</v>
      </c>
      <c r="AE47" s="9">
        <f>AD47*$G$47*8</f>
        <v>5320</v>
      </c>
      <c r="AF47" s="4">
        <v>22</v>
      </c>
      <c r="AG47" s="9">
        <f>AF47*$G$47*8</f>
        <v>6160</v>
      </c>
      <c r="AH47" s="4">
        <v>20</v>
      </c>
      <c r="AI47" s="9">
        <f>AH47*$G$47*8</f>
        <v>5600</v>
      </c>
      <c r="AJ47" s="96">
        <v>21</v>
      </c>
      <c r="AK47" s="9">
        <f>AJ47*$G$47*8</f>
        <v>5880</v>
      </c>
    </row>
    <row r="48" spans="2:39" x14ac:dyDescent="0.25">
      <c r="B48" s="33" t="s">
        <v>100</v>
      </c>
      <c r="C48" s="4" t="s">
        <v>101</v>
      </c>
      <c r="D48" s="4" t="s">
        <v>21</v>
      </c>
      <c r="E48" s="4"/>
      <c r="F48" s="8"/>
      <c r="G48" s="9">
        <v>28.65</v>
      </c>
      <c r="H48" s="3"/>
      <c r="I48" s="3"/>
      <c r="J48" s="4">
        <v>20</v>
      </c>
      <c r="K48" s="9">
        <f>J48*$G$8*8</f>
        <v>5500.8</v>
      </c>
      <c r="L48" s="42">
        <v>21</v>
      </c>
      <c r="M48" s="9">
        <f>L48*$G$8*8</f>
        <v>5775.84</v>
      </c>
      <c r="N48" s="42">
        <v>19</v>
      </c>
      <c r="O48" s="9">
        <f>N48*$G$48*8</f>
        <v>4354.8</v>
      </c>
      <c r="P48" s="86">
        <v>22</v>
      </c>
      <c r="Q48" s="9">
        <f>P48*$G$48*8</f>
        <v>5042.3999999999996</v>
      </c>
      <c r="R48" s="42">
        <v>20</v>
      </c>
      <c r="S48" s="9">
        <f>R48*$G$48*8</f>
        <v>4584</v>
      </c>
      <c r="T48" s="42">
        <v>23</v>
      </c>
      <c r="U48" s="9">
        <f>T48*$G$48*8</f>
        <v>5271.5999999999995</v>
      </c>
      <c r="V48" s="42">
        <v>20</v>
      </c>
      <c r="W48" s="9">
        <f>V48*$G$48*8</f>
        <v>4584</v>
      </c>
      <c r="X48" s="42">
        <v>21</v>
      </c>
      <c r="Y48" s="9">
        <f>X48*$G$48*8</f>
        <v>4813.2</v>
      </c>
      <c r="Z48" s="4">
        <v>23</v>
      </c>
      <c r="AA48" s="9">
        <f>Z48*$G$48*8</f>
        <v>5271.5999999999995</v>
      </c>
      <c r="AB48" s="4">
        <v>21</v>
      </c>
      <c r="AC48" s="9">
        <f>AB48*$G$48*8</f>
        <v>4813.2</v>
      </c>
      <c r="AD48" s="4">
        <v>20</v>
      </c>
      <c r="AE48" s="9">
        <f>AD48*$G$48*8</f>
        <v>4584</v>
      </c>
      <c r="AF48" s="4">
        <v>23</v>
      </c>
      <c r="AG48" s="9">
        <f>AF48*$G$48*8</f>
        <v>5271.5999999999995</v>
      </c>
      <c r="AH48" s="4">
        <v>18</v>
      </c>
      <c r="AI48" s="9">
        <f>AH48*$G$48*8</f>
        <v>4125.5999999999995</v>
      </c>
      <c r="AJ48" s="96">
        <v>21</v>
      </c>
      <c r="AK48" s="9">
        <f>AJ48*$G$48*8</f>
        <v>4813.2</v>
      </c>
    </row>
    <row r="49" spans="2:37" x14ac:dyDescent="0.25">
      <c r="B49" s="4" t="s">
        <v>132</v>
      </c>
      <c r="C49" s="4" t="s">
        <v>33</v>
      </c>
      <c r="D49" s="4" t="s">
        <v>21</v>
      </c>
      <c r="E49" s="4"/>
      <c r="F49" s="8"/>
      <c r="G49" s="9">
        <v>35</v>
      </c>
      <c r="H49" s="3"/>
      <c r="I49" s="3"/>
      <c r="J49" s="4"/>
      <c r="K49" s="9"/>
      <c r="L49" s="42"/>
      <c r="M49" s="9"/>
      <c r="N49" s="42"/>
      <c r="O49" s="9"/>
      <c r="P49" s="86"/>
      <c r="Q49" s="9"/>
      <c r="R49" s="42"/>
      <c r="S49" s="9"/>
      <c r="T49" s="42"/>
      <c r="U49" s="9"/>
      <c r="V49" s="42"/>
      <c r="W49" s="9"/>
      <c r="X49" s="42">
        <v>23</v>
      </c>
      <c r="Y49" s="9"/>
      <c r="Z49" s="4"/>
      <c r="AA49" s="9"/>
      <c r="AB49" s="4"/>
      <c r="AC49" s="9"/>
      <c r="AD49" s="4"/>
      <c r="AE49" s="9"/>
      <c r="AF49" s="4">
        <v>23</v>
      </c>
      <c r="AG49" s="9">
        <f>AF49*$G$49*8</f>
        <v>6440</v>
      </c>
      <c r="AH49" s="4">
        <v>20</v>
      </c>
      <c r="AI49" s="9">
        <f>AH49*$G$49*8</f>
        <v>5600</v>
      </c>
      <c r="AJ49" s="96">
        <v>19</v>
      </c>
      <c r="AK49" s="9">
        <f>AJ49*$G$49*8</f>
        <v>5320</v>
      </c>
    </row>
    <row r="50" spans="2:37" x14ac:dyDescent="0.25">
      <c r="B50" s="95" t="s">
        <v>172</v>
      </c>
      <c r="C50" s="4" t="s">
        <v>37</v>
      </c>
      <c r="D50" s="4" t="s">
        <v>21</v>
      </c>
      <c r="E50" s="4"/>
      <c r="F50" s="8"/>
      <c r="G50" s="9">
        <v>28.65</v>
      </c>
      <c r="H50" s="3"/>
      <c r="I50" s="3"/>
      <c r="J50" s="4"/>
      <c r="K50" s="9"/>
      <c r="L50" s="42"/>
      <c r="M50" s="9"/>
      <c r="N50" s="42"/>
      <c r="O50" s="9"/>
      <c r="P50" s="86"/>
      <c r="Q50" s="9"/>
      <c r="R50" s="42"/>
      <c r="S50" s="9"/>
      <c r="T50" s="42"/>
      <c r="U50" s="9"/>
      <c r="V50" s="42"/>
      <c r="W50" s="9"/>
      <c r="X50" s="42">
        <v>21</v>
      </c>
      <c r="Y50" s="9"/>
      <c r="Z50" s="4"/>
      <c r="AA50" s="9"/>
      <c r="AB50" s="4"/>
      <c r="AC50" s="9"/>
      <c r="AD50" s="4"/>
      <c r="AE50" s="9"/>
      <c r="AF50" s="4">
        <v>24</v>
      </c>
      <c r="AG50" s="9">
        <f>AF50*$G$50*8</f>
        <v>5500.7999999999993</v>
      </c>
      <c r="AH50" s="4">
        <v>20</v>
      </c>
      <c r="AI50" s="9">
        <f>AH50*$G$50*8</f>
        <v>4584</v>
      </c>
      <c r="AJ50" s="96">
        <v>21</v>
      </c>
      <c r="AK50" s="9">
        <f>AJ50*$G$50*8</f>
        <v>4813.2</v>
      </c>
    </row>
    <row r="51" spans="2:37" x14ac:dyDescent="0.25">
      <c r="B51" s="95" t="s">
        <v>177</v>
      </c>
      <c r="C51" s="4" t="s">
        <v>37</v>
      </c>
      <c r="D51" s="4" t="s">
        <v>21</v>
      </c>
      <c r="E51" s="4"/>
      <c r="F51" s="8"/>
      <c r="G51" s="9">
        <v>28.65</v>
      </c>
      <c r="H51" s="3"/>
      <c r="I51" s="3"/>
      <c r="J51" s="4"/>
      <c r="K51" s="9"/>
      <c r="L51" s="42"/>
      <c r="M51" s="9"/>
      <c r="N51" s="42"/>
      <c r="O51" s="9"/>
      <c r="P51" s="86"/>
      <c r="Q51" s="9"/>
      <c r="R51" s="42"/>
      <c r="S51" s="9"/>
      <c r="T51" s="42"/>
      <c r="U51" s="9"/>
      <c r="V51" s="42"/>
      <c r="W51" s="9"/>
      <c r="X51" s="42">
        <v>21</v>
      </c>
      <c r="Y51" s="9"/>
      <c r="Z51" s="4"/>
      <c r="AA51" s="9"/>
      <c r="AB51" s="4"/>
      <c r="AC51" s="9"/>
      <c r="AD51" s="4"/>
      <c r="AE51" s="9"/>
      <c r="AF51" s="4">
        <v>13</v>
      </c>
      <c r="AG51" s="9">
        <f>AF51*$G$51*8</f>
        <v>2979.6</v>
      </c>
      <c r="AH51" s="4">
        <v>17</v>
      </c>
      <c r="AI51" s="9">
        <f>AH51*$G$51*8</f>
        <v>3896.3999999999996</v>
      </c>
      <c r="AJ51" s="96">
        <v>21</v>
      </c>
      <c r="AK51" s="9">
        <f>AJ51*$G$51*8</f>
        <v>4813.2</v>
      </c>
    </row>
    <row r="52" spans="2:37" x14ac:dyDescent="0.25">
      <c r="B52" s="95" t="s">
        <v>186</v>
      </c>
      <c r="C52" s="4" t="s">
        <v>37</v>
      </c>
      <c r="D52" s="4" t="s">
        <v>21</v>
      </c>
      <c r="E52" s="4"/>
      <c r="F52" s="8"/>
      <c r="G52" s="9">
        <v>28.65</v>
      </c>
      <c r="H52" s="3"/>
      <c r="I52" s="3"/>
      <c r="J52" s="4"/>
      <c r="K52" s="9"/>
      <c r="L52" s="42"/>
      <c r="M52" s="9"/>
      <c r="N52" s="42"/>
      <c r="O52" s="9"/>
      <c r="P52" s="86"/>
      <c r="Q52" s="9"/>
      <c r="R52" s="42"/>
      <c r="S52" s="9"/>
      <c r="T52" s="42"/>
      <c r="U52" s="9"/>
      <c r="V52" s="42"/>
      <c r="W52" s="9"/>
      <c r="X52" s="42">
        <v>21</v>
      </c>
      <c r="Y52" s="9"/>
      <c r="Z52" s="4"/>
      <c r="AA52" s="9"/>
      <c r="AB52" s="4"/>
      <c r="AC52" s="9"/>
      <c r="AD52" s="4"/>
      <c r="AE52" s="9"/>
      <c r="AF52" s="4"/>
      <c r="AG52" s="9"/>
      <c r="AH52" s="4"/>
      <c r="AI52" s="9"/>
      <c r="AJ52" s="96">
        <v>16</v>
      </c>
      <c r="AK52" s="9">
        <f>AJ52*$G$51*8</f>
        <v>3667.2</v>
      </c>
    </row>
    <row r="53" spans="2:37" x14ac:dyDescent="0.25">
      <c r="B53" s="11" t="s">
        <v>13</v>
      </c>
      <c r="C53" s="4"/>
      <c r="D53" s="4"/>
      <c r="E53" s="4"/>
      <c r="F53" s="4"/>
      <c r="G53" s="97"/>
      <c r="H53" s="4"/>
      <c r="I53" s="4"/>
      <c r="J53" s="4"/>
      <c r="K53" s="12">
        <f>SUM(K37:K48)</f>
        <v>53403.600000000013</v>
      </c>
      <c r="L53" s="4"/>
      <c r="M53" s="12">
        <f>SUBTOTAL(109,M37:M48)</f>
        <v>52738.92</v>
      </c>
      <c r="N53" s="4"/>
      <c r="O53" s="12">
        <f>SUBTOTAL(109,O37:O48)</f>
        <v>53965.200000000004</v>
      </c>
      <c r="P53" s="4"/>
      <c r="Q53" s="12">
        <f>SUBTOTAL(109,Q37:Q48)</f>
        <v>48223.680000000008</v>
      </c>
      <c r="R53" s="4"/>
      <c r="S53" s="12">
        <f>SUBTOTAL(109,S37:S48)</f>
        <v>61066.399999999994</v>
      </c>
      <c r="T53" s="4"/>
      <c r="U53" s="12">
        <f>SUBTOTAL(109,U37:U48)</f>
        <v>50492.24</v>
      </c>
      <c r="V53" s="4"/>
      <c r="W53" s="12">
        <f>SUBTOTAL(109,W37:W48)</f>
        <v>45939.199999999997</v>
      </c>
      <c r="X53" s="4"/>
      <c r="Y53" s="12">
        <f>SUBTOTAL(109,Y37:Y48)</f>
        <v>60544.19999999999</v>
      </c>
      <c r="Z53" s="4"/>
      <c r="AA53" s="12">
        <f>SUBTOTAL(109,AA37:AA48)</f>
        <v>67063.400000000009</v>
      </c>
      <c r="AB53" s="4"/>
      <c r="AC53" s="12">
        <f>SUBTOTAL(109,AC37:AC48)</f>
        <v>61231.799999999988</v>
      </c>
      <c r="AD53" s="4"/>
      <c r="AE53" s="12">
        <f>SUBTOTAL(109,AE37:AE48)</f>
        <v>55744</v>
      </c>
      <c r="AF53" s="4"/>
      <c r="AG53" s="12">
        <f>SUBTOTAL(109,AG37:AG51)</f>
        <v>75698.760000000009</v>
      </c>
      <c r="AH53" s="4"/>
      <c r="AI53" s="12">
        <f>SUBTOTAL(109,AI37:AI51)</f>
        <v>64236.880000000005</v>
      </c>
      <c r="AJ53" s="4"/>
      <c r="AK53" s="12">
        <f>SUBTOTAL(109,AK37:AK52)</f>
        <v>77965.959999999992</v>
      </c>
    </row>
    <row r="54" spans="2:37" x14ac:dyDescent="0.25">
      <c r="B54" s="134" t="s">
        <v>44</v>
      </c>
      <c r="C54" s="134"/>
      <c r="D54" s="134"/>
      <c r="E54" s="134"/>
      <c r="F54" s="134"/>
      <c r="G54" s="134"/>
      <c r="H54" s="134"/>
      <c r="I54" s="134"/>
      <c r="J54" s="14">
        <v>0.9</v>
      </c>
      <c r="K54" s="13">
        <f>K53*J54</f>
        <v>48063.240000000013</v>
      </c>
      <c r="L54" s="14">
        <v>0.9</v>
      </c>
      <c r="M54" s="13">
        <f>M53*L54</f>
        <v>47465.027999999998</v>
      </c>
      <c r="N54" s="14">
        <v>0.9</v>
      </c>
      <c r="O54" s="13">
        <f>O53*N54</f>
        <v>48568.680000000008</v>
      </c>
      <c r="P54" s="14">
        <v>0.9</v>
      </c>
      <c r="Q54" s="13">
        <f>Q53*P54</f>
        <v>43401.312000000005</v>
      </c>
      <c r="R54" s="14">
        <v>0.9</v>
      </c>
      <c r="S54" s="13">
        <f>S53*R54</f>
        <v>54959.759999999995</v>
      </c>
      <c r="T54" s="14">
        <v>0.9</v>
      </c>
      <c r="U54" s="13">
        <f>U53*T54</f>
        <v>45443.015999999996</v>
      </c>
      <c r="V54" s="14">
        <v>0.9</v>
      </c>
      <c r="W54" s="13">
        <f>W53*V54</f>
        <v>41345.279999999999</v>
      </c>
      <c r="X54" s="14">
        <v>0.9</v>
      </c>
      <c r="Y54" s="13">
        <f>Y53*X54</f>
        <v>54489.779999999992</v>
      </c>
      <c r="Z54" s="14">
        <v>0.9</v>
      </c>
      <c r="AA54" s="13">
        <f>AA53*Z54</f>
        <v>60357.060000000012</v>
      </c>
      <c r="AB54" s="14">
        <v>0.85</v>
      </c>
      <c r="AC54" s="13">
        <f>AC53*AB54</f>
        <v>52047.029999999992</v>
      </c>
      <c r="AD54" s="14">
        <v>1</v>
      </c>
      <c r="AE54" s="13">
        <f>AE53*AD54</f>
        <v>55744</v>
      </c>
      <c r="AF54" s="14">
        <v>1</v>
      </c>
      <c r="AG54" s="13">
        <f>AG53*AF54</f>
        <v>75698.760000000009</v>
      </c>
      <c r="AH54" s="14">
        <v>1</v>
      </c>
      <c r="AI54" s="13">
        <f>AI53*AH54</f>
        <v>64236.880000000005</v>
      </c>
      <c r="AJ54" s="14">
        <v>0.9</v>
      </c>
      <c r="AK54" s="13">
        <f>AK53*AJ54</f>
        <v>70169.364000000001</v>
      </c>
    </row>
    <row r="55" spans="2:37" x14ac:dyDescent="0.25">
      <c r="B55" s="1" t="s">
        <v>24</v>
      </c>
      <c r="G55" t="s">
        <v>25</v>
      </c>
    </row>
    <row r="56" spans="2:37" x14ac:dyDescent="0.25">
      <c r="B56" t="s">
        <v>135</v>
      </c>
      <c r="G56" s="80">
        <v>200</v>
      </c>
      <c r="L56">
        <v>2</v>
      </c>
      <c r="M56" s="15">
        <v>400</v>
      </c>
      <c r="N56">
        <v>30</v>
      </c>
      <c r="O56" s="81">
        <f>G56*N56</f>
        <v>6000</v>
      </c>
      <c r="P56">
        <v>12</v>
      </c>
      <c r="Q56" s="81">
        <f>G56*P56</f>
        <v>2400</v>
      </c>
      <c r="AK56" s="30"/>
    </row>
    <row r="57" spans="2:37" ht="15.75" thickBot="1" x14ac:dyDescent="0.3">
      <c r="B57" s="4"/>
      <c r="C57" s="3"/>
      <c r="G57" s="15"/>
      <c r="M57" s="15"/>
      <c r="O57" s="30"/>
      <c r="Q57" s="30"/>
    </row>
    <row r="58" spans="2:37" ht="15.75" thickBot="1" x14ac:dyDescent="0.3">
      <c r="B58" s="18" t="s">
        <v>20</v>
      </c>
      <c r="C58" s="19"/>
      <c r="D58" s="19"/>
      <c r="E58" s="19"/>
      <c r="F58" s="19"/>
      <c r="G58" s="19"/>
      <c r="H58" s="19"/>
      <c r="I58" s="19"/>
      <c r="J58" s="19"/>
      <c r="K58" s="20">
        <f>K54+K56</f>
        <v>48063.240000000013</v>
      </c>
      <c r="L58" s="19"/>
      <c r="M58" s="20">
        <f>M54+M56</f>
        <v>47865.027999999998</v>
      </c>
      <c r="N58" s="19"/>
      <c r="O58" s="20">
        <f>O54+O57</f>
        <v>48568.680000000008</v>
      </c>
      <c r="P58" s="19"/>
      <c r="Q58" s="20">
        <f>Q59+Q61</f>
        <v>51733.392000000007</v>
      </c>
      <c r="R58" s="19"/>
      <c r="S58" s="20">
        <f>S54+S56</f>
        <v>54959.759999999995</v>
      </c>
      <c r="T58" s="19"/>
      <c r="U58" s="20">
        <f>U54+U56</f>
        <v>45443.015999999996</v>
      </c>
      <c r="V58" s="19"/>
      <c r="W58" s="20">
        <f>W54+W56</f>
        <v>41345.279999999999</v>
      </c>
      <c r="X58" s="19"/>
      <c r="Y58" s="20">
        <f>Y54+Y56</f>
        <v>54489.779999999992</v>
      </c>
      <c r="Z58" s="19"/>
      <c r="AA58" s="21">
        <f>AA54+AA56</f>
        <v>60357.060000000012</v>
      </c>
      <c r="AB58" s="19"/>
      <c r="AC58" s="21">
        <f>AC54+AC56</f>
        <v>52047.029999999992</v>
      </c>
      <c r="AD58" s="19"/>
      <c r="AE58" s="21">
        <f>AE54+AE56</f>
        <v>55744</v>
      </c>
      <c r="AF58" s="19"/>
      <c r="AG58" s="21">
        <f>AG54+AG56</f>
        <v>75698.760000000009</v>
      </c>
      <c r="AH58" s="19"/>
      <c r="AI58" s="21">
        <f>AI54+AI56</f>
        <v>64236.880000000005</v>
      </c>
      <c r="AJ58" s="19"/>
      <c r="AK58" s="21">
        <f>AK54+AK56</f>
        <v>70169.364000000001</v>
      </c>
    </row>
    <row r="59" spans="2:37" x14ac:dyDescent="0.25">
      <c r="B59" s="26" t="s">
        <v>14</v>
      </c>
      <c r="C59" s="27"/>
      <c r="D59" s="27"/>
      <c r="E59" s="27"/>
      <c r="F59" s="27"/>
      <c r="G59" s="27"/>
      <c r="H59" s="27"/>
      <c r="I59" s="27"/>
      <c r="J59" s="27"/>
      <c r="K59" s="28">
        <f>SUMIF($D$8:$D$19,"Onsite",K37:K48)*J54</f>
        <v>11757.96</v>
      </c>
      <c r="L59" s="27"/>
      <c r="M59" s="28">
        <f>SUMIF($D$37:$D$48,"Onsite",M37:M48)*L54</f>
        <v>12376.800000000001</v>
      </c>
      <c r="N59" s="27"/>
      <c r="O59" s="28">
        <f>SUMIF($D$37:$D$48,"Onsite",O37:O48)*N54</f>
        <v>13614.480000000001</v>
      </c>
      <c r="P59" s="27"/>
      <c r="Q59" s="28">
        <f>SUMIF($D$37:$D$48,"Onsite",Q37:Q48)*P54</f>
        <v>12995.640000000001</v>
      </c>
      <c r="R59" s="27"/>
      <c r="S59" s="28">
        <f>SUMIF($D$37:$D$48,"Onsite",S37:S48)*R54</f>
        <v>24753.600000000002</v>
      </c>
      <c r="T59" s="27"/>
      <c r="U59" s="28">
        <f>SUMIF($D$37:$D$48,"Onsite",U37:U48)*T54</f>
        <v>13614.480000000001</v>
      </c>
      <c r="V59" s="27"/>
      <c r="W59" s="28">
        <f>SUMIF($D$37:$D$48,"Onsite",W37:W48)*V54</f>
        <v>13614.480000000001</v>
      </c>
      <c r="X59" s="27"/>
      <c r="Y59" s="28">
        <f>SUMIF($D$8:$D$19,"Onsite",Y37:Y48)*X54</f>
        <v>25372.44</v>
      </c>
      <c r="Z59" s="27"/>
      <c r="AA59" s="29">
        <f>SUMIF($D$37:$D$48,"Onsite",AA37:AA48)*Z54</f>
        <v>28466.640000000003</v>
      </c>
      <c r="AB59" s="27"/>
      <c r="AC59" s="29">
        <f>SUMIF($D$37:$D$48,"Onsite",AC37:AC48)*AB54</f>
        <v>24547.32</v>
      </c>
      <c r="AD59" s="27"/>
      <c r="AE59" s="29">
        <f>SUMIF($D$37:$D$48,"Onsite",AE37:AE48)*AD54</f>
        <v>26816.400000000001</v>
      </c>
      <c r="AF59" s="27"/>
      <c r="AG59" s="29">
        <f>SUMIF($D$37:$D$51,"Onsite",AG37:AG51)*AF54</f>
        <v>28879.200000000001</v>
      </c>
      <c r="AH59" s="27"/>
      <c r="AI59" s="29">
        <f>SUMIF($D$37:$D$51,"Onsite",AI37:AI51)*AH54</f>
        <v>24066</v>
      </c>
      <c r="AJ59" s="27"/>
      <c r="AK59" s="29">
        <f>SUMIF($D$37:$D$51,"Onsite",AK37:AK51)*AJ54</f>
        <v>25991.280000000002</v>
      </c>
    </row>
    <row r="60" spans="2:37" x14ac:dyDescent="0.25">
      <c r="B60" s="22" t="s">
        <v>21</v>
      </c>
      <c r="C60" s="23"/>
      <c r="D60" s="23"/>
      <c r="E60" s="23"/>
      <c r="F60" s="23"/>
      <c r="G60" s="23"/>
      <c r="H60" s="23"/>
      <c r="I60" s="23"/>
      <c r="J60" s="23"/>
      <c r="K60" s="24">
        <f>SUMIF($D$8:$D$19,"Offshore",K37:K48)*J54</f>
        <v>36305.280000000006</v>
      </c>
      <c r="L60" s="23"/>
      <c r="M60" s="24">
        <f>SUMIF($D$8:$D$19,"Offshore",M37:M48)*L54</f>
        <v>40286.483999999997</v>
      </c>
      <c r="N60" s="23"/>
      <c r="O60" s="24">
        <f>SUMIF($D$37:$D$48,"Offshore",O37:O48)*N54</f>
        <v>40616.639999999999</v>
      </c>
      <c r="P60" s="23"/>
      <c r="Q60" s="24">
        <f>SUMIF($D$37:$D$48,"Offshore",Q37:Q48)*P54</f>
        <v>36337.752000000008</v>
      </c>
      <c r="R60" s="23"/>
      <c r="S60" s="24">
        <f>SUMIF($D$37:$D$48,"Offshore",S37:S48)*R54</f>
        <v>30206.160000000003</v>
      </c>
      <c r="T60" s="23"/>
      <c r="U60" s="24">
        <f>SUMIF($D$37:$D$48,"Offshore",U37:U48)*T54</f>
        <v>31828.536</v>
      </c>
      <c r="V60" s="23"/>
      <c r="W60" s="24">
        <f>SUMIF($D$37:$D$48,"Offshore",W37:W48)*V54</f>
        <v>27730.799999999999</v>
      </c>
      <c r="X60" s="23"/>
      <c r="Y60" s="24">
        <f>SUMIF($D$37:$D$48,"Offshore",Y37:Y48)*X54</f>
        <v>29117.340000000004</v>
      </c>
      <c r="Z60" s="23"/>
      <c r="AA60" s="25">
        <f>SUMIF($D$37:$D$48,"Offshore",AA37:AA48)*Z54</f>
        <v>31890.42</v>
      </c>
      <c r="AB60" s="23"/>
      <c r="AC60" s="25">
        <f>SUMIF($D$37:$D$48,"Offshore",AC37:AC48)*AB54</f>
        <v>27499.710000000003</v>
      </c>
      <c r="AD60" s="23"/>
      <c r="AE60" s="25">
        <f>SUMIF($D$37:$D$48,"Offshore",AE37:AE48)*AD54</f>
        <v>28927.599999999999</v>
      </c>
      <c r="AF60" s="23"/>
      <c r="AG60" s="25">
        <f>SUMIF($D$37:$D$51,"Offshore",AG37:AG51)*AF54</f>
        <v>46819.55999999999</v>
      </c>
      <c r="AH60" s="23"/>
      <c r="AI60" s="25">
        <f>SUMIF($D$37:$D$51,"Offshore",AI37:AI51)*AH54</f>
        <v>40170.879999999997</v>
      </c>
      <c r="AJ60" s="23"/>
      <c r="AK60" s="25">
        <f>SUMIF($D$37:$D$52,"Offshore",AK37:AK52)*AJ54</f>
        <v>44178.083999999995</v>
      </c>
    </row>
    <row r="61" spans="2:37" x14ac:dyDescent="0.25">
      <c r="B61" s="82" t="s">
        <v>139</v>
      </c>
      <c r="O61" s="30">
        <f>O60+O56</f>
        <v>46616.639999999999</v>
      </c>
      <c r="Q61" s="30">
        <f>Q60+Q56</f>
        <v>38737.752000000008</v>
      </c>
      <c r="S61" s="30">
        <f>S60+S56</f>
        <v>30206.160000000003</v>
      </c>
    </row>
    <row r="62" spans="2:37" x14ac:dyDescent="0.25">
      <c r="O62" s="30"/>
      <c r="Q62" s="30"/>
    </row>
    <row r="63" spans="2:37" x14ac:dyDescent="0.25">
      <c r="B63" t="s">
        <v>23</v>
      </c>
      <c r="C63" t="s">
        <v>18</v>
      </c>
      <c r="J63" s="15"/>
      <c r="K63" s="17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2:37" x14ac:dyDescent="0.25">
      <c r="C64" t="s">
        <v>19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spans="3:21" x14ac:dyDescent="0.25">
      <c r="C65" s="1" t="s">
        <v>20</v>
      </c>
      <c r="J65" s="16"/>
      <c r="K65" s="16">
        <f>SUM(K63:K64)</f>
        <v>0</v>
      </c>
      <c r="L65" s="16"/>
      <c r="M65" s="16">
        <f>SUM(M63:M64)</f>
        <v>0</v>
      </c>
      <c r="N65" s="16"/>
      <c r="O65" s="16">
        <f>SUM(O63:O64)</f>
        <v>0</v>
      </c>
      <c r="P65" s="16"/>
      <c r="Q65" s="16">
        <f>SUM(Q63:Q64)</f>
        <v>0</v>
      </c>
      <c r="R65" s="16"/>
      <c r="S65" s="16">
        <f>SUM(S63:S64)</f>
        <v>0</v>
      </c>
      <c r="T65" s="16"/>
      <c r="U65" s="16">
        <f>SUM(U63:U64)</f>
        <v>0</v>
      </c>
    </row>
    <row r="69" spans="3:21" x14ac:dyDescent="0.25">
      <c r="H69" s="136" t="s">
        <v>42</v>
      </c>
      <c r="I69" s="136"/>
    </row>
    <row r="70" spans="3:21" x14ac:dyDescent="0.25">
      <c r="H70" s="40">
        <v>41306</v>
      </c>
      <c r="I70" s="41">
        <f>K21-K54</f>
        <v>10291.079999999994</v>
      </c>
      <c r="L70" s="40">
        <v>41377</v>
      </c>
      <c r="M70" s="41">
        <f>O20-O53</f>
        <v>299.59999999999854</v>
      </c>
      <c r="P70" s="40">
        <v>41438</v>
      </c>
      <c r="Q70" s="41">
        <f>S20-S53</f>
        <v>-8811.1999999999898</v>
      </c>
      <c r="T70" s="40">
        <v>41499</v>
      </c>
      <c r="U70" s="30">
        <f>W20-W53</f>
        <v>12376.800000000003</v>
      </c>
    </row>
    <row r="71" spans="3:21" x14ac:dyDescent="0.25">
      <c r="H71" s="40">
        <v>41346</v>
      </c>
      <c r="I71" s="41">
        <f>M20-M54</f>
        <v>5273.8919999999998</v>
      </c>
      <c r="L71" s="40">
        <v>41407</v>
      </c>
      <c r="M71" s="41">
        <f>Q20-Q53</f>
        <v>4097.1999999999898</v>
      </c>
      <c r="P71" s="40">
        <v>41468</v>
      </c>
      <c r="Q71" s="41">
        <f>U20-U53</f>
        <v>13774.920000000013</v>
      </c>
      <c r="T71" s="40">
        <v>41530</v>
      </c>
      <c r="U71" s="30">
        <f>Y20-Y53</f>
        <v>-381.59999999999854</v>
      </c>
    </row>
  </sheetData>
  <autoFilter ref="A7:AA27">
    <filterColumn colId="9" showButton="0"/>
    <filterColumn colId="11" showButton="0"/>
    <filterColumn colId="13" showButton="0"/>
    <filterColumn colId="15" showButton="0"/>
    <filterColumn colId="17" showButton="0"/>
    <filterColumn colId="19" showButton="0"/>
    <filterColumn colId="21" showButton="0"/>
    <filterColumn colId="23" showButton="0"/>
    <filterColumn colId="25" showButton="0"/>
  </autoFilter>
  <mergeCells count="32">
    <mergeCell ref="AD7:AE7"/>
    <mergeCell ref="AF7:AG7"/>
    <mergeCell ref="AH7:AI7"/>
    <mergeCell ref="AJ7:AK7"/>
    <mergeCell ref="AB36:AC36"/>
    <mergeCell ref="AD36:AE36"/>
    <mergeCell ref="AF36:AG36"/>
    <mergeCell ref="AH36:AI36"/>
    <mergeCell ref="AJ36:AK36"/>
    <mergeCell ref="AB7:AC7"/>
    <mergeCell ref="J7:K7"/>
    <mergeCell ref="J6:U6"/>
    <mergeCell ref="N7:O7"/>
    <mergeCell ref="P7:Q7"/>
    <mergeCell ref="R7:S7"/>
    <mergeCell ref="T7:U7"/>
    <mergeCell ref="V7:W7"/>
    <mergeCell ref="X7:Y7"/>
    <mergeCell ref="Z7:AA7"/>
    <mergeCell ref="B21:I21"/>
    <mergeCell ref="H69:I69"/>
    <mergeCell ref="T36:U36"/>
    <mergeCell ref="V36:W36"/>
    <mergeCell ref="X36:Y36"/>
    <mergeCell ref="Z36:AA36"/>
    <mergeCell ref="B54:I54"/>
    <mergeCell ref="J36:K36"/>
    <mergeCell ref="L36:M36"/>
    <mergeCell ref="N36:O36"/>
    <mergeCell ref="P36:Q36"/>
    <mergeCell ref="R36:S36"/>
    <mergeCell ref="L7:M7"/>
  </mergeCell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>
      <selection activeCell="H4" sqref="H4"/>
    </sheetView>
  </sheetViews>
  <sheetFormatPr defaultRowHeight="15" x14ac:dyDescent="0.25"/>
  <cols>
    <col min="1" max="1" width="10.42578125" customWidth="1"/>
    <col min="2" max="2" width="19.85546875" bestFit="1" customWidth="1"/>
    <col min="3" max="3" width="9" bestFit="1" customWidth="1"/>
    <col min="5" max="5" width="12.42578125" bestFit="1" customWidth="1"/>
  </cols>
  <sheetData>
    <row r="2" spans="1:5" x14ac:dyDescent="0.25">
      <c r="A2" s="139" t="s">
        <v>49</v>
      </c>
      <c r="B2" s="139"/>
      <c r="C2" s="139"/>
      <c r="D2" s="139"/>
      <c r="E2" s="139"/>
    </row>
    <row r="3" spans="1:5" x14ac:dyDescent="0.25">
      <c r="A3" s="139" t="s">
        <v>50</v>
      </c>
      <c r="B3" s="139"/>
      <c r="C3" s="139"/>
      <c r="D3" s="139"/>
      <c r="E3" s="139"/>
    </row>
    <row r="4" spans="1:5" ht="38.25" x14ac:dyDescent="0.25">
      <c r="A4" s="44" t="s">
        <v>51</v>
      </c>
      <c r="B4" s="44" t="s">
        <v>52</v>
      </c>
      <c r="C4" s="44" t="s">
        <v>53</v>
      </c>
      <c r="D4" s="44" t="s">
        <v>54</v>
      </c>
      <c r="E4" s="44" t="s">
        <v>55</v>
      </c>
    </row>
    <row r="5" spans="1:5" ht="25.5" x14ac:dyDescent="0.25">
      <c r="A5" s="45" t="s">
        <v>56</v>
      </c>
      <c r="B5" s="46">
        <v>41395</v>
      </c>
      <c r="C5" s="47" t="s">
        <v>57</v>
      </c>
      <c r="D5" s="47" t="s">
        <v>58</v>
      </c>
      <c r="E5" s="45" t="s">
        <v>59</v>
      </c>
    </row>
    <row r="6" spans="1:5" ht="25.5" x14ac:dyDescent="0.25">
      <c r="A6" s="45" t="s">
        <v>56</v>
      </c>
      <c r="B6" s="46">
        <v>41495</v>
      </c>
      <c r="C6" s="47" t="s">
        <v>60</v>
      </c>
      <c r="D6" s="47" t="s">
        <v>61</v>
      </c>
      <c r="E6" s="45" t="s">
        <v>59</v>
      </c>
    </row>
    <row r="7" spans="1:5" ht="25.5" x14ac:dyDescent="0.25">
      <c r="A7" s="45" t="s">
        <v>56</v>
      </c>
      <c r="B7" s="46">
        <v>41501</v>
      </c>
      <c r="C7" s="47" t="s">
        <v>62</v>
      </c>
      <c r="D7" s="47" t="s">
        <v>63</v>
      </c>
      <c r="E7" s="45" t="s">
        <v>59</v>
      </c>
    </row>
    <row r="8" spans="1:5" ht="25.5" x14ac:dyDescent="0.25">
      <c r="A8" s="45" t="s">
        <v>56</v>
      </c>
      <c r="B8" s="46">
        <v>41549</v>
      </c>
      <c r="C8" s="47" t="s">
        <v>57</v>
      </c>
      <c r="D8" s="47" t="s">
        <v>64</v>
      </c>
      <c r="E8" s="45" t="s">
        <v>59</v>
      </c>
    </row>
    <row r="9" spans="1:5" ht="25.5" x14ac:dyDescent="0.25">
      <c r="A9" s="45" t="s">
        <v>56</v>
      </c>
      <c r="B9" s="46">
        <v>41561</v>
      </c>
      <c r="C9" s="47" t="s">
        <v>65</v>
      </c>
      <c r="D9" s="47" t="s">
        <v>66</v>
      </c>
      <c r="E9" s="45" t="s">
        <v>59</v>
      </c>
    </row>
    <row r="10" spans="1:5" ht="38.25" x14ac:dyDescent="0.25">
      <c r="A10" s="140" t="s">
        <v>56</v>
      </c>
      <c r="B10" s="141">
        <v>41579</v>
      </c>
      <c r="C10" s="142" t="s">
        <v>60</v>
      </c>
      <c r="D10" s="47" t="s">
        <v>67</v>
      </c>
      <c r="E10" s="140" t="s">
        <v>59</v>
      </c>
    </row>
    <row r="11" spans="1:5" ht="25.5" x14ac:dyDescent="0.25">
      <c r="A11" s="140"/>
      <c r="B11" s="141"/>
      <c r="C11" s="142"/>
      <c r="D11" s="47" t="s">
        <v>68</v>
      </c>
      <c r="E11" s="140"/>
    </row>
    <row r="12" spans="1:5" ht="25.5" x14ac:dyDescent="0.25">
      <c r="A12" s="45" t="s">
        <v>56</v>
      </c>
      <c r="B12" s="46">
        <v>41582</v>
      </c>
      <c r="C12" s="47" t="s">
        <v>69</v>
      </c>
      <c r="D12" s="47" t="s">
        <v>70</v>
      </c>
      <c r="E12" s="45" t="s">
        <v>59</v>
      </c>
    </row>
    <row r="13" spans="1:5" ht="25.5" x14ac:dyDescent="0.25">
      <c r="A13" s="45" t="s">
        <v>56</v>
      </c>
      <c r="B13" s="46">
        <v>41633</v>
      </c>
      <c r="C13" s="47" t="s">
        <v>57</v>
      </c>
      <c r="D13" s="47" t="s">
        <v>71</v>
      </c>
      <c r="E13" s="45" t="s">
        <v>59</v>
      </c>
    </row>
    <row r="16" spans="1:5" x14ac:dyDescent="0.25">
      <c r="A16" s="138" t="s">
        <v>49</v>
      </c>
      <c r="B16" s="138"/>
      <c r="C16" s="138"/>
      <c r="D16" s="138"/>
      <c r="E16" s="138"/>
    </row>
    <row r="17" spans="1:5" x14ac:dyDescent="0.25">
      <c r="A17" s="138" t="s">
        <v>72</v>
      </c>
      <c r="B17" s="138"/>
      <c r="C17" s="138"/>
      <c r="D17" s="138"/>
      <c r="E17" s="138"/>
    </row>
    <row r="18" spans="1:5" ht="39" x14ac:dyDescent="0.25">
      <c r="A18" s="48" t="s">
        <v>51</v>
      </c>
      <c r="B18" s="48" t="s">
        <v>52</v>
      </c>
      <c r="C18" s="49" t="s">
        <v>53</v>
      </c>
      <c r="D18" s="48" t="s">
        <v>54</v>
      </c>
      <c r="E18" s="48" t="s">
        <v>55</v>
      </c>
    </row>
    <row r="19" spans="1:5" x14ac:dyDescent="0.25">
      <c r="A19" s="50" t="s">
        <v>56</v>
      </c>
      <c r="B19" s="51">
        <v>41275</v>
      </c>
      <c r="C19" s="52" t="s">
        <v>73</v>
      </c>
      <c r="D19" s="53" t="s">
        <v>74</v>
      </c>
      <c r="E19" s="54" t="s">
        <v>75</v>
      </c>
    </row>
    <row r="20" spans="1:5" x14ac:dyDescent="0.25">
      <c r="A20" s="50" t="s">
        <v>56</v>
      </c>
      <c r="B20" s="51">
        <v>41288</v>
      </c>
      <c r="C20" s="52" t="s">
        <v>65</v>
      </c>
      <c r="D20" s="53" t="s">
        <v>76</v>
      </c>
      <c r="E20" s="54" t="s">
        <v>75</v>
      </c>
    </row>
    <row r="21" spans="1:5" x14ac:dyDescent="0.25">
      <c r="A21" s="50" t="s">
        <v>56</v>
      </c>
      <c r="B21" s="51">
        <v>41299</v>
      </c>
      <c r="C21" s="52" t="s">
        <v>60</v>
      </c>
      <c r="D21" s="53" t="s">
        <v>77</v>
      </c>
      <c r="E21" s="54" t="s">
        <v>75</v>
      </c>
    </row>
    <row r="22" spans="1:5" ht="30" x14ac:dyDescent="0.25">
      <c r="A22" s="50" t="s">
        <v>56</v>
      </c>
      <c r="B22" s="51">
        <v>41360</v>
      </c>
      <c r="C22" s="52" t="s">
        <v>57</v>
      </c>
      <c r="D22" s="53" t="s">
        <v>78</v>
      </c>
      <c r="E22" s="54" t="s">
        <v>75</v>
      </c>
    </row>
    <row r="23" spans="1:5" x14ac:dyDescent="0.25">
      <c r="A23" s="50" t="s">
        <v>56</v>
      </c>
      <c r="B23" s="51">
        <v>41362</v>
      </c>
      <c r="C23" s="52" t="s">
        <v>60</v>
      </c>
      <c r="D23" s="53" t="s">
        <v>79</v>
      </c>
      <c r="E23" s="54" t="s">
        <v>75</v>
      </c>
    </row>
    <row r="24" spans="1:5" x14ac:dyDescent="0.25">
      <c r="A24" s="50" t="s">
        <v>56</v>
      </c>
      <c r="B24" s="51">
        <v>41375</v>
      </c>
      <c r="C24" s="52" t="s">
        <v>62</v>
      </c>
      <c r="D24" s="53" t="s">
        <v>80</v>
      </c>
      <c r="E24" s="54" t="s">
        <v>75</v>
      </c>
    </row>
    <row r="25" spans="1:5" ht="30" x14ac:dyDescent="0.25">
      <c r="A25" s="50" t="s">
        <v>56</v>
      </c>
      <c r="B25" s="51">
        <v>41388</v>
      </c>
      <c r="C25" s="52" t="s">
        <v>57</v>
      </c>
      <c r="D25" s="53" t="s">
        <v>81</v>
      </c>
      <c r="E25" s="54" t="s">
        <v>75</v>
      </c>
    </row>
    <row r="26" spans="1:5" x14ac:dyDescent="0.25">
      <c r="A26" s="50" t="s">
        <v>56</v>
      </c>
      <c r="B26" s="51">
        <v>41495</v>
      </c>
      <c r="C26" s="52" t="s">
        <v>60</v>
      </c>
      <c r="D26" s="53" t="s">
        <v>82</v>
      </c>
      <c r="E26" s="54" t="s">
        <v>75</v>
      </c>
    </row>
    <row r="27" spans="1:5" x14ac:dyDescent="0.25">
      <c r="A27" s="50" t="s">
        <v>56</v>
      </c>
      <c r="B27" s="51">
        <v>41502</v>
      </c>
      <c r="C27" s="52" t="s">
        <v>60</v>
      </c>
      <c r="D27" s="53" t="s">
        <v>83</v>
      </c>
      <c r="E27" s="54" t="s">
        <v>75</v>
      </c>
    </row>
    <row r="28" spans="1:5" ht="30" x14ac:dyDescent="0.25">
      <c r="A28" s="50" t="s">
        <v>56</v>
      </c>
      <c r="B28" s="51">
        <v>41514</v>
      </c>
      <c r="C28" s="52" t="s">
        <v>57</v>
      </c>
      <c r="D28" s="53" t="s">
        <v>84</v>
      </c>
      <c r="E28" s="54" t="s">
        <v>75</v>
      </c>
    </row>
    <row r="29" spans="1:5" x14ac:dyDescent="0.25">
      <c r="A29" s="50" t="s">
        <v>56</v>
      </c>
      <c r="B29" s="51">
        <v>41526</v>
      </c>
      <c r="C29" s="52" t="s">
        <v>65</v>
      </c>
      <c r="D29" s="53" t="s">
        <v>85</v>
      </c>
      <c r="E29" s="54" t="s">
        <v>75</v>
      </c>
    </row>
    <row r="30" spans="1:5" x14ac:dyDescent="0.25">
      <c r="A30" s="50" t="s">
        <v>56</v>
      </c>
      <c r="B30" s="51">
        <v>41533</v>
      </c>
      <c r="C30" s="52" t="s">
        <v>65</v>
      </c>
      <c r="D30" s="53" t="s">
        <v>86</v>
      </c>
      <c r="E30" s="54" t="s">
        <v>75</v>
      </c>
    </row>
    <row r="31" spans="1:5" x14ac:dyDescent="0.25">
      <c r="A31" s="50" t="s">
        <v>56</v>
      </c>
      <c r="B31" s="51">
        <v>41551</v>
      </c>
      <c r="C31" s="52" t="s">
        <v>60</v>
      </c>
      <c r="D31" s="53" t="s">
        <v>87</v>
      </c>
      <c r="E31" s="54" t="s">
        <v>75</v>
      </c>
    </row>
    <row r="32" spans="1:5" ht="30" x14ac:dyDescent="0.25">
      <c r="A32" s="50" t="s">
        <v>56</v>
      </c>
      <c r="B32" s="51">
        <v>41563</v>
      </c>
      <c r="C32" s="52" t="s">
        <v>57</v>
      </c>
      <c r="D32" s="53" t="s">
        <v>88</v>
      </c>
      <c r="E32" s="54" t="s">
        <v>75</v>
      </c>
    </row>
    <row r="33" spans="1:5" x14ac:dyDescent="0.25">
      <c r="A33" s="50" t="s">
        <v>56</v>
      </c>
      <c r="B33" s="51">
        <v>41592</v>
      </c>
      <c r="C33" s="52" t="s">
        <v>62</v>
      </c>
      <c r="D33" s="53" t="s">
        <v>89</v>
      </c>
      <c r="E33" s="54" t="s">
        <v>75</v>
      </c>
    </row>
  </sheetData>
  <mergeCells count="8">
    <mergeCell ref="A16:E16"/>
    <mergeCell ref="A17:E17"/>
    <mergeCell ref="A2:E2"/>
    <mergeCell ref="A3:E3"/>
    <mergeCell ref="A10:A11"/>
    <mergeCell ref="B10:B11"/>
    <mergeCell ref="C10:C11"/>
    <mergeCell ref="E10:E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"/>
    </sheetView>
  </sheetViews>
  <sheetFormatPr defaultRowHeight="15" x14ac:dyDescent="0.25"/>
  <cols>
    <col min="1" max="1" width="15.5703125" customWidth="1"/>
    <col min="2" max="2" width="18.7109375" customWidth="1"/>
    <col min="3" max="3" width="38.28515625" customWidth="1"/>
    <col min="4" max="4" width="54.85546875" customWidth="1"/>
  </cols>
  <sheetData>
    <row r="1" spans="1:4" x14ac:dyDescent="0.25">
      <c r="A1" s="138" t="s">
        <v>90</v>
      </c>
      <c r="B1" s="138"/>
      <c r="C1" s="138"/>
      <c r="D1" s="138"/>
    </row>
    <row r="2" spans="1:4" ht="15" customHeight="1" x14ac:dyDescent="0.25">
      <c r="A2" s="48" t="s">
        <v>52</v>
      </c>
      <c r="B2" s="49" t="s">
        <v>53</v>
      </c>
      <c r="C2" s="48" t="s">
        <v>54</v>
      </c>
      <c r="D2" s="48" t="s">
        <v>55</v>
      </c>
    </row>
    <row r="3" spans="1:4" ht="15" customHeight="1" x14ac:dyDescent="0.25">
      <c r="A3" s="51">
        <v>41275</v>
      </c>
      <c r="B3" s="52" t="s">
        <v>73</v>
      </c>
      <c r="C3" s="55" t="s">
        <v>74</v>
      </c>
      <c r="D3" s="45" t="s">
        <v>59</v>
      </c>
    </row>
    <row r="4" spans="1:4" ht="16.5" customHeight="1" x14ac:dyDescent="0.25">
      <c r="A4" s="51">
        <v>41295</v>
      </c>
      <c r="B4" s="52" t="s">
        <v>65</v>
      </c>
      <c r="C4" s="55" t="s">
        <v>91</v>
      </c>
      <c r="D4" s="45" t="s">
        <v>59</v>
      </c>
    </row>
    <row r="5" spans="1:4" ht="15.75" customHeight="1" x14ac:dyDescent="0.25">
      <c r="A5" s="51">
        <v>41323</v>
      </c>
      <c r="B5" s="52" t="s">
        <v>65</v>
      </c>
      <c r="C5" s="55" t="s">
        <v>92</v>
      </c>
      <c r="D5" s="45" t="s">
        <v>59</v>
      </c>
    </row>
    <row r="6" spans="1:4" ht="15" customHeight="1" x14ac:dyDescent="0.25">
      <c r="A6" s="51">
        <v>41362</v>
      </c>
      <c r="B6" s="52" t="s">
        <v>60</v>
      </c>
      <c r="C6" s="55" t="s">
        <v>79</v>
      </c>
      <c r="D6" s="45" t="s">
        <v>59</v>
      </c>
    </row>
    <row r="7" spans="1:4" ht="15" customHeight="1" x14ac:dyDescent="0.25">
      <c r="A7" s="51">
        <v>41421</v>
      </c>
      <c r="B7" s="52" t="s">
        <v>65</v>
      </c>
      <c r="C7" s="55" t="s">
        <v>93</v>
      </c>
      <c r="D7" s="45" t="s">
        <v>59</v>
      </c>
    </row>
    <row r="8" spans="1:4" ht="18" customHeight="1" x14ac:dyDescent="0.25">
      <c r="A8" s="51">
        <v>41459</v>
      </c>
      <c r="B8" s="52" t="s">
        <v>62</v>
      </c>
      <c r="C8" s="55" t="s">
        <v>63</v>
      </c>
      <c r="D8" s="45" t="s">
        <v>59</v>
      </c>
    </row>
    <row r="9" spans="1:4" ht="17.25" customHeight="1" x14ac:dyDescent="0.25">
      <c r="A9" s="51">
        <v>41519</v>
      </c>
      <c r="B9" s="52" t="s">
        <v>65</v>
      </c>
      <c r="C9" s="55" t="s">
        <v>94</v>
      </c>
      <c r="D9" s="45" t="s">
        <v>59</v>
      </c>
    </row>
    <row r="10" spans="1:4" ht="15" customHeight="1" x14ac:dyDescent="0.25">
      <c r="A10" s="51">
        <v>41606</v>
      </c>
      <c r="B10" s="52" t="s">
        <v>62</v>
      </c>
      <c r="C10" s="55" t="s">
        <v>95</v>
      </c>
      <c r="D10" s="45" t="s">
        <v>59</v>
      </c>
    </row>
    <row r="11" spans="1:4" ht="18" customHeight="1" x14ac:dyDescent="0.25">
      <c r="A11" s="51">
        <v>41607</v>
      </c>
      <c r="B11" s="52" t="s">
        <v>60</v>
      </c>
      <c r="C11" s="55" t="s">
        <v>96</v>
      </c>
      <c r="D11" s="45" t="s">
        <v>59</v>
      </c>
    </row>
    <row r="12" spans="1:4" ht="17.25" customHeight="1" x14ac:dyDescent="0.25">
      <c r="A12" s="51">
        <v>41633</v>
      </c>
      <c r="B12" s="52" t="s">
        <v>57</v>
      </c>
      <c r="C12" s="55" t="s">
        <v>97</v>
      </c>
      <c r="D12" s="45" t="s">
        <v>59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workbookViewId="0">
      <selection activeCell="R20" sqref="R20"/>
    </sheetView>
  </sheetViews>
  <sheetFormatPr defaultRowHeight="15" x14ac:dyDescent="0.25"/>
  <cols>
    <col min="1" max="1" width="22.7109375" bestFit="1" customWidth="1"/>
    <col min="2" max="2" width="37.85546875" hidden="1" customWidth="1"/>
    <col min="3" max="3" width="33.42578125" hidden="1" customWidth="1"/>
    <col min="4" max="4" width="19" style="78" hidden="1" customWidth="1"/>
    <col min="5" max="5" width="16.28515625" hidden="1" customWidth="1"/>
    <col min="6" max="6" width="16.140625" hidden="1" customWidth="1"/>
    <col min="7" max="7" width="12.28515625" hidden="1" customWidth="1"/>
    <col min="8" max="8" width="18.42578125" hidden="1" customWidth="1"/>
    <col min="9" max="9" width="13.42578125" hidden="1" customWidth="1"/>
    <col min="10" max="10" width="9.140625" customWidth="1"/>
    <col min="11" max="11" width="7.85546875" bestFit="1" customWidth="1"/>
    <col min="13" max="13" width="12.7109375" bestFit="1" customWidth="1"/>
    <col min="14" max="14" width="16.140625" customWidth="1"/>
    <col min="15" max="15" width="14.7109375" bestFit="1" customWidth="1"/>
  </cols>
  <sheetData>
    <row r="1" spans="1:19" x14ac:dyDescent="0.25">
      <c r="A1" s="56" t="s">
        <v>0</v>
      </c>
      <c r="B1" s="57" t="s">
        <v>102</v>
      </c>
      <c r="C1" s="58">
        <v>41306</v>
      </c>
      <c r="D1" s="75">
        <v>41334</v>
      </c>
      <c r="E1" s="74">
        <v>41365</v>
      </c>
      <c r="F1" s="58">
        <v>41395</v>
      </c>
      <c r="G1" s="58">
        <v>41426</v>
      </c>
      <c r="H1" s="58">
        <v>41456</v>
      </c>
      <c r="I1" s="58">
        <v>41487</v>
      </c>
      <c r="J1" s="58">
        <v>41518</v>
      </c>
      <c r="K1" s="58">
        <v>41548</v>
      </c>
      <c r="L1" s="58">
        <v>41579</v>
      </c>
      <c r="M1" s="58">
        <v>41609</v>
      </c>
      <c r="N1" s="58">
        <v>41653</v>
      </c>
      <c r="O1" s="58">
        <v>41684</v>
      </c>
      <c r="P1" t="s">
        <v>45</v>
      </c>
      <c r="Q1" t="s">
        <v>46</v>
      </c>
    </row>
    <row r="2" spans="1:19" x14ac:dyDescent="0.25">
      <c r="A2" s="59" t="s">
        <v>31</v>
      </c>
      <c r="B2" s="60" t="s">
        <v>103</v>
      </c>
      <c r="C2" s="69"/>
      <c r="D2" s="76"/>
      <c r="E2" s="5"/>
      <c r="F2" s="5"/>
      <c r="G2" s="73">
        <v>18</v>
      </c>
      <c r="H2" s="5">
        <v>4</v>
      </c>
      <c r="I2" s="5"/>
      <c r="J2" s="5"/>
      <c r="K2" s="5"/>
      <c r="L2" s="5"/>
      <c r="M2" s="5"/>
      <c r="N2" s="5"/>
      <c r="O2" s="5"/>
      <c r="Q2">
        <v>9</v>
      </c>
    </row>
    <row r="3" spans="1:19" x14ac:dyDescent="0.25">
      <c r="A3" s="61"/>
      <c r="B3" s="60" t="s">
        <v>104</v>
      </c>
      <c r="C3" s="69" t="s">
        <v>105</v>
      </c>
      <c r="D3" s="77">
        <v>13</v>
      </c>
      <c r="E3" s="73">
        <v>12</v>
      </c>
      <c r="F3" s="5"/>
      <c r="G3" s="77">
        <v>18</v>
      </c>
      <c r="H3" s="5"/>
      <c r="I3" s="5"/>
      <c r="J3" s="5"/>
      <c r="K3" s="5"/>
      <c r="L3" s="5"/>
      <c r="M3" s="5"/>
      <c r="N3" s="5"/>
      <c r="O3" s="5"/>
    </row>
    <row r="4" spans="1:19" ht="25.5" customHeight="1" x14ac:dyDescent="0.25">
      <c r="A4" s="62" t="s">
        <v>106</v>
      </c>
      <c r="B4" s="60"/>
      <c r="C4" s="70" t="s">
        <v>120</v>
      </c>
      <c r="D4" s="76"/>
      <c r="E4" s="5"/>
      <c r="F4" s="5" t="s">
        <v>150</v>
      </c>
      <c r="G4" s="5"/>
      <c r="H4" s="5">
        <v>23</v>
      </c>
      <c r="I4" s="73">
        <v>27</v>
      </c>
      <c r="J4" s="5"/>
      <c r="K4" s="5"/>
      <c r="L4" s="5"/>
      <c r="M4" s="5" t="s">
        <v>175</v>
      </c>
      <c r="N4" s="5" t="s">
        <v>178</v>
      </c>
      <c r="O4" s="5"/>
    </row>
    <row r="5" spans="1:19" x14ac:dyDescent="0.25">
      <c r="A5" s="59" t="s">
        <v>29</v>
      </c>
      <c r="B5" s="60" t="s">
        <v>107</v>
      </c>
      <c r="C5" s="69"/>
      <c r="D5" s="76"/>
      <c r="E5" s="5" t="s">
        <v>122</v>
      </c>
      <c r="F5" s="73">
        <v>6</v>
      </c>
      <c r="G5" s="5"/>
      <c r="H5" s="5">
        <v>4</v>
      </c>
      <c r="I5" s="73">
        <v>28</v>
      </c>
      <c r="J5" s="5"/>
      <c r="K5" s="5">
        <v>16</v>
      </c>
      <c r="L5" s="5"/>
      <c r="M5" s="5"/>
      <c r="N5" s="5"/>
      <c r="O5" s="5" t="s">
        <v>184</v>
      </c>
      <c r="P5" t="s">
        <v>200</v>
      </c>
      <c r="Q5">
        <v>2</v>
      </c>
    </row>
    <row r="6" spans="1:19" x14ac:dyDescent="0.25">
      <c r="A6" s="63" t="s">
        <v>32</v>
      </c>
      <c r="B6" s="60" t="s">
        <v>108</v>
      </c>
      <c r="C6" s="69" t="s">
        <v>109</v>
      </c>
      <c r="D6" s="76"/>
      <c r="E6" s="5"/>
      <c r="F6" s="5" t="s">
        <v>138</v>
      </c>
      <c r="G6" s="5" t="s">
        <v>137</v>
      </c>
      <c r="H6" s="73">
        <v>8</v>
      </c>
      <c r="I6" s="5" t="s">
        <v>158</v>
      </c>
      <c r="J6" s="5"/>
      <c r="K6" s="5" t="s">
        <v>167</v>
      </c>
      <c r="L6" s="92" t="s">
        <v>170</v>
      </c>
      <c r="M6" s="5"/>
      <c r="N6" s="5"/>
      <c r="O6" s="5"/>
      <c r="P6" t="s">
        <v>197</v>
      </c>
    </row>
    <row r="7" spans="1:19" x14ac:dyDescent="0.25">
      <c r="A7" s="59"/>
      <c r="B7" s="60"/>
      <c r="C7" s="69" t="s">
        <v>110</v>
      </c>
      <c r="D7" s="79"/>
      <c r="E7" s="4"/>
      <c r="G7" s="5"/>
      <c r="H7" s="5"/>
      <c r="I7" s="5"/>
      <c r="J7" s="5"/>
      <c r="K7" s="5"/>
      <c r="L7" s="5"/>
      <c r="M7" s="5"/>
      <c r="N7" s="5"/>
      <c r="O7" s="5"/>
    </row>
    <row r="8" spans="1:19" x14ac:dyDescent="0.25">
      <c r="A8" s="59" t="s">
        <v>111</v>
      </c>
      <c r="B8" s="60" t="s">
        <v>112</v>
      </c>
      <c r="C8" s="70" t="s">
        <v>123</v>
      </c>
      <c r="D8" s="76"/>
      <c r="E8" s="5" t="s">
        <v>146</v>
      </c>
      <c r="F8" s="5"/>
      <c r="G8" s="5"/>
      <c r="H8" s="73" t="s">
        <v>156</v>
      </c>
      <c r="I8" s="5"/>
      <c r="J8" s="5"/>
      <c r="K8" s="5"/>
      <c r="L8" s="92" t="s">
        <v>161</v>
      </c>
      <c r="M8" s="5"/>
      <c r="N8" s="5"/>
      <c r="O8" s="5" t="s">
        <v>171</v>
      </c>
      <c r="P8" t="s">
        <v>198</v>
      </c>
    </row>
    <row r="9" spans="1:19" x14ac:dyDescent="0.25">
      <c r="A9" s="63"/>
      <c r="B9" s="60" t="s">
        <v>104</v>
      </c>
      <c r="C9" s="69"/>
      <c r="D9" s="76" t="s">
        <v>126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9" x14ac:dyDescent="0.25">
      <c r="A10" s="64"/>
      <c r="B10" s="60"/>
      <c r="C10" s="71" t="s">
        <v>113</v>
      </c>
      <c r="D10" s="60" t="s">
        <v>114</v>
      </c>
      <c r="E10" s="73">
        <v>11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9" x14ac:dyDescent="0.25">
      <c r="A11" s="65"/>
      <c r="B11" s="60" t="s">
        <v>115</v>
      </c>
      <c r="C11" s="69"/>
      <c r="D11" s="7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9" ht="26.25" x14ac:dyDescent="0.25">
      <c r="A12" s="59" t="s">
        <v>212</v>
      </c>
      <c r="B12" s="60" t="s">
        <v>116</v>
      </c>
      <c r="C12" s="70">
        <v>41332</v>
      </c>
      <c r="D12" s="77" t="s">
        <v>128</v>
      </c>
      <c r="E12" s="73" t="s">
        <v>144</v>
      </c>
      <c r="F12" s="5"/>
      <c r="G12" s="5" t="s">
        <v>138</v>
      </c>
      <c r="H12" s="5"/>
      <c r="I12" s="5"/>
      <c r="J12" s="5" t="s">
        <v>162</v>
      </c>
      <c r="K12" s="92" t="s">
        <v>165</v>
      </c>
      <c r="L12" s="5"/>
      <c r="M12" s="5"/>
      <c r="N12" s="5" t="s">
        <v>180</v>
      </c>
      <c r="O12" s="5"/>
      <c r="Q12" t="s">
        <v>213</v>
      </c>
    </row>
    <row r="13" spans="1:19" x14ac:dyDescent="0.25">
      <c r="A13" s="59" t="s">
        <v>179</v>
      </c>
      <c r="B13" s="60" t="s">
        <v>117</v>
      </c>
      <c r="C13" s="69"/>
      <c r="D13" s="77">
        <v>29</v>
      </c>
      <c r="E13" s="5"/>
      <c r="F13" s="5"/>
      <c r="G13" s="5"/>
      <c r="H13" s="5"/>
      <c r="I13" s="5"/>
      <c r="J13" s="5"/>
      <c r="K13" s="5"/>
      <c r="L13" s="5"/>
      <c r="M13" s="5"/>
      <c r="N13" s="5" t="s">
        <v>180</v>
      </c>
      <c r="O13" s="5"/>
      <c r="Q13">
        <v>2</v>
      </c>
    </row>
    <row r="14" spans="1:19" x14ac:dyDescent="0.25">
      <c r="A14" s="66" t="s">
        <v>177</v>
      </c>
      <c r="B14" s="60" t="s">
        <v>104</v>
      </c>
      <c r="C14" s="69"/>
      <c r="D14" s="77">
        <v>22</v>
      </c>
      <c r="E14" s="5"/>
      <c r="F14" s="5"/>
      <c r="G14" s="73">
        <v>25</v>
      </c>
      <c r="H14" s="5" t="s">
        <v>153</v>
      </c>
      <c r="I14" s="5"/>
      <c r="J14" s="5"/>
      <c r="K14" s="5"/>
      <c r="L14" s="5"/>
      <c r="M14" s="5"/>
      <c r="N14" s="5"/>
      <c r="O14" s="5" t="s">
        <v>185</v>
      </c>
      <c r="Q14">
        <v>2</v>
      </c>
    </row>
    <row r="15" spans="1:19" hidden="1" x14ac:dyDescent="0.25">
      <c r="A15" s="5"/>
      <c r="B15" s="67">
        <v>41305</v>
      </c>
      <c r="C15" s="71" t="s">
        <v>118</v>
      </c>
      <c r="D15" s="5" t="s">
        <v>129</v>
      </c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9" x14ac:dyDescent="0.25">
      <c r="A16" s="5"/>
      <c r="B16" s="5"/>
      <c r="C16" s="71" t="s">
        <v>119</v>
      </c>
      <c r="D16" s="76" t="s">
        <v>127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S16" s="13"/>
    </row>
    <row r="17" spans="1:17" x14ac:dyDescent="0.25">
      <c r="A17" s="5"/>
      <c r="B17" s="5"/>
      <c r="C17" s="72">
        <v>41313</v>
      </c>
      <c r="D17" s="77">
        <v>28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7" x14ac:dyDescent="0.25">
      <c r="A18" s="5"/>
      <c r="B18" s="5"/>
      <c r="C18" s="72"/>
      <c r="D18" s="76"/>
      <c r="E18" s="4"/>
      <c r="F18" s="73" t="s">
        <v>148</v>
      </c>
      <c r="G18" s="5" t="s">
        <v>154</v>
      </c>
      <c r="H18" s="5"/>
      <c r="I18" s="5"/>
      <c r="J18" s="5"/>
      <c r="K18" s="5"/>
      <c r="L18" s="5"/>
      <c r="M18" s="5"/>
      <c r="N18" s="5"/>
      <c r="O18" s="5"/>
    </row>
    <row r="19" spans="1:17" x14ac:dyDescent="0.25">
      <c r="A19" s="5" t="s">
        <v>121</v>
      </c>
      <c r="B19" s="5"/>
      <c r="C19" s="72"/>
      <c r="D19" s="77" t="s">
        <v>122</v>
      </c>
      <c r="F19" s="73">
        <v>29</v>
      </c>
      <c r="G19" s="73">
        <v>23</v>
      </c>
      <c r="H19" s="73">
        <v>15</v>
      </c>
      <c r="I19" s="73" t="s">
        <v>160</v>
      </c>
      <c r="J19" s="5"/>
      <c r="K19" s="5" t="s">
        <v>166</v>
      </c>
      <c r="L19" s="5"/>
      <c r="M19" s="5" t="s">
        <v>174</v>
      </c>
      <c r="N19" s="5" t="s">
        <v>181</v>
      </c>
      <c r="O19" s="5" t="s">
        <v>183</v>
      </c>
      <c r="P19" t="s">
        <v>196</v>
      </c>
      <c r="Q19" s="121" t="s">
        <v>214</v>
      </c>
    </row>
    <row r="20" spans="1:17" x14ac:dyDescent="0.25">
      <c r="A20" s="5" t="s">
        <v>125</v>
      </c>
      <c r="B20" s="5"/>
      <c r="C20" s="72"/>
      <c r="D20" s="76"/>
      <c r="E20" s="5" t="s">
        <v>147</v>
      </c>
      <c r="F20" s="73" t="s">
        <v>151</v>
      </c>
      <c r="G20" s="73">
        <v>10</v>
      </c>
      <c r="H20" s="73"/>
      <c r="I20" s="5" t="s">
        <v>157</v>
      </c>
      <c r="J20" s="5">
        <v>16</v>
      </c>
      <c r="K20" s="5" t="s">
        <v>169</v>
      </c>
      <c r="L20" s="5"/>
      <c r="M20" s="5"/>
      <c r="N20" s="5"/>
      <c r="O20" s="5" t="s">
        <v>182</v>
      </c>
      <c r="Q20">
        <v>9</v>
      </c>
    </row>
    <row r="21" spans="1:17" x14ac:dyDescent="0.25">
      <c r="A21" s="5"/>
      <c r="B21" s="5"/>
      <c r="C21" s="72"/>
      <c r="D21" s="76"/>
      <c r="E21" s="5" t="s">
        <v>130</v>
      </c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7" ht="26.25" x14ac:dyDescent="0.25">
      <c r="A22" s="5"/>
      <c r="B22" s="5"/>
      <c r="C22" s="5"/>
      <c r="D22" s="76"/>
      <c r="E22" s="76" t="s">
        <v>145</v>
      </c>
      <c r="F22" s="5" t="s">
        <v>140</v>
      </c>
      <c r="G22" s="73" t="s">
        <v>152</v>
      </c>
      <c r="H22" s="73">
        <v>22</v>
      </c>
      <c r="I22" s="5"/>
      <c r="J22" s="73" t="s">
        <v>163</v>
      </c>
      <c r="K22" s="5"/>
      <c r="L22" s="5"/>
      <c r="M22" s="5"/>
      <c r="N22" s="5"/>
      <c r="O22" s="5"/>
    </row>
    <row r="23" spans="1:17" x14ac:dyDescent="0.25">
      <c r="A23" s="5" t="s">
        <v>131</v>
      </c>
      <c r="B23" s="5"/>
      <c r="C23" s="5"/>
      <c r="D23" s="76"/>
      <c r="E23" s="5"/>
      <c r="F23" s="73" t="s">
        <v>149</v>
      </c>
      <c r="G23" s="5"/>
      <c r="H23" s="5"/>
      <c r="I23" s="73">
        <v>9</v>
      </c>
      <c r="J23" s="73">
        <v>9</v>
      </c>
      <c r="K23" s="5"/>
      <c r="L23" s="4" t="s">
        <v>164</v>
      </c>
      <c r="M23" s="4"/>
      <c r="N23" s="5"/>
      <c r="O23" s="5"/>
    </row>
    <row r="24" spans="1:17" x14ac:dyDescent="0.25">
      <c r="A24" s="5" t="s">
        <v>132</v>
      </c>
      <c r="B24" s="5"/>
      <c r="C24" s="5"/>
      <c r="D24" s="76"/>
      <c r="E24" s="5"/>
      <c r="F24" s="5"/>
      <c r="G24" s="5"/>
      <c r="H24" s="5" t="s">
        <v>159</v>
      </c>
      <c r="I24" s="5"/>
      <c r="J24" s="5"/>
      <c r="K24" s="5" t="s">
        <v>168</v>
      </c>
      <c r="L24" s="4"/>
      <c r="M24" s="4"/>
      <c r="N24" s="5"/>
      <c r="O24" s="5"/>
    </row>
    <row r="25" spans="1:17" x14ac:dyDescent="0.25">
      <c r="A25" s="5"/>
      <c r="B25" s="5"/>
      <c r="C25" s="5"/>
      <c r="D25" s="76"/>
      <c r="E25" s="5"/>
      <c r="F25" s="5"/>
      <c r="G25" s="5"/>
      <c r="H25" s="5"/>
      <c r="I25" s="5"/>
      <c r="J25" s="5"/>
      <c r="K25" s="5"/>
      <c r="L25" s="4"/>
      <c r="M25" s="4"/>
      <c r="N25" s="5"/>
      <c r="O25" s="5"/>
    </row>
    <row r="26" spans="1:17" x14ac:dyDescent="0.25">
      <c r="A26" s="5"/>
      <c r="B26" s="5"/>
      <c r="C26" s="5"/>
      <c r="D26" s="76"/>
      <c r="E26" s="5"/>
      <c r="F26" s="5"/>
      <c r="G26" s="5"/>
      <c r="H26" s="5"/>
      <c r="I26" s="5"/>
      <c r="J26" s="5"/>
      <c r="K26" s="5"/>
      <c r="L26" s="4"/>
      <c r="M26" s="4"/>
      <c r="N26" s="5"/>
      <c r="O26" s="5"/>
    </row>
    <row r="27" spans="1:17" x14ac:dyDescent="0.25">
      <c r="A27" s="5"/>
      <c r="B27" s="5"/>
      <c r="C27" s="5"/>
      <c r="D27" s="76"/>
      <c r="E27" s="5"/>
      <c r="F27" s="5"/>
      <c r="G27" s="5"/>
      <c r="H27" s="5"/>
      <c r="I27" s="5"/>
      <c r="J27" s="5"/>
      <c r="K27" s="5"/>
      <c r="L27" s="4"/>
      <c r="M27" s="4"/>
      <c r="N27" s="5"/>
      <c r="O27" s="5"/>
    </row>
    <row r="28" spans="1:17" x14ac:dyDescent="0.25">
      <c r="A28" s="5"/>
      <c r="B28" s="5"/>
      <c r="C28" s="5"/>
      <c r="D28" s="76"/>
      <c r="E28" s="5"/>
      <c r="F28" s="5"/>
      <c r="G28" s="5"/>
      <c r="H28" s="5"/>
      <c r="I28" s="5"/>
      <c r="J28" s="5"/>
      <c r="K28" s="5"/>
      <c r="L28" s="4"/>
      <c r="M28" s="4"/>
    </row>
    <row r="29" spans="1:17" x14ac:dyDescent="0.25">
      <c r="A29" s="5"/>
      <c r="B29" s="5"/>
      <c r="C29" s="5"/>
      <c r="D29" s="76"/>
      <c r="E29" s="5"/>
      <c r="F29" s="5"/>
      <c r="G29" s="5"/>
      <c r="H29" s="5"/>
      <c r="I29" s="5"/>
      <c r="J29" s="5"/>
      <c r="K29" s="5"/>
      <c r="L29" s="4"/>
      <c r="M29" s="4"/>
    </row>
    <row r="30" spans="1:17" x14ac:dyDescent="0.25">
      <c r="A30" s="5"/>
      <c r="B30" s="5"/>
      <c r="C30" s="5"/>
      <c r="D30" s="76"/>
      <c r="E30" s="5"/>
      <c r="F30" s="5"/>
      <c r="G30" s="5"/>
      <c r="H30" s="5"/>
      <c r="I30" s="5"/>
      <c r="J30" s="5"/>
      <c r="K30" s="5"/>
      <c r="L30" s="4"/>
      <c r="M30" s="4"/>
    </row>
    <row r="31" spans="1:17" x14ac:dyDescent="0.25">
      <c r="A31" s="5"/>
      <c r="B31" s="5"/>
      <c r="C31" s="5"/>
      <c r="D31" s="76"/>
      <c r="E31" s="5"/>
      <c r="F31" s="5"/>
      <c r="G31" s="5"/>
      <c r="H31" s="5"/>
      <c r="I31" s="5"/>
      <c r="J31" s="5"/>
      <c r="K31" s="5"/>
      <c r="L31" s="4"/>
      <c r="M31" s="4"/>
    </row>
    <row r="32" spans="1:17" x14ac:dyDescent="0.25">
      <c r="A32" s="5"/>
      <c r="B32" s="5"/>
      <c r="C32" s="5"/>
      <c r="D32" s="76"/>
      <c r="E32" s="5"/>
      <c r="F32" s="5"/>
      <c r="G32" s="5"/>
      <c r="H32" s="5"/>
      <c r="I32" s="5"/>
      <c r="J32" s="5"/>
      <c r="K32" s="5"/>
      <c r="L32" s="4"/>
      <c r="M32" s="4"/>
    </row>
    <row r="33" spans="1:13" x14ac:dyDescent="0.25">
      <c r="A33" s="5"/>
      <c r="B33" s="5"/>
      <c r="C33" s="5"/>
      <c r="D33" s="76"/>
      <c r="E33" s="5"/>
      <c r="F33" s="5"/>
      <c r="G33" s="5"/>
      <c r="H33" s="5"/>
      <c r="I33" s="5"/>
      <c r="J33" s="5"/>
      <c r="K33" s="5"/>
      <c r="L33" s="4"/>
      <c r="M33" s="4"/>
    </row>
    <row r="34" spans="1:13" x14ac:dyDescent="0.25">
      <c r="A34" s="5"/>
      <c r="B34" s="5"/>
      <c r="C34" s="5"/>
      <c r="D34" s="76"/>
      <c r="E34" s="5"/>
      <c r="F34" s="5"/>
      <c r="G34" s="5"/>
      <c r="H34" s="5"/>
      <c r="I34" s="5"/>
      <c r="J34" s="5"/>
      <c r="K34" s="5"/>
      <c r="L34" s="4"/>
      <c r="M34" s="4"/>
    </row>
    <row r="35" spans="1:13" x14ac:dyDescent="0.25">
      <c r="A35" s="5"/>
      <c r="B35" s="5"/>
      <c r="C35" s="5"/>
      <c r="D35" s="76"/>
      <c r="E35" s="5"/>
      <c r="F35" s="5"/>
      <c r="G35" s="5"/>
      <c r="H35" s="5"/>
      <c r="I35" s="5"/>
      <c r="J35" s="5"/>
      <c r="K35" s="5"/>
      <c r="L35" s="4"/>
      <c r="M35" s="4"/>
    </row>
    <row r="36" spans="1:13" x14ac:dyDescent="0.25">
      <c r="A36" s="5"/>
      <c r="B36" s="5"/>
      <c r="C36" s="5"/>
      <c r="D36" s="76"/>
      <c r="E36" s="5"/>
      <c r="F36" s="5"/>
      <c r="G36" s="5"/>
      <c r="H36" s="5"/>
      <c r="I36" s="5"/>
      <c r="J36" s="5"/>
      <c r="K36" s="5"/>
      <c r="L36" s="4"/>
      <c r="M36" s="4"/>
    </row>
    <row r="37" spans="1:13" x14ac:dyDescent="0.25">
      <c r="A37" s="5"/>
      <c r="B37" s="5"/>
      <c r="C37" s="5"/>
      <c r="D37" s="76"/>
      <c r="E37" s="5"/>
      <c r="F37" s="5"/>
      <c r="G37" s="5"/>
      <c r="H37" s="5"/>
      <c r="I37" s="5"/>
      <c r="J37" s="5"/>
      <c r="K37" s="5"/>
      <c r="L37" s="4"/>
      <c r="M37" s="4"/>
    </row>
    <row r="38" spans="1:13" x14ac:dyDescent="0.25">
      <c r="A38" s="5"/>
      <c r="B38" s="5"/>
      <c r="C38" s="5"/>
      <c r="D38" s="76"/>
      <c r="E38" s="5"/>
      <c r="F38" s="5"/>
      <c r="G38" s="5"/>
      <c r="H38" s="5"/>
      <c r="I38" s="5"/>
      <c r="J38" s="5"/>
      <c r="K38" s="5"/>
      <c r="L38" s="4"/>
      <c r="M38" s="4"/>
    </row>
    <row r="39" spans="1:13" x14ac:dyDescent="0.25">
      <c r="A39" s="5"/>
      <c r="B39" s="5"/>
      <c r="C39" s="5"/>
      <c r="D39" s="76"/>
      <c r="E39" s="5"/>
      <c r="F39" s="5"/>
      <c r="G39" s="5"/>
      <c r="H39" s="5"/>
      <c r="I39" s="5"/>
      <c r="J39" s="5"/>
      <c r="K39" s="5"/>
      <c r="L39" s="4"/>
      <c r="M39" s="4"/>
    </row>
    <row r="40" spans="1:13" x14ac:dyDescent="0.25">
      <c r="A40" s="5"/>
      <c r="B40" s="5"/>
      <c r="C40" s="5"/>
      <c r="D40" s="76"/>
      <c r="E40" s="5"/>
      <c r="F40" s="5"/>
      <c r="G40" s="5"/>
      <c r="H40" s="5"/>
      <c r="I40" s="5"/>
      <c r="J40" s="5"/>
      <c r="K40" s="5"/>
      <c r="L40" s="4"/>
      <c r="M40" s="4"/>
    </row>
    <row r="41" spans="1:13" x14ac:dyDescent="0.25">
      <c r="A41" s="5"/>
      <c r="B41" s="5"/>
      <c r="C41" s="5"/>
      <c r="D41" s="76"/>
      <c r="E41" s="5"/>
      <c r="F41" s="5"/>
      <c r="G41" s="5"/>
      <c r="H41" s="5"/>
      <c r="I41" s="5"/>
      <c r="J41" s="5"/>
      <c r="K41" s="5"/>
      <c r="L41" s="4"/>
      <c r="M41" s="4"/>
    </row>
    <row r="42" spans="1:13" x14ac:dyDescent="0.25">
      <c r="A42" s="5"/>
      <c r="B42" s="5"/>
      <c r="C42" s="5"/>
      <c r="D42" s="76"/>
      <c r="E42" s="5"/>
      <c r="F42" s="5"/>
      <c r="G42" s="5"/>
      <c r="H42" s="5"/>
      <c r="I42" s="5"/>
      <c r="J42" s="5"/>
      <c r="K42" s="5"/>
      <c r="L42" s="4"/>
      <c r="M42" s="4"/>
    </row>
  </sheetData>
  <autoFilter ref="A1:J24"/>
  <pageMargins left="0.7" right="0.7" top="0.75" bottom="0.75" header="0.3" footer="0.3"/>
  <pageSetup orientation="portrait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BA23AB270FD4AA51EA01C0BF37F37" ma:contentTypeVersion="0" ma:contentTypeDescription="Create a new document." ma:contentTypeScope="" ma:versionID="5250478122d8b050adc648c4dc73fdd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98FCB8-5836-469F-8541-5457F9C533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8FC346C-BA38-4B1E-8ADC-B90EDE5E6C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4CE129-671A-4672-8DEF-D38C7E05DED6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NFP</vt:lpstr>
      <vt:lpstr>FY 2014-15-100%</vt:lpstr>
      <vt:lpstr>FY 2014-15-80%</vt:lpstr>
      <vt:lpstr>FY 2014-15-40-60%</vt:lpstr>
      <vt:lpstr>NFP 2012-13</vt:lpstr>
      <vt:lpstr>India Holiday Tracker</vt:lpstr>
      <vt:lpstr>US Holiday Tracker</vt:lpstr>
      <vt:lpstr>PTO - Leave Tracker - NFP, 401k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2014-05-12T17:56:05Z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0x0101001ABBA23AB270FD4AA51EA01C0BF37F37</vt:lpwstr>
  </property>
</Properties>
</file>