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rob\Chemical Projects\Bio-modelling\Report\Chapter 4\"/>
    </mc:Choice>
  </mc:AlternateContent>
  <bookViews>
    <workbookView xWindow="0" yWindow="0" windowWidth="21015" windowHeight="12240" activeTab="2"/>
  </bookViews>
  <sheets>
    <sheet name="GenmAb CDOptiCHO" sheetId="1" r:id="rId1"/>
    <sheet name="GenmAb IVCD and Qp" sheetId="4" r:id="rId2"/>
    <sheet name="GenmAb AMBIC" sheetId="2" r:id="rId3"/>
    <sheet name="CHOZN AMBIC 1.0" sheetId="3" r:id="rId4"/>
    <sheet name="AMBIC 1.1 CHOZ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5" l="1"/>
  <c r="V39" i="5"/>
  <c r="U39" i="5"/>
  <c r="T39" i="5"/>
  <c r="W38" i="5"/>
  <c r="V38" i="5"/>
  <c r="U38" i="5"/>
  <c r="T38" i="5"/>
  <c r="W37" i="5"/>
  <c r="V37" i="5"/>
  <c r="U37" i="5"/>
  <c r="T37" i="5"/>
  <c r="W36" i="5"/>
  <c r="V36" i="5"/>
  <c r="U36" i="5"/>
  <c r="T36" i="5"/>
  <c r="W35" i="5"/>
  <c r="V35" i="5"/>
  <c r="U35" i="5"/>
  <c r="T35" i="5"/>
  <c r="W34" i="5"/>
  <c r="V34" i="5"/>
  <c r="U34" i="5"/>
  <c r="T34" i="5"/>
  <c r="X31" i="5"/>
  <c r="W31" i="5"/>
  <c r="V31" i="5"/>
  <c r="U31" i="5"/>
  <c r="X30" i="5"/>
  <c r="W30" i="5"/>
  <c r="V30" i="5"/>
  <c r="U30" i="5"/>
  <c r="X29" i="5"/>
  <c r="W29" i="5"/>
  <c r="V29" i="5"/>
  <c r="U29" i="5"/>
  <c r="X28" i="5"/>
  <c r="W28" i="5"/>
  <c r="V28" i="5"/>
  <c r="U28" i="5"/>
  <c r="X27" i="5"/>
  <c r="W27" i="5"/>
  <c r="V27" i="5"/>
  <c r="U27" i="5"/>
  <c r="X26" i="5"/>
  <c r="W26" i="5"/>
  <c r="V26" i="5"/>
  <c r="U26" i="5"/>
  <c r="X25" i="5"/>
  <c r="W25" i="5"/>
  <c r="V25" i="5"/>
  <c r="U25" i="5"/>
  <c r="X24" i="5"/>
  <c r="W24" i="5"/>
  <c r="V24" i="5"/>
  <c r="U24" i="5"/>
  <c r="X23" i="5"/>
  <c r="W23" i="5"/>
  <c r="V23" i="5"/>
  <c r="U23" i="5"/>
  <c r="Q45" i="4" l="1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44" i="4"/>
  <c r="H45" i="4"/>
  <c r="H46" i="4"/>
  <c r="H47" i="4"/>
  <c r="H48" i="4"/>
  <c r="H49" i="4"/>
  <c r="H50" i="4"/>
  <c r="H51" i="4"/>
  <c r="H44" i="4"/>
  <c r="G45" i="4"/>
  <c r="G46" i="4"/>
  <c r="G47" i="4"/>
  <c r="G48" i="4"/>
  <c r="G49" i="4"/>
  <c r="G50" i="4"/>
  <c r="G51" i="4"/>
  <c r="G44" i="4"/>
  <c r="L43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2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4" i="4"/>
  <c r="K26" i="4" l="1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H25" i="4"/>
  <c r="G25" i="4"/>
  <c r="K25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4" i="4"/>
  <c r="I1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4" i="4"/>
  <c r="H6" i="4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U27" i="2" l="1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26" i="2"/>
  <c r="M53" i="2"/>
  <c r="S53" i="2" s="1"/>
  <c r="M52" i="2"/>
  <c r="S52" i="2" s="1"/>
  <c r="M51" i="2"/>
  <c r="M50" i="2"/>
  <c r="M48" i="2"/>
  <c r="M47" i="2"/>
  <c r="S47" i="2" s="1"/>
  <c r="M46" i="2"/>
  <c r="S46" i="2" s="1"/>
  <c r="T53" i="2"/>
  <c r="R53" i="2"/>
  <c r="T52" i="2"/>
  <c r="R52" i="2"/>
  <c r="T51" i="2"/>
  <c r="R51" i="2"/>
  <c r="S51" i="2"/>
  <c r="T50" i="2"/>
  <c r="R50" i="2"/>
  <c r="S50" i="2"/>
  <c r="T49" i="2"/>
  <c r="S49" i="2"/>
  <c r="R49" i="2"/>
  <c r="T48" i="2"/>
  <c r="R48" i="2"/>
  <c r="S48" i="2"/>
  <c r="T47" i="2"/>
  <c r="R47" i="2"/>
  <c r="T46" i="2"/>
  <c r="R46" i="2"/>
  <c r="R35" i="2"/>
  <c r="S35" i="2"/>
  <c r="T35" i="2"/>
  <c r="R36" i="2"/>
  <c r="S36" i="2"/>
  <c r="T36" i="2"/>
  <c r="R37" i="2"/>
  <c r="S37" i="2"/>
  <c r="T37" i="2"/>
  <c r="R38" i="2"/>
  <c r="T38" i="2"/>
  <c r="R39" i="2"/>
  <c r="T39" i="2"/>
  <c r="R40" i="2"/>
  <c r="T40" i="2"/>
  <c r="R41" i="2"/>
  <c r="T41" i="2"/>
  <c r="T34" i="2"/>
  <c r="R34" i="2"/>
  <c r="M41" i="2"/>
  <c r="S41" i="2" s="1"/>
  <c r="M40" i="2"/>
  <c r="S40" i="2" s="1"/>
  <c r="M39" i="2"/>
  <c r="S39" i="2" s="1"/>
  <c r="M38" i="2"/>
  <c r="S38" i="2" s="1"/>
  <c r="M36" i="2"/>
  <c r="M35" i="2"/>
  <c r="M34" i="2"/>
  <c r="S34" i="2" s="1"/>
  <c r="D46" i="1" l="1"/>
  <c r="D47" i="1"/>
  <c r="D48" i="1"/>
  <c r="D49" i="1"/>
  <c r="D50" i="1"/>
  <c r="D51" i="1"/>
  <c r="D52" i="1"/>
  <c r="D45" i="1"/>
  <c r="C46" i="1"/>
  <c r="C47" i="1"/>
  <c r="C48" i="1"/>
  <c r="C49" i="1"/>
  <c r="C50" i="1"/>
  <c r="C51" i="1"/>
  <c r="C52" i="1"/>
  <c r="C45" i="1"/>
  <c r="T27" i="2" l="1"/>
  <c r="T28" i="2"/>
  <c r="T29" i="2"/>
  <c r="T30" i="2"/>
  <c r="T31" i="2"/>
  <c r="T32" i="2"/>
  <c r="T33" i="2"/>
  <c r="T26" i="2"/>
  <c r="S26" i="2"/>
  <c r="R27" i="2" l="1"/>
  <c r="R28" i="2"/>
  <c r="R29" i="2"/>
  <c r="R30" i="2"/>
  <c r="R31" i="2"/>
  <c r="R32" i="2"/>
  <c r="R33" i="2"/>
  <c r="R26" i="2"/>
  <c r="S27" i="2" l="1"/>
  <c r="S28" i="2"/>
  <c r="S29" i="2"/>
  <c r="S30" i="2"/>
  <c r="S31" i="2"/>
  <c r="S32" i="2"/>
  <c r="S33" i="2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28" i="1"/>
</calcChain>
</file>

<file path=xl/sharedStrings.xml><?xml version="1.0" encoding="utf-8"?>
<sst xmlns="http://schemas.openxmlformats.org/spreadsheetml/2006/main" count="652" uniqueCount="98">
  <si>
    <t>G0+G0F</t>
  </si>
  <si>
    <t>G1+G1F</t>
  </si>
  <si>
    <t>G2+G2F</t>
  </si>
  <si>
    <t>A1</t>
  </si>
  <si>
    <t>FA1</t>
  </si>
  <si>
    <t>A2</t>
  </si>
  <si>
    <t>FA2</t>
  </si>
  <si>
    <t>A2G1</t>
  </si>
  <si>
    <t>FA2G1</t>
  </si>
  <si>
    <t>FA2G1'</t>
  </si>
  <si>
    <t>A2G2</t>
  </si>
  <si>
    <t>FA2G2</t>
  </si>
  <si>
    <t>Yu DoE data - GenmAb OptiCHO</t>
  </si>
  <si>
    <t>Total cell density (x10E6 cells/mL)</t>
  </si>
  <si>
    <t>0,0,0</t>
  </si>
  <si>
    <t>0,0,5</t>
  </si>
  <si>
    <t>0,8,0</t>
  </si>
  <si>
    <t>0,8,5</t>
  </si>
  <si>
    <t>10,0,0</t>
  </si>
  <si>
    <t>10,0,5</t>
  </si>
  <si>
    <t>10,8,0</t>
  </si>
  <si>
    <t>10,8,5</t>
  </si>
  <si>
    <t>D0</t>
  </si>
  <si>
    <t>D2</t>
  </si>
  <si>
    <t>D4</t>
  </si>
  <si>
    <t>D7</t>
  </si>
  <si>
    <t>Viable cell density (x10E6 cells/mL)</t>
  </si>
  <si>
    <t>0-10 mM NH4Cl, 0-8 mM Gln, 0-5 mM Asn</t>
  </si>
  <si>
    <t>Glucose (mg/L)</t>
  </si>
  <si>
    <t>Lactate (mg/L)</t>
  </si>
  <si>
    <t>Glutamine (mg/L)</t>
  </si>
  <si>
    <t>Ammonia (mM)</t>
  </si>
  <si>
    <t>trace</t>
  </si>
  <si>
    <t>IgG (mg/L)</t>
  </si>
  <si>
    <t>D7 calculated from LC:</t>
  </si>
  <si>
    <t>Yu DoE data - GenmAb AMBIC 1.0</t>
  </si>
  <si>
    <t>Glycan distributions</t>
  </si>
  <si>
    <t>Fuc %</t>
  </si>
  <si>
    <t>D1</t>
  </si>
  <si>
    <t>D3</t>
  </si>
  <si>
    <t>D5</t>
  </si>
  <si>
    <t>D6</t>
  </si>
  <si>
    <t>VCD (x10E6 cells/mL)</t>
  </si>
  <si>
    <t>TCD (x10E6 cells/mL)</t>
  </si>
  <si>
    <t>Yu DoE data - CHOZN Sigma media</t>
  </si>
  <si>
    <t xml:space="preserve"> </t>
  </si>
  <si>
    <t xml:space="preserve">GenmAb CDOptiCHO </t>
  </si>
  <si>
    <t>D2 IVCD (x10E6 cells/mL)</t>
  </si>
  <si>
    <t>D4 IVCD (x10E6 cells/mL)</t>
  </si>
  <si>
    <t>D7 IVCD (x10E6 cells/mL)</t>
  </si>
  <si>
    <t>IgG(mg/L)</t>
  </si>
  <si>
    <t>Qp (pg/day/cell)</t>
  </si>
  <si>
    <t>GenmAb AMBIC</t>
  </si>
  <si>
    <t>NH4Cl</t>
  </si>
  <si>
    <t>Gln</t>
  </si>
  <si>
    <t>Asn</t>
  </si>
  <si>
    <t>Analysis of Variance</t>
  </si>
  <si>
    <t>Source</t>
  </si>
  <si>
    <t>DF</t>
  </si>
  <si>
    <t>F-Value</t>
  </si>
  <si>
    <t>P-Value</t>
  </si>
  <si>
    <t>Model</t>
  </si>
  <si>
    <t>Linear</t>
  </si>
  <si>
    <t>2-Way</t>
  </si>
  <si>
    <t>NH4Cl*Gln</t>
  </si>
  <si>
    <t>NH4Cl*Asn</t>
  </si>
  <si>
    <t>Gln*Asn</t>
  </si>
  <si>
    <t>3-Way</t>
  </si>
  <si>
    <t>NH4Cl*Gln*Asn</t>
  </si>
  <si>
    <t>Error</t>
  </si>
  <si>
    <t>Total</t>
  </si>
  <si>
    <t>Adj SS</t>
  </si>
  <si>
    <t>Adj MS</t>
  </si>
  <si>
    <t>Qp</t>
  </si>
  <si>
    <t>specific growth rate</t>
  </si>
  <si>
    <t>ambic growth rate</t>
  </si>
  <si>
    <t>growth rate</t>
  </si>
  <si>
    <t>D7 IVCD (x10E6 cells*day/mL)</t>
  </si>
  <si>
    <t>Control</t>
  </si>
  <si>
    <t>DMSO control</t>
  </si>
  <si>
    <t>50 uM 2F-P-Fuc</t>
  </si>
  <si>
    <t>100 mM Gal</t>
  </si>
  <si>
    <t>Titer</t>
  </si>
  <si>
    <t>A2G1a</t>
  </si>
  <si>
    <t>A2G1b</t>
  </si>
  <si>
    <t>FA2G1a</t>
  </si>
  <si>
    <t>FA2G1b</t>
  </si>
  <si>
    <t>Fuc%</t>
  </si>
  <si>
    <t>Glucose</t>
  </si>
  <si>
    <t>Glutamine</t>
  </si>
  <si>
    <t>Lactate</t>
  </si>
  <si>
    <t>Ammonia</t>
  </si>
  <si>
    <t>&lt;0.1 mM</t>
  </si>
  <si>
    <t>&lt; 4 mg/L</t>
  </si>
  <si>
    <t>0.39 mM</t>
  </si>
  <si>
    <t>AMBIC 1.1 basal composition (D0 composition)</t>
  </si>
  <si>
    <t>There's a 1-6 experiment and a 1-10 experiment that adds a couple conditions</t>
  </si>
  <si>
    <t>D7: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</si>
</sst>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" fontId="0" fillId="0" borderId="0" xfId="0" applyNumberFormat="1"/>
    <xf numFmtId="0" fontId="0" fillId="0" borderId="0" xfId="0" applyFill="1"/>
    <xf numFmtId="2" fontId="0" fillId="2" borderId="0" xfId="0" applyNumberFormat="1" applyFill="1"/>
    <xf numFmtId="0" fontId="2" fillId="6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 vertical="top"/>
    </xf>
    <xf numFmtId="0" fontId="0" fillId="0" borderId="0" xfId="0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466725</xdr:colOff>
      <xdr:row>21</xdr:row>
      <xdr:rowOff>180975</xdr:rowOff>
    </xdr:from>
    <xdr:to>
      <xdr:col>24</xdr:col>
      <xdr:colOff>28575</xdr:colOff>
      <xdr:row>23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268325" y="4181475"/>
          <a:ext cx="1390650" cy="3714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below testing range</a:t>
          </a:r>
        </a:p>
      </xdr:txBody>
    </xdr:sp>
    <xdr:clientData/>
  </xdr:twoCellAnchor>
  <xdr:twoCellAnchor>
    <xdr:from>
      <xdr:col>32</xdr:col>
      <xdr:colOff>542924</xdr:colOff>
      <xdr:row>23</xdr:row>
      <xdr:rowOff>19050</xdr:rowOff>
    </xdr:from>
    <xdr:to>
      <xdr:col>38</xdr:col>
      <xdr:colOff>438149</xdr:colOff>
      <xdr:row>25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050124" y="4400550"/>
          <a:ext cx="2943225" cy="4667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think these may have gotten messed up due to age/slight difference in sample handling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42</xdr:row>
      <xdr:rowOff>152400</xdr:rowOff>
    </xdr:from>
    <xdr:to>
      <xdr:col>5</xdr:col>
      <xdr:colOff>57150</xdr:colOff>
      <xdr:row>47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52475" y="8153400"/>
          <a:ext cx="2352675" cy="8191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CEDEX clocked empty AMBIC</a:t>
          </a:r>
          <a:r>
            <a:rPr lang="en-US" sz="1100" baseline="0"/>
            <a:t> 1.0 at 1.45 mg/L. Supplemented ones probably around 1150 mg/L</a:t>
          </a:r>
          <a:endParaRPr lang="en-US" sz="1100"/>
        </a:p>
      </xdr:txBody>
    </xdr:sp>
    <xdr:clientData/>
  </xdr:twoCellAnchor>
  <xdr:twoCellAnchor>
    <xdr:from>
      <xdr:col>22</xdr:col>
      <xdr:colOff>457199</xdr:colOff>
      <xdr:row>24</xdr:row>
      <xdr:rowOff>28575</xdr:rowOff>
    </xdr:from>
    <xdr:to>
      <xdr:col>27</xdr:col>
      <xdr:colOff>238124</xdr:colOff>
      <xdr:row>27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868399" y="4600575"/>
          <a:ext cx="2828925" cy="6572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only had the one replicate's</a:t>
          </a:r>
          <a:r>
            <a:rPr lang="en-US" sz="1100" baseline="0"/>
            <a:t> media sampled  - didn't pre-empt the CEDEX for the first one I did. </a:t>
          </a:r>
          <a:endParaRPr lang="en-US" sz="1100"/>
        </a:p>
      </xdr:txBody>
    </xdr:sp>
    <xdr:clientData/>
  </xdr:twoCellAnchor>
  <xdr:twoCellAnchor>
    <xdr:from>
      <xdr:col>9</xdr:col>
      <xdr:colOff>428625</xdr:colOff>
      <xdr:row>41</xdr:row>
      <xdr:rowOff>76200</xdr:rowOff>
    </xdr:from>
    <xdr:to>
      <xdr:col>12</xdr:col>
      <xdr:colOff>314325</xdr:colOff>
      <xdr:row>42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15025" y="7886700"/>
          <a:ext cx="1714500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Will have these soon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53"/>
  <sheetViews>
    <sheetView topLeftCell="AC1" workbookViewId="0">
      <selection activeCell="AJ6" sqref="AJ6"/>
    </sheetView>
  </sheetViews>
  <sheetFormatPr defaultRowHeight="15" x14ac:dyDescent="0.25"/>
  <cols>
    <col min="36" max="36" width="4" bestFit="1" customWidth="1"/>
    <col min="38" max="38" width="20.7109375" bestFit="1" customWidth="1"/>
  </cols>
  <sheetData>
    <row r="1" spans="2:38" x14ac:dyDescent="0.25">
      <c r="B1" t="s">
        <v>12</v>
      </c>
    </row>
    <row r="3" spans="2:38" x14ac:dyDescent="0.25">
      <c r="B3" t="s">
        <v>27</v>
      </c>
    </row>
    <row r="4" spans="2:38" x14ac:dyDescent="0.25">
      <c r="B4" t="s">
        <v>13</v>
      </c>
      <c r="H4" s="2" t="s">
        <v>26</v>
      </c>
      <c r="I4" s="2"/>
      <c r="J4" s="2"/>
      <c r="K4" s="2"/>
      <c r="L4" s="2"/>
      <c r="N4" t="s">
        <v>28</v>
      </c>
      <c r="T4" t="s">
        <v>29</v>
      </c>
      <c r="Z4" t="s">
        <v>31</v>
      </c>
      <c r="AF4" t="s">
        <v>33</v>
      </c>
    </row>
    <row r="5" spans="2:38" x14ac:dyDescent="0.25">
      <c r="C5" t="s">
        <v>22</v>
      </c>
      <c r="D5" t="s">
        <v>23</v>
      </c>
      <c r="E5" t="s">
        <v>24</v>
      </c>
      <c r="F5" t="s">
        <v>25</v>
      </c>
      <c r="H5" s="2"/>
      <c r="I5" s="2" t="s">
        <v>22</v>
      </c>
      <c r="J5" s="2" t="s">
        <v>23</v>
      </c>
      <c r="K5" s="2" t="s">
        <v>24</v>
      </c>
      <c r="L5" s="2" t="s">
        <v>25</v>
      </c>
      <c r="O5" t="s">
        <v>22</v>
      </c>
      <c r="P5" t="s">
        <v>23</v>
      </c>
      <c r="Q5" t="s">
        <v>24</v>
      </c>
      <c r="R5" t="s">
        <v>25</v>
      </c>
      <c r="U5" t="s">
        <v>22</v>
      </c>
      <c r="V5" t="s">
        <v>23</v>
      </c>
      <c r="W5" t="s">
        <v>24</v>
      </c>
      <c r="X5" t="s">
        <v>25</v>
      </c>
      <c r="AA5" t="s">
        <v>22</v>
      </c>
      <c r="AB5" t="s">
        <v>23</v>
      </c>
      <c r="AC5" t="s">
        <v>24</v>
      </c>
      <c r="AD5" t="s">
        <v>25</v>
      </c>
      <c r="AG5" t="s">
        <v>22</v>
      </c>
      <c r="AH5" t="s">
        <v>23</v>
      </c>
      <c r="AI5" t="s">
        <v>24</v>
      </c>
      <c r="AJ5" t="s">
        <v>97</v>
      </c>
      <c r="AK5" t="s">
        <v>25</v>
      </c>
      <c r="AL5" t="s">
        <v>34</v>
      </c>
    </row>
    <row r="6" spans="2:38" x14ac:dyDescent="0.25">
      <c r="B6" t="s">
        <v>14</v>
      </c>
      <c r="C6" s="1">
        <v>0.47768370440054353</v>
      </c>
      <c r="D6" s="1">
        <v>1.26</v>
      </c>
      <c r="E6" s="1">
        <v>2.41</v>
      </c>
      <c r="F6" s="1">
        <v>3.23</v>
      </c>
      <c r="H6" s="2" t="s">
        <v>14</v>
      </c>
      <c r="I6" s="2">
        <v>0.45700000000000002</v>
      </c>
      <c r="J6" s="2">
        <v>1.18</v>
      </c>
      <c r="K6" s="2">
        <v>2.29</v>
      </c>
      <c r="L6" s="2">
        <v>2.73</v>
      </c>
      <c r="N6" t="s">
        <v>14</v>
      </c>
      <c r="O6" s="8">
        <v>5150</v>
      </c>
      <c r="P6">
        <v>3643.21</v>
      </c>
      <c r="Q6">
        <v>1710.95</v>
      </c>
      <c r="R6">
        <v>5.64</v>
      </c>
      <c r="T6" t="s">
        <v>14</v>
      </c>
      <c r="U6">
        <v>0</v>
      </c>
      <c r="V6">
        <v>1034.17</v>
      </c>
      <c r="W6">
        <v>1270.95</v>
      </c>
      <c r="X6">
        <v>822.63</v>
      </c>
      <c r="Z6" t="s">
        <v>14</v>
      </c>
      <c r="AA6">
        <v>0</v>
      </c>
      <c r="AB6">
        <v>0.79700000000000004</v>
      </c>
      <c r="AC6">
        <v>1.218</v>
      </c>
      <c r="AD6">
        <v>1.7729999999999999</v>
      </c>
      <c r="AF6" t="s">
        <v>14</v>
      </c>
      <c r="AG6">
        <v>0</v>
      </c>
      <c r="AH6">
        <v>42</v>
      </c>
      <c r="AI6">
        <v>108.75</v>
      </c>
      <c r="AJ6" s="6">
        <v>221</v>
      </c>
      <c r="AK6" s="5">
        <v>121.28</v>
      </c>
      <c r="AL6" s="6">
        <v>221</v>
      </c>
    </row>
    <row r="7" spans="2:38" x14ac:dyDescent="0.25">
      <c r="B7" t="s">
        <v>15</v>
      </c>
      <c r="C7" s="1">
        <v>0.46688496883912539</v>
      </c>
      <c r="D7" s="1">
        <v>1.1200000000000001</v>
      </c>
      <c r="E7" s="1">
        <v>2.42</v>
      </c>
      <c r="F7" s="1">
        <v>3.4</v>
      </c>
      <c r="H7" s="2" t="s">
        <v>15</v>
      </c>
      <c r="I7" s="2">
        <v>0.442</v>
      </c>
      <c r="J7" s="2">
        <v>1.08</v>
      </c>
      <c r="K7" s="2">
        <v>2.31</v>
      </c>
      <c r="L7" s="2">
        <v>2.86</v>
      </c>
      <c r="N7" t="s">
        <v>15</v>
      </c>
      <c r="O7" s="8">
        <v>5150</v>
      </c>
      <c r="P7">
        <v>3759.82</v>
      </c>
      <c r="Q7">
        <v>1586.18</v>
      </c>
      <c r="R7">
        <v>8.7799999999999994</v>
      </c>
      <c r="T7" t="s">
        <v>15</v>
      </c>
      <c r="U7">
        <v>0</v>
      </c>
      <c r="V7">
        <v>1035.5899999999999</v>
      </c>
      <c r="W7">
        <v>1229.72</v>
      </c>
      <c r="X7">
        <v>159.49</v>
      </c>
      <c r="Z7" t="s">
        <v>15</v>
      </c>
      <c r="AA7">
        <v>0</v>
      </c>
      <c r="AB7">
        <v>1.0620000000000001</v>
      </c>
      <c r="AC7">
        <v>2.6440000000000001</v>
      </c>
      <c r="AD7">
        <v>2.7280000000000002</v>
      </c>
      <c r="AF7" t="s">
        <v>15</v>
      </c>
      <c r="AG7">
        <v>0</v>
      </c>
      <c r="AH7">
        <v>43</v>
      </c>
      <c r="AI7">
        <v>120.14</v>
      </c>
      <c r="AJ7" s="6">
        <v>256</v>
      </c>
      <c r="AK7" s="5">
        <v>90.65</v>
      </c>
      <c r="AL7" s="6">
        <v>256</v>
      </c>
    </row>
    <row r="8" spans="2:38" x14ac:dyDescent="0.25">
      <c r="B8" t="s">
        <v>16</v>
      </c>
      <c r="C8" s="1">
        <v>0.42249080399369421</v>
      </c>
      <c r="D8" s="1">
        <v>1.73</v>
      </c>
      <c r="E8" s="1">
        <v>4.07</v>
      </c>
      <c r="F8" s="1">
        <v>3.38</v>
      </c>
      <c r="H8" s="2" t="s">
        <v>16</v>
      </c>
      <c r="I8" s="2">
        <v>0.40200000000000002</v>
      </c>
      <c r="J8" s="2">
        <v>1.63</v>
      </c>
      <c r="K8" s="2">
        <v>3.92</v>
      </c>
      <c r="L8" s="2">
        <v>2.86</v>
      </c>
      <c r="N8" t="s">
        <v>16</v>
      </c>
      <c r="O8" s="8">
        <v>5150</v>
      </c>
      <c r="P8">
        <v>3442.58</v>
      </c>
      <c r="Q8">
        <v>677.11</v>
      </c>
      <c r="R8">
        <v>2.5099999999999998</v>
      </c>
      <c r="T8" t="s">
        <v>16</v>
      </c>
      <c r="U8">
        <v>0</v>
      </c>
      <c r="V8">
        <v>1149.54</v>
      </c>
      <c r="W8">
        <v>792.77</v>
      </c>
      <c r="X8">
        <v>68.760000000000005</v>
      </c>
      <c r="Z8" t="s">
        <v>16</v>
      </c>
      <c r="AA8">
        <v>0</v>
      </c>
      <c r="AB8">
        <v>3.8679999999999999</v>
      </c>
      <c r="AC8">
        <v>3.5209999999999999</v>
      </c>
      <c r="AD8">
        <v>3.2709999999999999</v>
      </c>
      <c r="AF8" t="s">
        <v>16</v>
      </c>
      <c r="AG8">
        <v>0</v>
      </c>
      <c r="AH8">
        <v>38</v>
      </c>
      <c r="AI8">
        <v>63</v>
      </c>
      <c r="AJ8" s="6">
        <v>235</v>
      </c>
      <c r="AK8" s="5">
        <v>56</v>
      </c>
      <c r="AL8" s="6">
        <v>235</v>
      </c>
    </row>
    <row r="9" spans="2:38" x14ac:dyDescent="0.25">
      <c r="B9" t="s">
        <v>17</v>
      </c>
      <c r="C9" s="1">
        <v>0.48623376623376624</v>
      </c>
      <c r="D9" s="1">
        <v>1.34</v>
      </c>
      <c r="E9" s="1">
        <v>3.23</v>
      </c>
      <c r="F9" s="1">
        <v>4.13</v>
      </c>
      <c r="H9" s="2" t="s">
        <v>17</v>
      </c>
      <c r="I9" s="2">
        <v>0.46800000000000003</v>
      </c>
      <c r="J9" s="2">
        <v>1.26</v>
      </c>
      <c r="K9" s="2">
        <v>3.07</v>
      </c>
      <c r="L9" s="2">
        <v>3.3</v>
      </c>
      <c r="N9" t="s">
        <v>17</v>
      </c>
      <c r="O9" s="8">
        <v>5150</v>
      </c>
      <c r="P9">
        <v>3332.24</v>
      </c>
      <c r="Q9">
        <v>1284.6199999999999</v>
      </c>
      <c r="R9">
        <v>3.13</v>
      </c>
      <c r="T9" t="s">
        <v>17</v>
      </c>
      <c r="U9">
        <v>0</v>
      </c>
      <c r="V9">
        <v>1097.94</v>
      </c>
      <c r="W9">
        <v>1528.19</v>
      </c>
      <c r="X9">
        <v>90.57</v>
      </c>
      <c r="Z9" t="s">
        <v>17</v>
      </c>
      <c r="AA9">
        <v>0</v>
      </c>
      <c r="AB9">
        <v>4.0469999999999997</v>
      </c>
      <c r="AC9">
        <v>6.4820000000000002</v>
      </c>
      <c r="AD9">
        <v>6.2969999999999997</v>
      </c>
      <c r="AF9" t="s">
        <v>17</v>
      </c>
      <c r="AG9">
        <v>0</v>
      </c>
      <c r="AH9">
        <v>36</v>
      </c>
      <c r="AI9">
        <v>103.08</v>
      </c>
      <c r="AJ9" s="6">
        <v>271</v>
      </c>
      <c r="AK9" s="5">
        <v>109.89</v>
      </c>
      <c r="AL9" s="6">
        <v>271</v>
      </c>
    </row>
    <row r="10" spans="2:38" x14ac:dyDescent="0.25">
      <c r="B10" t="s">
        <v>18</v>
      </c>
      <c r="C10" s="1">
        <v>0.52712859054874917</v>
      </c>
      <c r="D10" s="1">
        <v>0.75700000000000001</v>
      </c>
      <c r="E10" s="1">
        <v>1.64</v>
      </c>
      <c r="F10" s="1">
        <v>2.61</v>
      </c>
      <c r="H10" s="2" t="s">
        <v>18</v>
      </c>
      <c r="I10" s="2">
        <v>0.51200000000000001</v>
      </c>
      <c r="J10" s="2">
        <v>0.72499999999999998</v>
      </c>
      <c r="K10" s="2">
        <v>1.56</v>
      </c>
      <c r="L10" s="2">
        <v>2.12</v>
      </c>
      <c r="N10" t="s">
        <v>18</v>
      </c>
      <c r="O10" s="8">
        <v>5150</v>
      </c>
      <c r="P10">
        <v>2828.8</v>
      </c>
      <c r="Q10">
        <v>1900.29</v>
      </c>
      <c r="R10">
        <v>53.29</v>
      </c>
      <c r="T10" t="s">
        <v>18</v>
      </c>
      <c r="U10">
        <v>0</v>
      </c>
      <c r="V10">
        <v>818.48</v>
      </c>
      <c r="W10">
        <v>1275.8399999999999</v>
      </c>
      <c r="X10">
        <v>254.82</v>
      </c>
      <c r="Z10" t="s">
        <v>18</v>
      </c>
      <c r="AA10">
        <v>0</v>
      </c>
      <c r="AB10">
        <v>8.2520000000000007</v>
      </c>
      <c r="AC10">
        <v>8.2609999999999992</v>
      </c>
      <c r="AD10">
        <v>3.7480000000000002</v>
      </c>
      <c r="AF10" t="s">
        <v>18</v>
      </c>
      <c r="AG10">
        <v>0</v>
      </c>
      <c r="AH10">
        <v>31</v>
      </c>
      <c r="AI10">
        <v>104.21</v>
      </c>
      <c r="AJ10" s="6">
        <v>237</v>
      </c>
      <c r="AK10" s="5">
        <v>123.57</v>
      </c>
      <c r="AL10" s="6">
        <v>237</v>
      </c>
    </row>
    <row r="11" spans="2:38" x14ac:dyDescent="0.25">
      <c r="B11" t="s">
        <v>19</v>
      </c>
      <c r="C11" s="1">
        <v>0.49665411961522371</v>
      </c>
      <c r="D11" s="1">
        <v>0.82399999999999995</v>
      </c>
      <c r="E11" s="1">
        <v>1.91</v>
      </c>
      <c r="F11" s="1">
        <v>2.13</v>
      </c>
      <c r="H11" s="2" t="s">
        <v>19</v>
      </c>
      <c r="I11" s="2">
        <v>0.47499999999999998</v>
      </c>
      <c r="J11" s="2">
        <v>0.78300000000000003</v>
      </c>
      <c r="K11" s="2">
        <v>1.81</v>
      </c>
      <c r="L11" s="2">
        <v>1.92</v>
      </c>
      <c r="N11" t="s">
        <v>19</v>
      </c>
      <c r="O11" s="8">
        <v>5150</v>
      </c>
      <c r="P11">
        <v>3421.27</v>
      </c>
      <c r="Q11">
        <v>1845.11</v>
      </c>
      <c r="R11">
        <v>8.15</v>
      </c>
      <c r="T11" t="s">
        <v>19</v>
      </c>
      <c r="U11">
        <v>0</v>
      </c>
      <c r="V11">
        <v>993.74</v>
      </c>
      <c r="W11">
        <v>1289.6199999999999</v>
      </c>
      <c r="X11">
        <v>194.44</v>
      </c>
      <c r="Z11" t="s">
        <v>19</v>
      </c>
      <c r="AA11">
        <v>0</v>
      </c>
      <c r="AB11">
        <v>9.048</v>
      </c>
      <c r="AC11">
        <v>8.8960000000000008</v>
      </c>
      <c r="AD11">
        <v>5.5449999999999999</v>
      </c>
      <c r="AF11" t="s">
        <v>19</v>
      </c>
      <c r="AG11">
        <v>0</v>
      </c>
      <c r="AH11">
        <v>40</v>
      </c>
      <c r="AI11">
        <v>113.3</v>
      </c>
      <c r="AJ11" s="6">
        <v>252</v>
      </c>
      <c r="AK11" s="5">
        <v>146.57</v>
      </c>
      <c r="AL11" s="6">
        <v>252</v>
      </c>
    </row>
    <row r="12" spans="2:38" x14ac:dyDescent="0.25">
      <c r="B12" t="s">
        <v>20</v>
      </c>
      <c r="C12" s="1">
        <v>0.49425650753504058</v>
      </c>
      <c r="D12" s="1">
        <v>1.41</v>
      </c>
      <c r="E12" s="1">
        <v>3.54</v>
      </c>
      <c r="F12" s="1">
        <v>4.45</v>
      </c>
      <c r="H12" s="2" t="s">
        <v>20</v>
      </c>
      <c r="I12" s="2">
        <v>0.46899999999999997</v>
      </c>
      <c r="J12" s="2">
        <v>1.37</v>
      </c>
      <c r="K12" s="2">
        <v>3.38</v>
      </c>
      <c r="L12" s="2">
        <v>3.51</v>
      </c>
      <c r="N12" t="s">
        <v>20</v>
      </c>
      <c r="O12" s="8">
        <v>5150</v>
      </c>
      <c r="P12">
        <v>2304.67</v>
      </c>
      <c r="Q12">
        <v>1225.69</v>
      </c>
      <c r="R12">
        <v>9.4</v>
      </c>
      <c r="T12" t="s">
        <v>20</v>
      </c>
      <c r="U12">
        <v>0</v>
      </c>
      <c r="V12">
        <v>794.76</v>
      </c>
      <c r="W12">
        <v>1344.93</v>
      </c>
      <c r="X12">
        <v>133.06</v>
      </c>
      <c r="Z12" t="s">
        <v>20</v>
      </c>
      <c r="AA12">
        <v>0</v>
      </c>
      <c r="AB12">
        <v>9.3320000000000007</v>
      </c>
      <c r="AC12">
        <v>11.239000000000001</v>
      </c>
      <c r="AD12">
        <v>8.1289999999999996</v>
      </c>
      <c r="AF12" t="s">
        <v>20</v>
      </c>
      <c r="AG12">
        <v>0</v>
      </c>
      <c r="AH12">
        <v>24</v>
      </c>
      <c r="AI12">
        <v>78.290000000000006</v>
      </c>
      <c r="AJ12" s="6">
        <v>261</v>
      </c>
      <c r="AK12" s="5">
        <v>160.51</v>
      </c>
      <c r="AL12" s="6">
        <v>261</v>
      </c>
    </row>
    <row r="13" spans="2:38" x14ac:dyDescent="0.25">
      <c r="B13" t="s">
        <v>21</v>
      </c>
      <c r="C13" s="1">
        <v>0.44416640600563029</v>
      </c>
      <c r="D13" s="1">
        <v>1.36</v>
      </c>
      <c r="E13" s="1">
        <v>2.99</v>
      </c>
      <c r="F13" s="1">
        <v>3.36</v>
      </c>
      <c r="H13" s="2" t="s">
        <v>21</v>
      </c>
      <c r="I13" s="2">
        <v>0.42599999999999999</v>
      </c>
      <c r="J13" s="2">
        <v>1.31</v>
      </c>
      <c r="K13" s="2">
        <v>2.87</v>
      </c>
      <c r="L13" s="2">
        <v>2.73</v>
      </c>
      <c r="N13" t="s">
        <v>21</v>
      </c>
      <c r="O13" s="8">
        <v>5150</v>
      </c>
      <c r="P13">
        <v>3277.07</v>
      </c>
      <c r="Q13">
        <v>1460.17</v>
      </c>
      <c r="R13">
        <v>4.3899999999999997</v>
      </c>
      <c r="T13" t="s">
        <v>21</v>
      </c>
      <c r="U13">
        <v>0</v>
      </c>
      <c r="V13">
        <v>1206.04</v>
      </c>
      <c r="W13">
        <v>1644.09</v>
      </c>
      <c r="X13">
        <v>36.03</v>
      </c>
      <c r="Z13" t="s">
        <v>21</v>
      </c>
      <c r="AA13">
        <v>0</v>
      </c>
      <c r="AB13">
        <v>13.516</v>
      </c>
      <c r="AC13">
        <v>11.519</v>
      </c>
      <c r="AD13">
        <v>7.407</v>
      </c>
      <c r="AF13" t="s">
        <v>21</v>
      </c>
      <c r="AG13">
        <v>0</v>
      </c>
      <c r="AH13">
        <v>38</v>
      </c>
      <c r="AI13">
        <v>98.55</v>
      </c>
      <c r="AJ13" s="6">
        <v>287</v>
      </c>
      <c r="AK13" s="5">
        <v>21.85</v>
      </c>
      <c r="AL13" s="6">
        <v>287</v>
      </c>
    </row>
    <row r="14" spans="2:38" x14ac:dyDescent="0.25">
      <c r="B14" t="s">
        <v>14</v>
      </c>
      <c r="C14">
        <v>0.36699999999999999</v>
      </c>
      <c r="D14">
        <v>1.26</v>
      </c>
      <c r="E14">
        <v>3.14</v>
      </c>
      <c r="F14">
        <v>3.55</v>
      </c>
      <c r="H14" s="2" t="s">
        <v>14</v>
      </c>
      <c r="I14" s="2">
        <v>0.33600000000000002</v>
      </c>
      <c r="J14" s="2">
        <v>1.19</v>
      </c>
      <c r="K14" s="2">
        <v>2.92</v>
      </c>
      <c r="L14" s="2">
        <v>2.69</v>
      </c>
      <c r="N14" t="s">
        <v>14</v>
      </c>
      <c r="O14" s="8">
        <v>5150</v>
      </c>
      <c r="P14">
        <v>3450.11</v>
      </c>
      <c r="Q14">
        <v>1814.39</v>
      </c>
      <c r="R14">
        <v>45.14</v>
      </c>
      <c r="T14" t="s">
        <v>14</v>
      </c>
      <c r="U14">
        <v>0</v>
      </c>
      <c r="V14">
        <v>1122.1199999999999</v>
      </c>
      <c r="W14">
        <v>1552.38</v>
      </c>
      <c r="X14">
        <v>1653.25</v>
      </c>
      <c r="Z14" t="s">
        <v>14</v>
      </c>
      <c r="AA14">
        <v>0</v>
      </c>
      <c r="AB14">
        <v>0.68899999999999995</v>
      </c>
      <c r="AC14">
        <v>1.34</v>
      </c>
      <c r="AD14">
        <v>2.044</v>
      </c>
      <c r="AF14" t="s">
        <v>14</v>
      </c>
      <c r="AG14">
        <v>0</v>
      </c>
      <c r="AH14">
        <v>44</v>
      </c>
      <c r="AI14">
        <v>116.72</v>
      </c>
      <c r="AJ14" s="7">
        <v>194.43</v>
      </c>
      <c r="AK14">
        <v>165.17</v>
      </c>
      <c r="AL14" s="7">
        <v>194.43</v>
      </c>
    </row>
    <row r="15" spans="2:38" x14ac:dyDescent="0.25">
      <c r="B15" t="s">
        <v>15</v>
      </c>
      <c r="C15">
        <v>0.43</v>
      </c>
      <c r="D15">
        <v>1.65</v>
      </c>
      <c r="E15">
        <v>5</v>
      </c>
      <c r="F15">
        <v>4.3899999999999997</v>
      </c>
      <c r="H15" s="2" t="s">
        <v>15</v>
      </c>
      <c r="I15" s="2">
        <v>0.39900000000000002</v>
      </c>
      <c r="J15" s="2">
        <v>1.53</v>
      </c>
      <c r="K15" s="2">
        <v>4.57</v>
      </c>
      <c r="L15" s="2">
        <v>2.86</v>
      </c>
      <c r="N15" t="s">
        <v>15</v>
      </c>
      <c r="O15" s="8">
        <v>5150</v>
      </c>
      <c r="P15">
        <v>3236.32</v>
      </c>
      <c r="Q15">
        <v>1299.04</v>
      </c>
      <c r="R15">
        <v>2.5099999999999998</v>
      </c>
      <c r="T15" t="s">
        <v>15</v>
      </c>
      <c r="U15">
        <v>0</v>
      </c>
      <c r="V15">
        <v>1137.31</v>
      </c>
      <c r="W15">
        <v>1312.08</v>
      </c>
      <c r="X15">
        <v>40.64</v>
      </c>
      <c r="Z15" t="s">
        <v>15</v>
      </c>
      <c r="AA15">
        <v>0</v>
      </c>
      <c r="AB15">
        <v>0.93100000000000005</v>
      </c>
      <c r="AC15">
        <v>3.0139999999999998</v>
      </c>
      <c r="AD15">
        <v>4.6260000000000003</v>
      </c>
      <c r="AF15" t="s">
        <v>15</v>
      </c>
      <c r="AG15">
        <v>0</v>
      </c>
      <c r="AH15">
        <v>45</v>
      </c>
      <c r="AI15">
        <v>226.87</v>
      </c>
      <c r="AJ15">
        <v>348</v>
      </c>
      <c r="AK15">
        <v>392.61</v>
      </c>
      <c r="AL15">
        <v>348</v>
      </c>
    </row>
    <row r="16" spans="2:38" x14ac:dyDescent="0.25">
      <c r="B16" t="s">
        <v>16</v>
      </c>
      <c r="C16">
        <v>0.52800000000000002</v>
      </c>
      <c r="D16" s="1">
        <v>1.51</v>
      </c>
      <c r="E16">
        <v>4.46</v>
      </c>
      <c r="F16">
        <v>6.08</v>
      </c>
      <c r="H16" s="2" t="s">
        <v>16</v>
      </c>
      <c r="I16" s="2">
        <v>0.49199999999999999</v>
      </c>
      <c r="J16" s="9">
        <v>1.51</v>
      </c>
      <c r="K16" s="2">
        <v>4.18</v>
      </c>
      <c r="L16" s="2">
        <v>4.25</v>
      </c>
      <c r="N16" t="s">
        <v>16</v>
      </c>
      <c r="O16" s="8">
        <v>5150</v>
      </c>
      <c r="P16">
        <v>3181.14</v>
      </c>
      <c r="Q16">
        <v>941.68</v>
      </c>
      <c r="R16">
        <v>1.88</v>
      </c>
      <c r="T16" t="s">
        <v>16</v>
      </c>
      <c r="U16">
        <v>0</v>
      </c>
      <c r="V16">
        <v>1374.82</v>
      </c>
      <c r="W16">
        <v>1480.55</v>
      </c>
      <c r="X16">
        <v>2.46</v>
      </c>
      <c r="Z16" t="s">
        <v>16</v>
      </c>
      <c r="AA16">
        <v>0</v>
      </c>
      <c r="AB16">
        <v>3.8919999999999999</v>
      </c>
      <c r="AC16">
        <v>5.375</v>
      </c>
      <c r="AD16">
        <v>5.3840000000000003</v>
      </c>
      <c r="AF16" t="s">
        <v>16</v>
      </c>
      <c r="AG16">
        <v>0</v>
      </c>
      <c r="AH16">
        <v>42</v>
      </c>
      <c r="AI16">
        <v>179.23</v>
      </c>
      <c r="AJ16" s="7">
        <v>318.56</v>
      </c>
      <c r="AK16">
        <v>302.02999999999997</v>
      </c>
      <c r="AL16" s="7">
        <v>318.56</v>
      </c>
    </row>
    <row r="17" spans="2:38" x14ac:dyDescent="0.25">
      <c r="B17" t="s">
        <v>17</v>
      </c>
      <c r="C17">
        <v>0.53900000000000003</v>
      </c>
      <c r="D17" s="1">
        <v>1.55</v>
      </c>
      <c r="E17">
        <v>5.86</v>
      </c>
      <c r="F17">
        <v>8.23</v>
      </c>
      <c r="H17" s="2" t="s">
        <v>17</v>
      </c>
      <c r="I17" s="2">
        <v>0.52800000000000002</v>
      </c>
      <c r="J17" s="9">
        <v>1.46</v>
      </c>
      <c r="K17" s="2">
        <v>5.56</v>
      </c>
      <c r="L17" s="2">
        <v>5.43</v>
      </c>
      <c r="N17" t="s">
        <v>17</v>
      </c>
      <c r="O17" s="8">
        <v>5150</v>
      </c>
      <c r="P17">
        <v>3059.52</v>
      </c>
      <c r="Q17">
        <v>959.23</v>
      </c>
      <c r="R17">
        <v>4.3899999999999997</v>
      </c>
      <c r="T17" t="s">
        <v>17</v>
      </c>
      <c r="U17">
        <v>0</v>
      </c>
      <c r="V17">
        <v>1321.17</v>
      </c>
      <c r="W17">
        <v>1465.8</v>
      </c>
      <c r="X17">
        <v>7.3</v>
      </c>
      <c r="Z17" t="s">
        <v>17</v>
      </c>
      <c r="AA17">
        <v>0</v>
      </c>
      <c r="AB17">
        <v>4.1660000000000004</v>
      </c>
      <c r="AC17">
        <v>7.0309999999999997</v>
      </c>
      <c r="AD17">
        <v>9.7650000000000006</v>
      </c>
      <c r="AF17" t="s">
        <v>17</v>
      </c>
      <c r="AG17">
        <v>0</v>
      </c>
      <c r="AH17">
        <v>40</v>
      </c>
      <c r="AI17">
        <v>162.84</v>
      </c>
      <c r="AJ17" s="7">
        <v>297.23</v>
      </c>
      <c r="AK17">
        <v>274.55</v>
      </c>
      <c r="AL17" s="7">
        <v>297.23</v>
      </c>
    </row>
    <row r="18" spans="2:38" x14ac:dyDescent="0.25">
      <c r="B18" t="s">
        <v>18</v>
      </c>
      <c r="C18">
        <v>0.54400000000000004</v>
      </c>
      <c r="D18" s="1">
        <v>1.41</v>
      </c>
      <c r="E18">
        <v>2.2200000000000002</v>
      </c>
      <c r="F18">
        <v>2.2000000000000002</v>
      </c>
      <c r="H18" s="2" t="s">
        <v>18</v>
      </c>
      <c r="I18" s="2">
        <v>0.51300000000000001</v>
      </c>
      <c r="J18" s="9">
        <v>1.34</v>
      </c>
      <c r="K18" s="2">
        <v>2.11</v>
      </c>
      <c r="L18" s="2">
        <v>1.71</v>
      </c>
      <c r="N18" t="s">
        <v>18</v>
      </c>
      <c r="O18" s="8">
        <v>5150</v>
      </c>
      <c r="P18">
        <v>3356.06</v>
      </c>
      <c r="Q18">
        <v>1448.88</v>
      </c>
      <c r="R18">
        <v>1.25</v>
      </c>
      <c r="T18" t="s">
        <v>18</v>
      </c>
      <c r="U18">
        <v>0</v>
      </c>
      <c r="V18">
        <v>1096.28</v>
      </c>
      <c r="W18">
        <v>1260.45</v>
      </c>
      <c r="X18">
        <v>1.46</v>
      </c>
      <c r="Z18" t="s">
        <v>18</v>
      </c>
      <c r="AA18">
        <v>0</v>
      </c>
      <c r="AB18">
        <v>10.329000000000001</v>
      </c>
      <c r="AC18">
        <v>8.1289999999999996</v>
      </c>
      <c r="AD18">
        <v>5.64</v>
      </c>
      <c r="AF18" t="s">
        <v>18</v>
      </c>
      <c r="AG18">
        <v>0</v>
      </c>
      <c r="AH18">
        <v>42</v>
      </c>
      <c r="AI18">
        <v>180.41</v>
      </c>
      <c r="AJ18">
        <v>360</v>
      </c>
      <c r="AK18">
        <v>354.47</v>
      </c>
      <c r="AL18">
        <v>360</v>
      </c>
    </row>
    <row r="19" spans="2:38" x14ac:dyDescent="0.25">
      <c r="B19" t="s">
        <v>19</v>
      </c>
      <c r="C19">
        <v>0.45100000000000001</v>
      </c>
      <c r="D19" s="1">
        <v>1.38</v>
      </c>
      <c r="E19">
        <v>2.71</v>
      </c>
      <c r="F19">
        <v>4.88</v>
      </c>
      <c r="H19" s="2" t="s">
        <v>19</v>
      </c>
      <c r="I19" s="2">
        <v>0.435</v>
      </c>
      <c r="J19" s="9">
        <v>1.31</v>
      </c>
      <c r="K19" s="2">
        <v>2.58</v>
      </c>
      <c r="L19" s="2">
        <v>3.81</v>
      </c>
      <c r="N19" t="s">
        <v>19</v>
      </c>
      <c r="O19" s="8">
        <v>5150</v>
      </c>
      <c r="P19">
        <v>3357.32</v>
      </c>
      <c r="Q19">
        <v>1318.48</v>
      </c>
      <c r="R19">
        <v>1.88</v>
      </c>
      <c r="T19" t="s">
        <v>19</v>
      </c>
      <c r="U19">
        <v>0</v>
      </c>
      <c r="V19">
        <v>1138.04</v>
      </c>
      <c r="W19">
        <v>1182.0899999999999</v>
      </c>
      <c r="X19" s="2">
        <v>-0.23</v>
      </c>
      <c r="Z19" t="s">
        <v>19</v>
      </c>
      <c r="AA19">
        <v>0</v>
      </c>
      <c r="AB19">
        <v>10.651</v>
      </c>
      <c r="AC19">
        <v>9.6180000000000003</v>
      </c>
      <c r="AD19">
        <v>9.9260000000000002</v>
      </c>
      <c r="AF19" t="s">
        <v>19</v>
      </c>
      <c r="AG19">
        <v>0</v>
      </c>
      <c r="AH19">
        <v>45</v>
      </c>
      <c r="AI19">
        <v>182.77</v>
      </c>
      <c r="AJ19">
        <v>329</v>
      </c>
      <c r="AK19">
        <v>293.24</v>
      </c>
      <c r="AL19">
        <v>329</v>
      </c>
    </row>
    <row r="20" spans="2:38" x14ac:dyDescent="0.25">
      <c r="B20" t="s">
        <v>20</v>
      </c>
      <c r="C20">
        <v>0.38300000000000001</v>
      </c>
      <c r="D20" s="1">
        <v>1.64</v>
      </c>
      <c r="E20">
        <v>4.97</v>
      </c>
      <c r="F20">
        <v>6.71</v>
      </c>
      <c r="H20" s="2" t="s">
        <v>20</v>
      </c>
      <c r="I20" s="2">
        <v>0.378</v>
      </c>
      <c r="J20" s="9">
        <v>1.59</v>
      </c>
      <c r="K20" s="2">
        <v>4.78</v>
      </c>
      <c r="L20" s="2">
        <v>4.79</v>
      </c>
      <c r="N20" t="s">
        <v>20</v>
      </c>
      <c r="O20" s="8">
        <v>5150</v>
      </c>
      <c r="P20">
        <v>3142.27</v>
      </c>
      <c r="Q20">
        <v>996.22</v>
      </c>
      <c r="R20">
        <v>5.0199999999999996</v>
      </c>
      <c r="T20" t="s">
        <v>20</v>
      </c>
      <c r="U20">
        <v>0</v>
      </c>
      <c r="V20">
        <v>1372.11</v>
      </c>
      <c r="W20">
        <v>1421.09</v>
      </c>
      <c r="X20">
        <v>11.6</v>
      </c>
      <c r="Z20" t="s">
        <v>20</v>
      </c>
      <c r="AA20">
        <v>0</v>
      </c>
      <c r="AB20">
        <v>13.763999999999999</v>
      </c>
      <c r="AC20">
        <v>13.438000000000001</v>
      </c>
      <c r="AD20">
        <v>11.97</v>
      </c>
      <c r="AF20" t="s">
        <v>20</v>
      </c>
      <c r="AG20">
        <v>0</v>
      </c>
      <c r="AH20">
        <v>41</v>
      </c>
      <c r="AI20">
        <v>141.94999999999999</v>
      </c>
      <c r="AJ20">
        <v>297</v>
      </c>
      <c r="AK20">
        <v>228.08</v>
      </c>
      <c r="AL20">
        <v>297</v>
      </c>
    </row>
    <row r="21" spans="2:38" x14ac:dyDescent="0.25">
      <c r="B21" t="s">
        <v>21</v>
      </c>
      <c r="C21">
        <v>0.54900000000000004</v>
      </c>
      <c r="D21" s="1">
        <v>2.11</v>
      </c>
      <c r="E21">
        <v>4.79</v>
      </c>
      <c r="F21">
        <v>6.22</v>
      </c>
      <c r="H21" s="2" t="s">
        <v>21</v>
      </c>
      <c r="I21" s="2">
        <v>0.54400000000000004</v>
      </c>
      <c r="J21" s="9">
        <v>1.97</v>
      </c>
      <c r="K21" s="2">
        <v>4.43</v>
      </c>
      <c r="L21" s="2">
        <v>4.37</v>
      </c>
      <c r="N21" t="s">
        <v>21</v>
      </c>
      <c r="O21" s="8">
        <v>5150</v>
      </c>
      <c r="P21">
        <v>3144.15</v>
      </c>
      <c r="Q21">
        <v>1018.17</v>
      </c>
      <c r="R21">
        <v>1.25</v>
      </c>
      <c r="T21" t="s">
        <v>21</v>
      </c>
      <c r="U21">
        <v>0</v>
      </c>
      <c r="V21">
        <v>1389.85</v>
      </c>
      <c r="W21">
        <v>1465.18</v>
      </c>
      <c r="X21">
        <v>1.46</v>
      </c>
      <c r="Z21" t="s">
        <v>21</v>
      </c>
      <c r="AA21">
        <v>0</v>
      </c>
      <c r="AB21">
        <v>14.346</v>
      </c>
      <c r="AC21">
        <v>14.91</v>
      </c>
      <c r="AD21">
        <v>16.536000000000001</v>
      </c>
      <c r="AF21" t="s">
        <v>21</v>
      </c>
      <c r="AG21">
        <v>0</v>
      </c>
      <c r="AH21">
        <v>41</v>
      </c>
      <c r="AI21">
        <v>151.21</v>
      </c>
      <c r="AJ21">
        <v>277</v>
      </c>
      <c r="AK21">
        <v>245.06</v>
      </c>
      <c r="AL21">
        <v>277</v>
      </c>
    </row>
    <row r="22" spans="2:38" x14ac:dyDescent="0.25">
      <c r="U22" t="s">
        <v>32</v>
      </c>
      <c r="AA22" t="s">
        <v>32</v>
      </c>
    </row>
    <row r="26" spans="2:38" x14ac:dyDescent="0.25">
      <c r="B26" t="s">
        <v>30</v>
      </c>
      <c r="H26" t="s">
        <v>36</v>
      </c>
    </row>
    <row r="27" spans="2:38" x14ac:dyDescent="0.25">
      <c r="C27" t="s">
        <v>22</v>
      </c>
      <c r="D27" t="s">
        <v>23</v>
      </c>
      <c r="E27" t="s">
        <v>24</v>
      </c>
      <c r="F27" t="s">
        <v>25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0</v>
      </c>
      <c r="S27" t="s">
        <v>1</v>
      </c>
      <c r="T27" t="s">
        <v>2</v>
      </c>
      <c r="U27" t="s">
        <v>37</v>
      </c>
    </row>
    <row r="28" spans="2:38" x14ac:dyDescent="0.25">
      <c r="B28" t="s">
        <v>14</v>
      </c>
      <c r="C28" s="8">
        <v>18.5</v>
      </c>
      <c r="D28">
        <v>18.11</v>
      </c>
      <c r="E28">
        <v>19.55</v>
      </c>
      <c r="F28">
        <v>18.829999999999998</v>
      </c>
      <c r="H28" t="s">
        <v>14</v>
      </c>
      <c r="J28">
        <v>3.31</v>
      </c>
      <c r="K28">
        <v>5.0199999999999996</v>
      </c>
      <c r="L28">
        <v>75.25</v>
      </c>
      <c r="M28">
        <v>5.74</v>
      </c>
      <c r="N28">
        <v>6.61</v>
      </c>
      <c r="O28">
        <v>2.9</v>
      </c>
      <c r="Q28">
        <v>0.79</v>
      </c>
      <c r="R28">
        <v>83.58</v>
      </c>
      <c r="S28">
        <v>15.250000000000002</v>
      </c>
      <c r="T28">
        <v>0.79</v>
      </c>
      <c r="U28">
        <f>J28+L28+N28+O28+Q28</f>
        <v>88.860000000000014</v>
      </c>
    </row>
    <row r="29" spans="2:38" x14ac:dyDescent="0.25">
      <c r="B29" t="s">
        <v>15</v>
      </c>
      <c r="C29" s="8">
        <v>18.5</v>
      </c>
      <c r="D29">
        <v>20.04</v>
      </c>
      <c r="E29">
        <v>32.83</v>
      </c>
      <c r="F29">
        <v>14.97</v>
      </c>
      <c r="H29" t="s">
        <v>15</v>
      </c>
      <c r="J29">
        <v>2.44</v>
      </c>
      <c r="K29">
        <v>5.5</v>
      </c>
      <c r="L29">
        <v>72.88</v>
      </c>
      <c r="M29">
        <v>4.17</v>
      </c>
      <c r="N29">
        <v>9.82</v>
      </c>
      <c r="O29">
        <v>4.1100000000000003</v>
      </c>
      <c r="Q29">
        <v>1.08</v>
      </c>
      <c r="R29">
        <v>80.819999999999993</v>
      </c>
      <c r="S29">
        <v>18.100000000000001</v>
      </c>
      <c r="T29">
        <v>1.08</v>
      </c>
      <c r="U29">
        <f t="shared" ref="U29:U43" si="0">J29+L29+N29+O29+Q29</f>
        <v>90.329999999999984</v>
      </c>
    </row>
    <row r="30" spans="2:38" x14ac:dyDescent="0.25">
      <c r="B30" t="s">
        <v>16</v>
      </c>
      <c r="C30" s="8">
        <v>1150</v>
      </c>
      <c r="D30">
        <v>686.11</v>
      </c>
      <c r="E30">
        <v>91.74</v>
      </c>
      <c r="F30">
        <v>12.31</v>
      </c>
      <c r="H30" t="s">
        <v>16</v>
      </c>
      <c r="J30">
        <v>2.63</v>
      </c>
      <c r="K30">
        <v>5.22</v>
      </c>
      <c r="L30">
        <v>73.790000000000006</v>
      </c>
      <c r="M30">
        <v>4.01</v>
      </c>
      <c r="N30">
        <v>9.42</v>
      </c>
      <c r="O30">
        <v>4.0199999999999996</v>
      </c>
      <c r="Q30">
        <v>0.91</v>
      </c>
      <c r="R30">
        <v>81.64</v>
      </c>
      <c r="S30">
        <v>17.45</v>
      </c>
      <c r="T30">
        <v>0.91</v>
      </c>
      <c r="U30">
        <f t="shared" si="0"/>
        <v>90.77</v>
      </c>
    </row>
    <row r="31" spans="2:38" x14ac:dyDescent="0.25">
      <c r="B31" t="s">
        <v>17</v>
      </c>
      <c r="C31" s="8">
        <v>1150</v>
      </c>
      <c r="D31">
        <v>700.83</v>
      </c>
      <c r="E31">
        <v>264.58999999999997</v>
      </c>
      <c r="F31">
        <v>18.59</v>
      </c>
      <c r="H31" t="s">
        <v>17</v>
      </c>
      <c r="J31">
        <v>3.04</v>
      </c>
      <c r="K31">
        <v>6.23</v>
      </c>
      <c r="L31">
        <v>71.569999999999993</v>
      </c>
      <c r="M31">
        <v>6.55</v>
      </c>
      <c r="N31">
        <v>8.17</v>
      </c>
      <c r="O31">
        <v>3.55</v>
      </c>
      <c r="Q31">
        <v>0.88</v>
      </c>
      <c r="R31">
        <v>80.839999999999989</v>
      </c>
      <c r="S31">
        <v>18.27</v>
      </c>
      <c r="T31">
        <v>0.88</v>
      </c>
      <c r="U31">
        <f t="shared" si="0"/>
        <v>87.21</v>
      </c>
    </row>
    <row r="32" spans="2:38" x14ac:dyDescent="0.25">
      <c r="B32" t="s">
        <v>18</v>
      </c>
      <c r="C32" s="8">
        <v>18.5</v>
      </c>
      <c r="D32">
        <v>16.66</v>
      </c>
      <c r="E32">
        <v>46.35</v>
      </c>
      <c r="F32">
        <v>18.59</v>
      </c>
      <c r="H32" t="s">
        <v>18</v>
      </c>
      <c r="J32">
        <v>2.13</v>
      </c>
      <c r="K32">
        <v>5.24</v>
      </c>
      <c r="L32">
        <v>73.86</v>
      </c>
      <c r="M32">
        <v>3.32</v>
      </c>
      <c r="N32">
        <v>10.83</v>
      </c>
      <c r="O32">
        <v>4.62</v>
      </c>
      <c r="Q32">
        <v>0</v>
      </c>
      <c r="R32">
        <v>81.23</v>
      </c>
      <c r="S32">
        <v>18.77</v>
      </c>
      <c r="T32">
        <v>0</v>
      </c>
      <c r="U32">
        <f t="shared" si="0"/>
        <v>91.44</v>
      </c>
      <c r="AB32" t="s">
        <v>14</v>
      </c>
      <c r="AC32" t="s">
        <v>15</v>
      </c>
      <c r="AD32" t="s">
        <v>16</v>
      </c>
      <c r="AE32" t="s">
        <v>17</v>
      </c>
      <c r="AF32" t="s">
        <v>18</v>
      </c>
      <c r="AG32" t="s">
        <v>19</v>
      </c>
      <c r="AH32" t="s">
        <v>20</v>
      </c>
      <c r="AI32" t="s">
        <v>21</v>
      </c>
    </row>
    <row r="33" spans="2:21" x14ac:dyDescent="0.25">
      <c r="B33" t="s">
        <v>19</v>
      </c>
      <c r="C33" s="8">
        <v>18.5</v>
      </c>
      <c r="D33">
        <v>19.8</v>
      </c>
      <c r="E33">
        <v>79.430000000000007</v>
      </c>
      <c r="F33">
        <v>26.56</v>
      </c>
      <c r="H33" t="s">
        <v>19</v>
      </c>
      <c r="J33">
        <v>2.94</v>
      </c>
      <c r="K33">
        <v>5.25</v>
      </c>
      <c r="L33">
        <v>77.34</v>
      </c>
      <c r="M33">
        <v>4.9800000000000004</v>
      </c>
      <c r="N33">
        <v>6.49</v>
      </c>
      <c r="O33">
        <v>3</v>
      </c>
      <c r="Q33">
        <v>0</v>
      </c>
      <c r="R33">
        <v>85.53</v>
      </c>
      <c r="S33">
        <v>14.47</v>
      </c>
      <c r="T33">
        <v>0</v>
      </c>
      <c r="U33">
        <f t="shared" si="0"/>
        <v>89.77</v>
      </c>
    </row>
    <row r="34" spans="2:21" x14ac:dyDescent="0.25">
      <c r="B34" t="s">
        <v>20</v>
      </c>
      <c r="C34" s="8">
        <v>1150</v>
      </c>
      <c r="D34">
        <v>451.93</v>
      </c>
      <c r="E34">
        <v>294.29000000000002</v>
      </c>
      <c r="F34">
        <v>22.45</v>
      </c>
      <c r="H34" t="s">
        <v>20</v>
      </c>
      <c r="J34">
        <v>2.89</v>
      </c>
      <c r="K34">
        <v>6.43</v>
      </c>
      <c r="L34">
        <v>72.87</v>
      </c>
      <c r="M34">
        <v>7.01</v>
      </c>
      <c r="N34">
        <v>7.49</v>
      </c>
      <c r="O34">
        <v>3.31</v>
      </c>
      <c r="Q34">
        <v>0</v>
      </c>
      <c r="R34">
        <v>82.19</v>
      </c>
      <c r="S34">
        <v>17.809999999999999</v>
      </c>
      <c r="T34">
        <v>0</v>
      </c>
      <c r="U34">
        <f t="shared" si="0"/>
        <v>86.56</v>
      </c>
    </row>
    <row r="35" spans="2:21" x14ac:dyDescent="0.25">
      <c r="B35" t="s">
        <v>21</v>
      </c>
      <c r="C35" s="8">
        <v>1150</v>
      </c>
      <c r="D35">
        <v>683.45</v>
      </c>
      <c r="E35">
        <v>436.24</v>
      </c>
      <c r="F35">
        <v>35.97</v>
      </c>
      <c r="H35" t="s">
        <v>21</v>
      </c>
      <c r="J35">
        <v>1.83</v>
      </c>
      <c r="K35">
        <v>6.95</v>
      </c>
      <c r="L35">
        <v>72.95</v>
      </c>
      <c r="M35">
        <v>3.62</v>
      </c>
      <c r="N35">
        <v>10.23</v>
      </c>
      <c r="O35">
        <v>4.42</v>
      </c>
      <c r="Q35">
        <v>0</v>
      </c>
      <c r="R35">
        <v>81.73</v>
      </c>
      <c r="S35">
        <v>18.270000000000003</v>
      </c>
      <c r="T35">
        <v>0</v>
      </c>
      <c r="U35">
        <f t="shared" si="0"/>
        <v>89.43</v>
      </c>
    </row>
    <row r="36" spans="2:21" x14ac:dyDescent="0.25">
      <c r="B36" t="s">
        <v>14</v>
      </c>
      <c r="C36" s="8">
        <v>18.5</v>
      </c>
      <c r="D36">
        <v>18.829999999999998</v>
      </c>
      <c r="E36">
        <v>27.76</v>
      </c>
      <c r="F36">
        <v>28</v>
      </c>
      <c r="H36" t="s">
        <v>14</v>
      </c>
      <c r="I36">
        <v>0.59</v>
      </c>
      <c r="J36">
        <v>1.42</v>
      </c>
      <c r="K36">
        <v>4.1500000000000004</v>
      </c>
      <c r="L36">
        <v>68.650000000000006</v>
      </c>
      <c r="M36">
        <v>2.2400000000000002</v>
      </c>
      <c r="N36">
        <v>14.61</v>
      </c>
      <c r="O36">
        <v>5.71</v>
      </c>
      <c r="P36">
        <v>0.64</v>
      </c>
      <c r="Q36">
        <v>1.69</v>
      </c>
      <c r="R36">
        <v>74.81</v>
      </c>
      <c r="S36">
        <v>22.560000000000002</v>
      </c>
      <c r="T36">
        <v>2.33</v>
      </c>
      <c r="U36">
        <f t="shared" si="0"/>
        <v>92.08</v>
      </c>
    </row>
    <row r="37" spans="2:21" x14ac:dyDescent="0.25">
      <c r="B37" t="s">
        <v>15</v>
      </c>
      <c r="C37" s="8">
        <v>18.5</v>
      </c>
      <c r="D37">
        <v>21.24</v>
      </c>
      <c r="E37">
        <v>38.869999999999997</v>
      </c>
      <c r="F37">
        <v>24.62</v>
      </c>
      <c r="H37" t="s">
        <v>15</v>
      </c>
      <c r="I37">
        <v>1.1000000000000001</v>
      </c>
      <c r="J37">
        <v>1.78</v>
      </c>
      <c r="K37">
        <v>7.22</v>
      </c>
      <c r="L37">
        <v>71.86</v>
      </c>
      <c r="M37">
        <v>2.77</v>
      </c>
      <c r="N37">
        <v>9.5500000000000007</v>
      </c>
      <c r="O37">
        <v>4.13</v>
      </c>
      <c r="P37">
        <v>0.2</v>
      </c>
      <c r="Q37">
        <v>0.93</v>
      </c>
      <c r="R37">
        <v>81.96</v>
      </c>
      <c r="S37">
        <v>16.45</v>
      </c>
      <c r="T37">
        <v>1.1300000000000001</v>
      </c>
      <c r="U37">
        <f t="shared" si="0"/>
        <v>88.25</v>
      </c>
    </row>
    <row r="38" spans="2:21" x14ac:dyDescent="0.25">
      <c r="B38" t="s">
        <v>16</v>
      </c>
      <c r="C38" s="8">
        <v>1150</v>
      </c>
      <c r="D38">
        <v>690.45</v>
      </c>
      <c r="E38">
        <v>64.22</v>
      </c>
      <c r="F38">
        <v>20.52</v>
      </c>
      <c r="H38" t="s">
        <v>16</v>
      </c>
      <c r="I38">
        <v>1.24</v>
      </c>
      <c r="J38">
        <v>1.84</v>
      </c>
      <c r="K38">
        <v>5.71</v>
      </c>
      <c r="L38">
        <v>68.19</v>
      </c>
      <c r="M38">
        <v>3.48</v>
      </c>
      <c r="N38">
        <v>12.71</v>
      </c>
      <c r="O38">
        <v>5.07</v>
      </c>
      <c r="P38">
        <v>0.24</v>
      </c>
      <c r="Q38">
        <v>1.29</v>
      </c>
      <c r="R38">
        <v>76.97999999999999</v>
      </c>
      <c r="S38">
        <v>21.26</v>
      </c>
      <c r="T38">
        <v>1.53</v>
      </c>
      <c r="U38">
        <f t="shared" si="0"/>
        <v>89.100000000000009</v>
      </c>
    </row>
    <row r="39" spans="2:21" x14ac:dyDescent="0.25">
      <c r="B39" t="s">
        <v>17</v>
      </c>
      <c r="C39" s="8">
        <v>1150</v>
      </c>
      <c r="D39">
        <v>717.01</v>
      </c>
      <c r="E39">
        <v>168.99</v>
      </c>
      <c r="F39">
        <v>28</v>
      </c>
      <c r="H39" t="s">
        <v>17</v>
      </c>
      <c r="I39">
        <v>1.29</v>
      </c>
      <c r="J39">
        <v>2.25</v>
      </c>
      <c r="K39">
        <v>5.33</v>
      </c>
      <c r="L39">
        <v>70.569999999999993</v>
      </c>
      <c r="M39">
        <v>3.47</v>
      </c>
      <c r="N39">
        <v>11.11</v>
      </c>
      <c r="O39">
        <v>4.5999999999999996</v>
      </c>
      <c r="P39">
        <v>0.2</v>
      </c>
      <c r="Q39">
        <v>1.18</v>
      </c>
      <c r="R39">
        <v>79.44</v>
      </c>
      <c r="S39">
        <v>19.18</v>
      </c>
      <c r="T39">
        <v>1.38</v>
      </c>
      <c r="U39">
        <f t="shared" si="0"/>
        <v>89.71</v>
      </c>
    </row>
    <row r="40" spans="2:21" x14ac:dyDescent="0.25">
      <c r="B40" t="s">
        <v>18</v>
      </c>
      <c r="C40" s="8">
        <v>18.5</v>
      </c>
      <c r="D40">
        <v>18.59</v>
      </c>
      <c r="E40">
        <v>35.01</v>
      </c>
      <c r="F40">
        <v>21.49</v>
      </c>
      <c r="H40" t="s">
        <v>18</v>
      </c>
      <c r="I40">
        <v>1.66</v>
      </c>
      <c r="J40">
        <v>2.41</v>
      </c>
      <c r="K40">
        <v>6.8</v>
      </c>
      <c r="L40">
        <v>70.900000000000006</v>
      </c>
      <c r="M40">
        <v>4.8600000000000003</v>
      </c>
      <c r="N40">
        <v>8.48</v>
      </c>
      <c r="O40">
        <v>3.63</v>
      </c>
      <c r="P40">
        <v>0.13</v>
      </c>
      <c r="Q40">
        <v>0.84</v>
      </c>
      <c r="R40">
        <v>81.77000000000001</v>
      </c>
      <c r="S40">
        <v>16.97</v>
      </c>
      <c r="T40">
        <v>0.97</v>
      </c>
      <c r="U40">
        <f t="shared" si="0"/>
        <v>86.26</v>
      </c>
    </row>
    <row r="41" spans="2:21" x14ac:dyDescent="0.25">
      <c r="B41" t="s">
        <v>19</v>
      </c>
      <c r="C41" s="8">
        <v>18.5</v>
      </c>
      <c r="D41">
        <v>21.73</v>
      </c>
      <c r="E41">
        <v>80.63</v>
      </c>
      <c r="F41">
        <v>21.49</v>
      </c>
      <c r="H41" t="s">
        <v>19</v>
      </c>
      <c r="I41">
        <v>1.85</v>
      </c>
      <c r="J41">
        <v>2.77</v>
      </c>
      <c r="K41">
        <v>6.58</v>
      </c>
      <c r="L41">
        <v>68.3</v>
      </c>
      <c r="M41">
        <v>6.09</v>
      </c>
      <c r="N41">
        <v>8.81</v>
      </c>
      <c r="O41">
        <v>3.72</v>
      </c>
      <c r="P41">
        <v>0.73</v>
      </c>
      <c r="Q41">
        <v>0.89</v>
      </c>
      <c r="R41">
        <v>79.5</v>
      </c>
      <c r="S41">
        <v>18.62</v>
      </c>
      <c r="T41">
        <v>1.62</v>
      </c>
      <c r="U41">
        <f t="shared" si="0"/>
        <v>84.49</v>
      </c>
    </row>
    <row r="42" spans="2:21" x14ac:dyDescent="0.25">
      <c r="B42" t="s">
        <v>20</v>
      </c>
      <c r="C42" s="8">
        <v>1150</v>
      </c>
      <c r="D42">
        <v>715.32</v>
      </c>
      <c r="E42">
        <v>248.9</v>
      </c>
      <c r="F42">
        <v>22.21</v>
      </c>
      <c r="H42" t="s">
        <v>20</v>
      </c>
      <c r="I42">
        <v>1.6</v>
      </c>
      <c r="J42">
        <v>2.89</v>
      </c>
      <c r="K42">
        <v>5.16</v>
      </c>
      <c r="L42">
        <v>72.23</v>
      </c>
      <c r="M42">
        <v>5.34</v>
      </c>
      <c r="N42">
        <v>7.88</v>
      </c>
      <c r="O42">
        <v>3.32</v>
      </c>
      <c r="P42">
        <v>0.55000000000000004</v>
      </c>
      <c r="Q42">
        <v>0.86</v>
      </c>
      <c r="R42">
        <v>81.88000000000001</v>
      </c>
      <c r="S42">
        <v>16.54</v>
      </c>
      <c r="T42">
        <v>1.4100000000000001</v>
      </c>
      <c r="U42">
        <f t="shared" si="0"/>
        <v>87.179999999999993</v>
      </c>
    </row>
    <row r="43" spans="2:21" x14ac:dyDescent="0.25">
      <c r="B43" t="s">
        <v>21</v>
      </c>
      <c r="C43" s="8">
        <v>1150</v>
      </c>
      <c r="D43">
        <v>675.48</v>
      </c>
      <c r="E43">
        <v>312.39</v>
      </c>
      <c r="F43">
        <v>28.25</v>
      </c>
      <c r="H43" t="s">
        <v>21</v>
      </c>
      <c r="I43">
        <v>1.62</v>
      </c>
      <c r="J43">
        <v>3.01</v>
      </c>
      <c r="K43">
        <v>5.25</v>
      </c>
      <c r="L43">
        <v>73.099999999999994</v>
      </c>
      <c r="M43">
        <v>5.0599999999999996</v>
      </c>
      <c r="N43">
        <v>7.31</v>
      </c>
      <c r="O43">
        <v>3.21</v>
      </c>
      <c r="P43">
        <v>0.57999999999999996</v>
      </c>
      <c r="Q43">
        <v>0.86</v>
      </c>
      <c r="R43">
        <v>82.97999999999999</v>
      </c>
      <c r="S43">
        <v>15.579999999999998</v>
      </c>
      <c r="T43">
        <v>1.44</v>
      </c>
      <c r="U43">
        <f t="shared" si="0"/>
        <v>87.49</v>
      </c>
    </row>
    <row r="45" spans="2:21" x14ac:dyDescent="0.25">
      <c r="C45">
        <f>AVERAGE(C28,C36)</f>
        <v>18.5</v>
      </c>
      <c r="D45">
        <f>STDEV(C28,C36)</f>
        <v>0</v>
      </c>
    </row>
    <row r="46" spans="2:21" x14ac:dyDescent="0.25">
      <c r="C46">
        <f t="shared" ref="C46:C52" si="1">AVERAGE(C29,C37)</f>
        <v>18.5</v>
      </c>
      <c r="D46">
        <f t="shared" ref="D46:D52" si="2">STDEV(C29,C37)</f>
        <v>0</v>
      </c>
      <c r="H46">
        <v>18.5</v>
      </c>
      <c r="J46">
        <v>18.5</v>
      </c>
      <c r="K46">
        <v>18.5</v>
      </c>
      <c r="L46">
        <v>1150</v>
      </c>
      <c r="M46">
        <v>1150</v>
      </c>
      <c r="N46">
        <v>18.5</v>
      </c>
      <c r="O46">
        <v>18.5</v>
      </c>
      <c r="P46">
        <v>1150</v>
      </c>
      <c r="Q46">
        <v>1150</v>
      </c>
    </row>
    <row r="47" spans="2:21" x14ac:dyDescent="0.25">
      <c r="C47">
        <f t="shared" si="1"/>
        <v>1150</v>
      </c>
      <c r="D47">
        <f t="shared" si="2"/>
        <v>0</v>
      </c>
      <c r="H47">
        <v>18.5</v>
      </c>
    </row>
    <row r="48" spans="2:21" x14ac:dyDescent="0.25">
      <c r="C48">
        <f t="shared" si="1"/>
        <v>1150</v>
      </c>
      <c r="D48">
        <f t="shared" si="2"/>
        <v>0</v>
      </c>
      <c r="H48">
        <v>1150</v>
      </c>
    </row>
    <row r="49" spans="3:8" x14ac:dyDescent="0.25">
      <c r="C49">
        <f t="shared" si="1"/>
        <v>18.5</v>
      </c>
      <c r="D49">
        <f t="shared" si="2"/>
        <v>0</v>
      </c>
      <c r="H49">
        <v>1150</v>
      </c>
    </row>
    <row r="50" spans="3:8" x14ac:dyDescent="0.25">
      <c r="C50">
        <f t="shared" si="1"/>
        <v>18.5</v>
      </c>
      <c r="D50">
        <f t="shared" si="2"/>
        <v>0</v>
      </c>
      <c r="H50">
        <v>18.5</v>
      </c>
    </row>
    <row r="51" spans="3:8" x14ac:dyDescent="0.25">
      <c r="C51">
        <f t="shared" si="1"/>
        <v>1150</v>
      </c>
      <c r="D51">
        <f t="shared" si="2"/>
        <v>0</v>
      </c>
      <c r="H51">
        <v>18.5</v>
      </c>
    </row>
    <row r="52" spans="3:8" x14ac:dyDescent="0.25">
      <c r="C52">
        <f t="shared" si="1"/>
        <v>1150</v>
      </c>
      <c r="D52">
        <f t="shared" si="2"/>
        <v>0</v>
      </c>
      <c r="H52">
        <v>1150</v>
      </c>
    </row>
    <row r="53" spans="3:8" x14ac:dyDescent="0.25">
      <c r="H53">
        <v>1150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H4" sqref="H4"/>
    </sheetView>
  </sheetViews>
  <sheetFormatPr defaultRowHeight="15" x14ac:dyDescent="0.25"/>
  <sheetData>
    <row r="1" spans="1:24" x14ac:dyDescent="0.25">
      <c r="A1" t="s">
        <v>46</v>
      </c>
    </row>
    <row r="2" spans="1:24" x14ac:dyDescent="0.25">
      <c r="A2" s="2" t="s">
        <v>26</v>
      </c>
      <c r="B2" s="2"/>
      <c r="C2" s="2"/>
      <c r="D2" s="2"/>
      <c r="E2" s="2"/>
    </row>
    <row r="3" spans="1:24" x14ac:dyDescent="0.25">
      <c r="A3" s="2"/>
      <c r="B3" s="2" t="s">
        <v>22</v>
      </c>
      <c r="C3" s="2" t="s">
        <v>23</v>
      </c>
      <c r="D3" s="2" t="s">
        <v>24</v>
      </c>
      <c r="E3" s="2" t="s">
        <v>25</v>
      </c>
      <c r="G3" s="2" t="s">
        <v>47</v>
      </c>
      <c r="H3" s="2" t="s">
        <v>48</v>
      </c>
      <c r="I3" s="2" t="s">
        <v>77</v>
      </c>
      <c r="J3" s="2" t="s">
        <v>50</v>
      </c>
      <c r="K3" s="2" t="s">
        <v>51</v>
      </c>
      <c r="M3" t="s">
        <v>56</v>
      </c>
      <c r="X3" t="s">
        <v>74</v>
      </c>
    </row>
    <row r="4" spans="1:24" x14ac:dyDescent="0.25">
      <c r="A4" s="2" t="s">
        <v>14</v>
      </c>
      <c r="B4" s="2">
        <v>0.45700000000000002</v>
      </c>
      <c r="C4" s="2">
        <v>1.18</v>
      </c>
      <c r="D4" s="2">
        <v>2.29</v>
      </c>
      <c r="E4" s="2">
        <v>2.73</v>
      </c>
      <c r="G4">
        <f>(C4+B4)*2/2</f>
        <v>1.637</v>
      </c>
      <c r="H4">
        <f>(D4+C4)*2/2+G4</f>
        <v>5.1069999999999993</v>
      </c>
      <c r="I4">
        <f>(E4+D4)*3/2+H4</f>
        <v>12.636999999999999</v>
      </c>
      <c r="J4" s="6">
        <v>221</v>
      </c>
      <c r="K4">
        <f>J4/I4</f>
        <v>17.488327925931788</v>
      </c>
      <c r="R4" t="s">
        <v>73</v>
      </c>
      <c r="S4" t="s">
        <v>74</v>
      </c>
      <c r="X4">
        <f t="shared" ref="X4:X19" si="0">(LN(E4/B4)/7)</f>
        <v>0.25533907104068582</v>
      </c>
    </row>
    <row r="5" spans="1:24" ht="15.75" thickBot="1" x14ac:dyDescent="0.3">
      <c r="A5" s="2" t="s">
        <v>15</v>
      </c>
      <c r="B5" s="2">
        <v>0.442</v>
      </c>
      <c r="C5" s="2">
        <v>1.08</v>
      </c>
      <c r="D5" s="2">
        <v>2.31</v>
      </c>
      <c r="E5" s="2">
        <v>2.86</v>
      </c>
      <c r="G5">
        <f t="shared" ref="G5:G19" si="1">(C5+B5)*2/2</f>
        <v>1.522</v>
      </c>
      <c r="H5">
        <f t="shared" ref="H5:H19" si="2">(D5+C5)*2/2+G5</f>
        <v>4.9119999999999999</v>
      </c>
      <c r="I5">
        <f t="shared" ref="I5:I18" si="3">(E5+D5)*3/2+H5</f>
        <v>12.667</v>
      </c>
      <c r="J5" s="6">
        <v>256</v>
      </c>
      <c r="K5">
        <f t="shared" ref="K5:K19" si="4">J5/I5</f>
        <v>20.209994473829635</v>
      </c>
      <c r="M5" t="s">
        <v>57</v>
      </c>
      <c r="N5" t="s">
        <v>58</v>
      </c>
      <c r="O5" t="s">
        <v>71</v>
      </c>
      <c r="P5" t="s">
        <v>72</v>
      </c>
      <c r="Q5" t="s">
        <v>59</v>
      </c>
      <c r="R5" s="2" t="s">
        <v>60</v>
      </c>
      <c r="S5" s="10" t="s">
        <v>60</v>
      </c>
      <c r="X5">
        <f t="shared" si="0"/>
        <v>0.26675243167660001</v>
      </c>
    </row>
    <row r="6" spans="1:24" x14ac:dyDescent="0.25">
      <c r="A6" s="2" t="s">
        <v>16</v>
      </c>
      <c r="B6" s="2">
        <v>0.40200000000000002</v>
      </c>
      <c r="C6" s="2">
        <v>1.63</v>
      </c>
      <c r="D6" s="2">
        <v>3.92</v>
      </c>
      <c r="E6" s="2">
        <v>2.86</v>
      </c>
      <c r="G6">
        <f t="shared" si="1"/>
        <v>2.032</v>
      </c>
      <c r="H6">
        <f>(D6+C6)*2/2+G6</f>
        <v>7.5819999999999999</v>
      </c>
      <c r="I6">
        <f t="shared" si="3"/>
        <v>17.751999999999999</v>
      </c>
      <c r="J6" s="6">
        <v>235</v>
      </c>
      <c r="K6">
        <f t="shared" si="4"/>
        <v>13.237945020279406</v>
      </c>
      <c r="M6" t="s">
        <v>61</v>
      </c>
      <c r="N6">
        <v>7</v>
      </c>
      <c r="O6">
        <v>429.798</v>
      </c>
      <c r="P6">
        <v>61.4</v>
      </c>
      <c r="Q6">
        <v>5.32</v>
      </c>
      <c r="R6" s="2">
        <v>1.6E-2</v>
      </c>
      <c r="S6" s="11">
        <v>0.154</v>
      </c>
      <c r="X6">
        <f t="shared" si="0"/>
        <v>0.28030354502783961</v>
      </c>
    </row>
    <row r="7" spans="1:24" x14ac:dyDescent="0.25">
      <c r="A7" s="2" t="s">
        <v>17</v>
      </c>
      <c r="B7" s="2">
        <v>0.46800000000000003</v>
      </c>
      <c r="C7" s="2">
        <v>1.26</v>
      </c>
      <c r="D7" s="2">
        <v>3.07</v>
      </c>
      <c r="E7" s="2">
        <v>3.3</v>
      </c>
      <c r="G7">
        <f t="shared" si="1"/>
        <v>1.728</v>
      </c>
      <c r="H7">
        <f t="shared" si="2"/>
        <v>6.0579999999999998</v>
      </c>
      <c r="I7">
        <f t="shared" si="3"/>
        <v>15.613</v>
      </c>
      <c r="J7" s="6">
        <v>271</v>
      </c>
      <c r="K7">
        <f t="shared" si="4"/>
        <v>17.357330429770062</v>
      </c>
      <c r="M7" t="s">
        <v>62</v>
      </c>
      <c r="N7">
        <v>3</v>
      </c>
      <c r="O7">
        <v>312.05500000000001</v>
      </c>
      <c r="P7">
        <v>104.018</v>
      </c>
      <c r="Q7">
        <v>9.01</v>
      </c>
      <c r="R7" s="2">
        <v>6.0000000000000001E-3</v>
      </c>
      <c r="S7" s="11">
        <v>9.5000000000000001E-2</v>
      </c>
      <c r="X7">
        <f t="shared" si="0"/>
        <v>0.27902992164813212</v>
      </c>
    </row>
    <row r="8" spans="1:24" x14ac:dyDescent="0.25">
      <c r="A8" s="2" t="s">
        <v>18</v>
      </c>
      <c r="B8" s="2">
        <v>0.51200000000000001</v>
      </c>
      <c r="C8" s="2">
        <v>0.72499999999999998</v>
      </c>
      <c r="D8" s="2">
        <v>1.56</v>
      </c>
      <c r="E8" s="2">
        <v>2.12</v>
      </c>
      <c r="G8">
        <f t="shared" si="1"/>
        <v>1.2370000000000001</v>
      </c>
      <c r="H8">
        <f t="shared" si="2"/>
        <v>3.5220000000000002</v>
      </c>
      <c r="I8">
        <f t="shared" si="3"/>
        <v>9.0420000000000016</v>
      </c>
      <c r="J8" s="6">
        <v>237</v>
      </c>
      <c r="K8">
        <f t="shared" si="4"/>
        <v>26.211015262110148</v>
      </c>
      <c r="M8" t="s">
        <v>53</v>
      </c>
      <c r="N8">
        <v>1</v>
      </c>
      <c r="O8">
        <v>103.093</v>
      </c>
      <c r="P8">
        <v>103.093</v>
      </c>
      <c r="Q8">
        <v>8.93</v>
      </c>
      <c r="R8" s="2">
        <v>1.7000000000000001E-2</v>
      </c>
      <c r="S8" s="11">
        <v>0.23899999999999999</v>
      </c>
      <c r="X8">
        <f t="shared" si="0"/>
        <v>0.2029781060895072</v>
      </c>
    </row>
    <row r="9" spans="1:24" x14ac:dyDescent="0.25">
      <c r="A9" s="2" t="s">
        <v>19</v>
      </c>
      <c r="B9" s="2">
        <v>0.47499999999999998</v>
      </c>
      <c r="C9" s="2">
        <v>0.78300000000000003</v>
      </c>
      <c r="D9" s="2">
        <v>1.81</v>
      </c>
      <c r="E9" s="2">
        <v>1.92</v>
      </c>
      <c r="G9">
        <f t="shared" si="1"/>
        <v>1.258</v>
      </c>
      <c r="H9">
        <f t="shared" si="2"/>
        <v>3.851</v>
      </c>
      <c r="I9">
        <f t="shared" si="3"/>
        <v>9.4459999999999997</v>
      </c>
      <c r="J9" s="6">
        <v>252</v>
      </c>
      <c r="K9">
        <f t="shared" si="4"/>
        <v>26.677958924412451</v>
      </c>
      <c r="M9" t="s">
        <v>54</v>
      </c>
      <c r="N9">
        <v>1</v>
      </c>
      <c r="O9">
        <v>208.934</v>
      </c>
      <c r="P9">
        <v>208.934</v>
      </c>
      <c r="Q9">
        <v>18.09</v>
      </c>
      <c r="R9" s="2">
        <v>3.0000000000000001E-3</v>
      </c>
      <c r="S9" s="11">
        <v>2.8000000000000001E-2</v>
      </c>
      <c r="X9">
        <f t="shared" si="0"/>
        <v>0.19953795156959803</v>
      </c>
    </row>
    <row r="10" spans="1:24" x14ac:dyDescent="0.25">
      <c r="A10" s="2" t="s">
        <v>20</v>
      </c>
      <c r="B10" s="2">
        <v>0.46899999999999997</v>
      </c>
      <c r="C10" s="2">
        <v>1.37</v>
      </c>
      <c r="D10" s="2">
        <v>3.38</v>
      </c>
      <c r="E10" s="2">
        <v>3.51</v>
      </c>
      <c r="G10">
        <f t="shared" si="1"/>
        <v>1.839</v>
      </c>
      <c r="H10">
        <f t="shared" si="2"/>
        <v>6.5890000000000004</v>
      </c>
      <c r="I10">
        <f t="shared" si="3"/>
        <v>16.923999999999999</v>
      </c>
      <c r="J10" s="6">
        <v>261</v>
      </c>
      <c r="K10">
        <f t="shared" si="4"/>
        <v>15.421886078941149</v>
      </c>
      <c r="M10" t="s">
        <v>55</v>
      </c>
      <c r="N10">
        <v>1</v>
      </c>
      <c r="O10">
        <v>2.8000000000000001E-2</v>
      </c>
      <c r="P10">
        <v>2.8000000000000001E-2</v>
      </c>
      <c r="Q10">
        <v>0</v>
      </c>
      <c r="R10" s="2">
        <v>0.96199999999999997</v>
      </c>
      <c r="S10" s="11">
        <v>0.68799999999999994</v>
      </c>
      <c r="X10">
        <f t="shared" si="0"/>
        <v>0.28753836400194743</v>
      </c>
    </row>
    <row r="11" spans="1:24" x14ac:dyDescent="0.25">
      <c r="A11" s="2" t="s">
        <v>21</v>
      </c>
      <c r="B11" s="2">
        <v>0.42599999999999999</v>
      </c>
      <c r="C11" s="2">
        <v>1.31</v>
      </c>
      <c r="D11" s="2">
        <v>2.87</v>
      </c>
      <c r="E11" s="2">
        <v>2.73</v>
      </c>
      <c r="G11">
        <f t="shared" si="1"/>
        <v>1.736</v>
      </c>
      <c r="H11">
        <f t="shared" si="2"/>
        <v>5.9159999999999995</v>
      </c>
      <c r="I11">
        <f t="shared" si="3"/>
        <v>14.315999999999999</v>
      </c>
      <c r="J11" s="6">
        <v>287</v>
      </c>
      <c r="K11">
        <f t="shared" si="4"/>
        <v>20.047499301480862</v>
      </c>
      <c r="M11" t="s">
        <v>63</v>
      </c>
      <c r="N11">
        <v>3</v>
      </c>
      <c r="O11">
        <v>88.774000000000001</v>
      </c>
      <c r="P11">
        <v>29.591000000000001</v>
      </c>
      <c r="Q11">
        <v>2.56</v>
      </c>
      <c r="R11" s="2">
        <v>0.128</v>
      </c>
      <c r="S11" s="11">
        <v>0.374</v>
      </c>
      <c r="X11">
        <f t="shared" si="0"/>
        <v>0.26537393455851926</v>
      </c>
    </row>
    <row r="12" spans="1:24" x14ac:dyDescent="0.25">
      <c r="A12" s="2" t="s">
        <v>14</v>
      </c>
      <c r="B12" s="2">
        <v>0.33600000000000002</v>
      </c>
      <c r="C12" s="2">
        <v>1.19</v>
      </c>
      <c r="D12" s="2">
        <v>2.92</v>
      </c>
      <c r="E12" s="2">
        <v>2.69</v>
      </c>
      <c r="G12">
        <f t="shared" si="1"/>
        <v>1.526</v>
      </c>
      <c r="H12">
        <f t="shared" si="2"/>
        <v>5.6359999999999992</v>
      </c>
      <c r="I12">
        <f t="shared" si="3"/>
        <v>14.050999999999998</v>
      </c>
      <c r="J12" s="7">
        <v>194.43</v>
      </c>
      <c r="K12">
        <f t="shared" si="4"/>
        <v>13.837449291865349</v>
      </c>
      <c r="M12" t="s">
        <v>64</v>
      </c>
      <c r="N12">
        <v>1</v>
      </c>
      <c r="O12">
        <v>73.465000000000003</v>
      </c>
      <c r="P12">
        <v>73.465000000000003</v>
      </c>
      <c r="Q12">
        <v>6.36</v>
      </c>
      <c r="R12" s="2">
        <v>3.5999999999999997E-2</v>
      </c>
      <c r="S12" s="11">
        <v>0.189</v>
      </c>
      <c r="X12">
        <f t="shared" si="0"/>
        <v>0.29716933037609722</v>
      </c>
    </row>
    <row r="13" spans="1:24" x14ac:dyDescent="0.25">
      <c r="A13" s="2" t="s">
        <v>15</v>
      </c>
      <c r="B13" s="2">
        <v>0.39900000000000002</v>
      </c>
      <c r="C13" s="2">
        <v>1.53</v>
      </c>
      <c r="D13" s="2">
        <v>4.57</v>
      </c>
      <c r="E13" s="2">
        <v>2.86</v>
      </c>
      <c r="G13">
        <f t="shared" si="1"/>
        <v>1.929</v>
      </c>
      <c r="H13">
        <f t="shared" si="2"/>
        <v>8.0289999999999999</v>
      </c>
      <c r="I13">
        <f t="shared" si="3"/>
        <v>19.173999999999999</v>
      </c>
      <c r="J13">
        <v>348</v>
      </c>
      <c r="K13">
        <f t="shared" si="4"/>
        <v>18.149577552936268</v>
      </c>
      <c r="M13" t="s">
        <v>65</v>
      </c>
      <c r="N13">
        <v>1</v>
      </c>
      <c r="O13">
        <v>11.612</v>
      </c>
      <c r="P13">
        <v>11.612</v>
      </c>
      <c r="Q13">
        <v>1.01</v>
      </c>
      <c r="R13" s="2">
        <v>0.34499999999999997</v>
      </c>
      <c r="S13" s="11">
        <v>0.86499999999999999</v>
      </c>
      <c r="X13">
        <f t="shared" si="0"/>
        <v>0.2813736409891478</v>
      </c>
    </row>
    <row r="14" spans="1:24" x14ac:dyDescent="0.25">
      <c r="A14" s="2" t="s">
        <v>16</v>
      </c>
      <c r="B14" s="2">
        <v>0.49199999999999999</v>
      </c>
      <c r="C14" s="9">
        <v>1.51</v>
      </c>
      <c r="D14" s="2">
        <v>4.18</v>
      </c>
      <c r="E14" s="2">
        <v>4.25</v>
      </c>
      <c r="G14">
        <f t="shared" si="1"/>
        <v>2.0019999999999998</v>
      </c>
      <c r="H14">
        <f t="shared" si="2"/>
        <v>7.6919999999999993</v>
      </c>
      <c r="I14">
        <f t="shared" si="3"/>
        <v>20.337</v>
      </c>
      <c r="J14" s="7">
        <v>318.56</v>
      </c>
      <c r="K14">
        <f t="shared" si="4"/>
        <v>15.664060579239809</v>
      </c>
      <c r="M14" t="s">
        <v>66</v>
      </c>
      <c r="N14">
        <v>1</v>
      </c>
      <c r="O14">
        <v>3.6970000000000001</v>
      </c>
      <c r="P14">
        <v>3.6970000000000001</v>
      </c>
      <c r="Q14">
        <v>0.32</v>
      </c>
      <c r="R14" s="2">
        <v>0.58699999999999997</v>
      </c>
      <c r="S14" s="11">
        <v>0.25900000000000001</v>
      </c>
      <c r="X14">
        <f t="shared" si="0"/>
        <v>0.30802793506087917</v>
      </c>
    </row>
    <row r="15" spans="1:24" x14ac:dyDescent="0.25">
      <c r="A15" s="2" t="s">
        <v>17</v>
      </c>
      <c r="B15" s="2">
        <v>0.52800000000000002</v>
      </c>
      <c r="C15" s="9">
        <v>1.46</v>
      </c>
      <c r="D15" s="2">
        <v>5.56</v>
      </c>
      <c r="E15" s="2">
        <v>5.43</v>
      </c>
      <c r="G15">
        <f t="shared" si="1"/>
        <v>1.988</v>
      </c>
      <c r="H15">
        <f t="shared" si="2"/>
        <v>9.0079999999999991</v>
      </c>
      <c r="I15">
        <f t="shared" si="3"/>
        <v>25.492999999999999</v>
      </c>
      <c r="J15" s="7">
        <v>297.23</v>
      </c>
      <c r="K15">
        <f t="shared" si="4"/>
        <v>11.659279017769585</v>
      </c>
      <c r="M15" t="s">
        <v>67</v>
      </c>
      <c r="N15">
        <v>1</v>
      </c>
      <c r="O15">
        <v>28.969000000000001</v>
      </c>
      <c r="P15">
        <v>28.969000000000001</v>
      </c>
      <c r="Q15">
        <v>2.5099999999999998</v>
      </c>
      <c r="R15" s="2">
        <v>0.152</v>
      </c>
      <c r="S15" s="11">
        <v>0.156</v>
      </c>
      <c r="X15">
        <f t="shared" si="0"/>
        <v>0.33294258988881709</v>
      </c>
    </row>
    <row r="16" spans="1:24" x14ac:dyDescent="0.25">
      <c r="A16" s="2" t="s">
        <v>18</v>
      </c>
      <c r="B16" s="2">
        <v>0.51300000000000001</v>
      </c>
      <c r="C16" s="9">
        <v>1.34</v>
      </c>
      <c r="D16" s="2">
        <v>2.11</v>
      </c>
      <c r="E16" s="2">
        <v>1.71</v>
      </c>
      <c r="G16">
        <f t="shared" si="1"/>
        <v>1.8530000000000002</v>
      </c>
      <c r="H16">
        <f t="shared" si="2"/>
        <v>5.3030000000000008</v>
      </c>
      <c r="I16">
        <f t="shared" si="3"/>
        <v>11.033000000000001</v>
      </c>
      <c r="J16">
        <v>360</v>
      </c>
      <c r="K16">
        <f t="shared" si="4"/>
        <v>32.629384573552066</v>
      </c>
      <c r="M16" t="s">
        <v>68</v>
      </c>
      <c r="N16">
        <v>1</v>
      </c>
      <c r="O16">
        <v>28.969000000000001</v>
      </c>
      <c r="P16">
        <v>28.969000000000001</v>
      </c>
      <c r="Q16">
        <v>2.5099999999999998</v>
      </c>
      <c r="R16" s="2">
        <v>0.152</v>
      </c>
      <c r="S16" s="11">
        <v>0.156</v>
      </c>
      <c r="X16">
        <f t="shared" si="0"/>
        <v>0.17199611490370512</v>
      </c>
    </row>
    <row r="17" spans="1:24" x14ac:dyDescent="0.25">
      <c r="A17" s="2" t="s">
        <v>19</v>
      </c>
      <c r="B17" s="2">
        <v>0.435</v>
      </c>
      <c r="C17" s="9">
        <v>1.31</v>
      </c>
      <c r="D17" s="2">
        <v>2.58</v>
      </c>
      <c r="E17" s="2">
        <v>3.81</v>
      </c>
      <c r="G17">
        <f t="shared" si="1"/>
        <v>1.7450000000000001</v>
      </c>
      <c r="H17">
        <f t="shared" si="2"/>
        <v>5.6349999999999998</v>
      </c>
      <c r="I17">
        <f t="shared" si="3"/>
        <v>15.22</v>
      </c>
      <c r="J17">
        <v>329</v>
      </c>
      <c r="K17">
        <f t="shared" si="4"/>
        <v>21.616294349540077</v>
      </c>
      <c r="M17" t="s">
        <v>69</v>
      </c>
      <c r="N17">
        <v>8</v>
      </c>
      <c r="O17">
        <v>92.382999999999996</v>
      </c>
      <c r="P17">
        <v>11.548</v>
      </c>
      <c r="R17" s="2"/>
      <c r="S17" s="12"/>
      <c r="X17">
        <f t="shared" si="0"/>
        <v>0.31000549100458036</v>
      </c>
    </row>
    <row r="18" spans="1:24" x14ac:dyDescent="0.25">
      <c r="A18" s="2" t="s">
        <v>20</v>
      </c>
      <c r="B18" s="2">
        <v>0.378</v>
      </c>
      <c r="C18" s="9">
        <v>1.59</v>
      </c>
      <c r="D18" s="2">
        <v>4.78</v>
      </c>
      <c r="E18" s="2">
        <v>4.79</v>
      </c>
      <c r="G18">
        <f t="shared" si="1"/>
        <v>1.968</v>
      </c>
      <c r="H18">
        <f t="shared" si="2"/>
        <v>8.338000000000001</v>
      </c>
      <c r="I18">
        <f t="shared" si="3"/>
        <v>22.693000000000001</v>
      </c>
      <c r="J18">
        <v>297</v>
      </c>
      <c r="K18">
        <f t="shared" si="4"/>
        <v>13.087736306349974</v>
      </c>
      <c r="M18" t="s">
        <v>70</v>
      </c>
      <c r="N18">
        <v>15</v>
      </c>
      <c r="O18">
        <v>522.18100000000004</v>
      </c>
      <c r="S18" s="12"/>
      <c r="X18">
        <f t="shared" si="0"/>
        <v>0.36277021354076761</v>
      </c>
    </row>
    <row r="19" spans="1:24" x14ac:dyDescent="0.25">
      <c r="A19" s="2" t="s">
        <v>21</v>
      </c>
      <c r="B19" s="2">
        <v>0.54400000000000004</v>
      </c>
      <c r="C19" s="9">
        <v>1.97</v>
      </c>
      <c r="D19" s="2">
        <v>4.43</v>
      </c>
      <c r="E19" s="2">
        <v>4.37</v>
      </c>
      <c r="G19">
        <f t="shared" si="1"/>
        <v>2.5140000000000002</v>
      </c>
      <c r="H19">
        <f t="shared" si="2"/>
        <v>8.9139999999999997</v>
      </c>
      <c r="I19">
        <f>(E19+D19)*3/2+H19</f>
        <v>22.114000000000001</v>
      </c>
      <c r="J19">
        <v>277</v>
      </c>
      <c r="K19">
        <f t="shared" si="4"/>
        <v>12.526001627928009</v>
      </c>
      <c r="X19">
        <f t="shared" si="0"/>
        <v>0.29765272017624189</v>
      </c>
    </row>
    <row r="21" spans="1:24" x14ac:dyDescent="0.25">
      <c r="A21" s="2" t="s">
        <v>52</v>
      </c>
    </row>
    <row r="23" spans="1:24" x14ac:dyDescent="0.25">
      <c r="A23" t="s">
        <v>26</v>
      </c>
      <c r="X23" t="s">
        <v>75</v>
      </c>
    </row>
    <row r="24" spans="1:24" x14ac:dyDescent="0.25">
      <c r="B24" t="s">
        <v>22</v>
      </c>
      <c r="C24" t="s">
        <v>23</v>
      </c>
      <c r="D24" t="s">
        <v>24</v>
      </c>
      <c r="E24" t="s">
        <v>25</v>
      </c>
      <c r="G24" s="2" t="s">
        <v>47</v>
      </c>
      <c r="H24" s="2" t="s">
        <v>48</v>
      </c>
      <c r="I24" s="2" t="s">
        <v>49</v>
      </c>
      <c r="J24" s="2" t="s">
        <v>50</v>
      </c>
      <c r="K24" s="2" t="s">
        <v>51</v>
      </c>
      <c r="M24" t="s">
        <v>56</v>
      </c>
      <c r="X24">
        <f t="shared" ref="X24:X39" si="5">(LN(E25/B25)/7)</f>
        <v>8.2935071949365599E-2</v>
      </c>
    </row>
    <row r="25" spans="1:24" x14ac:dyDescent="0.25">
      <c r="A25" t="s">
        <v>14</v>
      </c>
      <c r="B25">
        <v>0.38500000000000001</v>
      </c>
      <c r="C25">
        <v>0.67700000000000005</v>
      </c>
      <c r="D25">
        <v>0.57299999999999995</v>
      </c>
      <c r="E25">
        <v>0.68799999999999994</v>
      </c>
      <c r="G25">
        <f>(C25+B25)*2/2</f>
        <v>1.0620000000000001</v>
      </c>
      <c r="H25">
        <f>(D25+C25)*2/2+G25</f>
        <v>2.3120000000000003</v>
      </c>
      <c r="I25">
        <f>(E25+D25)*3/2+H25</f>
        <v>4.2035</v>
      </c>
      <c r="J25" s="6">
        <v>153</v>
      </c>
      <c r="K25">
        <f>J25/I25</f>
        <v>36.398239562269538</v>
      </c>
      <c r="R25" t="s">
        <v>73</v>
      </c>
      <c r="S25" t="s">
        <v>76</v>
      </c>
      <c r="X25">
        <f t="shared" si="5"/>
        <v>5.2328466162013761E-2</v>
      </c>
    </row>
    <row r="26" spans="1:24" ht="15.75" thickBot="1" x14ac:dyDescent="0.3">
      <c r="A26" t="s">
        <v>15</v>
      </c>
      <c r="B26">
        <v>0.48599999999999999</v>
      </c>
      <c r="C26">
        <v>0.436</v>
      </c>
      <c r="D26">
        <v>0.436</v>
      </c>
      <c r="E26">
        <v>0.70099999999999996</v>
      </c>
      <c r="G26">
        <f t="shared" ref="G26:G40" si="6">(C26+B26)*2/2</f>
        <v>0.92199999999999993</v>
      </c>
      <c r="H26">
        <f t="shared" ref="H26:H40" si="7">(D26+C26)*2/2+G26</f>
        <v>1.794</v>
      </c>
      <c r="I26">
        <f t="shared" ref="I26:I40" si="8">(E26+D26)*3/2+H26</f>
        <v>3.4995000000000003</v>
      </c>
      <c r="J26" s="6">
        <v>150</v>
      </c>
      <c r="K26">
        <f t="shared" ref="K26:K40" si="9">J26/I26</f>
        <v>42.863266180882981</v>
      </c>
      <c r="M26" t="s">
        <v>57</v>
      </c>
      <c r="N26" t="s">
        <v>58</v>
      </c>
      <c r="O26" t="s">
        <v>71</v>
      </c>
      <c r="P26" t="s">
        <v>72</v>
      </c>
      <c r="Q26" t="s">
        <v>59</v>
      </c>
      <c r="R26" s="2" t="s">
        <v>60</v>
      </c>
      <c r="S26" s="10" t="s">
        <v>60</v>
      </c>
      <c r="X26">
        <f t="shared" si="5"/>
        <v>0.18318438539619347</v>
      </c>
    </row>
    <row r="27" spans="1:24" x14ac:dyDescent="0.25">
      <c r="A27" t="s">
        <v>16</v>
      </c>
      <c r="B27">
        <v>0.49099999999999999</v>
      </c>
      <c r="C27">
        <v>0.58499999999999996</v>
      </c>
      <c r="D27">
        <v>1.05</v>
      </c>
      <c r="E27">
        <v>1.77</v>
      </c>
      <c r="G27">
        <f t="shared" si="6"/>
        <v>1.0760000000000001</v>
      </c>
      <c r="H27">
        <f t="shared" si="7"/>
        <v>2.7110000000000003</v>
      </c>
      <c r="I27">
        <f t="shared" si="8"/>
        <v>6.9410000000000007</v>
      </c>
      <c r="J27" s="6">
        <v>211</v>
      </c>
      <c r="K27">
        <f t="shared" si="9"/>
        <v>30.399077942659556</v>
      </c>
      <c r="M27" t="s">
        <v>61</v>
      </c>
      <c r="N27">
        <v>7</v>
      </c>
      <c r="O27">
        <v>104.72799999999999</v>
      </c>
      <c r="P27">
        <v>14.9611</v>
      </c>
      <c r="Q27">
        <v>0.67</v>
      </c>
      <c r="R27" s="2">
        <v>0.69199999999999995</v>
      </c>
      <c r="S27" s="11">
        <v>7.0000000000000001E-3</v>
      </c>
      <c r="X27">
        <f t="shared" si="5"/>
        <v>0.24156968277117261</v>
      </c>
    </row>
    <row r="28" spans="1:24" x14ac:dyDescent="0.25">
      <c r="A28" t="s">
        <v>17</v>
      </c>
      <c r="B28">
        <v>0.45900000000000002</v>
      </c>
      <c r="C28">
        <v>0.87</v>
      </c>
      <c r="D28">
        <v>1.43</v>
      </c>
      <c r="E28">
        <v>2.4900000000000002</v>
      </c>
      <c r="G28">
        <f t="shared" si="6"/>
        <v>1.329</v>
      </c>
      <c r="H28">
        <f t="shared" si="7"/>
        <v>3.6289999999999996</v>
      </c>
      <c r="I28">
        <f t="shared" si="8"/>
        <v>9.5090000000000003</v>
      </c>
      <c r="J28" s="6">
        <v>289</v>
      </c>
      <c r="K28">
        <f t="shared" si="9"/>
        <v>30.392259964244399</v>
      </c>
      <c r="M28" t="s">
        <v>62</v>
      </c>
      <c r="N28">
        <v>3</v>
      </c>
      <c r="O28">
        <v>9.0660000000000007</v>
      </c>
      <c r="P28">
        <v>3.0219</v>
      </c>
      <c r="Q28">
        <v>0.14000000000000001</v>
      </c>
      <c r="R28" s="2">
        <v>0.93600000000000005</v>
      </c>
      <c r="S28" s="11">
        <v>1E-3</v>
      </c>
      <c r="X28">
        <f t="shared" si="5"/>
        <v>-5.1843641955624041E-2</v>
      </c>
    </row>
    <row r="29" spans="1:24" x14ac:dyDescent="0.25">
      <c r="A29" t="s">
        <v>18</v>
      </c>
      <c r="B29">
        <v>0.57499999999999996</v>
      </c>
      <c r="C29">
        <v>0.66300000000000003</v>
      </c>
      <c r="D29">
        <v>0.36899999999999999</v>
      </c>
      <c r="E29">
        <v>0.4</v>
      </c>
      <c r="G29">
        <f t="shared" si="6"/>
        <v>1.238</v>
      </c>
      <c r="H29">
        <f t="shared" si="7"/>
        <v>2.27</v>
      </c>
      <c r="I29">
        <f t="shared" si="8"/>
        <v>3.4234999999999998</v>
      </c>
      <c r="J29" s="6">
        <v>136</v>
      </c>
      <c r="K29">
        <f t="shared" si="9"/>
        <v>39.725427194391706</v>
      </c>
      <c r="M29" t="s">
        <v>53</v>
      </c>
      <c r="N29">
        <v>1</v>
      </c>
      <c r="O29">
        <v>3.8380000000000001</v>
      </c>
      <c r="P29">
        <v>3.8384</v>
      </c>
      <c r="Q29">
        <v>0.17</v>
      </c>
      <c r="R29" s="2">
        <v>0.68899999999999995</v>
      </c>
      <c r="S29" s="11">
        <v>0.01</v>
      </c>
      <c r="X29">
        <f t="shared" si="5"/>
        <v>5.9168290645012611E-2</v>
      </c>
    </row>
    <row r="30" spans="1:24" x14ac:dyDescent="0.25">
      <c r="A30" t="s">
        <v>19</v>
      </c>
      <c r="B30">
        <v>0.41899999999999998</v>
      </c>
      <c r="C30">
        <v>0.63200000000000001</v>
      </c>
      <c r="D30">
        <v>0.442</v>
      </c>
      <c r="E30">
        <v>0.63400000000000001</v>
      </c>
      <c r="G30">
        <f t="shared" si="6"/>
        <v>1.0509999999999999</v>
      </c>
      <c r="H30">
        <f t="shared" si="7"/>
        <v>2.125</v>
      </c>
      <c r="I30">
        <f t="shared" si="8"/>
        <v>3.7389999999999999</v>
      </c>
      <c r="J30" s="6">
        <v>130</v>
      </c>
      <c r="K30">
        <f t="shared" si="9"/>
        <v>34.76865472051351</v>
      </c>
      <c r="M30" t="s">
        <v>54</v>
      </c>
      <c r="N30">
        <v>1</v>
      </c>
      <c r="O30">
        <v>5.1779999999999999</v>
      </c>
      <c r="P30">
        <v>5.1783999999999999</v>
      </c>
      <c r="Q30">
        <v>0.23</v>
      </c>
      <c r="R30" s="2">
        <v>0.64200000000000002</v>
      </c>
      <c r="S30" s="11">
        <v>1E-3</v>
      </c>
      <c r="X30">
        <f t="shared" si="5"/>
        <v>0.11924922101819017</v>
      </c>
    </row>
    <row r="31" spans="1:24" x14ac:dyDescent="0.25">
      <c r="A31" t="s">
        <v>20</v>
      </c>
      <c r="B31">
        <v>0.35499999999999998</v>
      </c>
      <c r="C31">
        <v>0.80800000000000005</v>
      </c>
      <c r="D31">
        <v>0.621</v>
      </c>
      <c r="E31">
        <v>0.81799999999999995</v>
      </c>
      <c r="G31">
        <f t="shared" si="6"/>
        <v>1.163</v>
      </c>
      <c r="H31">
        <f t="shared" si="7"/>
        <v>2.5920000000000001</v>
      </c>
      <c r="I31">
        <f t="shared" si="8"/>
        <v>4.7505000000000006</v>
      </c>
      <c r="J31" s="6">
        <v>175</v>
      </c>
      <c r="K31">
        <f t="shared" si="9"/>
        <v>36.838227554994205</v>
      </c>
      <c r="M31" t="s">
        <v>55</v>
      </c>
      <c r="N31">
        <v>1</v>
      </c>
      <c r="O31">
        <v>4.9000000000000002E-2</v>
      </c>
      <c r="P31">
        <v>4.8800000000000003E-2</v>
      </c>
      <c r="Q31">
        <v>0</v>
      </c>
      <c r="R31" s="2">
        <v>0.96399999999999997</v>
      </c>
      <c r="S31" s="11">
        <v>6.3E-2</v>
      </c>
      <c r="X31">
        <f t="shared" si="5"/>
        <v>0.13878244963449229</v>
      </c>
    </row>
    <row r="32" spans="1:24" x14ac:dyDescent="0.25">
      <c r="A32" t="s">
        <v>21</v>
      </c>
      <c r="B32">
        <v>0.56399999999999995</v>
      </c>
      <c r="C32">
        <v>1.1100000000000001</v>
      </c>
      <c r="D32">
        <v>1.24</v>
      </c>
      <c r="E32">
        <v>1.49</v>
      </c>
      <c r="G32">
        <f t="shared" si="6"/>
        <v>1.6739999999999999</v>
      </c>
      <c r="H32">
        <f t="shared" si="7"/>
        <v>4.024</v>
      </c>
      <c r="I32">
        <f t="shared" si="8"/>
        <v>8.1189999999999998</v>
      </c>
      <c r="J32" s="6">
        <v>267</v>
      </c>
      <c r="K32">
        <f t="shared" si="9"/>
        <v>32.885823377263208</v>
      </c>
      <c r="M32" t="s">
        <v>63</v>
      </c>
      <c r="N32">
        <v>3</v>
      </c>
      <c r="O32">
        <v>95.655000000000001</v>
      </c>
      <c r="P32">
        <v>31.885200000000001</v>
      </c>
      <c r="Q32">
        <v>1.44</v>
      </c>
      <c r="R32" s="2">
        <v>0.30299999999999999</v>
      </c>
      <c r="S32" s="11">
        <v>0.55700000000000005</v>
      </c>
      <c r="X32">
        <f t="shared" si="5"/>
        <v>-4.197386585989954E-2</v>
      </c>
    </row>
    <row r="33" spans="1:24" x14ac:dyDescent="0.25">
      <c r="A33" t="s">
        <v>14</v>
      </c>
      <c r="B33">
        <v>0.436</v>
      </c>
      <c r="C33">
        <v>0.54300000000000004</v>
      </c>
      <c r="D33">
        <v>0.501</v>
      </c>
      <c r="E33">
        <v>0.32500000000000001</v>
      </c>
      <c r="G33">
        <f t="shared" si="6"/>
        <v>0.97900000000000009</v>
      </c>
      <c r="H33">
        <f t="shared" si="7"/>
        <v>2.0230000000000001</v>
      </c>
      <c r="I33">
        <f t="shared" si="8"/>
        <v>3.2620000000000005</v>
      </c>
      <c r="J33">
        <v>93</v>
      </c>
      <c r="K33">
        <f t="shared" si="9"/>
        <v>28.510116492949106</v>
      </c>
      <c r="M33" t="s">
        <v>64</v>
      </c>
      <c r="N33">
        <v>1</v>
      </c>
      <c r="O33">
        <v>9.875</v>
      </c>
      <c r="P33">
        <v>9.8748000000000005</v>
      </c>
      <c r="Q33">
        <v>0.44</v>
      </c>
      <c r="R33" s="2">
        <v>0.52400000000000002</v>
      </c>
      <c r="S33" s="11">
        <v>0.81699999999999995</v>
      </c>
      <c r="X33">
        <f t="shared" si="5"/>
        <v>0.14228338972230073</v>
      </c>
    </row>
    <row r="34" spans="1:24" x14ac:dyDescent="0.25">
      <c r="A34" t="s">
        <v>15</v>
      </c>
      <c r="B34">
        <v>0.35199999999999998</v>
      </c>
      <c r="C34">
        <v>0.61899999999999999</v>
      </c>
      <c r="D34">
        <v>0.78</v>
      </c>
      <c r="E34">
        <v>0.95299999999999996</v>
      </c>
      <c r="G34">
        <f t="shared" si="6"/>
        <v>0.97099999999999997</v>
      </c>
      <c r="H34">
        <f t="shared" si="7"/>
        <v>2.37</v>
      </c>
      <c r="I34">
        <f t="shared" si="8"/>
        <v>4.9695</v>
      </c>
      <c r="J34">
        <v>160</v>
      </c>
      <c r="K34">
        <f t="shared" si="9"/>
        <v>32.196398027970623</v>
      </c>
      <c r="M34" t="s">
        <v>65</v>
      </c>
      <c r="N34">
        <v>1</v>
      </c>
      <c r="O34">
        <v>0.36699999999999999</v>
      </c>
      <c r="P34">
        <v>0.36709999999999998</v>
      </c>
      <c r="Q34">
        <v>0.02</v>
      </c>
      <c r="R34" s="2">
        <v>0.90100000000000002</v>
      </c>
      <c r="S34" s="11">
        <v>0.92400000000000004</v>
      </c>
      <c r="X34">
        <f t="shared" si="5"/>
        <v>0.18392382378624106</v>
      </c>
    </row>
    <row r="35" spans="1:24" x14ac:dyDescent="0.25">
      <c r="A35" t="s">
        <v>16</v>
      </c>
      <c r="B35">
        <v>0.35599999999999998</v>
      </c>
      <c r="C35">
        <v>0.57899999999999996</v>
      </c>
      <c r="D35">
        <v>0.80700000000000005</v>
      </c>
      <c r="E35">
        <v>1.29</v>
      </c>
      <c r="G35">
        <f t="shared" si="6"/>
        <v>0.93499999999999994</v>
      </c>
      <c r="H35">
        <f t="shared" si="7"/>
        <v>2.3210000000000002</v>
      </c>
      <c r="I35">
        <f t="shared" si="8"/>
        <v>5.4664999999999999</v>
      </c>
      <c r="J35">
        <v>210</v>
      </c>
      <c r="K35">
        <f t="shared" si="9"/>
        <v>38.41580535991951</v>
      </c>
      <c r="M35" t="s">
        <v>66</v>
      </c>
      <c r="N35">
        <v>1</v>
      </c>
      <c r="O35">
        <v>85.414000000000001</v>
      </c>
      <c r="P35">
        <v>85.413600000000002</v>
      </c>
      <c r="Q35">
        <v>3.85</v>
      </c>
      <c r="R35" s="2">
        <v>8.5000000000000006E-2</v>
      </c>
      <c r="S35" s="11">
        <v>0.18</v>
      </c>
      <c r="X35">
        <f t="shared" si="5"/>
        <v>0.16680073716500871</v>
      </c>
    </row>
    <row r="36" spans="1:24" x14ac:dyDescent="0.25">
      <c r="A36" t="s">
        <v>17</v>
      </c>
      <c r="B36">
        <v>0.44800000000000001</v>
      </c>
      <c r="C36">
        <v>0.69599999999999995</v>
      </c>
      <c r="D36">
        <v>1.06</v>
      </c>
      <c r="E36">
        <v>1.44</v>
      </c>
      <c r="G36">
        <f t="shared" si="6"/>
        <v>1.1439999999999999</v>
      </c>
      <c r="H36">
        <f t="shared" si="7"/>
        <v>2.9</v>
      </c>
      <c r="I36">
        <f t="shared" si="8"/>
        <v>6.65</v>
      </c>
      <c r="J36">
        <v>199</v>
      </c>
      <c r="K36">
        <f t="shared" si="9"/>
        <v>29.924812030075188</v>
      </c>
      <c r="M36" t="s">
        <v>67</v>
      </c>
      <c r="N36">
        <v>1</v>
      </c>
      <c r="O36">
        <v>7.0000000000000001E-3</v>
      </c>
      <c r="P36">
        <v>6.7999999999999996E-3</v>
      </c>
      <c r="Q36">
        <v>0</v>
      </c>
      <c r="R36" s="2">
        <v>0.98599999999999999</v>
      </c>
      <c r="S36" s="11">
        <v>0.78700000000000003</v>
      </c>
      <c r="X36">
        <f t="shared" si="5"/>
        <v>-7.1883434911289124E-2</v>
      </c>
    </row>
    <row r="37" spans="1:24" x14ac:dyDescent="0.25">
      <c r="A37" t="s">
        <v>18</v>
      </c>
      <c r="B37">
        <v>0.47799999999999998</v>
      </c>
      <c r="C37">
        <v>0.51100000000000001</v>
      </c>
      <c r="D37">
        <v>0.57399999999999995</v>
      </c>
      <c r="E37">
        <v>0.28899999999999998</v>
      </c>
      <c r="G37">
        <f t="shared" si="6"/>
        <v>0.98899999999999999</v>
      </c>
      <c r="H37">
        <f t="shared" si="7"/>
        <v>2.0739999999999998</v>
      </c>
      <c r="I37">
        <f t="shared" si="8"/>
        <v>3.3685</v>
      </c>
      <c r="J37" s="7">
        <v>86.66</v>
      </c>
      <c r="K37">
        <f t="shared" si="9"/>
        <v>25.726584533175004</v>
      </c>
      <c r="M37" t="s">
        <v>68</v>
      </c>
      <c r="N37">
        <v>1</v>
      </c>
      <c r="O37">
        <v>7.0000000000000001E-3</v>
      </c>
      <c r="P37">
        <v>6.7999999999999996E-3</v>
      </c>
      <c r="Q37">
        <v>0</v>
      </c>
      <c r="R37" s="2">
        <v>0.98599999999999999</v>
      </c>
      <c r="S37" s="11">
        <v>0.78700000000000003</v>
      </c>
      <c r="X37">
        <f t="shared" si="5"/>
        <v>6.4406772506030692E-3</v>
      </c>
    </row>
    <row r="38" spans="1:24" x14ac:dyDescent="0.25">
      <c r="A38" t="s">
        <v>19</v>
      </c>
      <c r="B38">
        <v>0.41199999999999998</v>
      </c>
      <c r="C38">
        <v>0.55400000000000005</v>
      </c>
      <c r="D38">
        <v>0.53800000000000003</v>
      </c>
      <c r="E38">
        <v>0.43099999999999999</v>
      </c>
      <c r="G38">
        <f t="shared" si="6"/>
        <v>0.96599999999999997</v>
      </c>
      <c r="H38">
        <f t="shared" si="7"/>
        <v>2.0579999999999998</v>
      </c>
      <c r="I38">
        <f t="shared" si="8"/>
        <v>3.5114999999999998</v>
      </c>
      <c r="J38" s="7">
        <v>121.15</v>
      </c>
      <c r="K38">
        <f t="shared" si="9"/>
        <v>34.500925530400117</v>
      </c>
      <c r="M38" t="s">
        <v>69</v>
      </c>
      <c r="N38">
        <v>8</v>
      </c>
      <c r="O38">
        <v>177.63200000000001</v>
      </c>
      <c r="P38">
        <v>22.204000000000001</v>
      </c>
      <c r="S38" s="12"/>
      <c r="X38">
        <f t="shared" si="5"/>
        <v>8.6987261446877392E-2</v>
      </c>
    </row>
    <row r="39" spans="1:24" x14ac:dyDescent="0.25">
      <c r="A39" t="s">
        <v>20</v>
      </c>
      <c r="B39">
        <v>0.45800000000000002</v>
      </c>
      <c r="C39">
        <v>0.37</v>
      </c>
      <c r="D39">
        <v>0.80700000000000005</v>
      </c>
      <c r="E39">
        <v>0.84199999999999997</v>
      </c>
      <c r="G39">
        <f t="shared" si="6"/>
        <v>0.82800000000000007</v>
      </c>
      <c r="H39">
        <f t="shared" si="7"/>
        <v>2.0049999999999999</v>
      </c>
      <c r="I39">
        <f t="shared" si="8"/>
        <v>4.4785000000000004</v>
      </c>
      <c r="J39" s="7">
        <v>150.85</v>
      </c>
      <c r="K39">
        <f t="shared" si="9"/>
        <v>33.683152841353127</v>
      </c>
      <c r="M39" t="s">
        <v>70</v>
      </c>
      <c r="N39">
        <v>15</v>
      </c>
      <c r="O39">
        <v>282.36</v>
      </c>
      <c r="S39" s="12"/>
      <c r="X39">
        <f t="shared" si="5"/>
        <v>9.1578135206764166E-2</v>
      </c>
    </row>
    <row r="40" spans="1:24" x14ac:dyDescent="0.25">
      <c r="A40" t="s">
        <v>21</v>
      </c>
      <c r="B40">
        <v>0.52200000000000002</v>
      </c>
      <c r="C40">
        <v>0.70099999999999996</v>
      </c>
      <c r="D40">
        <v>0.67900000000000005</v>
      </c>
      <c r="E40">
        <v>0.99099999999999999</v>
      </c>
      <c r="G40">
        <f t="shared" si="6"/>
        <v>1.2229999999999999</v>
      </c>
      <c r="H40">
        <f t="shared" si="7"/>
        <v>2.6029999999999998</v>
      </c>
      <c r="I40">
        <f t="shared" si="8"/>
        <v>5.1079999999999997</v>
      </c>
      <c r="J40" s="7">
        <v>143.49</v>
      </c>
      <c r="K40">
        <f t="shared" si="9"/>
        <v>28.0912294440094</v>
      </c>
    </row>
    <row r="43" spans="1:24" x14ac:dyDescent="0.25">
      <c r="L43">
        <f>5158*0.03</f>
        <v>154.73999999999998</v>
      </c>
    </row>
    <row r="44" spans="1:24" x14ac:dyDescent="0.25">
      <c r="A44" t="s">
        <v>14</v>
      </c>
      <c r="B44">
        <v>5158</v>
      </c>
      <c r="C44">
        <v>3601.83</v>
      </c>
      <c r="D44">
        <v>3186.16</v>
      </c>
      <c r="E44">
        <v>2398.08</v>
      </c>
      <c r="G44">
        <f>E44-B44</f>
        <v>-2759.92</v>
      </c>
      <c r="H44">
        <f>G44/I33</f>
        <v>-846.08215818516237</v>
      </c>
      <c r="K44" t="s">
        <v>14</v>
      </c>
      <c r="L44" s="8">
        <v>5150</v>
      </c>
      <c r="M44">
        <v>3643.21</v>
      </c>
      <c r="N44">
        <v>1710.95</v>
      </c>
      <c r="O44">
        <v>5.64</v>
      </c>
      <c r="P44">
        <f>O44-L44</f>
        <v>-5144.3599999999997</v>
      </c>
      <c r="Q44">
        <f>-P44/I4</f>
        <v>407.08712510880747</v>
      </c>
      <c r="R44">
        <f>-(O44-L44)/7</f>
        <v>734.90857142857135</v>
      </c>
    </row>
    <row r="45" spans="1:24" x14ac:dyDescent="0.25">
      <c r="A45" t="s">
        <v>15</v>
      </c>
      <c r="B45">
        <v>5158</v>
      </c>
      <c r="C45">
        <v>3443.21</v>
      </c>
      <c r="D45">
        <v>3016.26</v>
      </c>
      <c r="E45">
        <v>1704.05</v>
      </c>
      <c r="G45">
        <f t="shared" ref="G45:G51" si="10">E45-B45</f>
        <v>-3453.95</v>
      </c>
      <c r="H45">
        <f t="shared" ref="H45:H51" si="11">G45/I34</f>
        <v>-695.02968105443199</v>
      </c>
      <c r="K45" t="s">
        <v>15</v>
      </c>
      <c r="L45" s="8">
        <v>5150</v>
      </c>
      <c r="M45">
        <v>3759.82</v>
      </c>
      <c r="N45">
        <v>1586.18</v>
      </c>
      <c r="O45">
        <v>8.7799999999999994</v>
      </c>
      <c r="P45">
        <f t="shared" ref="P45:P59" si="12">O45-L45</f>
        <v>-5141.22</v>
      </c>
      <c r="Q45">
        <f t="shared" ref="Q45:Q59" si="13">-P45/I5</f>
        <v>405.87510854977501</v>
      </c>
      <c r="R45">
        <f t="shared" ref="R45:R59" si="14">(O45-L45)/7</f>
        <v>-734.46</v>
      </c>
    </row>
    <row r="46" spans="1:24" x14ac:dyDescent="0.25">
      <c r="A46" t="s">
        <v>16</v>
      </c>
      <c r="B46">
        <v>5158</v>
      </c>
      <c r="C46">
        <v>3362.96</v>
      </c>
      <c r="D46">
        <v>2583.66</v>
      </c>
      <c r="E46">
        <v>838.86</v>
      </c>
      <c r="G46">
        <f t="shared" si="10"/>
        <v>-4319.1400000000003</v>
      </c>
      <c r="H46">
        <f t="shared" si="11"/>
        <v>-790.11067410591795</v>
      </c>
      <c r="K46" t="s">
        <v>16</v>
      </c>
      <c r="L46" s="8">
        <v>5150</v>
      </c>
      <c r="M46">
        <v>3442.58</v>
      </c>
      <c r="N46">
        <v>677.11</v>
      </c>
      <c r="O46">
        <v>2.5099999999999998</v>
      </c>
      <c r="P46">
        <f t="shared" si="12"/>
        <v>-5147.49</v>
      </c>
      <c r="Q46">
        <f t="shared" si="13"/>
        <v>289.96676430824698</v>
      </c>
      <c r="R46">
        <f t="shared" si="14"/>
        <v>-735.35571428571427</v>
      </c>
    </row>
    <row r="47" spans="1:24" x14ac:dyDescent="0.25">
      <c r="A47" t="s">
        <v>17</v>
      </c>
      <c r="B47">
        <v>5158</v>
      </c>
      <c r="C47">
        <v>3383.02</v>
      </c>
      <c r="D47">
        <v>2643.22</v>
      </c>
      <c r="E47">
        <v>976.79</v>
      </c>
      <c r="G47">
        <f t="shared" si="10"/>
        <v>-4181.21</v>
      </c>
      <c r="H47">
        <f t="shared" si="11"/>
        <v>-628.75338345864657</v>
      </c>
      <c r="K47" t="s">
        <v>17</v>
      </c>
      <c r="L47" s="8">
        <v>5150</v>
      </c>
      <c r="M47">
        <v>3332.24</v>
      </c>
      <c r="N47">
        <v>1284.6199999999999</v>
      </c>
      <c r="O47">
        <v>3.13</v>
      </c>
      <c r="P47">
        <f t="shared" si="12"/>
        <v>-5146.87</v>
      </c>
      <c r="Q47">
        <f t="shared" si="13"/>
        <v>329.65285339140462</v>
      </c>
      <c r="R47">
        <f t="shared" si="14"/>
        <v>-735.26714285714286</v>
      </c>
    </row>
    <row r="48" spans="1:24" x14ac:dyDescent="0.25">
      <c r="A48" t="s">
        <v>18</v>
      </c>
      <c r="B48">
        <v>5158</v>
      </c>
      <c r="C48">
        <v>3586.78</v>
      </c>
      <c r="D48">
        <v>2890.87</v>
      </c>
      <c r="E48">
        <v>2336.64</v>
      </c>
      <c r="G48">
        <f t="shared" si="10"/>
        <v>-2821.36</v>
      </c>
      <c r="H48">
        <f t="shared" si="11"/>
        <v>-837.57161941516995</v>
      </c>
      <c r="K48" t="s">
        <v>18</v>
      </c>
      <c r="L48" s="8">
        <v>5150</v>
      </c>
      <c r="M48">
        <v>2828.8</v>
      </c>
      <c r="N48">
        <v>1900.29</v>
      </c>
      <c r="O48">
        <v>53.29</v>
      </c>
      <c r="P48">
        <f t="shared" si="12"/>
        <v>-5096.71</v>
      </c>
      <c r="Q48">
        <f t="shared" si="13"/>
        <v>563.67064808670636</v>
      </c>
      <c r="R48">
        <f t="shared" si="14"/>
        <v>-728.10142857142853</v>
      </c>
    </row>
    <row r="49" spans="1:18" x14ac:dyDescent="0.25">
      <c r="A49" t="s">
        <v>19</v>
      </c>
      <c r="B49">
        <v>5158</v>
      </c>
      <c r="C49">
        <v>3510.29</v>
      </c>
      <c r="D49">
        <v>2928.48</v>
      </c>
      <c r="E49">
        <v>2040.1</v>
      </c>
      <c r="G49">
        <f t="shared" si="10"/>
        <v>-3117.9</v>
      </c>
      <c r="H49">
        <f t="shared" si="11"/>
        <v>-887.91114908158909</v>
      </c>
      <c r="K49" t="s">
        <v>19</v>
      </c>
      <c r="L49" s="8">
        <v>5150</v>
      </c>
      <c r="M49">
        <v>3421.27</v>
      </c>
      <c r="N49">
        <v>1845.11</v>
      </c>
      <c r="O49">
        <v>8.15</v>
      </c>
      <c r="P49">
        <f t="shared" si="12"/>
        <v>-5141.8500000000004</v>
      </c>
      <c r="Q49">
        <f t="shared" si="13"/>
        <v>544.34152022019907</v>
      </c>
      <c r="R49">
        <f t="shared" si="14"/>
        <v>-734.55000000000007</v>
      </c>
    </row>
    <row r="50" spans="1:18" x14ac:dyDescent="0.25">
      <c r="A50" t="s">
        <v>20</v>
      </c>
      <c r="B50">
        <v>5158</v>
      </c>
      <c r="C50">
        <v>3394.31</v>
      </c>
      <c r="D50">
        <v>2631.31</v>
      </c>
      <c r="E50">
        <v>1289.6400000000001</v>
      </c>
      <c r="G50">
        <f t="shared" si="10"/>
        <v>-3868.3599999999997</v>
      </c>
      <c r="H50">
        <f t="shared" si="11"/>
        <v>-863.7624204532766</v>
      </c>
      <c r="K50" t="s">
        <v>20</v>
      </c>
      <c r="L50" s="8">
        <v>5150</v>
      </c>
      <c r="M50">
        <v>2304.67</v>
      </c>
      <c r="N50">
        <v>1225.69</v>
      </c>
      <c r="O50">
        <v>9.4</v>
      </c>
      <c r="P50">
        <f t="shared" si="12"/>
        <v>-5140.6000000000004</v>
      </c>
      <c r="Q50">
        <f t="shared" si="13"/>
        <v>303.74615930040181</v>
      </c>
      <c r="R50">
        <f t="shared" si="14"/>
        <v>-734.37142857142862</v>
      </c>
    </row>
    <row r="51" spans="1:18" x14ac:dyDescent="0.25">
      <c r="A51" t="s">
        <v>21</v>
      </c>
      <c r="B51">
        <v>5158</v>
      </c>
      <c r="C51">
        <v>3468.91</v>
      </c>
      <c r="D51">
        <v>2732.25</v>
      </c>
      <c r="E51">
        <v>1539.79</v>
      </c>
      <c r="G51">
        <f t="shared" si="10"/>
        <v>-3618.21</v>
      </c>
      <c r="H51">
        <f t="shared" si="11"/>
        <v>-708.34181675802665</v>
      </c>
      <c r="K51" t="s">
        <v>21</v>
      </c>
      <c r="L51" s="8">
        <v>5150</v>
      </c>
      <c r="M51">
        <v>3277.07</v>
      </c>
      <c r="N51">
        <v>1460.17</v>
      </c>
      <c r="O51">
        <v>4.3899999999999997</v>
      </c>
      <c r="P51">
        <f t="shared" si="12"/>
        <v>-5145.6099999999997</v>
      </c>
      <c r="Q51">
        <f t="shared" si="13"/>
        <v>359.43070690136909</v>
      </c>
      <c r="R51">
        <f t="shared" si="14"/>
        <v>-735.08714285714279</v>
      </c>
    </row>
    <row r="52" spans="1:18" x14ac:dyDescent="0.25">
      <c r="K52" t="s">
        <v>14</v>
      </c>
      <c r="L52" s="8">
        <v>5150</v>
      </c>
      <c r="M52">
        <v>3450.11</v>
      </c>
      <c r="N52">
        <v>1814.39</v>
      </c>
      <c r="O52">
        <v>45.14</v>
      </c>
      <c r="P52">
        <f t="shared" si="12"/>
        <v>-5104.8599999999997</v>
      </c>
      <c r="Q52">
        <f t="shared" si="13"/>
        <v>363.30937299836313</v>
      </c>
      <c r="R52">
        <f t="shared" si="14"/>
        <v>-729.26571428571424</v>
      </c>
    </row>
    <row r="53" spans="1:18" x14ac:dyDescent="0.25">
      <c r="K53" t="s">
        <v>15</v>
      </c>
      <c r="L53" s="8">
        <v>5150</v>
      </c>
      <c r="M53">
        <v>3236.32</v>
      </c>
      <c r="N53">
        <v>1299.04</v>
      </c>
      <c r="O53">
        <v>2.5099999999999998</v>
      </c>
      <c r="P53">
        <f t="shared" si="12"/>
        <v>-5147.49</v>
      </c>
      <c r="Q53">
        <f t="shared" si="13"/>
        <v>268.46197976426413</v>
      </c>
      <c r="R53">
        <f t="shared" si="14"/>
        <v>-735.35571428571427</v>
      </c>
    </row>
    <row r="54" spans="1:18" x14ac:dyDescent="0.25">
      <c r="K54" t="s">
        <v>16</v>
      </c>
      <c r="L54" s="8">
        <v>5150</v>
      </c>
      <c r="M54">
        <v>3181.14</v>
      </c>
      <c r="N54">
        <v>941.68</v>
      </c>
      <c r="O54">
        <v>1.88</v>
      </c>
      <c r="P54">
        <f t="shared" si="12"/>
        <v>-5148.12</v>
      </c>
      <c r="Q54">
        <f t="shared" si="13"/>
        <v>253.14058120666766</v>
      </c>
      <c r="R54">
        <f t="shared" si="14"/>
        <v>-735.4457142857143</v>
      </c>
    </row>
    <row r="55" spans="1:18" x14ac:dyDescent="0.25">
      <c r="K55" t="s">
        <v>17</v>
      </c>
      <c r="L55" s="8">
        <v>5150</v>
      </c>
      <c r="M55">
        <v>3059.52</v>
      </c>
      <c r="N55">
        <v>959.23</v>
      </c>
      <c r="O55">
        <v>4.3899999999999997</v>
      </c>
      <c r="P55">
        <f t="shared" si="12"/>
        <v>-5145.6099999999997</v>
      </c>
      <c r="Q55">
        <f t="shared" si="13"/>
        <v>201.84403561762053</v>
      </c>
      <c r="R55">
        <f t="shared" si="14"/>
        <v>-735.08714285714279</v>
      </c>
    </row>
    <row r="56" spans="1:18" x14ac:dyDescent="0.25">
      <c r="K56" t="s">
        <v>18</v>
      </c>
      <c r="L56" s="8">
        <v>5150</v>
      </c>
      <c r="M56">
        <v>3356.06</v>
      </c>
      <c r="N56">
        <v>1448.88</v>
      </c>
      <c r="O56">
        <v>1.25</v>
      </c>
      <c r="P56">
        <f t="shared" si="12"/>
        <v>-5148.75</v>
      </c>
      <c r="Q56">
        <f t="shared" si="13"/>
        <v>466.66817728632282</v>
      </c>
      <c r="R56">
        <f t="shared" si="14"/>
        <v>-735.53571428571433</v>
      </c>
    </row>
    <row r="57" spans="1:18" x14ac:dyDescent="0.25">
      <c r="K57" t="s">
        <v>19</v>
      </c>
      <c r="L57" s="8">
        <v>5150</v>
      </c>
      <c r="M57">
        <v>3357.32</v>
      </c>
      <c r="N57">
        <v>1318.48</v>
      </c>
      <c r="O57">
        <v>1.88</v>
      </c>
      <c r="P57">
        <f t="shared" si="12"/>
        <v>-5148.12</v>
      </c>
      <c r="Q57">
        <f t="shared" si="13"/>
        <v>338.24704336399475</v>
      </c>
      <c r="R57">
        <f t="shared" si="14"/>
        <v>-735.4457142857143</v>
      </c>
    </row>
    <row r="58" spans="1:18" x14ac:dyDescent="0.25">
      <c r="K58" t="s">
        <v>20</v>
      </c>
      <c r="L58" s="8">
        <v>5150</v>
      </c>
      <c r="M58">
        <v>3142.27</v>
      </c>
      <c r="N58">
        <v>996.22</v>
      </c>
      <c r="O58">
        <v>5.0199999999999996</v>
      </c>
      <c r="P58">
        <f t="shared" si="12"/>
        <v>-5144.9799999999996</v>
      </c>
      <c r="Q58">
        <f t="shared" si="13"/>
        <v>226.72101529105888</v>
      </c>
      <c r="R58">
        <f t="shared" si="14"/>
        <v>-734.99714285714276</v>
      </c>
    </row>
    <row r="59" spans="1:18" x14ac:dyDescent="0.25">
      <c r="K59" t="s">
        <v>21</v>
      </c>
      <c r="L59" s="8">
        <v>5150</v>
      </c>
      <c r="M59">
        <v>3144.15</v>
      </c>
      <c r="N59">
        <v>1018.17</v>
      </c>
      <c r="O59">
        <v>1.25</v>
      </c>
      <c r="P59">
        <f t="shared" si="12"/>
        <v>-5148.75</v>
      </c>
      <c r="Q59">
        <f t="shared" si="13"/>
        <v>232.82762051189292</v>
      </c>
      <c r="R59">
        <f t="shared" si="14"/>
        <v>-735.53571428571433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53"/>
  <sheetViews>
    <sheetView tabSelected="1" topLeftCell="AA6" workbookViewId="0">
      <selection activeCell="AJ15" sqref="AJ15:AJ22"/>
    </sheetView>
  </sheetViews>
  <sheetFormatPr defaultRowHeight="15" x14ac:dyDescent="0.25"/>
  <sheetData>
    <row r="2" spans="2:38" x14ac:dyDescent="0.25">
      <c r="B2" t="s">
        <v>35</v>
      </c>
    </row>
    <row r="4" spans="2:38" x14ac:dyDescent="0.25">
      <c r="B4" t="s">
        <v>27</v>
      </c>
    </row>
    <row r="5" spans="2:38" x14ac:dyDescent="0.25">
      <c r="B5" t="s">
        <v>13</v>
      </c>
      <c r="H5" t="s">
        <v>26</v>
      </c>
      <c r="N5" t="s">
        <v>28</v>
      </c>
      <c r="T5" t="s">
        <v>29</v>
      </c>
      <c r="Z5" t="s">
        <v>31</v>
      </c>
      <c r="AF5" t="s">
        <v>33</v>
      </c>
    </row>
    <row r="6" spans="2:38" x14ac:dyDescent="0.25">
      <c r="C6" t="s">
        <v>22</v>
      </c>
      <c r="D6" t="s">
        <v>23</v>
      </c>
      <c r="E6" t="s">
        <v>24</v>
      </c>
      <c r="F6" t="s">
        <v>25</v>
      </c>
      <c r="I6" t="s">
        <v>22</v>
      </c>
      <c r="J6" t="s">
        <v>23</v>
      </c>
      <c r="K6" t="s">
        <v>24</v>
      </c>
      <c r="L6" t="s">
        <v>25</v>
      </c>
      <c r="O6" t="s">
        <v>22</v>
      </c>
      <c r="P6" t="s">
        <v>23</v>
      </c>
      <c r="Q6" t="s">
        <v>24</v>
      </c>
      <c r="R6" t="s">
        <v>25</v>
      </c>
      <c r="U6" t="s">
        <v>22</v>
      </c>
      <c r="V6" t="s">
        <v>23</v>
      </c>
      <c r="W6" t="s">
        <v>24</v>
      </c>
      <c r="X6" t="s">
        <v>25</v>
      </c>
      <c r="AA6" t="s">
        <v>22</v>
      </c>
      <c r="AB6" t="s">
        <v>23</v>
      </c>
      <c r="AC6" t="s">
        <v>24</v>
      </c>
      <c r="AD6" t="s">
        <v>25</v>
      </c>
      <c r="AG6" t="s">
        <v>22</v>
      </c>
      <c r="AH6" t="s">
        <v>23</v>
      </c>
      <c r="AI6" t="s">
        <v>24</v>
      </c>
      <c r="AK6" t="s">
        <v>25</v>
      </c>
      <c r="AL6" t="s">
        <v>34</v>
      </c>
    </row>
    <row r="7" spans="2:38" x14ac:dyDescent="0.25">
      <c r="B7" t="s">
        <v>14</v>
      </c>
      <c r="C7">
        <v>0.432</v>
      </c>
      <c r="D7">
        <v>0.75800000000000001</v>
      </c>
      <c r="E7">
        <v>0.80900000000000005</v>
      </c>
      <c r="F7">
        <v>0.85</v>
      </c>
      <c r="H7" t="s">
        <v>14</v>
      </c>
      <c r="I7">
        <v>0.38500000000000001</v>
      </c>
      <c r="J7">
        <v>0.67700000000000005</v>
      </c>
      <c r="K7">
        <v>0.57299999999999995</v>
      </c>
      <c r="L7">
        <v>0.68799999999999994</v>
      </c>
      <c r="N7" t="s">
        <v>14</v>
      </c>
      <c r="O7" s="3"/>
      <c r="P7" s="3"/>
      <c r="Q7" s="3"/>
      <c r="R7" s="3"/>
      <c r="T7" t="s">
        <v>14</v>
      </c>
      <c r="U7" s="3"/>
      <c r="V7" s="3"/>
      <c r="W7" s="3"/>
      <c r="X7" s="3"/>
      <c r="Z7" t="s">
        <v>14</v>
      </c>
      <c r="AA7" s="3"/>
      <c r="AB7" s="3"/>
      <c r="AC7" s="3"/>
      <c r="AD7" s="3"/>
      <c r="AF7" t="s">
        <v>14</v>
      </c>
      <c r="AG7" s="3"/>
      <c r="AH7" s="3"/>
      <c r="AI7" s="3"/>
      <c r="AJ7" s="3"/>
      <c r="AK7" s="3"/>
      <c r="AL7" s="6">
        <v>153</v>
      </c>
    </row>
    <row r="8" spans="2:38" x14ac:dyDescent="0.25">
      <c r="B8" t="s">
        <v>15</v>
      </c>
      <c r="C8">
        <v>0.53300000000000003</v>
      </c>
      <c r="D8">
        <v>0.58499999999999996</v>
      </c>
      <c r="E8">
        <v>0.66700000000000004</v>
      </c>
      <c r="F8">
        <v>0.96699999999999997</v>
      </c>
      <c r="H8" t="s">
        <v>15</v>
      </c>
      <c r="I8">
        <v>0.48599999999999999</v>
      </c>
      <c r="J8">
        <v>0.436</v>
      </c>
      <c r="K8">
        <v>0.436</v>
      </c>
      <c r="L8">
        <v>0.70099999999999996</v>
      </c>
      <c r="N8" t="s">
        <v>15</v>
      </c>
      <c r="O8" s="3"/>
      <c r="P8" s="3"/>
      <c r="Q8" s="3"/>
      <c r="R8" s="3"/>
      <c r="T8" t="s">
        <v>15</v>
      </c>
      <c r="U8" s="3"/>
      <c r="V8" s="3"/>
      <c r="W8" s="3"/>
      <c r="X8" s="3"/>
      <c r="Z8" t="s">
        <v>15</v>
      </c>
      <c r="AA8" s="3"/>
      <c r="AB8" s="3"/>
      <c r="AC8" s="3"/>
      <c r="AD8" s="3"/>
      <c r="AF8" t="s">
        <v>15</v>
      </c>
      <c r="AG8" s="3"/>
      <c r="AH8" s="3"/>
      <c r="AI8" s="3"/>
      <c r="AJ8" s="3"/>
      <c r="AK8" s="3"/>
      <c r="AL8" s="6">
        <v>150</v>
      </c>
    </row>
    <row r="9" spans="2:38" x14ac:dyDescent="0.25">
      <c r="B9" t="s">
        <v>16</v>
      </c>
      <c r="C9">
        <v>0.51200000000000001</v>
      </c>
      <c r="D9">
        <v>0.75800000000000001</v>
      </c>
      <c r="E9">
        <v>1.33</v>
      </c>
      <c r="F9">
        <v>1.98</v>
      </c>
      <c r="H9" t="s">
        <v>16</v>
      </c>
      <c r="I9">
        <v>0.49099999999999999</v>
      </c>
      <c r="J9">
        <v>0.58499999999999996</v>
      </c>
      <c r="K9">
        <v>1.05</v>
      </c>
      <c r="L9">
        <v>1.77</v>
      </c>
      <c r="N9" t="s">
        <v>16</v>
      </c>
      <c r="O9" s="3"/>
      <c r="P9" s="3"/>
      <c r="Q9" s="3"/>
      <c r="R9" s="3"/>
      <c r="T9" t="s">
        <v>16</v>
      </c>
      <c r="U9" s="3"/>
      <c r="V9" s="3"/>
      <c r="W9" s="3"/>
      <c r="X9" s="3"/>
      <c r="Z9" t="s">
        <v>16</v>
      </c>
      <c r="AA9" s="3"/>
      <c r="AB9" s="3"/>
      <c r="AC9" s="3"/>
      <c r="AD9" s="3"/>
      <c r="AF9" t="s">
        <v>16</v>
      </c>
      <c r="AG9" s="3"/>
      <c r="AH9" s="3"/>
      <c r="AI9" s="3"/>
      <c r="AJ9" s="3"/>
      <c r="AK9" s="3"/>
      <c r="AL9" s="6">
        <v>211</v>
      </c>
    </row>
    <row r="10" spans="2:38" x14ac:dyDescent="0.25">
      <c r="B10" t="s">
        <v>17</v>
      </c>
      <c r="C10">
        <v>0.48499999999999999</v>
      </c>
      <c r="D10">
        <v>0.96199999999999997</v>
      </c>
      <c r="E10">
        <v>1.67</v>
      </c>
      <c r="F10">
        <v>2.77</v>
      </c>
      <c r="H10" t="s">
        <v>17</v>
      </c>
      <c r="I10">
        <v>0.45900000000000002</v>
      </c>
      <c r="J10">
        <v>0.87</v>
      </c>
      <c r="K10">
        <v>1.43</v>
      </c>
      <c r="L10">
        <v>2.4900000000000002</v>
      </c>
      <c r="N10" t="s">
        <v>17</v>
      </c>
      <c r="O10" s="3"/>
      <c r="P10" s="3"/>
      <c r="Q10" s="3"/>
      <c r="R10" s="3"/>
      <c r="T10" t="s">
        <v>17</v>
      </c>
      <c r="U10" s="3"/>
      <c r="V10" s="3"/>
      <c r="W10" s="3"/>
      <c r="X10" s="3"/>
      <c r="Z10" t="s">
        <v>17</v>
      </c>
      <c r="AA10" s="3"/>
      <c r="AB10" s="3"/>
      <c r="AC10" s="3"/>
      <c r="AD10" s="3"/>
      <c r="AF10" t="s">
        <v>17</v>
      </c>
      <c r="AG10" s="3"/>
      <c r="AH10" s="3"/>
      <c r="AI10" s="3"/>
      <c r="AJ10" s="3"/>
      <c r="AK10" s="3"/>
      <c r="AL10" s="6">
        <v>289</v>
      </c>
    </row>
    <row r="11" spans="2:38" x14ac:dyDescent="0.25">
      <c r="B11" t="s">
        <v>18</v>
      </c>
      <c r="C11">
        <v>0.63200000000000001</v>
      </c>
      <c r="D11">
        <v>0.81599999999999995</v>
      </c>
      <c r="E11">
        <v>0.51100000000000001</v>
      </c>
      <c r="F11">
        <v>0.61599999999999999</v>
      </c>
      <c r="H11" t="s">
        <v>18</v>
      </c>
      <c r="I11">
        <v>0.57499999999999996</v>
      </c>
      <c r="J11">
        <v>0.66300000000000003</v>
      </c>
      <c r="K11">
        <v>0.36899999999999999</v>
      </c>
      <c r="L11">
        <v>0.4</v>
      </c>
      <c r="N11" t="s">
        <v>18</v>
      </c>
      <c r="O11" s="3"/>
      <c r="P11" s="3"/>
      <c r="Q11" s="3"/>
      <c r="R11" s="3"/>
      <c r="T11" t="s">
        <v>18</v>
      </c>
      <c r="U11" s="3"/>
      <c r="V11" s="3"/>
      <c r="W11" s="3"/>
      <c r="X11" s="3"/>
      <c r="Z11" t="s">
        <v>18</v>
      </c>
      <c r="AA11" s="3"/>
      <c r="AB11" s="3"/>
      <c r="AC11" s="3"/>
      <c r="AD11" s="3"/>
      <c r="AF11" t="s">
        <v>18</v>
      </c>
      <c r="AG11" s="3"/>
      <c r="AH11" s="3"/>
      <c r="AI11" s="3"/>
      <c r="AJ11" s="3"/>
      <c r="AK11" s="3"/>
      <c r="AL11" s="6">
        <v>136</v>
      </c>
    </row>
    <row r="12" spans="2:38" x14ac:dyDescent="0.25">
      <c r="B12" t="s">
        <v>19</v>
      </c>
      <c r="C12">
        <v>0.434</v>
      </c>
      <c r="D12">
        <v>0.83199999999999996</v>
      </c>
      <c r="E12">
        <v>0.66900000000000004</v>
      </c>
      <c r="F12">
        <v>0.96099999999999997</v>
      </c>
      <c r="H12" t="s">
        <v>19</v>
      </c>
      <c r="I12">
        <v>0.41899999999999998</v>
      </c>
      <c r="J12">
        <v>0.63200000000000001</v>
      </c>
      <c r="K12">
        <v>0.442</v>
      </c>
      <c r="L12">
        <v>0.63400000000000001</v>
      </c>
      <c r="N12" t="s">
        <v>19</v>
      </c>
      <c r="O12" s="3"/>
      <c r="P12" s="3"/>
      <c r="Q12" s="3"/>
      <c r="R12" s="3"/>
      <c r="T12" t="s">
        <v>19</v>
      </c>
      <c r="U12" s="3"/>
      <c r="V12" s="3"/>
      <c r="W12" s="3"/>
      <c r="X12" s="3"/>
      <c r="Z12" t="s">
        <v>19</v>
      </c>
      <c r="AA12" s="3"/>
      <c r="AB12" s="3"/>
      <c r="AC12" s="3"/>
      <c r="AD12" s="3"/>
      <c r="AF12" t="s">
        <v>19</v>
      </c>
      <c r="AG12" s="3"/>
      <c r="AH12" s="3"/>
      <c r="AI12" s="3"/>
      <c r="AJ12" s="3"/>
      <c r="AK12" s="3"/>
      <c r="AL12" s="6">
        <v>130</v>
      </c>
    </row>
    <row r="13" spans="2:38" x14ac:dyDescent="0.25">
      <c r="B13" t="s">
        <v>20</v>
      </c>
      <c r="C13">
        <v>0.42199999999999999</v>
      </c>
      <c r="D13">
        <v>0.999</v>
      </c>
      <c r="E13">
        <v>0.76800000000000002</v>
      </c>
      <c r="F13">
        <v>0.997</v>
      </c>
      <c r="H13" t="s">
        <v>20</v>
      </c>
      <c r="I13">
        <v>0.35499999999999998</v>
      </c>
      <c r="J13">
        <v>0.80800000000000005</v>
      </c>
      <c r="K13">
        <v>0.621</v>
      </c>
      <c r="L13">
        <v>0.81799999999999995</v>
      </c>
      <c r="N13" t="s">
        <v>20</v>
      </c>
      <c r="O13" s="3"/>
      <c r="P13" s="3"/>
      <c r="Q13" s="3"/>
      <c r="R13" s="3"/>
      <c r="T13" t="s">
        <v>20</v>
      </c>
      <c r="U13" s="3"/>
      <c r="V13" s="3"/>
      <c r="W13" s="3"/>
      <c r="X13" s="3"/>
      <c r="Z13" t="s">
        <v>20</v>
      </c>
      <c r="AA13" s="3"/>
      <c r="AB13" s="3"/>
      <c r="AC13" s="3"/>
      <c r="AD13" s="3"/>
      <c r="AF13" t="s">
        <v>20</v>
      </c>
      <c r="AG13" s="3"/>
      <c r="AH13" s="3"/>
      <c r="AI13" s="3"/>
      <c r="AJ13" s="3"/>
      <c r="AK13" s="3"/>
      <c r="AL13" s="6">
        <v>175</v>
      </c>
    </row>
    <row r="14" spans="2:38" x14ac:dyDescent="0.25">
      <c r="B14" t="s">
        <v>21</v>
      </c>
      <c r="C14">
        <v>0.61</v>
      </c>
      <c r="D14">
        <v>1.29</v>
      </c>
      <c r="E14">
        <v>1.5</v>
      </c>
      <c r="F14">
        <v>1.79</v>
      </c>
      <c r="H14" t="s">
        <v>21</v>
      </c>
      <c r="I14">
        <v>0.56399999999999995</v>
      </c>
      <c r="J14">
        <v>1.1100000000000001</v>
      </c>
      <c r="K14">
        <v>1.24</v>
      </c>
      <c r="L14">
        <v>1.49</v>
      </c>
      <c r="N14" t="s">
        <v>21</v>
      </c>
      <c r="O14" s="3"/>
      <c r="P14" s="3"/>
      <c r="Q14" s="3"/>
      <c r="R14" s="3"/>
      <c r="T14" t="s">
        <v>21</v>
      </c>
      <c r="U14" s="3"/>
      <c r="V14" s="3"/>
      <c r="W14" s="3"/>
      <c r="X14" s="3"/>
      <c r="Z14" t="s">
        <v>21</v>
      </c>
      <c r="AA14" s="3"/>
      <c r="AB14" s="3"/>
      <c r="AC14" s="3"/>
      <c r="AD14" s="3"/>
      <c r="AF14" t="s">
        <v>21</v>
      </c>
      <c r="AG14" s="3"/>
      <c r="AH14" s="3"/>
      <c r="AI14" s="3"/>
      <c r="AJ14" s="3"/>
      <c r="AK14" s="3"/>
      <c r="AL14" s="6">
        <v>267</v>
      </c>
    </row>
    <row r="15" spans="2:38" x14ac:dyDescent="0.25">
      <c r="B15" t="s">
        <v>14</v>
      </c>
      <c r="C15">
        <v>0.499</v>
      </c>
      <c r="D15">
        <v>0.69599999999999995</v>
      </c>
      <c r="E15">
        <v>0.71799999999999997</v>
      </c>
      <c r="F15">
        <v>0.54</v>
      </c>
      <c r="H15" t="s">
        <v>14</v>
      </c>
      <c r="I15">
        <v>0.436</v>
      </c>
      <c r="J15">
        <v>0.54300000000000004</v>
      </c>
      <c r="K15">
        <v>0.501</v>
      </c>
      <c r="L15">
        <v>0.32500000000000001</v>
      </c>
      <c r="N15" t="s">
        <v>14</v>
      </c>
      <c r="O15">
        <v>5158</v>
      </c>
      <c r="P15">
        <v>3601.83</v>
      </c>
      <c r="Q15">
        <v>3186.16</v>
      </c>
      <c r="R15">
        <v>2398.08</v>
      </c>
      <c r="T15" t="s">
        <v>14</v>
      </c>
      <c r="U15">
        <v>0</v>
      </c>
      <c r="V15">
        <v>1094.27</v>
      </c>
      <c r="W15">
        <v>1283.57</v>
      </c>
      <c r="X15">
        <v>1354.93</v>
      </c>
      <c r="Z15" t="s">
        <v>14</v>
      </c>
      <c r="AA15">
        <v>0</v>
      </c>
      <c r="AB15">
        <v>1.17</v>
      </c>
      <c r="AC15">
        <v>1.782</v>
      </c>
      <c r="AD15">
        <v>2.3780000000000001</v>
      </c>
      <c r="AF15" t="s">
        <v>14</v>
      </c>
      <c r="AG15">
        <v>0</v>
      </c>
      <c r="AH15">
        <v>35</v>
      </c>
      <c r="AI15">
        <v>51</v>
      </c>
      <c r="AJ15">
        <v>93</v>
      </c>
      <c r="AK15">
        <v>82</v>
      </c>
      <c r="AL15">
        <v>93</v>
      </c>
    </row>
    <row r="16" spans="2:38" x14ac:dyDescent="0.25">
      <c r="B16" t="s">
        <v>15</v>
      </c>
      <c r="C16">
        <v>0.42099999999999999</v>
      </c>
      <c r="D16">
        <v>0.80400000000000005</v>
      </c>
      <c r="E16">
        <v>1.1399999999999999</v>
      </c>
      <c r="F16">
        <v>1.35</v>
      </c>
      <c r="H16" t="s">
        <v>15</v>
      </c>
      <c r="I16">
        <v>0.35199999999999998</v>
      </c>
      <c r="J16">
        <v>0.61899999999999999</v>
      </c>
      <c r="K16">
        <v>0.78</v>
      </c>
      <c r="L16">
        <v>0.95299999999999996</v>
      </c>
      <c r="N16" t="s">
        <v>15</v>
      </c>
      <c r="O16">
        <v>5158</v>
      </c>
      <c r="P16">
        <v>3443.21</v>
      </c>
      <c r="Q16">
        <v>3016.26</v>
      </c>
      <c r="R16">
        <v>1704.05</v>
      </c>
      <c r="T16" t="s">
        <v>15</v>
      </c>
      <c r="U16">
        <v>0</v>
      </c>
      <c r="V16">
        <v>1066.68</v>
      </c>
      <c r="W16">
        <v>1246.3900000000001</v>
      </c>
      <c r="X16">
        <v>1031.3399999999999</v>
      </c>
      <c r="Z16" t="s">
        <v>15</v>
      </c>
      <c r="AA16">
        <v>0</v>
      </c>
      <c r="AB16">
        <v>1.325</v>
      </c>
      <c r="AC16">
        <v>2.319</v>
      </c>
      <c r="AD16">
        <v>3.1160000000000001</v>
      </c>
      <c r="AF16" t="s">
        <v>15</v>
      </c>
      <c r="AG16">
        <v>0</v>
      </c>
      <c r="AH16">
        <v>37</v>
      </c>
      <c r="AI16">
        <v>60</v>
      </c>
      <c r="AJ16">
        <v>160</v>
      </c>
      <c r="AK16">
        <v>134</v>
      </c>
      <c r="AL16">
        <v>160</v>
      </c>
    </row>
    <row r="17" spans="2:38" x14ac:dyDescent="0.25">
      <c r="B17" t="s">
        <v>16</v>
      </c>
      <c r="C17">
        <v>0.39300000000000002</v>
      </c>
      <c r="D17">
        <v>0.72099999999999997</v>
      </c>
      <c r="E17">
        <v>1.1299999999999999</v>
      </c>
      <c r="F17">
        <v>1.6</v>
      </c>
      <c r="H17" t="s">
        <v>16</v>
      </c>
      <c r="I17">
        <v>0.35599999999999998</v>
      </c>
      <c r="J17">
        <v>0.57899999999999996</v>
      </c>
      <c r="K17">
        <v>0.80700000000000005</v>
      </c>
      <c r="L17">
        <v>1.29</v>
      </c>
      <c r="N17" t="s">
        <v>16</v>
      </c>
      <c r="O17">
        <v>5158</v>
      </c>
      <c r="P17">
        <v>3362.96</v>
      </c>
      <c r="Q17">
        <v>2583.66</v>
      </c>
      <c r="R17">
        <v>838.86</v>
      </c>
      <c r="T17" t="s">
        <v>16</v>
      </c>
      <c r="U17">
        <v>0</v>
      </c>
      <c r="V17">
        <v>1213.57</v>
      </c>
      <c r="W17">
        <v>1456.65</v>
      </c>
      <c r="X17">
        <v>1168.54</v>
      </c>
      <c r="Z17" t="s">
        <v>16</v>
      </c>
      <c r="AA17">
        <v>0</v>
      </c>
      <c r="AB17">
        <v>4.7</v>
      </c>
      <c r="AC17">
        <v>6.4640000000000004</v>
      </c>
      <c r="AD17">
        <v>6.4130000000000003</v>
      </c>
      <c r="AF17" t="s">
        <v>16</v>
      </c>
      <c r="AG17">
        <v>0</v>
      </c>
      <c r="AH17">
        <v>37</v>
      </c>
      <c r="AI17">
        <v>64</v>
      </c>
      <c r="AJ17">
        <v>210</v>
      </c>
      <c r="AK17">
        <v>184</v>
      </c>
      <c r="AL17">
        <v>210</v>
      </c>
    </row>
    <row r="18" spans="2:38" x14ac:dyDescent="0.25">
      <c r="B18" t="s">
        <v>17</v>
      </c>
      <c r="C18">
        <v>0.51100000000000001</v>
      </c>
      <c r="D18">
        <v>0.91200000000000003</v>
      </c>
      <c r="E18">
        <v>1.44</v>
      </c>
      <c r="F18">
        <v>1.86</v>
      </c>
      <c r="H18" t="s">
        <v>17</v>
      </c>
      <c r="I18">
        <v>0.44800000000000001</v>
      </c>
      <c r="J18">
        <v>0.69599999999999995</v>
      </c>
      <c r="K18">
        <v>1.06</v>
      </c>
      <c r="L18">
        <v>1.44</v>
      </c>
      <c r="N18" t="s">
        <v>17</v>
      </c>
      <c r="O18">
        <v>5158</v>
      </c>
      <c r="P18">
        <v>3383.02</v>
      </c>
      <c r="Q18">
        <v>2643.22</v>
      </c>
      <c r="R18">
        <v>976.79</v>
      </c>
      <c r="T18" t="s">
        <v>17</v>
      </c>
      <c r="U18">
        <v>0</v>
      </c>
      <c r="V18">
        <v>1194.28</v>
      </c>
      <c r="W18">
        <v>1461.27</v>
      </c>
      <c r="X18">
        <v>1193.68</v>
      </c>
      <c r="Z18" t="s">
        <v>17</v>
      </c>
      <c r="AA18">
        <v>0</v>
      </c>
      <c r="AB18">
        <v>4.8490000000000002</v>
      </c>
      <c r="AC18">
        <v>6.8129999999999997</v>
      </c>
      <c r="AD18">
        <v>8.0370000000000008</v>
      </c>
      <c r="AF18" t="s">
        <v>17</v>
      </c>
      <c r="AG18">
        <v>0</v>
      </c>
      <c r="AH18">
        <v>36</v>
      </c>
      <c r="AI18">
        <v>64</v>
      </c>
      <c r="AJ18">
        <v>199</v>
      </c>
      <c r="AK18">
        <v>180</v>
      </c>
      <c r="AL18">
        <v>199</v>
      </c>
    </row>
    <row r="19" spans="2:38" x14ac:dyDescent="0.25">
      <c r="B19" t="s">
        <v>18</v>
      </c>
      <c r="C19">
        <v>0.55700000000000005</v>
      </c>
      <c r="D19">
        <v>0.66400000000000003</v>
      </c>
      <c r="E19">
        <v>0.87</v>
      </c>
      <c r="F19">
        <v>0.59899999999999998</v>
      </c>
      <c r="H19" t="s">
        <v>18</v>
      </c>
      <c r="I19">
        <v>0.47799999999999998</v>
      </c>
      <c r="J19">
        <v>0.51100000000000001</v>
      </c>
      <c r="K19">
        <v>0.57399999999999995</v>
      </c>
      <c r="L19">
        <v>0.28899999999999998</v>
      </c>
      <c r="N19" t="s">
        <v>18</v>
      </c>
      <c r="O19">
        <v>5158</v>
      </c>
      <c r="P19">
        <v>3586.78</v>
      </c>
      <c r="Q19">
        <v>2890.87</v>
      </c>
      <c r="R19">
        <v>2336.64</v>
      </c>
      <c r="T19" t="s">
        <v>18</v>
      </c>
      <c r="U19">
        <v>0</v>
      </c>
      <c r="V19">
        <v>1060.47</v>
      </c>
      <c r="W19">
        <v>1272.97</v>
      </c>
      <c r="X19">
        <v>1193.68</v>
      </c>
      <c r="Z19" t="s">
        <v>18</v>
      </c>
      <c r="AA19">
        <v>0</v>
      </c>
      <c r="AB19">
        <v>10.734999999999999</v>
      </c>
      <c r="AC19">
        <v>8.2750000000000004</v>
      </c>
      <c r="AD19">
        <v>7.8620000000000001</v>
      </c>
      <c r="AF19" t="s">
        <v>18</v>
      </c>
      <c r="AG19">
        <v>0</v>
      </c>
      <c r="AH19">
        <v>35</v>
      </c>
      <c r="AI19">
        <v>50</v>
      </c>
      <c r="AJ19" s="7">
        <v>86.66</v>
      </c>
      <c r="AK19">
        <v>76</v>
      </c>
      <c r="AL19" s="7">
        <v>86.66</v>
      </c>
    </row>
    <row r="20" spans="2:38" x14ac:dyDescent="0.25">
      <c r="B20" t="s">
        <v>19</v>
      </c>
      <c r="C20">
        <v>0.45400000000000001</v>
      </c>
      <c r="D20">
        <v>0.73899999999999999</v>
      </c>
      <c r="E20">
        <v>0.84299999999999997</v>
      </c>
      <c r="F20">
        <v>0.73</v>
      </c>
      <c r="H20" t="s">
        <v>19</v>
      </c>
      <c r="I20">
        <v>0.41199999999999998</v>
      </c>
      <c r="J20">
        <v>0.55400000000000005</v>
      </c>
      <c r="K20">
        <v>0.53800000000000003</v>
      </c>
      <c r="L20">
        <v>0.43099999999999999</v>
      </c>
      <c r="N20" t="s">
        <v>19</v>
      </c>
      <c r="O20">
        <v>5158</v>
      </c>
      <c r="P20">
        <v>3510.29</v>
      </c>
      <c r="Q20">
        <v>2928.48</v>
      </c>
      <c r="R20">
        <v>2040.1</v>
      </c>
      <c r="T20" t="s">
        <v>19</v>
      </c>
      <c r="U20">
        <v>0</v>
      </c>
      <c r="V20">
        <v>1077.98</v>
      </c>
      <c r="W20">
        <v>1510.2</v>
      </c>
      <c r="X20">
        <v>1016.57</v>
      </c>
      <c r="Z20" t="s">
        <v>19</v>
      </c>
      <c r="AA20">
        <v>0</v>
      </c>
      <c r="AB20">
        <v>10.714</v>
      </c>
      <c r="AC20">
        <v>8.6869999999999994</v>
      </c>
      <c r="AD20">
        <v>8.2159999999999993</v>
      </c>
      <c r="AF20" t="s">
        <v>19</v>
      </c>
      <c r="AG20">
        <v>0</v>
      </c>
      <c r="AH20">
        <v>37</v>
      </c>
      <c r="AI20">
        <v>55</v>
      </c>
      <c r="AJ20" s="7">
        <v>121.15</v>
      </c>
      <c r="AK20">
        <v>102</v>
      </c>
      <c r="AL20" s="7">
        <v>121.15</v>
      </c>
    </row>
    <row r="21" spans="2:38" x14ac:dyDescent="0.25">
      <c r="B21" t="s">
        <v>20</v>
      </c>
      <c r="C21">
        <v>0.5</v>
      </c>
      <c r="D21">
        <v>0.49199999999999999</v>
      </c>
      <c r="E21">
        <v>1.01</v>
      </c>
      <c r="F21">
        <v>1.23</v>
      </c>
      <c r="H21" t="s">
        <v>20</v>
      </c>
      <c r="I21">
        <v>0.45800000000000002</v>
      </c>
      <c r="J21">
        <v>0.37</v>
      </c>
      <c r="K21">
        <v>0.80700000000000005</v>
      </c>
      <c r="L21">
        <v>0.84199999999999997</v>
      </c>
      <c r="N21" t="s">
        <v>20</v>
      </c>
      <c r="O21">
        <v>5158</v>
      </c>
      <c r="P21">
        <v>3394.31</v>
      </c>
      <c r="Q21">
        <v>2631.31</v>
      </c>
      <c r="R21">
        <v>1289.6400000000001</v>
      </c>
      <c r="T21" t="s">
        <v>20</v>
      </c>
      <c r="U21">
        <v>0</v>
      </c>
      <c r="V21">
        <v>1199</v>
      </c>
      <c r="W21">
        <v>1410.33</v>
      </c>
      <c r="X21">
        <v>1103.8499999999999</v>
      </c>
      <c r="Z21" t="s">
        <v>20</v>
      </c>
      <c r="AA21">
        <v>0</v>
      </c>
      <c r="AB21">
        <v>14.038</v>
      </c>
      <c r="AC21">
        <v>12.515000000000001</v>
      </c>
      <c r="AD21">
        <v>11.632</v>
      </c>
      <c r="AF21" t="s">
        <v>20</v>
      </c>
      <c r="AG21">
        <v>0</v>
      </c>
      <c r="AH21">
        <v>38</v>
      </c>
      <c r="AI21">
        <v>62</v>
      </c>
      <c r="AJ21" s="7">
        <v>150.85</v>
      </c>
      <c r="AK21">
        <v>146</v>
      </c>
      <c r="AL21" s="7">
        <v>150.85</v>
      </c>
    </row>
    <row r="22" spans="2:38" x14ac:dyDescent="0.25">
      <c r="B22" t="s">
        <v>21</v>
      </c>
      <c r="C22">
        <v>0.59599999999999997</v>
      </c>
      <c r="D22">
        <v>0.83799999999999997</v>
      </c>
      <c r="E22">
        <v>0.999</v>
      </c>
      <c r="F22">
        <v>1.4</v>
      </c>
      <c r="H22" t="s">
        <v>21</v>
      </c>
      <c r="I22">
        <v>0.52200000000000002</v>
      </c>
      <c r="J22">
        <v>0.70099999999999996</v>
      </c>
      <c r="K22">
        <v>0.67900000000000005</v>
      </c>
      <c r="L22">
        <v>0.99099999999999999</v>
      </c>
      <c r="N22" t="s">
        <v>21</v>
      </c>
      <c r="O22">
        <v>5158</v>
      </c>
      <c r="P22">
        <v>3468.91</v>
      </c>
      <c r="Q22">
        <v>2732.25</v>
      </c>
      <c r="R22">
        <v>1539.79</v>
      </c>
      <c r="T22" t="s">
        <v>21</v>
      </c>
      <c r="U22">
        <v>0</v>
      </c>
      <c r="V22">
        <v>1195.23</v>
      </c>
      <c r="W22">
        <v>1406.41</v>
      </c>
      <c r="X22">
        <v>1083.2</v>
      </c>
      <c r="Z22" t="s">
        <v>21</v>
      </c>
      <c r="AA22">
        <v>0</v>
      </c>
      <c r="AB22">
        <v>14.727</v>
      </c>
      <c r="AC22">
        <v>13.103999999999999</v>
      </c>
      <c r="AD22">
        <v>12.81</v>
      </c>
      <c r="AF22" t="s">
        <v>21</v>
      </c>
      <c r="AG22">
        <v>0</v>
      </c>
      <c r="AH22">
        <v>36</v>
      </c>
      <c r="AI22">
        <v>57</v>
      </c>
      <c r="AJ22" s="7">
        <v>143.49</v>
      </c>
      <c r="AK22">
        <v>125</v>
      </c>
      <c r="AL22" s="7">
        <v>143.49</v>
      </c>
    </row>
    <row r="24" spans="2:38" x14ac:dyDescent="0.25">
      <c r="B24" t="s">
        <v>30</v>
      </c>
      <c r="H24" t="s">
        <v>36</v>
      </c>
    </row>
    <row r="25" spans="2:38" x14ac:dyDescent="0.25">
      <c r="C25" t="s">
        <v>22</v>
      </c>
      <c r="D25" t="s">
        <v>23</v>
      </c>
      <c r="E25" t="s">
        <v>24</v>
      </c>
      <c r="F25" t="s">
        <v>25</v>
      </c>
      <c r="I25" t="s">
        <v>3</v>
      </c>
      <c r="J25" t="s">
        <v>4</v>
      </c>
      <c r="K25" t="s">
        <v>5</v>
      </c>
      <c r="L25" t="s">
        <v>6</v>
      </c>
      <c r="M25" t="s">
        <v>7</v>
      </c>
      <c r="N25" t="s">
        <v>8</v>
      </c>
      <c r="O25" t="s">
        <v>9</v>
      </c>
      <c r="P25" t="s">
        <v>10</v>
      </c>
      <c r="Q25" t="s">
        <v>11</v>
      </c>
      <c r="R25" t="s">
        <v>0</v>
      </c>
      <c r="S25" t="s">
        <v>1</v>
      </c>
      <c r="T25" t="s">
        <v>2</v>
      </c>
      <c r="U25" t="s">
        <v>37</v>
      </c>
    </row>
    <row r="26" spans="2:38" x14ac:dyDescent="0.25">
      <c r="B26" t="s">
        <v>14</v>
      </c>
      <c r="C26" s="4">
        <v>1.45</v>
      </c>
      <c r="D26">
        <v>25.59</v>
      </c>
      <c r="E26">
        <v>26.8</v>
      </c>
      <c r="F26">
        <v>30.18</v>
      </c>
      <c r="H26" t="s">
        <v>14</v>
      </c>
      <c r="I26">
        <v>1.51</v>
      </c>
      <c r="J26">
        <v>0</v>
      </c>
      <c r="K26">
        <v>12.41</v>
      </c>
      <c r="L26">
        <v>46.87</v>
      </c>
      <c r="M26">
        <v>7.42</v>
      </c>
      <c r="N26">
        <v>20.95</v>
      </c>
      <c r="O26">
        <v>7.75</v>
      </c>
      <c r="Q26">
        <v>3.38</v>
      </c>
      <c r="R26">
        <f>J26+K26+L26+I26</f>
        <v>60.79</v>
      </c>
      <c r="S26">
        <f>M26+N26+O26</f>
        <v>36.119999999999997</v>
      </c>
      <c r="T26">
        <f>Q26</f>
        <v>3.38</v>
      </c>
      <c r="U26">
        <f>J26+L26+N26+O26+Q26</f>
        <v>78.949999999999989</v>
      </c>
    </row>
    <row r="27" spans="2:38" x14ac:dyDescent="0.25">
      <c r="B27" t="s">
        <v>15</v>
      </c>
      <c r="C27" s="4">
        <v>1.45</v>
      </c>
      <c r="D27">
        <v>28.49</v>
      </c>
      <c r="E27">
        <v>34.28</v>
      </c>
      <c r="F27">
        <v>44.42</v>
      </c>
      <c r="H27" t="s">
        <v>15</v>
      </c>
      <c r="I27">
        <v>0.73</v>
      </c>
      <c r="J27">
        <v>0</v>
      </c>
      <c r="K27">
        <v>11.46</v>
      </c>
      <c r="L27">
        <v>46.66</v>
      </c>
      <c r="M27">
        <v>7.16</v>
      </c>
      <c r="N27">
        <v>21.78</v>
      </c>
      <c r="O27">
        <v>7.88</v>
      </c>
      <c r="Q27">
        <v>3.99</v>
      </c>
      <c r="R27">
        <f t="shared" ref="R27:R33" si="0">J27+K27+L27+I27</f>
        <v>58.849999999999994</v>
      </c>
      <c r="S27">
        <f t="shared" ref="S27:S33" si="1">M27+N27+O27</f>
        <v>36.82</v>
      </c>
      <c r="T27">
        <f t="shared" ref="T27:T33" si="2">Q27</f>
        <v>3.99</v>
      </c>
      <c r="U27">
        <f t="shared" ref="U27:U41" si="3">J27+L27+N27+O27+Q27</f>
        <v>80.309999999999988</v>
      </c>
    </row>
    <row r="28" spans="2:38" x14ac:dyDescent="0.25">
      <c r="B28" t="s">
        <v>16</v>
      </c>
      <c r="C28" s="4"/>
      <c r="D28">
        <v>675.97</v>
      </c>
      <c r="E28">
        <v>347.4</v>
      </c>
      <c r="F28">
        <v>57.46</v>
      </c>
      <c r="H28" t="s">
        <v>16</v>
      </c>
      <c r="I28">
        <v>0.88</v>
      </c>
      <c r="J28">
        <v>0</v>
      </c>
      <c r="K28">
        <v>7.74</v>
      </c>
      <c r="L28">
        <v>50.89</v>
      </c>
      <c r="M28">
        <v>5</v>
      </c>
      <c r="N28">
        <v>23.29</v>
      </c>
      <c r="O28">
        <v>8.17</v>
      </c>
      <c r="Q28">
        <v>4.1900000000000004</v>
      </c>
      <c r="R28">
        <f t="shared" si="0"/>
        <v>59.510000000000005</v>
      </c>
      <c r="S28">
        <f t="shared" si="1"/>
        <v>36.46</v>
      </c>
      <c r="T28">
        <f t="shared" si="2"/>
        <v>4.1900000000000004</v>
      </c>
      <c r="U28">
        <f t="shared" si="3"/>
        <v>86.54</v>
      </c>
    </row>
    <row r="29" spans="2:38" x14ac:dyDescent="0.25">
      <c r="B29" t="s">
        <v>17</v>
      </c>
      <c r="C29" s="4"/>
      <c r="D29">
        <v>682.73</v>
      </c>
      <c r="E29">
        <v>388.68</v>
      </c>
      <c r="F29">
        <v>118.05</v>
      </c>
      <c r="H29" t="s">
        <v>17</v>
      </c>
      <c r="I29">
        <v>1.45</v>
      </c>
      <c r="J29">
        <v>0</v>
      </c>
      <c r="K29">
        <v>8.1199999999999992</v>
      </c>
      <c r="L29">
        <v>50.98</v>
      </c>
      <c r="M29">
        <v>5.28</v>
      </c>
      <c r="N29">
        <v>22.79</v>
      </c>
      <c r="O29">
        <v>7.94</v>
      </c>
      <c r="Q29">
        <v>4.0199999999999996</v>
      </c>
      <c r="R29">
        <f t="shared" si="0"/>
        <v>60.55</v>
      </c>
      <c r="S29">
        <f t="shared" si="1"/>
        <v>36.01</v>
      </c>
      <c r="T29">
        <f t="shared" si="2"/>
        <v>4.0199999999999996</v>
      </c>
      <c r="U29">
        <f t="shared" si="3"/>
        <v>85.72999999999999</v>
      </c>
    </row>
    <row r="30" spans="2:38" x14ac:dyDescent="0.25">
      <c r="B30" t="s">
        <v>18</v>
      </c>
      <c r="C30" s="4">
        <v>1.45</v>
      </c>
      <c r="D30">
        <v>25.35</v>
      </c>
      <c r="E30">
        <v>28.25</v>
      </c>
      <c r="F30">
        <v>41.77</v>
      </c>
      <c r="H30" t="s">
        <v>18</v>
      </c>
      <c r="I30">
        <v>1.22</v>
      </c>
      <c r="J30">
        <v>1.06</v>
      </c>
      <c r="K30">
        <v>12.67</v>
      </c>
      <c r="L30">
        <v>52.37</v>
      </c>
      <c r="M30">
        <v>8.49</v>
      </c>
      <c r="N30">
        <v>15.38</v>
      </c>
      <c r="O30">
        <v>5.89</v>
      </c>
      <c r="Q30">
        <v>2.63</v>
      </c>
      <c r="R30">
        <f t="shared" si="0"/>
        <v>67.319999999999993</v>
      </c>
      <c r="S30">
        <f t="shared" si="1"/>
        <v>29.76</v>
      </c>
      <c r="T30">
        <f t="shared" si="2"/>
        <v>2.63</v>
      </c>
      <c r="U30">
        <f t="shared" si="3"/>
        <v>77.33</v>
      </c>
    </row>
    <row r="31" spans="2:38" x14ac:dyDescent="0.25">
      <c r="B31" t="s">
        <v>19</v>
      </c>
      <c r="C31" s="4">
        <v>1.45</v>
      </c>
      <c r="D31">
        <v>29.94</v>
      </c>
      <c r="E31">
        <v>39.35</v>
      </c>
      <c r="F31">
        <v>57.7</v>
      </c>
      <c r="H31" t="s">
        <v>19</v>
      </c>
      <c r="I31">
        <v>1.29</v>
      </c>
      <c r="J31">
        <v>0</v>
      </c>
      <c r="K31">
        <v>12.33</v>
      </c>
      <c r="L31">
        <v>53.8</v>
      </c>
      <c r="M31">
        <v>8.36</v>
      </c>
      <c r="N31">
        <v>15.78</v>
      </c>
      <c r="O31">
        <v>5.98</v>
      </c>
      <c r="Q31">
        <v>2.2999999999999998</v>
      </c>
      <c r="R31">
        <f t="shared" si="0"/>
        <v>67.42</v>
      </c>
      <c r="S31">
        <f t="shared" si="1"/>
        <v>30.12</v>
      </c>
      <c r="T31">
        <f t="shared" si="2"/>
        <v>2.2999999999999998</v>
      </c>
      <c r="U31">
        <f t="shared" si="3"/>
        <v>77.86</v>
      </c>
    </row>
    <row r="32" spans="2:38" x14ac:dyDescent="0.25">
      <c r="B32" t="s">
        <v>20</v>
      </c>
      <c r="C32" s="4"/>
      <c r="D32">
        <v>656.41</v>
      </c>
      <c r="E32">
        <v>393.75</v>
      </c>
      <c r="F32">
        <v>159.82</v>
      </c>
      <c r="H32" t="s">
        <v>20</v>
      </c>
      <c r="I32">
        <v>1.51</v>
      </c>
      <c r="J32">
        <v>1.29</v>
      </c>
      <c r="K32">
        <v>9.16</v>
      </c>
      <c r="L32">
        <v>59.43</v>
      </c>
      <c r="M32">
        <v>6.33</v>
      </c>
      <c r="N32">
        <v>14.82</v>
      </c>
      <c r="O32">
        <v>5.55</v>
      </c>
      <c r="Q32">
        <v>2.13</v>
      </c>
      <c r="R32">
        <f t="shared" si="0"/>
        <v>71.39</v>
      </c>
      <c r="S32">
        <f t="shared" si="1"/>
        <v>26.7</v>
      </c>
      <c r="T32">
        <f t="shared" si="2"/>
        <v>2.13</v>
      </c>
      <c r="U32">
        <f t="shared" si="3"/>
        <v>83.219999999999985</v>
      </c>
    </row>
    <row r="33" spans="2:31" x14ac:dyDescent="0.25">
      <c r="B33" t="s">
        <v>21</v>
      </c>
      <c r="C33" s="4"/>
      <c r="D33">
        <v>685.62</v>
      </c>
      <c r="E33">
        <v>450</v>
      </c>
      <c r="F33">
        <v>239.73</v>
      </c>
      <c r="H33" t="s">
        <v>21</v>
      </c>
      <c r="I33">
        <v>1.08</v>
      </c>
      <c r="J33">
        <v>1.37</v>
      </c>
      <c r="K33">
        <v>8.9</v>
      </c>
      <c r="L33">
        <v>56.27</v>
      </c>
      <c r="M33">
        <v>6.55</v>
      </c>
      <c r="N33">
        <v>14.91</v>
      </c>
      <c r="O33">
        <v>5.43</v>
      </c>
      <c r="Q33">
        <v>2.21</v>
      </c>
      <c r="R33">
        <f t="shared" si="0"/>
        <v>67.62</v>
      </c>
      <c r="S33">
        <f t="shared" si="1"/>
        <v>26.89</v>
      </c>
      <c r="T33">
        <f t="shared" si="2"/>
        <v>2.21</v>
      </c>
      <c r="U33">
        <f t="shared" si="3"/>
        <v>80.189999999999984</v>
      </c>
    </row>
    <row r="34" spans="2:31" x14ac:dyDescent="0.25">
      <c r="B34" t="s">
        <v>14</v>
      </c>
      <c r="C34" s="3"/>
      <c r="D34" s="3"/>
      <c r="E34" s="3"/>
      <c r="F34" s="3"/>
      <c r="H34" t="s">
        <v>14</v>
      </c>
      <c r="I34">
        <v>1.5</v>
      </c>
      <c r="J34">
        <v>0.88</v>
      </c>
      <c r="K34">
        <v>13.7</v>
      </c>
      <c r="L34">
        <v>43.87</v>
      </c>
      <c r="M34">
        <f>8.58+1.03</f>
        <v>9.61</v>
      </c>
      <c r="N34">
        <v>16.41</v>
      </c>
      <c r="O34">
        <v>6.2</v>
      </c>
      <c r="P34">
        <v>1.94</v>
      </c>
      <c r="Q34">
        <v>2.62</v>
      </c>
      <c r="R34" s="8">
        <f>I34+J34+K34+L34</f>
        <v>59.949999999999996</v>
      </c>
      <c r="S34" s="8">
        <f>M34+N34+O34</f>
        <v>32.22</v>
      </c>
      <c r="T34" s="8">
        <f>P34+Q34</f>
        <v>4.5600000000000005</v>
      </c>
      <c r="U34">
        <f t="shared" si="3"/>
        <v>69.98</v>
      </c>
    </row>
    <row r="35" spans="2:31" x14ac:dyDescent="0.25">
      <c r="B35" t="s">
        <v>15</v>
      </c>
      <c r="C35" s="3"/>
      <c r="D35" s="3"/>
      <c r="E35" s="3"/>
      <c r="F35" s="3"/>
      <c r="H35" t="s">
        <v>15</v>
      </c>
      <c r="I35">
        <v>1.36</v>
      </c>
      <c r="J35">
        <v>0.86</v>
      </c>
      <c r="K35">
        <v>12.03</v>
      </c>
      <c r="L35">
        <v>45.94</v>
      </c>
      <c r="M35">
        <f>6.82+0.97</f>
        <v>7.79</v>
      </c>
      <c r="N35">
        <v>18.48</v>
      </c>
      <c r="O35">
        <v>7.06</v>
      </c>
      <c r="P35">
        <v>1.4</v>
      </c>
      <c r="Q35">
        <v>3.13</v>
      </c>
      <c r="R35" s="8">
        <f t="shared" ref="R35:R41" si="4">I35+J35+K35+L35</f>
        <v>60.19</v>
      </c>
      <c r="S35" s="8">
        <f t="shared" ref="S35:S41" si="5">M35+N35+O35</f>
        <v>33.33</v>
      </c>
      <c r="T35" s="8">
        <f t="shared" ref="T35:T41" si="6">P35+Q35</f>
        <v>4.5299999999999994</v>
      </c>
      <c r="U35">
        <f t="shared" si="3"/>
        <v>75.47</v>
      </c>
    </row>
    <row r="36" spans="2:31" x14ac:dyDescent="0.25">
      <c r="B36" t="s">
        <v>16</v>
      </c>
      <c r="C36" s="3"/>
      <c r="D36" s="3"/>
      <c r="E36" s="3"/>
      <c r="F36" s="3"/>
      <c r="H36" t="s">
        <v>16</v>
      </c>
      <c r="I36">
        <v>1.3</v>
      </c>
      <c r="J36">
        <v>1.04</v>
      </c>
      <c r="K36">
        <v>9.7899999999999991</v>
      </c>
      <c r="L36">
        <v>51.76</v>
      </c>
      <c r="M36">
        <f>5.63+0.71</f>
        <v>6.34</v>
      </c>
      <c r="N36">
        <v>17.61</v>
      </c>
      <c r="O36">
        <v>6.54</v>
      </c>
      <c r="P36">
        <v>1.18</v>
      </c>
      <c r="Q36">
        <v>2.54</v>
      </c>
      <c r="R36" s="8">
        <f t="shared" si="4"/>
        <v>63.89</v>
      </c>
      <c r="S36" s="8">
        <f t="shared" si="5"/>
        <v>30.49</v>
      </c>
      <c r="T36" s="8">
        <f t="shared" si="6"/>
        <v>3.7199999999999998</v>
      </c>
      <c r="U36">
        <f t="shared" si="3"/>
        <v>79.490000000000009</v>
      </c>
    </row>
    <row r="37" spans="2:31" x14ac:dyDescent="0.25">
      <c r="B37" t="s">
        <v>17</v>
      </c>
      <c r="C37" s="3"/>
      <c r="D37" s="3"/>
      <c r="E37" s="3"/>
      <c r="F37" s="3"/>
      <c r="H37" t="s">
        <v>17</v>
      </c>
      <c r="I37">
        <v>1.25</v>
      </c>
      <c r="J37">
        <v>1.06</v>
      </c>
      <c r="K37">
        <v>9.3699999999999992</v>
      </c>
      <c r="L37">
        <v>50.96</v>
      </c>
      <c r="M37">
        <v>5.65</v>
      </c>
      <c r="N37">
        <v>18.11</v>
      </c>
      <c r="O37">
        <v>7.01</v>
      </c>
      <c r="P37">
        <v>1.18</v>
      </c>
      <c r="Q37">
        <v>3.08</v>
      </c>
      <c r="R37" s="8">
        <f t="shared" si="4"/>
        <v>62.64</v>
      </c>
      <c r="S37" s="8">
        <f t="shared" si="5"/>
        <v>30.769999999999996</v>
      </c>
      <c r="T37" s="8">
        <f t="shared" si="6"/>
        <v>4.26</v>
      </c>
      <c r="U37">
        <f t="shared" si="3"/>
        <v>80.22</v>
      </c>
    </row>
    <row r="38" spans="2:31" x14ac:dyDescent="0.25">
      <c r="B38" t="s">
        <v>18</v>
      </c>
      <c r="C38" s="3"/>
      <c r="D38" s="3"/>
      <c r="E38" s="3"/>
      <c r="F38" s="3"/>
      <c r="H38" t="s">
        <v>18</v>
      </c>
      <c r="I38">
        <v>2</v>
      </c>
      <c r="J38">
        <v>1.43</v>
      </c>
      <c r="K38">
        <v>13.97</v>
      </c>
      <c r="L38">
        <v>52</v>
      </c>
      <c r="M38">
        <f>9.03+0.75</f>
        <v>9.7799999999999994</v>
      </c>
      <c r="N38">
        <v>10.24</v>
      </c>
      <c r="O38">
        <v>4.25</v>
      </c>
      <c r="P38">
        <v>2.31</v>
      </c>
      <c r="Q38">
        <v>1.45</v>
      </c>
      <c r="R38" s="8">
        <f t="shared" si="4"/>
        <v>69.400000000000006</v>
      </c>
      <c r="S38" s="8">
        <f t="shared" si="5"/>
        <v>24.27</v>
      </c>
      <c r="T38" s="8">
        <f t="shared" si="6"/>
        <v>3.76</v>
      </c>
      <c r="U38">
        <f t="shared" si="3"/>
        <v>69.37</v>
      </c>
    </row>
    <row r="39" spans="2:31" x14ac:dyDescent="0.25">
      <c r="B39" t="s">
        <v>19</v>
      </c>
      <c r="C39" s="3"/>
      <c r="D39" s="3"/>
      <c r="E39" s="3"/>
      <c r="F39" s="3"/>
      <c r="H39" t="s">
        <v>19</v>
      </c>
      <c r="I39">
        <v>1.86</v>
      </c>
      <c r="J39">
        <v>1.51</v>
      </c>
      <c r="K39">
        <v>12.27</v>
      </c>
      <c r="L39">
        <v>53.92</v>
      </c>
      <c r="M39">
        <f>7.82+0.67</f>
        <v>8.49</v>
      </c>
      <c r="N39">
        <v>11.76</v>
      </c>
      <c r="O39">
        <v>4.72</v>
      </c>
      <c r="P39">
        <v>1.66</v>
      </c>
      <c r="Q39">
        <v>1.66</v>
      </c>
      <c r="R39" s="8">
        <f t="shared" si="4"/>
        <v>69.56</v>
      </c>
      <c r="S39" s="8">
        <f t="shared" si="5"/>
        <v>24.97</v>
      </c>
      <c r="T39" s="8">
        <f t="shared" si="6"/>
        <v>3.32</v>
      </c>
      <c r="U39">
        <f t="shared" si="3"/>
        <v>73.569999999999993</v>
      </c>
    </row>
    <row r="40" spans="2:31" x14ac:dyDescent="0.25">
      <c r="B40" t="s">
        <v>20</v>
      </c>
      <c r="C40" s="3"/>
      <c r="D40" s="3"/>
      <c r="E40" s="3"/>
      <c r="F40" s="3"/>
      <c r="H40" t="s">
        <v>20</v>
      </c>
      <c r="I40">
        <v>1.77</v>
      </c>
      <c r="J40">
        <v>1.56</v>
      </c>
      <c r="K40">
        <v>10.01</v>
      </c>
      <c r="L40">
        <v>58.43</v>
      </c>
      <c r="M40">
        <f>6.8+0.54</f>
        <v>7.34</v>
      </c>
      <c r="N40">
        <v>11.7</v>
      </c>
      <c r="O40">
        <v>4.6500000000000004</v>
      </c>
      <c r="P40">
        <v>1.35</v>
      </c>
      <c r="Q40">
        <v>1.58</v>
      </c>
      <c r="R40" s="8">
        <f t="shared" si="4"/>
        <v>71.77</v>
      </c>
      <c r="S40" s="8">
        <f t="shared" si="5"/>
        <v>23.689999999999998</v>
      </c>
      <c r="T40" s="8">
        <f t="shared" si="6"/>
        <v>2.93</v>
      </c>
      <c r="U40">
        <f t="shared" si="3"/>
        <v>77.92</v>
      </c>
    </row>
    <row r="41" spans="2:31" x14ac:dyDescent="0.25">
      <c r="B41" t="s">
        <v>21</v>
      </c>
      <c r="C41" s="3"/>
      <c r="D41" s="3"/>
      <c r="E41" s="3"/>
      <c r="F41" s="3"/>
      <c r="H41" t="s">
        <v>21</v>
      </c>
      <c r="I41">
        <v>1.72</v>
      </c>
      <c r="J41">
        <v>1.64</v>
      </c>
      <c r="K41">
        <v>9.74</v>
      </c>
      <c r="L41">
        <v>57.91</v>
      </c>
      <c r="M41">
        <f>7.09+0.53</f>
        <v>7.62</v>
      </c>
      <c r="N41">
        <v>11.74</v>
      </c>
      <c r="O41">
        <v>4.7300000000000004</v>
      </c>
      <c r="P41">
        <v>1.46</v>
      </c>
      <c r="Q41">
        <v>1.71</v>
      </c>
      <c r="R41" s="8">
        <f t="shared" si="4"/>
        <v>71.009999999999991</v>
      </c>
      <c r="S41" s="8">
        <f t="shared" si="5"/>
        <v>24.09</v>
      </c>
      <c r="T41" s="8">
        <f t="shared" si="6"/>
        <v>3.17</v>
      </c>
      <c r="U41">
        <f t="shared" si="3"/>
        <v>77.72999999999999</v>
      </c>
    </row>
    <row r="43" spans="2:31" x14ac:dyDescent="0.25">
      <c r="W43" t="s">
        <v>3</v>
      </c>
      <c r="X43" t="s">
        <v>4</v>
      </c>
      <c r="Y43" t="s">
        <v>5</v>
      </c>
      <c r="Z43" t="s">
        <v>6</v>
      </c>
      <c r="AA43" t="s">
        <v>7</v>
      </c>
      <c r="AB43" t="s">
        <v>8</v>
      </c>
      <c r="AC43" t="s">
        <v>9</v>
      </c>
      <c r="AD43" t="s">
        <v>10</v>
      </c>
      <c r="AE43" t="s">
        <v>11</v>
      </c>
    </row>
    <row r="44" spans="2:31" x14ac:dyDescent="0.25">
      <c r="V44" t="s">
        <v>14</v>
      </c>
      <c r="W44">
        <v>1.5</v>
      </c>
      <c r="X44">
        <v>0.88</v>
      </c>
      <c r="Y44">
        <v>13.7</v>
      </c>
      <c r="Z44">
        <v>43.87</v>
      </c>
      <c r="AA44">
        <v>9.61</v>
      </c>
      <c r="AB44">
        <v>16.41</v>
      </c>
      <c r="AC44">
        <v>6.2</v>
      </c>
      <c r="AD44">
        <v>1.94</v>
      </c>
      <c r="AE44" t="s">
        <v>45</v>
      </c>
    </row>
    <row r="45" spans="2:31" x14ac:dyDescent="0.25">
      <c r="V45" t="s">
        <v>15</v>
      </c>
      <c r="W45">
        <v>1.36</v>
      </c>
      <c r="X45">
        <v>0.86</v>
      </c>
      <c r="Y45">
        <v>12.03</v>
      </c>
      <c r="Z45">
        <v>45.94</v>
      </c>
      <c r="AA45">
        <v>7.79</v>
      </c>
      <c r="AB45">
        <v>18.48</v>
      </c>
      <c r="AC45">
        <v>7.06</v>
      </c>
      <c r="AD45">
        <v>1.4</v>
      </c>
      <c r="AE45">
        <v>3.13</v>
      </c>
    </row>
    <row r="46" spans="2:31" x14ac:dyDescent="0.25">
      <c r="I46">
        <v>1.5</v>
      </c>
      <c r="J46">
        <v>0.88</v>
      </c>
      <c r="K46">
        <v>13.7</v>
      </c>
      <c r="L46">
        <v>43.87</v>
      </c>
      <c r="M46">
        <f>8.58</f>
        <v>8.58</v>
      </c>
      <c r="N46">
        <v>16.41</v>
      </c>
      <c r="O46">
        <v>6.2</v>
      </c>
      <c r="P46">
        <v>1.94</v>
      </c>
      <c r="Q46">
        <v>2.62</v>
      </c>
      <c r="R46" s="8">
        <f>I46+J46+K46+L46</f>
        <v>59.949999999999996</v>
      </c>
      <c r="S46" s="8">
        <f>M46+N46+O46</f>
        <v>31.19</v>
      </c>
      <c r="T46" s="8">
        <f>P46+Q46</f>
        <v>4.5600000000000005</v>
      </c>
      <c r="V46" t="s">
        <v>16</v>
      </c>
      <c r="W46">
        <v>1.3</v>
      </c>
      <c r="X46">
        <v>1.04</v>
      </c>
      <c r="Y46">
        <v>9.7899999999999991</v>
      </c>
      <c r="Z46">
        <v>51.76</v>
      </c>
      <c r="AA46">
        <v>6.34</v>
      </c>
      <c r="AB46">
        <v>17.61</v>
      </c>
      <c r="AC46">
        <v>6.54</v>
      </c>
      <c r="AD46">
        <v>1.18</v>
      </c>
      <c r="AE46">
        <v>2.54</v>
      </c>
    </row>
    <row r="47" spans="2:31" x14ac:dyDescent="0.25">
      <c r="I47">
        <v>1.36</v>
      </c>
      <c r="J47">
        <v>0.86</v>
      </c>
      <c r="K47">
        <v>12.03</v>
      </c>
      <c r="L47">
        <v>45.94</v>
      </c>
      <c r="M47">
        <f>6.82</f>
        <v>6.82</v>
      </c>
      <c r="N47">
        <v>18.48</v>
      </c>
      <c r="O47">
        <v>7.06</v>
      </c>
      <c r="P47">
        <v>1.4</v>
      </c>
      <c r="Q47">
        <v>3.13</v>
      </c>
      <c r="R47" s="8">
        <f t="shared" ref="R47:R53" si="7">I47+J47+K47+L47</f>
        <v>60.19</v>
      </c>
      <c r="S47" s="8">
        <f t="shared" ref="S47:S53" si="8">M47+N47+O47</f>
        <v>32.36</v>
      </c>
      <c r="T47" s="8">
        <f t="shared" ref="T47:T53" si="9">P47+Q47</f>
        <v>4.5299999999999994</v>
      </c>
      <c r="V47" t="s">
        <v>17</v>
      </c>
      <c r="W47">
        <v>1.25</v>
      </c>
      <c r="X47">
        <v>1.06</v>
      </c>
      <c r="Y47">
        <v>9.3699999999999992</v>
      </c>
      <c r="Z47">
        <v>50.96</v>
      </c>
      <c r="AA47">
        <v>5.65</v>
      </c>
      <c r="AB47">
        <v>18.11</v>
      </c>
      <c r="AC47">
        <v>7.01</v>
      </c>
      <c r="AD47">
        <v>1.18</v>
      </c>
      <c r="AE47">
        <v>3.08</v>
      </c>
    </row>
    <row r="48" spans="2:31" x14ac:dyDescent="0.25">
      <c r="I48">
        <v>1.3</v>
      </c>
      <c r="J48">
        <v>1.04</v>
      </c>
      <c r="K48">
        <v>9.7899999999999991</v>
      </c>
      <c r="L48">
        <v>51.76</v>
      </c>
      <c r="M48">
        <f>5.63</f>
        <v>5.63</v>
      </c>
      <c r="N48">
        <v>17.61</v>
      </c>
      <c r="O48">
        <v>6.54</v>
      </c>
      <c r="P48">
        <v>1.18</v>
      </c>
      <c r="Q48">
        <v>2.54</v>
      </c>
      <c r="R48" s="8">
        <f t="shared" si="7"/>
        <v>63.89</v>
      </c>
      <c r="S48" s="8">
        <f t="shared" si="8"/>
        <v>29.779999999999998</v>
      </c>
      <c r="T48" s="8">
        <f t="shared" si="9"/>
        <v>3.7199999999999998</v>
      </c>
      <c r="V48" t="s">
        <v>18</v>
      </c>
      <c r="W48">
        <v>2</v>
      </c>
      <c r="X48">
        <v>1.43</v>
      </c>
      <c r="Y48">
        <v>13.97</v>
      </c>
      <c r="Z48">
        <v>52</v>
      </c>
      <c r="AA48">
        <v>9.7799999999999994</v>
      </c>
      <c r="AB48">
        <v>10.24</v>
      </c>
      <c r="AC48">
        <v>4.25</v>
      </c>
      <c r="AD48">
        <v>2.31</v>
      </c>
      <c r="AE48">
        <v>1.45</v>
      </c>
    </row>
    <row r="49" spans="9:31" x14ac:dyDescent="0.25">
      <c r="I49">
        <v>1.25</v>
      </c>
      <c r="J49">
        <v>1.06</v>
      </c>
      <c r="K49">
        <v>9.3699999999999992</v>
      </c>
      <c r="L49">
        <v>50.96</v>
      </c>
      <c r="M49">
        <v>5.65</v>
      </c>
      <c r="N49">
        <v>18.11</v>
      </c>
      <c r="O49">
        <v>7.01</v>
      </c>
      <c r="P49">
        <v>1.18</v>
      </c>
      <c r="Q49">
        <v>3.08</v>
      </c>
      <c r="R49" s="8">
        <f t="shared" si="7"/>
        <v>62.64</v>
      </c>
      <c r="S49" s="8">
        <f t="shared" si="8"/>
        <v>30.769999999999996</v>
      </c>
      <c r="T49" s="8">
        <f t="shared" si="9"/>
        <v>4.26</v>
      </c>
      <c r="V49" t="s">
        <v>19</v>
      </c>
      <c r="W49">
        <v>1.86</v>
      </c>
      <c r="X49">
        <v>1.51</v>
      </c>
      <c r="Y49">
        <v>12.27</v>
      </c>
      <c r="Z49">
        <v>53.92</v>
      </c>
      <c r="AA49">
        <v>8.49</v>
      </c>
      <c r="AB49">
        <v>11.76</v>
      </c>
      <c r="AC49">
        <v>4.72</v>
      </c>
      <c r="AD49">
        <v>1.66</v>
      </c>
      <c r="AE49">
        <v>1.66</v>
      </c>
    </row>
    <row r="50" spans="9:31" x14ac:dyDescent="0.25">
      <c r="I50">
        <v>2</v>
      </c>
      <c r="J50">
        <v>1.43</v>
      </c>
      <c r="K50">
        <v>13.97</v>
      </c>
      <c r="L50">
        <v>52</v>
      </c>
      <c r="M50">
        <f>9.03</f>
        <v>9.0299999999999994</v>
      </c>
      <c r="N50">
        <v>10.24</v>
      </c>
      <c r="O50">
        <v>4.25</v>
      </c>
      <c r="P50">
        <v>2.31</v>
      </c>
      <c r="Q50">
        <v>1.45</v>
      </c>
      <c r="R50" s="8">
        <f t="shared" si="7"/>
        <v>69.400000000000006</v>
      </c>
      <c r="S50" s="8">
        <f t="shared" si="8"/>
        <v>23.52</v>
      </c>
      <c r="T50" s="8">
        <f t="shared" si="9"/>
        <v>3.76</v>
      </c>
      <c r="V50" t="s">
        <v>20</v>
      </c>
      <c r="W50">
        <v>1.77</v>
      </c>
      <c r="X50">
        <v>1.56</v>
      </c>
      <c r="Y50">
        <v>10.01</v>
      </c>
      <c r="Z50">
        <v>58.43</v>
      </c>
      <c r="AA50">
        <v>7.34</v>
      </c>
      <c r="AB50">
        <v>11.7</v>
      </c>
      <c r="AC50">
        <v>4.6500000000000004</v>
      </c>
      <c r="AD50">
        <v>1.35</v>
      </c>
      <c r="AE50">
        <v>1.58</v>
      </c>
    </row>
    <row r="51" spans="9:31" x14ac:dyDescent="0.25">
      <c r="I51">
        <v>1.86</v>
      </c>
      <c r="J51">
        <v>1.51</v>
      </c>
      <c r="K51">
        <v>12.27</v>
      </c>
      <c r="L51">
        <v>53.92</v>
      </c>
      <c r="M51">
        <f>7.82</f>
        <v>7.82</v>
      </c>
      <c r="N51">
        <v>11.76</v>
      </c>
      <c r="O51">
        <v>4.72</v>
      </c>
      <c r="P51">
        <v>1.66</v>
      </c>
      <c r="Q51">
        <v>1.66</v>
      </c>
      <c r="R51" s="8">
        <f t="shared" si="7"/>
        <v>69.56</v>
      </c>
      <c r="S51" s="8">
        <f t="shared" si="8"/>
        <v>24.299999999999997</v>
      </c>
      <c r="T51" s="8">
        <f t="shared" si="9"/>
        <v>3.32</v>
      </c>
      <c r="V51" t="s">
        <v>21</v>
      </c>
      <c r="W51">
        <v>1.72</v>
      </c>
      <c r="X51">
        <v>1.64</v>
      </c>
      <c r="Y51">
        <v>9.74</v>
      </c>
      <c r="Z51">
        <v>57.91</v>
      </c>
      <c r="AA51">
        <v>7.62</v>
      </c>
      <c r="AB51">
        <v>11.74</v>
      </c>
      <c r="AC51">
        <v>4.7300000000000004</v>
      </c>
      <c r="AD51">
        <v>1.46</v>
      </c>
      <c r="AE51">
        <v>1.71</v>
      </c>
    </row>
    <row r="52" spans="9:31" x14ac:dyDescent="0.25">
      <c r="I52">
        <v>1.77</v>
      </c>
      <c r="J52">
        <v>1.56</v>
      </c>
      <c r="K52">
        <v>10.01</v>
      </c>
      <c r="L52">
        <v>58.43</v>
      </c>
      <c r="M52">
        <f>6.8</f>
        <v>6.8</v>
      </c>
      <c r="N52">
        <v>11.7</v>
      </c>
      <c r="O52">
        <v>4.6500000000000004</v>
      </c>
      <c r="P52">
        <v>1.35</v>
      </c>
      <c r="Q52">
        <v>1.58</v>
      </c>
      <c r="R52" s="8">
        <f t="shared" si="7"/>
        <v>71.77</v>
      </c>
      <c r="S52" s="8">
        <f t="shared" si="8"/>
        <v>23.15</v>
      </c>
      <c r="T52" s="8">
        <f t="shared" si="9"/>
        <v>2.93</v>
      </c>
    </row>
    <row r="53" spans="9:31" x14ac:dyDescent="0.25">
      <c r="I53">
        <v>1.72</v>
      </c>
      <c r="J53">
        <v>1.64</v>
      </c>
      <c r="K53">
        <v>9.74</v>
      </c>
      <c r="L53">
        <v>57.91</v>
      </c>
      <c r="M53">
        <f>7.09</f>
        <v>7.09</v>
      </c>
      <c r="N53">
        <v>11.74</v>
      </c>
      <c r="O53">
        <v>4.7300000000000004</v>
      </c>
      <c r="P53">
        <v>1.46</v>
      </c>
      <c r="Q53">
        <v>1.71</v>
      </c>
      <c r="R53" s="8">
        <f t="shared" si="7"/>
        <v>71.009999999999991</v>
      </c>
      <c r="S53" s="8">
        <f t="shared" si="8"/>
        <v>23.56</v>
      </c>
      <c r="T53" s="8">
        <f t="shared" si="9"/>
        <v>3.17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1"/>
  <sheetViews>
    <sheetView topLeftCell="B1" workbookViewId="0">
      <selection activeCell="O26" sqref="O26"/>
    </sheetView>
  </sheetViews>
  <sheetFormatPr defaultRowHeight="15" x14ac:dyDescent="0.25"/>
  <sheetData>
    <row r="2" spans="2:23" x14ac:dyDescent="0.25">
      <c r="B2" t="s">
        <v>44</v>
      </c>
    </row>
    <row r="3" spans="2:23" x14ac:dyDescent="0.25">
      <c r="B3" t="s">
        <v>27</v>
      </c>
    </row>
    <row r="4" spans="2:23" x14ac:dyDescent="0.25">
      <c r="B4" t="s">
        <v>43</v>
      </c>
      <c r="L4" t="s">
        <v>42</v>
      </c>
      <c r="V4" t="s">
        <v>28</v>
      </c>
    </row>
    <row r="5" spans="2:23" x14ac:dyDescent="0.25">
      <c r="C5" t="s">
        <v>22</v>
      </c>
      <c r="D5" t="s">
        <v>38</v>
      </c>
      <c r="E5" t="s">
        <v>23</v>
      </c>
      <c r="F5" t="s">
        <v>39</v>
      </c>
      <c r="G5" t="s">
        <v>24</v>
      </c>
      <c r="H5" t="s">
        <v>40</v>
      </c>
      <c r="I5" t="s">
        <v>41</v>
      </c>
      <c r="J5" t="s">
        <v>25</v>
      </c>
      <c r="M5" t="s">
        <v>22</v>
      </c>
      <c r="N5" t="s">
        <v>38</v>
      </c>
      <c r="O5" t="s">
        <v>23</v>
      </c>
      <c r="P5" t="s">
        <v>39</v>
      </c>
      <c r="Q5" t="s">
        <v>24</v>
      </c>
      <c r="R5" t="s">
        <v>40</v>
      </c>
      <c r="S5" t="s">
        <v>41</v>
      </c>
      <c r="T5" t="s">
        <v>25</v>
      </c>
      <c r="W5" t="s">
        <v>22</v>
      </c>
    </row>
    <row r="6" spans="2:23" x14ac:dyDescent="0.25">
      <c r="B6" t="s">
        <v>14</v>
      </c>
      <c r="C6">
        <v>0.53500000000000003</v>
      </c>
      <c r="D6">
        <v>0.63500000000000001</v>
      </c>
      <c r="E6">
        <v>1.6649999999999998</v>
      </c>
      <c r="F6">
        <v>2.8500000000000005</v>
      </c>
      <c r="G6">
        <v>4.5374999999999996</v>
      </c>
      <c r="H6">
        <v>6.8250000000000002</v>
      </c>
      <c r="I6">
        <v>6.84375</v>
      </c>
      <c r="J6">
        <v>0</v>
      </c>
      <c r="L6" t="s">
        <v>14</v>
      </c>
      <c r="M6">
        <v>0.52500000000000002</v>
      </c>
      <c r="N6">
        <v>0.61</v>
      </c>
      <c r="O6">
        <v>1.605</v>
      </c>
      <c r="P6">
        <v>2.7</v>
      </c>
      <c r="Q6">
        <v>4.2874999999999996</v>
      </c>
      <c r="R6">
        <v>6.5250000000000004</v>
      </c>
      <c r="S6">
        <v>6.125</v>
      </c>
      <c r="T6">
        <v>0</v>
      </c>
      <c r="V6" t="s">
        <v>14</v>
      </c>
      <c r="W6">
        <v>5848</v>
      </c>
    </row>
    <row r="7" spans="2:23" x14ac:dyDescent="0.25">
      <c r="B7" t="s">
        <v>15</v>
      </c>
      <c r="C7">
        <v>0.43</v>
      </c>
      <c r="D7">
        <v>0.80500000000000005</v>
      </c>
      <c r="E7">
        <v>1.2374999999999998</v>
      </c>
      <c r="F7">
        <v>2.4874999999999998</v>
      </c>
      <c r="G7">
        <v>3.7687499999999998</v>
      </c>
      <c r="H7">
        <v>5.7</v>
      </c>
      <c r="I7">
        <v>4.90625</v>
      </c>
      <c r="J7">
        <v>0</v>
      </c>
      <c r="L7" t="s">
        <v>15</v>
      </c>
      <c r="M7">
        <v>0.40749999999999997</v>
      </c>
      <c r="N7">
        <v>0.78500000000000003</v>
      </c>
      <c r="O7">
        <v>1.1924999999999999</v>
      </c>
      <c r="P7">
        <v>2.4</v>
      </c>
      <c r="Q7">
        <v>3.5812499999999998</v>
      </c>
      <c r="R7">
        <v>5.25</v>
      </c>
      <c r="S7">
        <v>2.9375</v>
      </c>
      <c r="T7">
        <v>0</v>
      </c>
      <c r="V7" t="s">
        <v>15</v>
      </c>
      <c r="W7">
        <v>5848</v>
      </c>
    </row>
    <row r="8" spans="2:23" x14ac:dyDescent="0.25">
      <c r="B8" t="s">
        <v>16</v>
      </c>
      <c r="C8">
        <v>0.66</v>
      </c>
      <c r="D8">
        <v>0.72500000000000009</v>
      </c>
      <c r="E8">
        <v>1.4475</v>
      </c>
      <c r="F8">
        <v>3.5374999999999996</v>
      </c>
      <c r="G8">
        <v>5.7374999999999998</v>
      </c>
      <c r="H8">
        <v>6</v>
      </c>
      <c r="I8">
        <v>6.5625</v>
      </c>
      <c r="J8">
        <v>0</v>
      </c>
      <c r="L8" t="s">
        <v>16</v>
      </c>
      <c r="M8">
        <v>0.64500000000000002</v>
      </c>
      <c r="N8">
        <v>0.68</v>
      </c>
      <c r="O8">
        <v>1.3875</v>
      </c>
      <c r="P8">
        <v>3.45</v>
      </c>
      <c r="Q8">
        <v>5.55</v>
      </c>
      <c r="R8">
        <v>5.4249999999999998</v>
      </c>
      <c r="S8">
        <v>2.90625</v>
      </c>
      <c r="T8">
        <v>0</v>
      </c>
      <c r="V8" t="s">
        <v>16</v>
      </c>
      <c r="W8">
        <v>5848</v>
      </c>
    </row>
    <row r="9" spans="2:23" x14ac:dyDescent="0.25">
      <c r="B9" t="s">
        <v>17</v>
      </c>
      <c r="C9">
        <v>0.62999999999999989</v>
      </c>
      <c r="D9">
        <v>0.78499999999999992</v>
      </c>
      <c r="E9">
        <v>1.2675000000000001</v>
      </c>
      <c r="F9">
        <v>2.6999999999999997</v>
      </c>
      <c r="G9">
        <v>3.1875</v>
      </c>
      <c r="H9">
        <v>3.5249999999999999</v>
      </c>
      <c r="I9">
        <v>3.15625</v>
      </c>
      <c r="J9">
        <v>3.71875</v>
      </c>
      <c r="L9" t="s">
        <v>17</v>
      </c>
      <c r="M9">
        <v>0.62749999999999995</v>
      </c>
      <c r="N9">
        <v>0.73</v>
      </c>
      <c r="O9">
        <v>1.2375</v>
      </c>
      <c r="P9">
        <v>2.5499999999999998</v>
      </c>
      <c r="Q9">
        <v>2.90625</v>
      </c>
      <c r="R9">
        <v>2.9249999999999998</v>
      </c>
      <c r="S9">
        <v>0.15625</v>
      </c>
      <c r="T9">
        <v>3.125E-2</v>
      </c>
      <c r="V9" t="s">
        <v>17</v>
      </c>
      <c r="W9">
        <v>5848</v>
      </c>
    </row>
    <row r="10" spans="2:23" x14ac:dyDescent="0.25">
      <c r="B10" t="s">
        <v>18</v>
      </c>
      <c r="C10">
        <v>0.46500000000000008</v>
      </c>
      <c r="D10">
        <v>0.83000000000000007</v>
      </c>
      <c r="E10">
        <v>1.6575</v>
      </c>
      <c r="F10">
        <v>3.4750000000000005</v>
      </c>
      <c r="G10">
        <v>4.4812500000000002</v>
      </c>
      <c r="H10">
        <v>5.9999999999999991</v>
      </c>
      <c r="I10">
        <v>5.03125</v>
      </c>
      <c r="J10">
        <v>0</v>
      </c>
      <c r="L10" t="s">
        <v>18</v>
      </c>
      <c r="M10">
        <v>0.45500000000000002</v>
      </c>
      <c r="N10">
        <v>0.80500000000000005</v>
      </c>
      <c r="O10">
        <v>1.59</v>
      </c>
      <c r="P10">
        <v>3.375</v>
      </c>
      <c r="Q10">
        <v>4.2937500000000002</v>
      </c>
      <c r="R10">
        <v>5.375</v>
      </c>
      <c r="S10">
        <v>2.34375</v>
      </c>
      <c r="T10">
        <v>0</v>
      </c>
      <c r="V10" t="s">
        <v>18</v>
      </c>
      <c r="W10">
        <v>5848</v>
      </c>
    </row>
    <row r="11" spans="2:23" x14ac:dyDescent="0.25">
      <c r="B11" t="s">
        <v>19</v>
      </c>
      <c r="C11">
        <v>0.55999999999999994</v>
      </c>
      <c r="D11">
        <v>0.81</v>
      </c>
      <c r="E11">
        <v>2.13</v>
      </c>
      <c r="F11">
        <v>2</v>
      </c>
      <c r="G11">
        <v>2.15625</v>
      </c>
      <c r="H11">
        <v>2.9750000000000001</v>
      </c>
      <c r="I11">
        <v>0</v>
      </c>
      <c r="J11">
        <v>0</v>
      </c>
      <c r="L11" t="s">
        <v>19</v>
      </c>
      <c r="M11">
        <v>0.53749999999999998</v>
      </c>
      <c r="N11">
        <v>0.79</v>
      </c>
      <c r="O11">
        <v>2.0550000000000002</v>
      </c>
      <c r="P11">
        <v>1.9</v>
      </c>
      <c r="Q11">
        <v>1.96875</v>
      </c>
      <c r="R11">
        <v>2.5249999999999999</v>
      </c>
      <c r="S11">
        <v>0</v>
      </c>
      <c r="T11">
        <v>0</v>
      </c>
      <c r="V11" t="s">
        <v>19</v>
      </c>
      <c r="W11">
        <v>5848</v>
      </c>
    </row>
    <row r="12" spans="2:23" x14ac:dyDescent="0.25">
      <c r="B12" t="s">
        <v>20</v>
      </c>
      <c r="C12">
        <v>0.59250000000000003</v>
      </c>
      <c r="D12">
        <v>0.77500000000000002</v>
      </c>
      <c r="E12">
        <v>1.9725000000000001</v>
      </c>
      <c r="F12">
        <v>3.0500000000000003</v>
      </c>
      <c r="G12">
        <v>2.8874999999999997</v>
      </c>
      <c r="H12">
        <v>3.8750000000000004</v>
      </c>
      <c r="I12">
        <v>7.2812499999999991</v>
      </c>
      <c r="J12">
        <v>0</v>
      </c>
      <c r="L12" t="s">
        <v>20</v>
      </c>
      <c r="M12">
        <v>0.57750000000000001</v>
      </c>
      <c r="N12">
        <v>0.74</v>
      </c>
      <c r="O12">
        <v>1.9424999999999999</v>
      </c>
      <c r="P12">
        <v>2.95</v>
      </c>
      <c r="Q12">
        <v>2.6437499999999998</v>
      </c>
      <c r="R12">
        <v>3.5</v>
      </c>
      <c r="S12">
        <v>4.21875</v>
      </c>
      <c r="T12">
        <v>0</v>
      </c>
      <c r="V12" t="s">
        <v>20</v>
      </c>
      <c r="W12">
        <v>5848</v>
      </c>
    </row>
    <row r="13" spans="2:23" x14ac:dyDescent="0.25">
      <c r="B13" t="s">
        <v>21</v>
      </c>
      <c r="C13">
        <v>0.56999999999999995</v>
      </c>
      <c r="D13">
        <v>1.09375</v>
      </c>
      <c r="E13">
        <v>1.49</v>
      </c>
      <c r="F13">
        <v>2.8750000000000004</v>
      </c>
      <c r="G13">
        <v>2.6499999999999995</v>
      </c>
      <c r="H13">
        <v>2.6500000000000004</v>
      </c>
      <c r="I13">
        <v>3.5625</v>
      </c>
      <c r="J13">
        <v>3.2812499999999996</v>
      </c>
      <c r="L13" t="s">
        <v>21</v>
      </c>
      <c r="M13">
        <v>0.54749999999999999</v>
      </c>
      <c r="N13">
        <v>1.05</v>
      </c>
      <c r="O13">
        <v>1.45</v>
      </c>
      <c r="P13">
        <v>2.8125</v>
      </c>
      <c r="Q13">
        <v>2.4</v>
      </c>
      <c r="R13">
        <v>1.75</v>
      </c>
      <c r="S13">
        <v>0.28125</v>
      </c>
      <c r="T13">
        <v>3.125E-2</v>
      </c>
      <c r="V13" t="s">
        <v>21</v>
      </c>
      <c r="W13">
        <v>5848</v>
      </c>
    </row>
    <row r="14" spans="2:23" x14ac:dyDescent="0.25">
      <c r="B14" t="s">
        <v>14</v>
      </c>
      <c r="C14">
        <v>0.40749999999999997</v>
      </c>
      <c r="D14">
        <v>0.75</v>
      </c>
      <c r="E14">
        <v>2.2350000000000003</v>
      </c>
      <c r="F14">
        <v>2.6125000000000003</v>
      </c>
      <c r="G14">
        <v>5.1562500000000009</v>
      </c>
      <c r="H14">
        <v>6.8250000000000011</v>
      </c>
      <c r="I14">
        <v>6.84375</v>
      </c>
      <c r="J14">
        <v>7</v>
      </c>
      <c r="L14" t="s">
        <v>14</v>
      </c>
      <c r="M14">
        <v>0.39</v>
      </c>
      <c r="N14">
        <v>0.72499999999999998</v>
      </c>
      <c r="O14">
        <v>2.165</v>
      </c>
      <c r="P14">
        <v>2.4500000000000002</v>
      </c>
      <c r="Q14">
        <v>4.6812500000000004</v>
      </c>
      <c r="R14">
        <v>6.4</v>
      </c>
      <c r="S14">
        <v>5.78125</v>
      </c>
      <c r="T14">
        <v>3.125E-2</v>
      </c>
      <c r="V14" t="s">
        <v>14</v>
      </c>
      <c r="W14">
        <v>5848</v>
      </c>
    </row>
    <row r="15" spans="2:23" x14ac:dyDescent="0.25">
      <c r="B15" t="s">
        <v>15</v>
      </c>
      <c r="C15">
        <v>0.47499999999999998</v>
      </c>
      <c r="D15">
        <v>0.78</v>
      </c>
      <c r="E15">
        <v>1.53</v>
      </c>
      <c r="F15">
        <v>1.9500000000000004</v>
      </c>
      <c r="G15">
        <v>3.0562500000000004</v>
      </c>
      <c r="H15">
        <v>5.1749999999999998</v>
      </c>
      <c r="I15">
        <v>5.03125</v>
      </c>
      <c r="J15">
        <v>0</v>
      </c>
      <c r="L15" t="s">
        <v>15</v>
      </c>
      <c r="M15">
        <v>0.47</v>
      </c>
      <c r="N15">
        <v>0.755</v>
      </c>
      <c r="O15">
        <v>1.47</v>
      </c>
      <c r="P15">
        <v>1.85</v>
      </c>
      <c r="Q15">
        <v>2.8687499999999999</v>
      </c>
      <c r="R15">
        <v>4.5999999999999996</v>
      </c>
      <c r="S15">
        <v>3.09375</v>
      </c>
      <c r="T15">
        <v>0</v>
      </c>
      <c r="V15" t="s">
        <v>15</v>
      </c>
      <c r="W15">
        <v>5848</v>
      </c>
    </row>
    <row r="16" spans="2:23" x14ac:dyDescent="0.25">
      <c r="B16" t="s">
        <v>16</v>
      </c>
      <c r="C16">
        <v>0.42499999999999999</v>
      </c>
      <c r="D16">
        <v>0.71500000000000008</v>
      </c>
      <c r="E16">
        <v>2.0549999999999997</v>
      </c>
      <c r="F16">
        <v>3.3875000000000002</v>
      </c>
      <c r="G16">
        <v>4.4624999999999995</v>
      </c>
      <c r="H16">
        <v>3.75</v>
      </c>
      <c r="I16">
        <v>5.8125</v>
      </c>
      <c r="J16">
        <v>0</v>
      </c>
      <c r="L16" t="s">
        <v>16</v>
      </c>
      <c r="M16">
        <v>0.41</v>
      </c>
      <c r="N16">
        <v>0.68500000000000005</v>
      </c>
      <c r="O16">
        <v>1.9724999999999999</v>
      </c>
      <c r="P16">
        <v>3.2875000000000001</v>
      </c>
      <c r="Q16">
        <v>4.2562499999999996</v>
      </c>
      <c r="R16">
        <v>3.25</v>
      </c>
      <c r="S16">
        <v>3</v>
      </c>
      <c r="T16">
        <v>0</v>
      </c>
      <c r="V16" t="s">
        <v>16</v>
      </c>
      <c r="W16">
        <v>5848</v>
      </c>
    </row>
    <row r="17" spans="2:23" x14ac:dyDescent="0.25">
      <c r="B17" t="s">
        <v>17</v>
      </c>
      <c r="C17">
        <v>0.51</v>
      </c>
      <c r="D17">
        <v>0.64</v>
      </c>
      <c r="E17">
        <v>1.1025</v>
      </c>
      <c r="F17">
        <v>2.1875</v>
      </c>
      <c r="G17">
        <v>3.1312500000000001</v>
      </c>
      <c r="H17">
        <v>4.5750000000000002</v>
      </c>
      <c r="I17">
        <v>4.1875</v>
      </c>
      <c r="J17">
        <v>4.34375</v>
      </c>
      <c r="L17" t="s">
        <v>17</v>
      </c>
      <c r="M17">
        <v>0.4975</v>
      </c>
      <c r="N17">
        <v>0.59499999999999997</v>
      </c>
      <c r="O17">
        <v>1.0649999999999999</v>
      </c>
      <c r="P17">
        <v>2.0874999999999999</v>
      </c>
      <c r="Q17">
        <v>2.9437500000000001</v>
      </c>
      <c r="R17">
        <v>3.5249999999999999</v>
      </c>
      <c r="S17">
        <v>1.9375</v>
      </c>
      <c r="T17">
        <v>3.125E-2</v>
      </c>
      <c r="V17" t="s">
        <v>17</v>
      </c>
      <c r="W17">
        <v>5848</v>
      </c>
    </row>
    <row r="18" spans="2:23" x14ac:dyDescent="0.25">
      <c r="B18" t="s">
        <v>18</v>
      </c>
      <c r="C18">
        <v>0.5575</v>
      </c>
      <c r="D18">
        <v>0.67999999999999994</v>
      </c>
      <c r="E18">
        <v>1.9275</v>
      </c>
      <c r="F18">
        <v>3.4125000000000001</v>
      </c>
      <c r="G18">
        <v>3.5062500000000005</v>
      </c>
      <c r="H18">
        <v>5.1999999999999993</v>
      </c>
      <c r="I18">
        <v>4.65625</v>
      </c>
      <c r="J18">
        <v>0</v>
      </c>
      <c r="L18" t="s">
        <v>18</v>
      </c>
      <c r="M18">
        <v>0.53500000000000003</v>
      </c>
      <c r="N18">
        <v>0.66500000000000004</v>
      </c>
      <c r="O18">
        <v>1.8525</v>
      </c>
      <c r="P18">
        <v>3.3250000000000002</v>
      </c>
      <c r="Q18">
        <v>3.2625000000000002</v>
      </c>
      <c r="R18">
        <v>4.7249999999999996</v>
      </c>
      <c r="S18">
        <v>1.96875</v>
      </c>
      <c r="T18">
        <v>0</v>
      </c>
      <c r="V18" t="s">
        <v>18</v>
      </c>
      <c r="W18">
        <v>5848</v>
      </c>
    </row>
    <row r="19" spans="2:23" x14ac:dyDescent="0.25">
      <c r="B19" t="s">
        <v>19</v>
      </c>
      <c r="C19">
        <v>0.56999999999999995</v>
      </c>
      <c r="D19">
        <v>0.67</v>
      </c>
      <c r="E19">
        <v>1.35</v>
      </c>
      <c r="F19">
        <v>2.4000000000000004</v>
      </c>
      <c r="G19">
        <v>1.6687499999999997</v>
      </c>
      <c r="H19">
        <v>3.0749999999999997</v>
      </c>
      <c r="I19">
        <v>5.59375</v>
      </c>
      <c r="J19">
        <v>0</v>
      </c>
      <c r="L19" t="s">
        <v>19</v>
      </c>
      <c r="M19">
        <v>0.5575</v>
      </c>
      <c r="N19">
        <v>0.65500000000000003</v>
      </c>
      <c r="O19">
        <v>1.2975000000000001</v>
      </c>
      <c r="P19">
        <v>2.2749999999999999</v>
      </c>
      <c r="Q19">
        <v>1.4624999999999999</v>
      </c>
      <c r="R19">
        <v>2.2749999999999999</v>
      </c>
      <c r="S19">
        <v>3.125</v>
      </c>
      <c r="T19">
        <v>0</v>
      </c>
      <c r="V19" t="s">
        <v>19</v>
      </c>
      <c r="W19">
        <v>5848</v>
      </c>
    </row>
    <row r="20" spans="2:23" x14ac:dyDescent="0.25">
      <c r="B20" t="s">
        <v>20</v>
      </c>
      <c r="C20">
        <v>0.63750000000000007</v>
      </c>
      <c r="D20">
        <v>0.82500000000000007</v>
      </c>
      <c r="E20">
        <v>2.4824999999999999</v>
      </c>
      <c r="F20">
        <v>3.8</v>
      </c>
      <c r="G20">
        <v>3.6562499999999996</v>
      </c>
      <c r="H20">
        <v>3.5249999999999999</v>
      </c>
      <c r="I20">
        <v>4.0625</v>
      </c>
      <c r="J20">
        <v>0</v>
      </c>
      <c r="L20" t="s">
        <v>20</v>
      </c>
      <c r="M20">
        <v>0.61250000000000004</v>
      </c>
      <c r="N20">
        <v>0.78</v>
      </c>
      <c r="O20">
        <v>2.3849999999999998</v>
      </c>
      <c r="P20">
        <v>3.6124999999999998</v>
      </c>
      <c r="Q20">
        <v>3.4874999999999998</v>
      </c>
      <c r="R20">
        <v>3.1</v>
      </c>
      <c r="S20">
        <v>0.875</v>
      </c>
      <c r="T20">
        <v>0</v>
      </c>
      <c r="V20" t="s">
        <v>20</v>
      </c>
      <c r="W20">
        <v>5848</v>
      </c>
    </row>
    <row r="21" spans="2:23" x14ac:dyDescent="0.25">
      <c r="B21" t="s">
        <v>21</v>
      </c>
      <c r="C21">
        <v>0.47250000000000003</v>
      </c>
      <c r="D21">
        <v>0.73499999999999999</v>
      </c>
      <c r="E21">
        <v>1.4999999999999998</v>
      </c>
      <c r="F21">
        <v>2.3249999999999997</v>
      </c>
      <c r="G21">
        <v>2.1937500000000001</v>
      </c>
      <c r="H21">
        <v>2.25</v>
      </c>
      <c r="I21">
        <v>3.09375</v>
      </c>
      <c r="J21">
        <v>0</v>
      </c>
      <c r="L21" t="s">
        <v>21</v>
      </c>
      <c r="M21">
        <v>0.46</v>
      </c>
      <c r="N21">
        <v>0.69125000000000003</v>
      </c>
      <c r="O21">
        <v>1.46</v>
      </c>
      <c r="P21">
        <v>2.2374999999999998</v>
      </c>
      <c r="Q21">
        <v>1.89375</v>
      </c>
      <c r="R21">
        <v>1.4</v>
      </c>
      <c r="S21">
        <v>0.6875</v>
      </c>
      <c r="T21">
        <v>0</v>
      </c>
      <c r="V21" t="s">
        <v>21</v>
      </c>
      <c r="W21">
        <v>5848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F16" sqref="F16"/>
    </sheetView>
  </sheetViews>
  <sheetFormatPr defaultRowHeight="15" x14ac:dyDescent="0.25"/>
  <sheetData>
    <row r="1" spans="2:27" x14ac:dyDescent="0.25">
      <c r="H1" s="8" t="s">
        <v>26</v>
      </c>
    </row>
    <row r="2" spans="2:27" x14ac:dyDescent="0.25">
      <c r="B2" t="s">
        <v>95</v>
      </c>
      <c r="J2" t="s">
        <v>22</v>
      </c>
      <c r="K2" t="s">
        <v>38</v>
      </c>
      <c r="L2" t="s">
        <v>23</v>
      </c>
      <c r="M2" t="s">
        <v>39</v>
      </c>
      <c r="N2" t="s">
        <v>24</v>
      </c>
      <c r="O2" t="s">
        <v>40</v>
      </c>
      <c r="P2" t="s">
        <v>41</v>
      </c>
      <c r="Q2" t="s">
        <v>25</v>
      </c>
      <c r="T2" t="s">
        <v>22</v>
      </c>
      <c r="U2" t="s">
        <v>38</v>
      </c>
      <c r="V2" t="s">
        <v>23</v>
      </c>
      <c r="W2" t="s">
        <v>39</v>
      </c>
      <c r="X2" t="s">
        <v>24</v>
      </c>
      <c r="Y2" t="s">
        <v>40</v>
      </c>
      <c r="Z2" t="s">
        <v>41</v>
      </c>
      <c r="AA2" t="s">
        <v>25</v>
      </c>
    </row>
    <row r="3" spans="2:27" x14ac:dyDescent="0.25">
      <c r="B3" t="s">
        <v>88</v>
      </c>
      <c r="C3">
        <v>5200</v>
      </c>
      <c r="I3">
        <v>1</v>
      </c>
      <c r="J3">
        <v>0.54749999999999999</v>
      </c>
      <c r="K3">
        <v>0.93125000000000002</v>
      </c>
      <c r="L3">
        <v>1.88</v>
      </c>
      <c r="M3">
        <v>3.7450000000000001</v>
      </c>
      <c r="N3">
        <v>4.5750000000000002</v>
      </c>
      <c r="O3">
        <v>5.1875</v>
      </c>
      <c r="P3">
        <v>7.0000000000000007E-2</v>
      </c>
      <c r="S3">
        <v>1</v>
      </c>
      <c r="T3">
        <v>0.42</v>
      </c>
      <c r="U3">
        <v>0.57750000000000001</v>
      </c>
      <c r="V3">
        <v>1.69</v>
      </c>
      <c r="W3">
        <v>2.82</v>
      </c>
      <c r="X3">
        <v>3.8812500000000001</v>
      </c>
      <c r="Y3">
        <v>5.6</v>
      </c>
      <c r="Z3">
        <v>5.625</v>
      </c>
      <c r="AA3">
        <v>0</v>
      </c>
    </row>
    <row r="4" spans="2:27" x14ac:dyDescent="0.25">
      <c r="B4" t="s">
        <v>89</v>
      </c>
      <c r="C4" t="s">
        <v>92</v>
      </c>
      <c r="I4">
        <v>2</v>
      </c>
      <c r="J4">
        <v>0.53249999999999997</v>
      </c>
      <c r="K4">
        <v>0.89375000000000004</v>
      </c>
      <c r="L4">
        <v>1.86</v>
      </c>
      <c r="M4">
        <v>3.71</v>
      </c>
      <c r="N4">
        <v>4.7</v>
      </c>
      <c r="O4">
        <v>5.25</v>
      </c>
      <c r="P4">
        <v>0</v>
      </c>
      <c r="S4">
        <v>2</v>
      </c>
      <c r="T4">
        <v>0.36249999999999999</v>
      </c>
      <c r="U4">
        <v>0.48</v>
      </c>
      <c r="V4">
        <v>1.54</v>
      </c>
      <c r="W4">
        <v>2.99</v>
      </c>
      <c r="X4">
        <v>3.8250000000000002</v>
      </c>
      <c r="Y4">
        <v>7.1749999999999998</v>
      </c>
      <c r="Z4">
        <v>5.1875</v>
      </c>
      <c r="AA4">
        <v>0</v>
      </c>
    </row>
    <row r="5" spans="2:27" x14ac:dyDescent="0.25">
      <c r="B5" t="s">
        <v>90</v>
      </c>
      <c r="C5" t="s">
        <v>93</v>
      </c>
      <c r="I5">
        <v>3</v>
      </c>
      <c r="J5">
        <v>0.53749999999999998</v>
      </c>
      <c r="K5">
        <v>0.92500000000000004</v>
      </c>
      <c r="L5">
        <v>1.9</v>
      </c>
      <c r="M5">
        <v>3.22</v>
      </c>
      <c r="N5">
        <v>5.6749999999999998</v>
      </c>
      <c r="O5">
        <v>4.96875</v>
      </c>
      <c r="P5">
        <v>7.0000000000000007E-2</v>
      </c>
      <c r="S5">
        <v>3</v>
      </c>
      <c r="T5">
        <v>0.4325</v>
      </c>
      <c r="U5">
        <v>0.54749999999999999</v>
      </c>
      <c r="V5">
        <v>1.7749999999999999</v>
      </c>
      <c r="W5">
        <v>2.77</v>
      </c>
      <c r="X5">
        <v>3.8125</v>
      </c>
      <c r="Y5">
        <v>6.3</v>
      </c>
      <c r="Z5">
        <v>5.3125</v>
      </c>
      <c r="AA5">
        <v>0.27</v>
      </c>
    </row>
    <row r="6" spans="2:27" x14ac:dyDescent="0.25">
      <c r="B6" t="s">
        <v>91</v>
      </c>
      <c r="C6" t="s">
        <v>94</v>
      </c>
      <c r="I6">
        <v>4</v>
      </c>
      <c r="J6">
        <v>0.55249999999999999</v>
      </c>
      <c r="K6">
        <v>0.90625</v>
      </c>
      <c r="L6">
        <v>1.92</v>
      </c>
      <c r="M6">
        <v>3.2549999999999999</v>
      </c>
      <c r="N6">
        <v>5.65</v>
      </c>
      <c r="O6">
        <v>4.90625</v>
      </c>
      <c r="P6">
        <v>0</v>
      </c>
      <c r="S6">
        <v>4</v>
      </c>
      <c r="T6">
        <v>0.34250000000000003</v>
      </c>
      <c r="U6">
        <v>0.63</v>
      </c>
      <c r="V6">
        <v>1.655</v>
      </c>
      <c r="W6">
        <v>2.93</v>
      </c>
      <c r="X6">
        <v>3.8624999999999998</v>
      </c>
      <c r="Y6">
        <v>7.6</v>
      </c>
      <c r="Z6">
        <v>5.59375</v>
      </c>
      <c r="AA6">
        <v>0.10125000000000001</v>
      </c>
    </row>
    <row r="7" spans="2:27" x14ac:dyDescent="0.25">
      <c r="I7">
        <v>5</v>
      </c>
      <c r="J7">
        <v>0.5575</v>
      </c>
      <c r="K7">
        <v>1.0125</v>
      </c>
      <c r="L7">
        <v>2.0499999999999998</v>
      </c>
      <c r="M7">
        <v>3.8849999999999998</v>
      </c>
      <c r="N7">
        <v>5.8</v>
      </c>
      <c r="O7">
        <v>4.65625</v>
      </c>
      <c r="P7">
        <v>0</v>
      </c>
      <c r="S7">
        <v>5</v>
      </c>
      <c r="T7">
        <v>0.4425</v>
      </c>
      <c r="U7">
        <v>0.58875</v>
      </c>
      <c r="V7">
        <v>1.76</v>
      </c>
      <c r="W7">
        <v>3.19</v>
      </c>
      <c r="X7">
        <v>3.9750000000000001</v>
      </c>
      <c r="Y7">
        <v>6.7249999999999996</v>
      </c>
      <c r="Z7">
        <v>6.3125</v>
      </c>
      <c r="AA7">
        <v>0.10125000000000001</v>
      </c>
    </row>
    <row r="8" spans="2:27" x14ac:dyDescent="0.25">
      <c r="B8" s="13" t="s">
        <v>96</v>
      </c>
      <c r="C8" s="13"/>
      <c r="D8" s="13"/>
      <c r="E8" s="13"/>
      <c r="F8" s="13"/>
      <c r="G8" s="13"/>
      <c r="H8" s="13"/>
      <c r="I8">
        <v>6</v>
      </c>
      <c r="J8">
        <v>0.51</v>
      </c>
      <c r="K8">
        <v>1.0125</v>
      </c>
      <c r="L8">
        <v>2</v>
      </c>
      <c r="M8">
        <v>3.9725000000000001</v>
      </c>
      <c r="N8">
        <v>5.3250000000000002</v>
      </c>
      <c r="O8">
        <v>4.53125</v>
      </c>
      <c r="P8">
        <v>0</v>
      </c>
      <c r="S8">
        <v>6</v>
      </c>
      <c r="T8">
        <v>0.5675</v>
      </c>
      <c r="U8">
        <v>0.67500000000000004</v>
      </c>
      <c r="V8">
        <v>1.91</v>
      </c>
      <c r="W8">
        <v>3.09</v>
      </c>
      <c r="X8">
        <v>4.1500000000000004</v>
      </c>
      <c r="Y8">
        <v>5.3</v>
      </c>
      <c r="Z8">
        <v>6.03125</v>
      </c>
      <c r="AA8">
        <v>0.13500000000000001</v>
      </c>
    </row>
    <row r="9" spans="2:27" x14ac:dyDescent="0.25">
      <c r="I9">
        <v>7</v>
      </c>
      <c r="J9">
        <v>0.5575</v>
      </c>
      <c r="K9">
        <v>1.05</v>
      </c>
      <c r="L9">
        <v>1.91</v>
      </c>
      <c r="M9">
        <v>3.9550000000000001</v>
      </c>
      <c r="N9">
        <v>4.8</v>
      </c>
      <c r="O9">
        <v>5.53125</v>
      </c>
      <c r="P9">
        <v>4.0599999999999996</v>
      </c>
      <c r="Q9">
        <v>0.86250000000000004</v>
      </c>
    </row>
    <row r="10" spans="2:27" x14ac:dyDescent="0.25">
      <c r="I10">
        <v>8</v>
      </c>
      <c r="J10">
        <v>0.58750000000000002</v>
      </c>
      <c r="K10">
        <v>0.98750000000000004</v>
      </c>
      <c r="L10">
        <v>1.92</v>
      </c>
      <c r="M10">
        <v>3.7275</v>
      </c>
      <c r="N10">
        <v>4.7249999999999996</v>
      </c>
      <c r="O10">
        <v>5.3125</v>
      </c>
      <c r="P10">
        <v>4.585</v>
      </c>
    </row>
    <row r="11" spans="2:27" x14ac:dyDescent="0.25">
      <c r="I11">
        <v>9</v>
      </c>
      <c r="J11">
        <v>0.5675</v>
      </c>
      <c r="K11">
        <v>0.95</v>
      </c>
      <c r="L11">
        <v>1.95</v>
      </c>
      <c r="M11">
        <v>3.85</v>
      </c>
      <c r="N11">
        <v>5.05</v>
      </c>
      <c r="O11">
        <v>5.28125</v>
      </c>
      <c r="P11">
        <v>4.4800000000000004</v>
      </c>
      <c r="Q11">
        <v>2.2875000000000001</v>
      </c>
    </row>
    <row r="12" spans="2:27" x14ac:dyDescent="0.25">
      <c r="I12">
        <v>10</v>
      </c>
      <c r="J12">
        <v>0.54</v>
      </c>
      <c r="K12">
        <v>0.96875</v>
      </c>
      <c r="L12">
        <v>1.9</v>
      </c>
      <c r="M12">
        <v>3.7974999999999999</v>
      </c>
      <c r="N12">
        <v>5.0250000000000004</v>
      </c>
      <c r="O12">
        <v>5.40625</v>
      </c>
      <c r="P12">
        <v>4.34</v>
      </c>
    </row>
    <row r="20" spans="1:24" x14ac:dyDescent="0.25">
      <c r="H20" t="s">
        <v>36</v>
      </c>
    </row>
    <row r="21" spans="1:24" x14ac:dyDescent="0.25">
      <c r="B21" t="s">
        <v>78</v>
      </c>
      <c r="C21" t="s">
        <v>79</v>
      </c>
      <c r="D21" t="s">
        <v>80</v>
      </c>
      <c r="E21" t="s">
        <v>81</v>
      </c>
      <c r="F21" t="s">
        <v>82</v>
      </c>
      <c r="I21" t="s">
        <v>78</v>
      </c>
      <c r="J21" t="s">
        <v>79</v>
      </c>
      <c r="K21" t="s">
        <v>80</v>
      </c>
      <c r="L21" t="s">
        <v>81</v>
      </c>
      <c r="M21" t="s">
        <v>5</v>
      </c>
      <c r="N21" t="s">
        <v>6</v>
      </c>
      <c r="O21" t="s">
        <v>83</v>
      </c>
      <c r="P21" t="s">
        <v>84</v>
      </c>
      <c r="Q21" t="s">
        <v>85</v>
      </c>
      <c r="R21" t="s">
        <v>86</v>
      </c>
      <c r="S21" t="s">
        <v>10</v>
      </c>
      <c r="T21" t="s">
        <v>11</v>
      </c>
      <c r="U21" t="s">
        <v>0</v>
      </c>
      <c r="V21" t="s">
        <v>1</v>
      </c>
      <c r="W21" t="s">
        <v>2</v>
      </c>
      <c r="X21" t="s">
        <v>87</v>
      </c>
    </row>
    <row r="22" spans="1:24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27.134999999999998</v>
      </c>
      <c r="H22">
        <v>1</v>
      </c>
      <c r="I22">
        <v>1</v>
      </c>
      <c r="J22">
        <v>0</v>
      </c>
      <c r="K22">
        <v>0</v>
      </c>
      <c r="L22">
        <v>0</v>
      </c>
    </row>
    <row r="23" spans="1:24" x14ac:dyDescent="0.25">
      <c r="A23">
        <v>2</v>
      </c>
      <c r="B23">
        <v>1</v>
      </c>
      <c r="C23">
        <v>0</v>
      </c>
      <c r="D23">
        <v>0</v>
      </c>
      <c r="E23">
        <v>0</v>
      </c>
      <c r="F23">
        <v>135</v>
      </c>
      <c r="H23">
        <v>2</v>
      </c>
      <c r="I23">
        <v>1</v>
      </c>
      <c r="J23">
        <v>0</v>
      </c>
      <c r="K23">
        <v>0</v>
      </c>
      <c r="L23">
        <v>0</v>
      </c>
      <c r="M23">
        <v>5.1100000000000003</v>
      </c>
      <c r="N23">
        <v>45.33</v>
      </c>
      <c r="O23">
        <v>2.33</v>
      </c>
      <c r="P23">
        <v>0.75</v>
      </c>
      <c r="Q23">
        <v>29.28</v>
      </c>
      <c r="R23">
        <v>10.35</v>
      </c>
      <c r="S23">
        <v>0.66</v>
      </c>
      <c r="T23">
        <v>6.19</v>
      </c>
      <c r="U23">
        <f>M23+N23</f>
        <v>50.44</v>
      </c>
      <c r="V23">
        <f>O23+P23+Q23+R23</f>
        <v>42.71</v>
      </c>
      <c r="W23">
        <f>S23+T23</f>
        <v>6.8500000000000005</v>
      </c>
      <c r="X23">
        <f>N23+Q23+R23+T23</f>
        <v>91.149999999999991</v>
      </c>
    </row>
    <row r="24" spans="1:24" x14ac:dyDescent="0.25">
      <c r="A24">
        <v>3</v>
      </c>
      <c r="B24">
        <v>0</v>
      </c>
      <c r="C24">
        <v>1</v>
      </c>
      <c r="D24">
        <v>0</v>
      </c>
      <c r="E24">
        <v>0</v>
      </c>
      <c r="F24">
        <v>166.04</v>
      </c>
      <c r="H24">
        <v>3</v>
      </c>
      <c r="I24">
        <v>0</v>
      </c>
      <c r="J24">
        <v>1</v>
      </c>
      <c r="K24">
        <v>0</v>
      </c>
      <c r="L24">
        <v>0</v>
      </c>
      <c r="M24">
        <v>5.12</v>
      </c>
      <c r="N24">
        <v>45</v>
      </c>
      <c r="O24">
        <v>2.39</v>
      </c>
      <c r="P24">
        <v>0.74</v>
      </c>
      <c r="Q24">
        <v>29.52</v>
      </c>
      <c r="R24">
        <v>10.33</v>
      </c>
      <c r="S24">
        <v>0.64</v>
      </c>
      <c r="T24">
        <v>6.26</v>
      </c>
      <c r="U24">
        <f t="shared" ref="U24:U31" si="0">M24+N24</f>
        <v>50.12</v>
      </c>
      <c r="V24">
        <f t="shared" ref="V24:V31" si="1">O24+P24+Q24+R24</f>
        <v>42.98</v>
      </c>
      <c r="W24">
        <f t="shared" ref="W24:W31" si="2">S24+T24</f>
        <v>6.8999999999999995</v>
      </c>
      <c r="X24">
        <f t="shared" ref="X24:X31" si="3">N24+Q24+R24+T24</f>
        <v>91.11</v>
      </c>
    </row>
    <row r="25" spans="1:24" x14ac:dyDescent="0.25">
      <c r="A25">
        <v>4</v>
      </c>
      <c r="B25">
        <v>0</v>
      </c>
      <c r="C25">
        <v>1</v>
      </c>
      <c r="D25">
        <v>0</v>
      </c>
      <c r="E25">
        <v>0</v>
      </c>
      <c r="F25">
        <v>196.83111111111111</v>
      </c>
      <c r="H25">
        <v>4</v>
      </c>
      <c r="I25">
        <v>0</v>
      </c>
      <c r="J25">
        <v>1</v>
      </c>
      <c r="K25">
        <v>0</v>
      </c>
      <c r="L25">
        <v>0</v>
      </c>
      <c r="M25">
        <v>4.68</v>
      </c>
      <c r="N25">
        <v>43.77</v>
      </c>
      <c r="O25">
        <v>2.4300000000000002</v>
      </c>
      <c r="P25">
        <v>0.71</v>
      </c>
      <c r="Q25">
        <v>30.34</v>
      </c>
      <c r="R25">
        <v>10.45</v>
      </c>
      <c r="S25">
        <v>0.66</v>
      </c>
      <c r="T25">
        <v>6.56</v>
      </c>
      <c r="U25">
        <f t="shared" si="0"/>
        <v>48.45</v>
      </c>
      <c r="V25">
        <f t="shared" si="1"/>
        <v>43.929999999999993</v>
      </c>
      <c r="W25">
        <f t="shared" si="2"/>
        <v>7.22</v>
      </c>
      <c r="X25">
        <f t="shared" si="3"/>
        <v>91.12</v>
      </c>
    </row>
    <row r="26" spans="1:24" x14ac:dyDescent="0.25">
      <c r="A26">
        <v>5</v>
      </c>
      <c r="B26">
        <v>0</v>
      </c>
      <c r="C26">
        <v>0</v>
      </c>
      <c r="D26">
        <v>1</v>
      </c>
      <c r="E26">
        <v>0</v>
      </c>
      <c r="F26">
        <v>105.35555555555555</v>
      </c>
      <c r="H26">
        <v>5</v>
      </c>
      <c r="I26">
        <v>0</v>
      </c>
      <c r="J26">
        <v>0</v>
      </c>
      <c r="K26">
        <v>1</v>
      </c>
      <c r="L26">
        <v>0</v>
      </c>
      <c r="M26">
        <v>5.04</v>
      </c>
      <c r="N26">
        <v>40.840000000000003</v>
      </c>
      <c r="O26">
        <v>2.78</v>
      </c>
      <c r="P26">
        <v>0.91</v>
      </c>
      <c r="Q26">
        <v>31.57</v>
      </c>
      <c r="R26">
        <v>10.9</v>
      </c>
      <c r="S26">
        <v>0.81</v>
      </c>
      <c r="T26">
        <v>7.16</v>
      </c>
      <c r="U26">
        <f t="shared" si="0"/>
        <v>45.88</v>
      </c>
      <c r="V26">
        <f t="shared" si="1"/>
        <v>46.16</v>
      </c>
      <c r="W26">
        <f t="shared" si="2"/>
        <v>7.9700000000000006</v>
      </c>
      <c r="X26">
        <f t="shared" si="3"/>
        <v>90.47</v>
      </c>
    </row>
    <row r="27" spans="1:24" x14ac:dyDescent="0.25">
      <c r="A27">
        <v>6</v>
      </c>
      <c r="B27">
        <v>0</v>
      </c>
      <c r="C27">
        <v>0</v>
      </c>
      <c r="D27">
        <v>1</v>
      </c>
      <c r="E27">
        <v>0</v>
      </c>
      <c r="F27">
        <v>151.47</v>
      </c>
      <c r="H27">
        <v>6</v>
      </c>
      <c r="I27">
        <v>0</v>
      </c>
      <c r="J27">
        <v>0</v>
      </c>
      <c r="K27">
        <v>1</v>
      </c>
      <c r="L27">
        <v>0</v>
      </c>
      <c r="M27">
        <v>6.63</v>
      </c>
      <c r="N27">
        <v>41.52</v>
      </c>
      <c r="O27">
        <v>3.45</v>
      </c>
      <c r="P27">
        <v>1.1399999999999999</v>
      </c>
      <c r="Q27">
        <v>29.67</v>
      </c>
      <c r="R27">
        <v>10.3</v>
      </c>
      <c r="S27">
        <v>0.85</v>
      </c>
      <c r="T27">
        <v>6.44</v>
      </c>
      <c r="U27">
        <f t="shared" si="0"/>
        <v>48.150000000000006</v>
      </c>
      <c r="V27">
        <f t="shared" si="1"/>
        <v>44.56</v>
      </c>
      <c r="W27">
        <f t="shared" si="2"/>
        <v>7.29</v>
      </c>
      <c r="X27">
        <f t="shared" si="3"/>
        <v>87.929999999999993</v>
      </c>
    </row>
    <row r="28" spans="1:24" x14ac:dyDescent="0.25">
      <c r="A28">
        <v>7</v>
      </c>
      <c r="B28">
        <v>0</v>
      </c>
      <c r="C28">
        <v>0</v>
      </c>
      <c r="D28">
        <v>0</v>
      </c>
      <c r="E28">
        <v>1</v>
      </c>
      <c r="F28">
        <v>219.98</v>
      </c>
      <c r="H28">
        <v>7</v>
      </c>
      <c r="I28">
        <v>0</v>
      </c>
      <c r="J28">
        <v>0</v>
      </c>
      <c r="K28">
        <v>0</v>
      </c>
      <c r="L28">
        <v>1</v>
      </c>
      <c r="M28">
        <v>6.25</v>
      </c>
      <c r="N28">
        <v>36.47</v>
      </c>
      <c r="O28">
        <v>3.66</v>
      </c>
      <c r="P28">
        <v>1.19</v>
      </c>
      <c r="Q28">
        <v>31.68</v>
      </c>
      <c r="R28">
        <v>10.57</v>
      </c>
      <c r="S28">
        <v>0.92</v>
      </c>
      <c r="T28">
        <v>8.92</v>
      </c>
      <c r="U28">
        <f t="shared" si="0"/>
        <v>42.72</v>
      </c>
      <c r="V28">
        <f t="shared" si="1"/>
        <v>47.1</v>
      </c>
      <c r="W28">
        <f t="shared" si="2"/>
        <v>9.84</v>
      </c>
      <c r="X28">
        <f t="shared" si="3"/>
        <v>87.64</v>
      </c>
    </row>
    <row r="29" spans="1:24" x14ac:dyDescent="0.25">
      <c r="A29">
        <v>8</v>
      </c>
      <c r="B29">
        <v>0</v>
      </c>
      <c r="C29">
        <v>0</v>
      </c>
      <c r="D29">
        <v>0</v>
      </c>
      <c r="E29">
        <v>1</v>
      </c>
      <c r="F29">
        <v>219.94222222222223</v>
      </c>
      <c r="H29">
        <v>8</v>
      </c>
      <c r="I29">
        <v>0</v>
      </c>
      <c r="J29">
        <v>0</v>
      </c>
      <c r="K29">
        <v>0</v>
      </c>
      <c r="L29">
        <v>1</v>
      </c>
      <c r="M29">
        <v>5.33</v>
      </c>
      <c r="N29">
        <v>32.700000000000003</v>
      </c>
      <c r="O29">
        <v>3.76</v>
      </c>
      <c r="P29">
        <v>1.1399999999999999</v>
      </c>
      <c r="Q29">
        <v>34.020000000000003</v>
      </c>
      <c r="R29">
        <v>11.13</v>
      </c>
      <c r="S29">
        <v>0.98</v>
      </c>
      <c r="T29">
        <v>10.94</v>
      </c>
      <c r="U29">
        <f t="shared" si="0"/>
        <v>38.03</v>
      </c>
      <c r="V29">
        <f t="shared" si="1"/>
        <v>50.050000000000004</v>
      </c>
      <c r="W29">
        <f t="shared" si="2"/>
        <v>11.92</v>
      </c>
      <c r="X29">
        <f t="shared" si="3"/>
        <v>88.789999999999992</v>
      </c>
    </row>
    <row r="30" spans="1:24" x14ac:dyDescent="0.25">
      <c r="A30">
        <v>9</v>
      </c>
      <c r="B30">
        <v>0</v>
      </c>
      <c r="C30">
        <v>0</v>
      </c>
      <c r="D30">
        <v>1</v>
      </c>
      <c r="E30">
        <v>1</v>
      </c>
      <c r="F30">
        <v>206.04999999999998</v>
      </c>
      <c r="H30">
        <v>9</v>
      </c>
      <c r="I30">
        <v>0</v>
      </c>
      <c r="J30">
        <v>0</v>
      </c>
      <c r="K30">
        <v>1</v>
      </c>
      <c r="L30">
        <v>1</v>
      </c>
      <c r="M30">
        <v>5.3</v>
      </c>
      <c r="N30">
        <v>30.91</v>
      </c>
      <c r="O30">
        <v>4.04</v>
      </c>
      <c r="P30">
        <v>1.24</v>
      </c>
      <c r="Q30">
        <v>34.82</v>
      </c>
      <c r="R30">
        <v>11.16</v>
      </c>
      <c r="S30">
        <v>1.07</v>
      </c>
      <c r="T30">
        <v>11.47</v>
      </c>
      <c r="U30">
        <f t="shared" si="0"/>
        <v>36.21</v>
      </c>
      <c r="V30">
        <f t="shared" si="1"/>
        <v>51.260000000000005</v>
      </c>
      <c r="W30">
        <f t="shared" si="2"/>
        <v>12.540000000000001</v>
      </c>
      <c r="X30">
        <f t="shared" si="3"/>
        <v>88.36</v>
      </c>
    </row>
    <row r="31" spans="1:24" x14ac:dyDescent="0.25">
      <c r="A31">
        <v>10</v>
      </c>
      <c r="B31">
        <v>0</v>
      </c>
      <c r="C31">
        <v>0</v>
      </c>
      <c r="D31">
        <v>1</v>
      </c>
      <c r="E31">
        <v>1</v>
      </c>
      <c r="F31">
        <v>195.75</v>
      </c>
      <c r="H31">
        <v>10</v>
      </c>
      <c r="I31">
        <v>0</v>
      </c>
      <c r="J31">
        <v>0</v>
      </c>
      <c r="K31">
        <v>1</v>
      </c>
      <c r="L31">
        <v>1</v>
      </c>
      <c r="M31">
        <v>5.28</v>
      </c>
      <c r="N31">
        <v>29.35</v>
      </c>
      <c r="O31">
        <v>4.2699999999999996</v>
      </c>
      <c r="P31">
        <v>1.31</v>
      </c>
      <c r="Q31">
        <v>35.229999999999997</v>
      </c>
      <c r="R31">
        <v>11.18</v>
      </c>
      <c r="S31">
        <v>1.1100000000000001</v>
      </c>
      <c r="T31">
        <v>11.83</v>
      </c>
      <c r="U31">
        <f t="shared" si="0"/>
        <v>34.630000000000003</v>
      </c>
      <c r="V31">
        <f t="shared" si="1"/>
        <v>51.989999999999995</v>
      </c>
      <c r="W31">
        <f t="shared" si="2"/>
        <v>12.94</v>
      </c>
      <c r="X31">
        <f t="shared" si="3"/>
        <v>87.589999999999989</v>
      </c>
    </row>
    <row r="33" spans="2:23" x14ac:dyDescent="0.25">
      <c r="C33" t="s">
        <v>78</v>
      </c>
      <c r="D33" t="s">
        <v>79</v>
      </c>
      <c r="E33" t="s">
        <v>80</v>
      </c>
      <c r="F33" t="s">
        <v>82</v>
      </c>
      <c r="I33" t="s">
        <v>78</v>
      </c>
      <c r="J33" t="s">
        <v>79</v>
      </c>
      <c r="K33" t="s">
        <v>80</v>
      </c>
      <c r="L33" t="s">
        <v>5</v>
      </c>
      <c r="M33" t="s">
        <v>6</v>
      </c>
      <c r="N33" t="s">
        <v>83</v>
      </c>
      <c r="O33" t="s">
        <v>84</v>
      </c>
      <c r="P33" t="s">
        <v>85</v>
      </c>
      <c r="Q33" t="s">
        <v>86</v>
      </c>
      <c r="R33" t="s">
        <v>10</v>
      </c>
      <c r="S33" t="s">
        <v>11</v>
      </c>
      <c r="T33" t="s">
        <v>0</v>
      </c>
      <c r="U33" t="s">
        <v>1</v>
      </c>
      <c r="V33" t="s">
        <v>2</v>
      </c>
      <c r="W33" t="s">
        <v>87</v>
      </c>
    </row>
    <row r="34" spans="2:23" x14ac:dyDescent="0.25">
      <c r="B34">
        <v>1</v>
      </c>
      <c r="C34">
        <v>1</v>
      </c>
      <c r="D34">
        <v>0</v>
      </c>
      <c r="E34">
        <v>0</v>
      </c>
      <c r="F34">
        <v>104.22</v>
      </c>
      <c r="H34">
        <v>1</v>
      </c>
      <c r="I34">
        <v>1</v>
      </c>
      <c r="J34">
        <v>0</v>
      </c>
      <c r="K34">
        <v>0</v>
      </c>
      <c r="L34">
        <v>5.29</v>
      </c>
      <c r="M34">
        <v>45.67</v>
      </c>
      <c r="N34">
        <v>2.39</v>
      </c>
      <c r="O34">
        <v>0.74</v>
      </c>
      <c r="P34">
        <v>29.1</v>
      </c>
      <c r="Q34">
        <v>10.119999999999999</v>
      </c>
      <c r="R34">
        <v>0.66</v>
      </c>
      <c r="S34">
        <v>6.03</v>
      </c>
      <c r="T34">
        <f>L34+M34</f>
        <v>50.96</v>
      </c>
      <c r="U34">
        <f>N34+O34+P34+Q34</f>
        <v>42.35</v>
      </c>
      <c r="V34">
        <f>R34+S34</f>
        <v>6.69</v>
      </c>
      <c r="W34">
        <f>M34+P34+Q34+S34</f>
        <v>90.920000000000016</v>
      </c>
    </row>
    <row r="35" spans="2:23" x14ac:dyDescent="0.25">
      <c r="B35">
        <v>2</v>
      </c>
      <c r="C35">
        <v>1</v>
      </c>
      <c r="D35">
        <v>0</v>
      </c>
      <c r="E35">
        <v>0</v>
      </c>
      <c r="F35">
        <v>180</v>
      </c>
      <c r="H35">
        <v>2</v>
      </c>
      <c r="I35">
        <v>1</v>
      </c>
      <c r="J35">
        <v>0</v>
      </c>
      <c r="K35">
        <v>0</v>
      </c>
      <c r="L35">
        <v>5.49</v>
      </c>
      <c r="M35">
        <v>46.44</v>
      </c>
      <c r="N35">
        <v>2.4</v>
      </c>
      <c r="O35">
        <v>0.77</v>
      </c>
      <c r="P35">
        <v>28.47</v>
      </c>
      <c r="Q35">
        <v>10.119999999999999</v>
      </c>
      <c r="R35">
        <v>0.62</v>
      </c>
      <c r="S35">
        <v>5.69</v>
      </c>
      <c r="T35">
        <f t="shared" ref="T35:T39" si="4">L35+M35</f>
        <v>51.93</v>
      </c>
      <c r="U35">
        <f t="shared" ref="U35:U39" si="5">N35+O35+P35+Q35</f>
        <v>41.76</v>
      </c>
      <c r="V35">
        <f t="shared" ref="V35:V39" si="6">R35+S35</f>
        <v>6.3100000000000005</v>
      </c>
      <c r="W35">
        <f t="shared" ref="W35:W39" si="7">M35+P35+Q35+S35</f>
        <v>90.72</v>
      </c>
    </row>
    <row r="36" spans="2:23" x14ac:dyDescent="0.25">
      <c r="B36">
        <v>3</v>
      </c>
      <c r="C36">
        <v>0</v>
      </c>
      <c r="D36">
        <v>1</v>
      </c>
      <c r="E36">
        <v>0</v>
      </c>
      <c r="F36">
        <v>177.89999999999998</v>
      </c>
      <c r="H36">
        <v>3</v>
      </c>
      <c r="I36">
        <v>0</v>
      </c>
      <c r="J36">
        <v>1</v>
      </c>
      <c r="K36">
        <v>0</v>
      </c>
      <c r="L36">
        <v>4.68</v>
      </c>
      <c r="M36">
        <v>44.1</v>
      </c>
      <c r="N36">
        <v>2.41</v>
      </c>
      <c r="O36">
        <v>0.73</v>
      </c>
      <c r="P36">
        <v>30.33</v>
      </c>
      <c r="Q36">
        <v>10.55</v>
      </c>
      <c r="R36">
        <v>0.68</v>
      </c>
      <c r="S36">
        <v>6.52</v>
      </c>
      <c r="T36">
        <f t="shared" si="4"/>
        <v>48.78</v>
      </c>
      <c r="U36">
        <f t="shared" si="5"/>
        <v>44.019999999999996</v>
      </c>
      <c r="V36">
        <f t="shared" si="6"/>
        <v>7.1999999999999993</v>
      </c>
      <c r="W36">
        <f t="shared" si="7"/>
        <v>91.5</v>
      </c>
    </row>
    <row r="37" spans="2:23" x14ac:dyDescent="0.25">
      <c r="B37">
        <v>4</v>
      </c>
      <c r="C37">
        <v>0</v>
      </c>
      <c r="D37">
        <v>1</v>
      </c>
      <c r="E37">
        <v>0</v>
      </c>
      <c r="F37">
        <v>198.3</v>
      </c>
      <c r="H37">
        <v>4</v>
      </c>
      <c r="I37">
        <v>0</v>
      </c>
      <c r="J37">
        <v>1</v>
      </c>
      <c r="K37">
        <v>0</v>
      </c>
      <c r="L37">
        <v>4.2699999999999996</v>
      </c>
      <c r="M37">
        <v>43.05</v>
      </c>
      <c r="N37">
        <v>2.42</v>
      </c>
      <c r="O37">
        <v>0.76</v>
      </c>
      <c r="P37">
        <v>30.83</v>
      </c>
      <c r="Q37">
        <v>10.82</v>
      </c>
      <c r="R37">
        <v>0.75</v>
      </c>
      <c r="S37">
        <v>6.72</v>
      </c>
      <c r="T37">
        <f t="shared" si="4"/>
        <v>47.319999999999993</v>
      </c>
      <c r="U37">
        <f t="shared" si="5"/>
        <v>44.83</v>
      </c>
      <c r="V37">
        <f t="shared" si="6"/>
        <v>7.47</v>
      </c>
      <c r="W37">
        <f t="shared" si="7"/>
        <v>91.419999999999987</v>
      </c>
    </row>
    <row r="38" spans="2:23" x14ac:dyDescent="0.25">
      <c r="B38">
        <v>5</v>
      </c>
      <c r="C38">
        <v>0</v>
      </c>
      <c r="D38">
        <v>0</v>
      </c>
      <c r="E38">
        <v>1</v>
      </c>
      <c r="F38">
        <v>131.45499999999998</v>
      </c>
      <c r="H38">
        <v>5</v>
      </c>
      <c r="I38">
        <v>0</v>
      </c>
      <c r="J38">
        <v>0</v>
      </c>
      <c r="K38">
        <v>1</v>
      </c>
      <c r="L38">
        <v>7.07</v>
      </c>
      <c r="M38">
        <v>42.04</v>
      </c>
      <c r="N38">
        <v>3.45</v>
      </c>
      <c r="O38">
        <v>1.1200000000000001</v>
      </c>
      <c r="P38">
        <v>28.82</v>
      </c>
      <c r="Q38">
        <v>9.92</v>
      </c>
      <c r="R38">
        <v>0.83</v>
      </c>
      <c r="S38">
        <v>6.08</v>
      </c>
      <c r="T38">
        <f t="shared" si="4"/>
        <v>49.11</v>
      </c>
      <c r="U38">
        <f t="shared" si="5"/>
        <v>43.31</v>
      </c>
      <c r="V38">
        <f t="shared" si="6"/>
        <v>6.91</v>
      </c>
      <c r="W38">
        <f t="shared" si="7"/>
        <v>86.86</v>
      </c>
    </row>
    <row r="39" spans="2:23" x14ac:dyDescent="0.25">
      <c r="B39">
        <v>6</v>
      </c>
      <c r="C39">
        <v>0</v>
      </c>
      <c r="D39">
        <v>0</v>
      </c>
      <c r="E39">
        <v>1</v>
      </c>
      <c r="F39">
        <v>171.27</v>
      </c>
      <c r="H39">
        <v>6</v>
      </c>
      <c r="I39">
        <v>0</v>
      </c>
      <c r="J39">
        <v>0</v>
      </c>
      <c r="K39">
        <v>1</v>
      </c>
      <c r="L39">
        <v>7.66</v>
      </c>
      <c r="M39">
        <v>41.91</v>
      </c>
      <c r="N39">
        <v>3.65</v>
      </c>
      <c r="O39">
        <v>1.21</v>
      </c>
      <c r="P39">
        <v>28.53</v>
      </c>
      <c r="Q39">
        <v>9.8699999999999992</v>
      </c>
      <c r="R39">
        <v>0.85</v>
      </c>
      <c r="S39">
        <v>6.01</v>
      </c>
      <c r="T39">
        <f t="shared" si="4"/>
        <v>49.569999999999993</v>
      </c>
      <c r="U39">
        <f t="shared" si="5"/>
        <v>43.26</v>
      </c>
      <c r="V39">
        <f t="shared" si="6"/>
        <v>6.8599999999999994</v>
      </c>
      <c r="W39">
        <f t="shared" si="7"/>
        <v>86.320000000000007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GenmAb CDOptiCHO</vt:lpstr>
      <vt:lpstr>GenmAb IVCD and Qp</vt:lpstr>
      <vt:lpstr>GenmAb AMBIC</vt:lpstr>
      <vt:lpstr>CHOZN AMBIC 1.0</vt:lpstr>
      <vt:lpstr>AMBIC 1.1 CHOZN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eawells</dc:creator>
  <cp:lastModifiedBy>Windows User</cp:lastModifiedBy>
  <dcterms:created xsi:type="dcterms:W3CDTF">2019-05-07T13:16:52Z</dcterms:created>
  <dcterms:modified xsi:type="dcterms:W3CDTF">2019-10-15T21:36:41Z</dcterms:modified>
</cp:coreProperties>
</file>