
<file path=[Content_Types].xml><?xml version="1.0" encoding="utf-8"?>
<Types xmlns="http://schemas.openxmlformats.org/package/2006/content-types">
  <Default Extension="xml" ContentType="application/xml"/>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a/IdeaProjects/FMIS/business-doc/"/>
    </mc:Choice>
  </mc:AlternateContent>
  <bookViews>
    <workbookView minimized="1" xWindow="0" yWindow="460" windowWidth="28800" windowHeight="17540" tabRatio="819"/>
  </bookViews>
  <sheets>
    <sheet name="报价单模板" sheetId="7" r:id="rId1"/>
    <sheet name="Sheet2特殊订单对比分析1" sheetId="8" r:id="rId2"/>
    <sheet name="Sheet3特殊订单对比分析2" sheetId="9" r:id="rId3"/>
  </sheets>
  <definedNames>
    <definedName name="报价状态">#REF!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9" l="1"/>
  <c r="N12" i="9"/>
  <c r="N13" i="9"/>
  <c r="N14" i="9"/>
  <c r="N15" i="9"/>
  <c r="N16" i="9"/>
  <c r="N17" i="9"/>
  <c r="N18" i="9"/>
  <c r="L18" i="9"/>
  <c r="W11" i="9"/>
  <c r="AE11" i="9"/>
  <c r="AN11" i="9"/>
  <c r="AO11" i="9"/>
  <c r="W12" i="9"/>
  <c r="AE12" i="9"/>
  <c r="AN12" i="9"/>
  <c r="AO12" i="9"/>
  <c r="W13" i="9"/>
  <c r="AE13" i="9"/>
  <c r="AN13" i="9"/>
  <c r="AO13" i="9"/>
  <c r="W14" i="9"/>
  <c r="AE14" i="9"/>
  <c r="AN14" i="9"/>
  <c r="AO14" i="9"/>
  <c r="W15" i="9"/>
  <c r="AE15" i="9"/>
  <c r="AN15" i="9"/>
  <c r="AO15" i="9"/>
  <c r="W16" i="9"/>
  <c r="AE16" i="9"/>
  <c r="AN16" i="9"/>
  <c r="AO16" i="9"/>
  <c r="AO17" i="9"/>
  <c r="W17" i="9"/>
  <c r="AE17" i="9"/>
  <c r="AN17" i="9"/>
  <c r="AA17" i="9"/>
  <c r="T17" i="9"/>
  <c r="S17" i="9"/>
  <c r="AA16" i="9"/>
  <c r="T16" i="9"/>
  <c r="S16" i="9"/>
  <c r="AA15" i="9"/>
  <c r="T15" i="9"/>
  <c r="S15" i="9"/>
  <c r="AA14" i="9"/>
  <c r="T14" i="9"/>
  <c r="S14" i="9"/>
  <c r="AA13" i="9"/>
  <c r="T13" i="9"/>
  <c r="S13" i="9"/>
  <c r="AA12" i="9"/>
  <c r="T12" i="9"/>
  <c r="S12" i="9"/>
  <c r="AA11" i="9"/>
  <c r="T11" i="9"/>
  <c r="S11" i="9"/>
  <c r="W10" i="9"/>
  <c r="AE10" i="9"/>
  <c r="AN10" i="9"/>
  <c r="AA10" i="9"/>
  <c r="T10" i="9"/>
  <c r="U8" i="9"/>
  <c r="AN1" i="9"/>
  <c r="AL1" i="9"/>
  <c r="AE1" i="9"/>
  <c r="AB1" i="9"/>
  <c r="AA1" i="9"/>
  <c r="Z1" i="9"/>
  <c r="Y1" i="9"/>
  <c r="X1" i="9"/>
  <c r="W1" i="9"/>
  <c r="V1" i="9"/>
  <c r="U1" i="9"/>
  <c r="W11" i="8"/>
  <c r="AE11" i="8"/>
  <c r="AN11" i="8"/>
  <c r="AO11" i="8"/>
  <c r="W12" i="8"/>
  <c r="AE12" i="8"/>
  <c r="AN12" i="8"/>
  <c r="AO12" i="8"/>
  <c r="W13" i="8"/>
  <c r="AE13" i="8"/>
  <c r="AN13" i="8"/>
  <c r="AO13" i="8"/>
  <c r="W14" i="8"/>
  <c r="AE14" i="8"/>
  <c r="AN14" i="8"/>
  <c r="AO14" i="8"/>
  <c r="W15" i="8"/>
  <c r="AE15" i="8"/>
  <c r="AN15" i="8"/>
  <c r="AO15" i="8"/>
  <c r="W16" i="8"/>
  <c r="AE16" i="8"/>
  <c r="AN16" i="8"/>
  <c r="AO16" i="8"/>
  <c r="W17" i="8"/>
  <c r="AE17" i="8"/>
  <c r="AN17" i="8"/>
  <c r="AO17" i="8"/>
  <c r="AO18" i="8"/>
  <c r="N11" i="8"/>
  <c r="N12" i="8"/>
  <c r="N13" i="8"/>
  <c r="N14" i="8"/>
  <c r="N15" i="8"/>
  <c r="N16" i="8"/>
  <c r="N17" i="8"/>
  <c r="N18" i="8"/>
  <c r="L18" i="8"/>
  <c r="AA17" i="8"/>
  <c r="T17" i="8"/>
  <c r="S17" i="8"/>
  <c r="AA16" i="8"/>
  <c r="T16" i="8"/>
  <c r="S16" i="8"/>
  <c r="AA15" i="8"/>
  <c r="T15" i="8"/>
  <c r="S15" i="8"/>
  <c r="AA14" i="8"/>
  <c r="T14" i="8"/>
  <c r="S14" i="8"/>
  <c r="AA13" i="8"/>
  <c r="T13" i="8"/>
  <c r="S13" i="8"/>
  <c r="AA12" i="8"/>
  <c r="T12" i="8"/>
  <c r="S12" i="8"/>
  <c r="AA11" i="8"/>
  <c r="T11" i="8"/>
  <c r="S11" i="8"/>
  <c r="W10" i="8"/>
  <c r="AE10" i="8"/>
  <c r="AN10" i="8"/>
  <c r="AA10" i="8"/>
  <c r="T10" i="8"/>
  <c r="U8" i="8"/>
  <c r="AN1" i="8"/>
  <c r="AL1" i="8"/>
  <c r="AE1" i="8"/>
  <c r="AB1" i="8"/>
  <c r="AA1" i="8"/>
  <c r="Z1" i="8"/>
  <c r="Y1" i="8"/>
  <c r="X1" i="8"/>
  <c r="W1" i="8"/>
  <c r="V1" i="8"/>
  <c r="U1" i="8"/>
  <c r="N11" i="7"/>
  <c r="N12" i="7"/>
  <c r="N13" i="7"/>
  <c r="N14" i="7"/>
  <c r="N15" i="7"/>
  <c r="N16" i="7"/>
  <c r="N17" i="7"/>
  <c r="N18" i="7"/>
  <c r="L18" i="7"/>
  <c r="W17" i="7"/>
  <c r="AE17" i="7"/>
  <c r="AN17" i="7"/>
  <c r="AA17" i="7"/>
  <c r="T17" i="7"/>
  <c r="S17" i="7"/>
  <c r="W16" i="7"/>
  <c r="AE16" i="7"/>
  <c r="AN16" i="7"/>
  <c r="AA16" i="7"/>
  <c r="T16" i="7"/>
  <c r="S16" i="7"/>
  <c r="W15" i="7"/>
  <c r="AE15" i="7"/>
  <c r="AN15" i="7"/>
  <c r="AA15" i="7"/>
  <c r="T15" i="7"/>
  <c r="S15" i="7"/>
  <c r="W14" i="7"/>
  <c r="AE14" i="7"/>
  <c r="AN14" i="7"/>
  <c r="AA14" i="7"/>
  <c r="T14" i="7"/>
  <c r="S14" i="7"/>
  <c r="W13" i="7"/>
  <c r="AE13" i="7"/>
  <c r="AN13" i="7"/>
  <c r="AA13" i="7"/>
  <c r="T13" i="7"/>
  <c r="S13" i="7"/>
  <c r="W12" i="7"/>
  <c r="AE12" i="7"/>
  <c r="AN12" i="7"/>
  <c r="AA12" i="7"/>
  <c r="T12" i="7"/>
  <c r="S12" i="7"/>
  <c r="W11" i="7"/>
  <c r="AE11" i="7"/>
  <c r="AN11" i="7"/>
  <c r="AA11" i="7"/>
  <c r="T11" i="7"/>
  <c r="S11" i="7"/>
  <c r="W10" i="7"/>
  <c r="AE10" i="7"/>
  <c r="AN10" i="7"/>
  <c r="AA10" i="7"/>
  <c r="T10" i="7"/>
  <c r="U8" i="7"/>
  <c r="AN1" i="7"/>
  <c r="AL1" i="7"/>
  <c r="AE1" i="7"/>
  <c r="AB1" i="7"/>
  <c r="AA1" i="7"/>
  <c r="Z1" i="7"/>
  <c r="Y1" i="7"/>
  <c r="X1" i="7"/>
  <c r="W1" i="7"/>
  <c r="V1" i="7"/>
  <c r="U1" i="7"/>
</calcChain>
</file>

<file path=xl/sharedStrings.xml><?xml version="1.0" encoding="utf-8"?>
<sst xmlns="http://schemas.openxmlformats.org/spreadsheetml/2006/main" count="465" uniqueCount="109">
  <si>
    <r>
      <rPr>
        <sz val="20"/>
        <rFont val="华文行楷"/>
        <charset val="134"/>
      </rPr>
      <t>北京好利阀业集团有限公司</t>
    </r>
  </si>
  <si>
    <t>Beijing HAOLIFA Valve Group Co.,LTD</t>
  </si>
  <si>
    <t>所报价与“最终价”差额</t>
  </si>
  <si>
    <r>
      <rPr>
        <sz val="11"/>
        <rFont val="宋体"/>
        <charset val="134"/>
      </rPr>
      <t>收件人：</t>
    </r>
  </si>
  <si>
    <r>
      <rPr>
        <sz val="11"/>
        <rFont val="宋体"/>
        <charset val="134"/>
      </rPr>
      <t>报价人：</t>
    </r>
  </si>
  <si>
    <r>
      <rPr>
        <sz val="10"/>
        <rFont val="宋体"/>
        <charset val="134"/>
      </rPr>
      <t>阀门价=【面价（又称价格本上的销售底价）</t>
    </r>
    <r>
      <rPr>
        <sz val="10"/>
        <rFont val="Times New Roman"/>
        <charset val="134"/>
      </rPr>
      <t>+</t>
    </r>
    <r>
      <rPr>
        <sz val="10"/>
        <rFont val="宋体"/>
        <charset val="134"/>
      </rPr>
      <t>阀板差价</t>
    </r>
    <r>
      <rPr>
        <sz val="10"/>
        <rFont val="Times New Roman"/>
        <charset val="134"/>
      </rPr>
      <t>+</t>
    </r>
    <r>
      <rPr>
        <sz val="10"/>
        <rFont val="宋体"/>
        <charset val="134"/>
      </rPr>
      <t>阀座差价】</t>
    </r>
    <r>
      <rPr>
        <sz val="10"/>
        <rFont val="Times New Roman"/>
        <charset val="134"/>
      </rPr>
      <t>*</t>
    </r>
    <r>
      <rPr>
        <sz val="10"/>
        <rFont val="宋体"/>
        <charset val="134"/>
      </rPr>
      <t>阀门溢价系数（倍率）</t>
    </r>
  </si>
  <si>
    <r>
      <rPr>
        <sz val="11"/>
        <rFont val="宋体"/>
        <charset val="134"/>
      </rPr>
      <t>公司：</t>
    </r>
  </si>
  <si>
    <r>
      <rPr>
        <sz val="11"/>
        <rFont val="宋体"/>
        <charset val="134"/>
      </rPr>
      <t>日期：</t>
    </r>
  </si>
  <si>
    <t>仅体现阀门溢价系数</t>
  </si>
  <si>
    <t>价格本的销售底价</t>
  </si>
  <si>
    <r>
      <rPr>
        <sz val="11"/>
        <rFont val="宋体"/>
        <charset val="134"/>
      </rPr>
      <t>电话号码：</t>
    </r>
  </si>
  <si>
    <r>
      <rPr>
        <sz val="11"/>
        <rFont val="宋体"/>
        <charset val="134"/>
      </rPr>
      <t>电话：</t>
    </r>
  </si>
  <si>
    <t>010-67110192</t>
  </si>
  <si>
    <r>
      <rPr>
        <sz val="11"/>
        <rFont val="宋体"/>
        <charset val="134"/>
      </rPr>
      <t>传真：</t>
    </r>
  </si>
  <si>
    <t>010-67171220</t>
  </si>
  <si>
    <r>
      <rPr>
        <sz val="10"/>
        <rFont val="宋体"/>
        <charset val="134"/>
      </rPr>
      <t>新</t>
    </r>
    <r>
      <rPr>
        <sz val="10"/>
        <rFont val="Times New Roman"/>
        <charset val="134"/>
      </rPr>
      <t>40*1.6</t>
    </r>
  </si>
  <si>
    <r>
      <rPr>
        <sz val="10"/>
        <rFont val="宋体"/>
        <charset val="134"/>
      </rPr>
      <t>安全</t>
    </r>
  </si>
  <si>
    <r>
      <rPr>
        <sz val="11"/>
        <rFont val="宋体"/>
        <charset val="134"/>
      </rPr>
      <t>单号：</t>
    </r>
  </si>
  <si>
    <t>SGC2001001</t>
  </si>
  <si>
    <r>
      <rPr>
        <sz val="11"/>
        <rFont val="宋体"/>
        <charset val="134"/>
      </rPr>
      <t>制单：</t>
    </r>
  </si>
  <si>
    <r>
      <rPr>
        <sz val="10"/>
        <rFont val="宋体"/>
        <charset val="134"/>
      </rPr>
      <t>系数</t>
    </r>
  </si>
  <si>
    <r>
      <rPr>
        <sz val="10"/>
        <rFont val="宋体"/>
        <charset val="134"/>
      </rPr>
      <t>执行器</t>
    </r>
  </si>
  <si>
    <r>
      <rPr>
        <sz val="10"/>
        <rFont val="宋体"/>
        <charset val="134"/>
      </rPr>
      <t>气源</t>
    </r>
  </si>
  <si>
    <r>
      <rPr>
        <sz val="11"/>
        <rFont val="宋体"/>
        <charset val="134"/>
      </rPr>
      <t>项目名称：</t>
    </r>
  </si>
  <si>
    <r>
      <rPr>
        <sz val="10"/>
        <rFont val="宋体"/>
        <charset val="134"/>
      </rPr>
      <t>自检</t>
    </r>
  </si>
  <si>
    <r>
      <rPr>
        <sz val="10"/>
        <rFont val="宋体"/>
        <charset val="134"/>
      </rPr>
      <t>倍率</t>
    </r>
  </si>
  <si>
    <r>
      <rPr>
        <sz val="10"/>
        <rFont val="宋体"/>
        <charset val="134"/>
      </rPr>
      <t>代码</t>
    </r>
  </si>
  <si>
    <r>
      <rPr>
        <sz val="10"/>
        <rFont val="宋体"/>
        <charset val="134"/>
      </rPr>
      <t>面价</t>
    </r>
  </si>
  <si>
    <r>
      <rPr>
        <sz val="10"/>
        <rFont val="宋体"/>
        <charset val="134"/>
      </rPr>
      <t>阀门价</t>
    </r>
  </si>
  <si>
    <r>
      <rPr>
        <sz val="10"/>
        <rFont val="宋体"/>
        <charset val="134"/>
      </rPr>
      <t>座差价</t>
    </r>
  </si>
  <si>
    <r>
      <rPr>
        <sz val="10"/>
        <rFont val="宋体"/>
        <charset val="134"/>
      </rPr>
      <t>板差价</t>
    </r>
  </si>
  <si>
    <r>
      <rPr>
        <sz val="10"/>
        <rFont val="宋体"/>
        <charset val="134"/>
      </rPr>
      <t>扭矩</t>
    </r>
  </si>
  <si>
    <t>*1.3</t>
  </si>
  <si>
    <r>
      <rPr>
        <sz val="10"/>
        <rFont val="宋体"/>
        <charset val="134"/>
      </rPr>
      <t>型号</t>
    </r>
  </si>
  <si>
    <r>
      <rPr>
        <sz val="10"/>
        <rFont val="宋体"/>
        <charset val="134"/>
      </rPr>
      <t>单价</t>
    </r>
  </si>
  <si>
    <r>
      <rPr>
        <sz val="10"/>
        <rFont val="宋体"/>
        <charset val="134"/>
      </rPr>
      <t>计算后价</t>
    </r>
  </si>
  <si>
    <r>
      <rPr>
        <sz val="10"/>
        <rFont val="宋体"/>
        <charset val="134"/>
      </rPr>
      <t>电磁阀</t>
    </r>
  </si>
  <si>
    <r>
      <rPr>
        <sz val="10"/>
        <rFont val="宋体"/>
        <charset val="134"/>
      </rPr>
      <t>回信器</t>
    </r>
  </si>
  <si>
    <r>
      <rPr>
        <sz val="10"/>
        <rFont val="宋体"/>
        <charset val="134"/>
      </rPr>
      <t>三联件</t>
    </r>
  </si>
  <si>
    <r>
      <rPr>
        <sz val="10"/>
        <rFont val="宋体"/>
        <charset val="134"/>
      </rPr>
      <t>可离合</t>
    </r>
  </si>
  <si>
    <r>
      <rPr>
        <sz val="10"/>
        <rFont val="宋体"/>
        <charset val="134"/>
      </rPr>
      <t>法兰</t>
    </r>
  </si>
  <si>
    <r>
      <rPr>
        <sz val="10"/>
        <rFont val="宋体"/>
        <charset val="134"/>
      </rPr>
      <t>螺栓</t>
    </r>
  </si>
  <si>
    <r>
      <rPr>
        <sz val="10"/>
        <rFont val="宋体"/>
        <charset val="134"/>
      </rPr>
      <t>其他</t>
    </r>
  </si>
  <si>
    <t>运费</t>
  </si>
  <si>
    <r>
      <rPr>
        <sz val="10"/>
        <rFont val="宋体"/>
        <charset val="134"/>
      </rPr>
      <t>最终价</t>
    </r>
  </si>
  <si>
    <r>
      <rPr>
        <sz val="11"/>
        <rFont val="宋体"/>
        <charset val="134"/>
      </rPr>
      <t>序号</t>
    </r>
  </si>
  <si>
    <r>
      <rPr>
        <sz val="11"/>
        <rFont val="宋体"/>
        <charset val="134"/>
      </rPr>
      <t>名</t>
    </r>
    <r>
      <rPr>
        <sz val="11"/>
        <rFont val="Times New Roman"/>
        <charset val="134"/>
      </rPr>
      <t xml:space="preserve">  </t>
    </r>
    <r>
      <rPr>
        <sz val="11"/>
        <rFont val="宋体"/>
        <charset val="134"/>
      </rPr>
      <t>称</t>
    </r>
  </si>
  <si>
    <r>
      <rPr>
        <sz val="11"/>
        <rFont val="宋体"/>
        <charset val="134"/>
      </rPr>
      <t>好利阀门型号</t>
    </r>
  </si>
  <si>
    <r>
      <rPr>
        <sz val="11"/>
        <rFont val="宋体"/>
        <charset val="134"/>
      </rPr>
      <t>规格</t>
    </r>
  </si>
  <si>
    <t>压力</t>
  </si>
  <si>
    <t>阀体</t>
  </si>
  <si>
    <t>阀板</t>
  </si>
  <si>
    <t>阀轴</t>
  </si>
  <si>
    <t>密封材质</t>
  </si>
  <si>
    <t>驱动形式</t>
  </si>
  <si>
    <r>
      <rPr>
        <sz val="11"/>
        <rFont val="宋体"/>
        <charset val="134"/>
      </rPr>
      <t>连接方式</t>
    </r>
  </si>
  <si>
    <r>
      <rPr>
        <sz val="11"/>
        <rFont val="宋体"/>
        <charset val="134"/>
      </rPr>
      <t>数量</t>
    </r>
  </si>
  <si>
    <r>
      <rPr>
        <sz val="11"/>
        <rFont val="宋体"/>
        <charset val="134"/>
      </rPr>
      <t>单价</t>
    </r>
  </si>
  <si>
    <r>
      <rPr>
        <sz val="11"/>
        <rFont val="宋体"/>
        <charset val="134"/>
      </rPr>
      <t>合计</t>
    </r>
  </si>
  <si>
    <t>其他</t>
  </si>
  <si>
    <r>
      <rPr>
        <sz val="11"/>
        <rFont val="宋体"/>
        <charset val="134"/>
      </rPr>
      <t>介质</t>
    </r>
  </si>
  <si>
    <r>
      <rPr>
        <sz val="11"/>
        <rFont val="宋体"/>
        <charset val="134"/>
      </rPr>
      <t>温度</t>
    </r>
  </si>
  <si>
    <r>
      <rPr>
        <sz val="11"/>
        <rFont val="宋体"/>
        <charset val="134"/>
      </rPr>
      <t>备注</t>
    </r>
  </si>
  <si>
    <t>手柄蝶阀</t>
  </si>
  <si>
    <t>220D7A1XN-10Q</t>
  </si>
  <si>
    <t>DN100</t>
  </si>
  <si>
    <t>PN10</t>
  </si>
  <si>
    <t>球铁</t>
  </si>
  <si>
    <t>球铁覆尼龙</t>
  </si>
  <si>
    <t>2Cr13</t>
  </si>
  <si>
    <t>EPDM</t>
  </si>
  <si>
    <t>手柄</t>
  </si>
  <si>
    <t>对夹式</t>
  </si>
  <si>
    <t>水</t>
  </si>
  <si>
    <t>常温</t>
  </si>
  <si>
    <t>价格本</t>
  </si>
  <si>
    <t>220D7A1XN-16Q</t>
  </si>
  <si>
    <t>DN125</t>
  </si>
  <si>
    <t>涡轮蝶阀</t>
  </si>
  <si>
    <t>220D37A1XP-16Q</t>
  </si>
  <si>
    <t>DN200</t>
  </si>
  <si>
    <t>PN16</t>
  </si>
  <si>
    <t>304SS</t>
  </si>
  <si>
    <t>涡轮</t>
  </si>
  <si>
    <t>270D7A1XP-16Q</t>
  </si>
  <si>
    <t>系列价</t>
  </si>
  <si>
    <t>DN80</t>
  </si>
  <si>
    <t>老价格</t>
  </si>
  <si>
    <t>气动蝶阀</t>
  </si>
  <si>
    <t>270D67A1XN-10Q</t>
  </si>
  <si>
    <t>气动</t>
  </si>
  <si>
    <t>适配国产单作用常闭型气动执行器，含回信器、电磁阀，不含其它附件</t>
  </si>
  <si>
    <t>价格本，含外采</t>
  </si>
  <si>
    <t>KT-125-8S</t>
  </si>
  <si>
    <r>
      <rPr>
        <sz val="12"/>
        <rFont val="Times New Roman"/>
        <charset val="134"/>
      </rPr>
      <t xml:space="preserve">          1</t>
    </r>
    <r>
      <rPr>
        <sz val="12"/>
        <rFont val="楷体_GB2312"/>
        <charset val="134"/>
      </rPr>
      <t>、价格：以上价格为</t>
    </r>
    <r>
      <rPr>
        <sz val="12"/>
        <color indexed="8"/>
        <rFont val="楷体_GB2312"/>
        <charset val="134"/>
      </rPr>
      <t>含税不含运费</t>
    </r>
    <r>
      <rPr>
        <sz val="12"/>
        <rFont val="楷体_GB2312"/>
        <charset val="134"/>
      </rPr>
      <t>成交价格；</t>
    </r>
  </si>
  <si>
    <r>
      <rPr>
        <sz val="12"/>
        <rFont val="Times New Roman"/>
        <charset val="134"/>
      </rPr>
      <t xml:space="preserve">          2</t>
    </r>
    <r>
      <rPr>
        <sz val="12"/>
        <rFont val="楷体_GB2312"/>
        <charset val="134"/>
      </rPr>
      <t>、供货周期：</t>
    </r>
    <r>
      <rPr>
        <sz val="12"/>
        <rFont val="Times New Roman"/>
        <charset val="134"/>
      </rPr>
      <t xml:space="preserve">  </t>
    </r>
    <r>
      <rPr>
        <sz val="12"/>
        <rFont val="楷体_GB2312"/>
        <charset val="134"/>
      </rPr>
      <t>个工作日</t>
    </r>
  </si>
  <si>
    <r>
      <rPr>
        <sz val="12"/>
        <rFont val="Times New Roman"/>
        <charset val="134"/>
      </rPr>
      <t xml:space="preserve">          3</t>
    </r>
    <r>
      <rPr>
        <sz val="12"/>
        <rFont val="楷体_GB2312"/>
        <charset val="134"/>
      </rPr>
      <t>、供货方式：款到发货；</t>
    </r>
  </si>
  <si>
    <r>
      <rPr>
        <sz val="12"/>
        <rFont val="Times New Roman"/>
        <charset val="134"/>
      </rPr>
      <t xml:space="preserve">          4</t>
    </r>
    <r>
      <rPr>
        <sz val="12"/>
        <rFont val="楷体_GB2312"/>
        <charset val="134"/>
      </rPr>
      <t>、价格有效期</t>
    </r>
    <r>
      <rPr>
        <sz val="12"/>
        <rFont val="Times New Roman"/>
        <charset val="134"/>
      </rPr>
      <t>10</t>
    </r>
    <r>
      <rPr>
        <sz val="12"/>
        <rFont val="楷体_GB2312"/>
        <charset val="134"/>
      </rPr>
      <t>天；</t>
    </r>
  </si>
  <si>
    <r>
      <rPr>
        <sz val="12"/>
        <rFont val="Times New Roman"/>
        <charset val="134"/>
      </rPr>
      <t>Add</t>
    </r>
    <r>
      <rPr>
        <sz val="12"/>
        <rFont val="楷体_GB2312"/>
        <charset val="134"/>
      </rPr>
      <t>：北京市</t>
    </r>
    <r>
      <rPr>
        <sz val="12"/>
        <rFont val="Times New Roman"/>
        <charset val="134"/>
      </rPr>
      <t xml:space="preserve"> </t>
    </r>
    <r>
      <rPr>
        <sz val="12"/>
        <rFont val="楷体_GB2312"/>
        <charset val="134"/>
      </rPr>
      <t>东城区</t>
    </r>
    <r>
      <rPr>
        <sz val="12"/>
        <rFont val="Times New Roman"/>
        <charset val="134"/>
      </rPr>
      <t xml:space="preserve"> </t>
    </r>
    <r>
      <rPr>
        <sz val="12"/>
        <rFont val="楷体_GB2312"/>
        <charset val="134"/>
      </rPr>
      <t>广渠门内大街</t>
    </r>
    <r>
      <rPr>
        <sz val="12"/>
        <rFont val="Times New Roman"/>
        <charset val="134"/>
      </rPr>
      <t>90</t>
    </r>
    <r>
      <rPr>
        <sz val="12"/>
        <rFont val="楷体_GB2312"/>
        <charset val="134"/>
      </rPr>
      <t>号</t>
    </r>
    <r>
      <rPr>
        <sz val="12"/>
        <rFont val="Times New Roman"/>
        <charset val="134"/>
      </rPr>
      <t xml:space="preserve"> </t>
    </r>
    <r>
      <rPr>
        <sz val="12"/>
        <rFont val="楷体_GB2312"/>
        <charset val="134"/>
      </rPr>
      <t>新裕商务大厦</t>
    </r>
    <r>
      <rPr>
        <sz val="12"/>
        <rFont val="Times New Roman"/>
        <charset val="134"/>
      </rPr>
      <t xml:space="preserve">506#  </t>
    </r>
    <r>
      <rPr>
        <sz val="12"/>
        <rFont val="楷体_GB2312"/>
        <charset val="134"/>
      </rPr>
      <t>邮编：</t>
    </r>
    <r>
      <rPr>
        <sz val="12"/>
        <rFont val="Times New Roman"/>
        <charset val="134"/>
      </rPr>
      <t>100062</t>
    </r>
  </si>
  <si>
    <r>
      <rPr>
        <sz val="12"/>
        <rFont val="楷体_GB2312"/>
        <charset val="134"/>
      </rPr>
      <t>北京好利集团商务管理中心</t>
    </r>
  </si>
  <si>
    <r>
      <t>回复：</t>
    </r>
    <r>
      <rPr>
        <sz val="10"/>
        <rFont val="Times New Roman"/>
        <charset val="134"/>
      </rPr>
      <t>1</t>
    </r>
    <r>
      <rPr>
        <sz val="10"/>
        <rFont val="华文中宋"/>
        <charset val="134"/>
      </rPr>
      <t>、此</t>
    </r>
    <r>
      <rPr>
        <sz val="10"/>
        <rFont val="Times New Roman"/>
        <charset val="134"/>
      </rPr>
      <t>Sheet1</t>
    </r>
    <r>
      <rPr>
        <sz val="10"/>
        <rFont val="华文中宋"/>
        <charset val="134"/>
      </rPr>
      <t>报价单中以</t>
    </r>
    <r>
      <rPr>
        <sz val="10"/>
        <rFont val="Times New Roman"/>
        <charset val="134"/>
      </rPr>
      <t>220</t>
    </r>
    <r>
      <rPr>
        <sz val="10"/>
        <rFont val="华文中宋"/>
        <charset val="134"/>
      </rPr>
      <t>和</t>
    </r>
    <r>
      <rPr>
        <sz val="10"/>
        <rFont val="Times New Roman"/>
        <charset val="134"/>
      </rPr>
      <t>270</t>
    </r>
    <r>
      <rPr>
        <sz val="10"/>
        <rFont val="华文中宋"/>
        <charset val="134"/>
      </rPr>
      <t>系列蝶阀为例，结合驱动形式及阀板材质不同，分别选取了手柄、涡轮、无头</t>
    </r>
    <r>
      <rPr>
        <sz val="10"/>
        <rFont val="Times New Roman"/>
        <charset val="134"/>
      </rPr>
      <t>+</t>
    </r>
    <r>
      <rPr>
        <sz val="10"/>
        <rFont val="华文中宋"/>
        <charset val="134"/>
      </rPr>
      <t>气动执行机构三种；</t>
    </r>
    <r>
      <rPr>
        <sz val="10"/>
        <rFont val="Times New Roman"/>
        <charset val="134"/>
      </rPr>
      <t>2</t>
    </r>
    <r>
      <rPr>
        <sz val="10"/>
        <rFont val="华文中宋"/>
        <charset val="134"/>
      </rPr>
      <t>、针对可能会遇到的价格和情形，有以下几类：一是正常的公司统一的销售底价</t>
    </r>
    <r>
      <rPr>
        <sz val="10"/>
        <rFont val="Times New Roman"/>
        <charset val="134"/>
      </rPr>
      <t>*</t>
    </r>
    <r>
      <rPr>
        <sz val="10"/>
        <rFont val="华文中宋"/>
        <charset val="134"/>
      </rPr>
      <t>溢价系数；二是公司有长期战略合作的老客户，存在系列价（价格是公司领导核准同意的低于销售底价的价格）；三是与公司长期合作，沿用之前供货产品的老价格。</t>
    </r>
    <r>
      <rPr>
        <sz val="10"/>
        <rFont val="Times New Roman"/>
        <charset val="134"/>
      </rPr>
      <t>3</t>
    </r>
    <r>
      <rPr>
        <sz val="10"/>
        <rFont val="华文中宋"/>
        <charset val="134"/>
      </rPr>
      <t>、具体在旁边如何测算体现：（</t>
    </r>
    <r>
      <rPr>
        <sz val="10"/>
        <rFont val="Times New Roman"/>
        <charset val="134"/>
      </rPr>
      <t>1</t>
    </r>
    <r>
      <rPr>
        <sz val="10"/>
        <rFont val="华文中宋"/>
        <charset val="134"/>
      </rPr>
      <t>）</t>
    </r>
    <r>
      <rPr>
        <sz val="10"/>
        <rFont val="Times New Roman"/>
        <charset val="134"/>
      </rPr>
      <t>“</t>
    </r>
    <r>
      <rPr>
        <sz val="10"/>
        <rFont val="华文中宋"/>
        <charset val="134"/>
      </rPr>
      <t>自检</t>
    </r>
    <r>
      <rPr>
        <sz val="10"/>
        <rFont val="Times New Roman"/>
        <charset val="134"/>
      </rPr>
      <t>”</t>
    </r>
    <r>
      <rPr>
        <sz val="10"/>
        <rFont val="华文中宋"/>
        <charset val="134"/>
      </rPr>
      <t>指表中</t>
    </r>
    <r>
      <rPr>
        <sz val="10"/>
        <rFont val="Times New Roman"/>
        <charset val="134"/>
      </rPr>
      <t>“</t>
    </r>
    <r>
      <rPr>
        <sz val="10"/>
        <rFont val="华文中宋"/>
        <charset val="134"/>
      </rPr>
      <t>所报单价</t>
    </r>
    <r>
      <rPr>
        <sz val="10"/>
        <rFont val="Times New Roman"/>
        <charset val="134"/>
      </rPr>
      <t>”</t>
    </r>
    <r>
      <rPr>
        <sz val="10"/>
        <rFont val="华文中宋"/>
        <charset val="134"/>
      </rPr>
      <t>与右侧系数</t>
    </r>
    <r>
      <rPr>
        <sz val="10"/>
        <rFont val="Times New Roman"/>
        <charset val="134"/>
      </rPr>
      <t>“</t>
    </r>
    <r>
      <rPr>
        <sz val="10"/>
        <rFont val="华文中宋"/>
        <charset val="134"/>
      </rPr>
      <t>最终单价</t>
    </r>
    <r>
      <rPr>
        <sz val="10"/>
        <rFont val="Times New Roman"/>
        <charset val="134"/>
      </rPr>
      <t>”</t>
    </r>
    <r>
      <rPr>
        <sz val="10"/>
        <rFont val="华文中宋"/>
        <charset val="134"/>
      </rPr>
      <t>的差额，</t>
    </r>
    <r>
      <rPr>
        <sz val="10"/>
        <rFont val="Times New Roman"/>
        <charset val="134"/>
      </rPr>
      <t>“</t>
    </r>
    <r>
      <rPr>
        <sz val="10"/>
        <rFont val="华文中宋"/>
        <charset val="134"/>
      </rPr>
      <t>最终单价</t>
    </r>
    <r>
      <rPr>
        <sz val="10"/>
        <rFont val="Times New Roman"/>
        <charset val="134"/>
      </rPr>
      <t>”=</t>
    </r>
    <r>
      <rPr>
        <sz val="10"/>
        <rFont val="华文中宋"/>
        <charset val="134"/>
      </rPr>
      <t>阀门价</t>
    </r>
    <r>
      <rPr>
        <sz val="10"/>
        <rFont val="Times New Roman"/>
        <charset val="134"/>
      </rPr>
      <t>+</t>
    </r>
    <r>
      <rPr>
        <sz val="10"/>
        <rFont val="华文中宋"/>
        <charset val="134"/>
      </rPr>
      <t>执行器计算后价</t>
    </r>
    <r>
      <rPr>
        <sz val="10"/>
        <rFont val="Times New Roman"/>
        <charset val="134"/>
      </rPr>
      <t>+</t>
    </r>
    <r>
      <rPr>
        <sz val="10"/>
        <rFont val="华文中宋"/>
        <charset val="134"/>
      </rPr>
      <t>辅件（电磁阀</t>
    </r>
    <r>
      <rPr>
        <sz val="10"/>
        <rFont val="Times New Roman"/>
        <charset val="134"/>
      </rPr>
      <t>/</t>
    </r>
    <r>
      <rPr>
        <sz val="10"/>
        <rFont val="华文中宋"/>
        <charset val="134"/>
      </rPr>
      <t>回信器</t>
    </r>
    <r>
      <rPr>
        <sz val="10"/>
        <rFont val="Times New Roman"/>
        <charset val="134"/>
      </rPr>
      <t>/</t>
    </r>
    <r>
      <rPr>
        <sz val="10"/>
        <rFont val="华文中宋"/>
        <charset val="134"/>
      </rPr>
      <t>定位器</t>
    </r>
    <r>
      <rPr>
        <sz val="10"/>
        <rFont val="Times New Roman"/>
        <charset val="134"/>
      </rPr>
      <t>/</t>
    </r>
    <r>
      <rPr>
        <sz val="10"/>
        <rFont val="华文中宋"/>
        <charset val="134"/>
      </rPr>
      <t>可离合</t>
    </r>
    <r>
      <rPr>
        <sz val="10"/>
        <rFont val="Times New Roman"/>
        <charset val="134"/>
      </rPr>
      <t>/</t>
    </r>
    <r>
      <rPr>
        <sz val="10"/>
        <rFont val="华文中宋"/>
        <charset val="134"/>
      </rPr>
      <t>气源三联件</t>
    </r>
    <r>
      <rPr>
        <sz val="10"/>
        <rFont val="Times New Roman"/>
        <charset val="134"/>
      </rPr>
      <t>/</t>
    </r>
    <r>
      <rPr>
        <sz val="10"/>
        <rFont val="华文中宋"/>
        <charset val="134"/>
      </rPr>
      <t>法兰</t>
    </r>
    <r>
      <rPr>
        <sz val="10"/>
        <rFont val="Times New Roman"/>
        <charset val="134"/>
      </rPr>
      <t>/</t>
    </r>
    <r>
      <rPr>
        <sz val="10"/>
        <rFont val="华文中宋"/>
        <charset val="134"/>
      </rPr>
      <t>螺栓</t>
    </r>
    <r>
      <rPr>
        <sz val="10"/>
        <rFont val="Times New Roman"/>
        <charset val="134"/>
      </rPr>
      <t>/</t>
    </r>
    <r>
      <rPr>
        <sz val="10"/>
        <rFont val="华文中宋"/>
        <charset val="134"/>
      </rPr>
      <t>其他</t>
    </r>
    <r>
      <rPr>
        <sz val="10"/>
        <rFont val="Times New Roman"/>
        <charset val="134"/>
      </rPr>
      <t>/</t>
    </r>
    <r>
      <rPr>
        <sz val="10"/>
        <rFont val="华文中宋"/>
        <charset val="134"/>
      </rPr>
      <t>运费）。如果差额为</t>
    </r>
    <r>
      <rPr>
        <sz val="10"/>
        <rFont val="Times New Roman"/>
        <charset val="134"/>
      </rPr>
      <t>0</t>
    </r>
    <r>
      <rPr>
        <sz val="10"/>
        <rFont val="华文中宋"/>
        <charset val="134"/>
      </rPr>
      <t>（所报价</t>
    </r>
    <r>
      <rPr>
        <sz val="10"/>
        <rFont val="Times New Roman"/>
        <charset val="134"/>
      </rPr>
      <t>=</t>
    </r>
    <r>
      <rPr>
        <sz val="10"/>
        <rFont val="华文中宋"/>
        <charset val="134"/>
      </rPr>
      <t>最终价），则红色字体显示为正确（设置了</t>
    </r>
    <r>
      <rPr>
        <sz val="10"/>
        <rFont val="Times New Roman"/>
        <charset val="134"/>
      </rPr>
      <t>1</t>
    </r>
    <r>
      <rPr>
        <sz val="10"/>
        <rFont val="华文中宋"/>
        <charset val="134"/>
      </rPr>
      <t>个</t>
    </r>
    <r>
      <rPr>
        <sz val="10"/>
        <rFont val="Times New Roman"/>
        <charset val="134"/>
      </rPr>
      <t>if</t>
    </r>
    <r>
      <rPr>
        <sz val="10"/>
        <rFont val="华文中宋"/>
        <charset val="134"/>
      </rPr>
      <t>函数）；如果为负值（所报价</t>
    </r>
    <r>
      <rPr>
        <sz val="10"/>
        <rFont val="Times New Roman"/>
        <charset val="134"/>
      </rPr>
      <t>&lt;</t>
    </r>
    <r>
      <rPr>
        <sz val="10"/>
        <rFont val="华文中宋"/>
        <charset val="134"/>
      </rPr>
      <t>最终价，亏）或正值（所报价</t>
    </r>
    <r>
      <rPr>
        <sz val="10"/>
        <rFont val="Times New Roman"/>
        <charset val="134"/>
      </rPr>
      <t>&gt;</t>
    </r>
    <r>
      <rPr>
        <sz val="10"/>
        <rFont val="华文中宋"/>
        <charset val="134"/>
      </rPr>
      <t>最终价，盈），则红色字体显示为错误，算是预警。（</t>
    </r>
    <r>
      <rPr>
        <sz val="10"/>
        <rFont val="Times New Roman"/>
        <charset val="134"/>
      </rPr>
      <t>2</t>
    </r>
    <r>
      <rPr>
        <sz val="10"/>
        <rFont val="华文中宋"/>
        <charset val="134"/>
      </rPr>
      <t>）</t>
    </r>
    <r>
      <rPr>
        <sz val="10"/>
        <rFont val="Times New Roman"/>
        <charset val="134"/>
      </rPr>
      <t>“</t>
    </r>
    <r>
      <rPr>
        <sz val="10"/>
        <rFont val="华文中宋"/>
        <charset val="134"/>
      </rPr>
      <t>倍率</t>
    </r>
    <r>
      <rPr>
        <sz val="10"/>
        <rFont val="Times New Roman"/>
        <charset val="134"/>
      </rPr>
      <t>”</t>
    </r>
    <r>
      <rPr>
        <sz val="10"/>
        <rFont val="华文中宋"/>
        <charset val="134"/>
      </rPr>
      <t>指阀门溢价系数，即阀门价</t>
    </r>
    <r>
      <rPr>
        <sz val="10"/>
        <rFont val="Times New Roman"/>
        <charset val="134"/>
      </rPr>
      <t>/</t>
    </r>
    <r>
      <rPr>
        <sz val="10"/>
        <rFont val="华文中宋"/>
        <charset val="134"/>
      </rPr>
      <t>面价</t>
    </r>
    <r>
      <rPr>
        <sz val="10"/>
        <rFont val="Times New Roman"/>
        <charset val="134"/>
      </rPr>
      <t>+</t>
    </r>
    <r>
      <rPr>
        <sz val="10"/>
        <rFont val="华文中宋"/>
        <charset val="134"/>
      </rPr>
      <t>阀板差价</t>
    </r>
    <r>
      <rPr>
        <sz val="10"/>
        <rFont val="Times New Roman"/>
        <charset val="134"/>
      </rPr>
      <t>+</t>
    </r>
    <r>
      <rPr>
        <sz val="10"/>
        <rFont val="华文中宋"/>
        <charset val="134"/>
      </rPr>
      <t>阀座差价，此处</t>
    </r>
    <r>
      <rPr>
        <sz val="10"/>
        <rFont val="Times New Roman"/>
        <charset val="134"/>
      </rPr>
      <t>“</t>
    </r>
    <r>
      <rPr>
        <sz val="10"/>
        <rFont val="华文中宋"/>
        <charset val="134"/>
      </rPr>
      <t>阀门价</t>
    </r>
    <r>
      <rPr>
        <sz val="10"/>
        <rFont val="Times New Roman"/>
        <charset val="134"/>
      </rPr>
      <t>”=</t>
    </r>
    <r>
      <rPr>
        <sz val="10"/>
        <rFont val="华文中宋"/>
        <charset val="134"/>
      </rPr>
      <t>【面价（又称价格本上的销售底价）</t>
    </r>
    <r>
      <rPr>
        <sz val="10"/>
        <rFont val="Times New Roman"/>
        <charset val="134"/>
      </rPr>
      <t>+</t>
    </r>
    <r>
      <rPr>
        <sz val="10"/>
        <rFont val="华文中宋"/>
        <charset val="134"/>
      </rPr>
      <t>阀板差价</t>
    </r>
    <r>
      <rPr>
        <sz val="10"/>
        <rFont val="Times New Roman"/>
        <charset val="134"/>
      </rPr>
      <t>+</t>
    </r>
    <r>
      <rPr>
        <sz val="10"/>
        <rFont val="华文中宋"/>
        <charset val="134"/>
      </rPr>
      <t>阀座差价】</t>
    </r>
    <r>
      <rPr>
        <sz val="10"/>
        <rFont val="Times New Roman"/>
        <charset val="134"/>
      </rPr>
      <t>*</t>
    </r>
    <r>
      <rPr>
        <sz val="10"/>
        <rFont val="华文中宋"/>
        <charset val="134"/>
      </rPr>
      <t>阀门溢价系数（倍率）。在这里，执行器的溢价系数是结合客户指定进口或国产品牌及外采供应商来核定，先以无锡高商</t>
    </r>
    <r>
      <rPr>
        <sz val="10"/>
        <rFont val="Times New Roman"/>
        <charset val="134"/>
      </rPr>
      <t>KT</t>
    </r>
    <r>
      <rPr>
        <sz val="10"/>
        <rFont val="华文中宋"/>
        <charset val="134"/>
      </rPr>
      <t>系列常闭型单作用气动执行器为例，假设溢价系数设定为</t>
    </r>
    <r>
      <rPr>
        <sz val="10"/>
        <rFont val="Times New Roman"/>
        <charset val="134"/>
      </rPr>
      <t>1.3</t>
    </r>
    <r>
      <rPr>
        <sz val="10"/>
        <rFont val="华文中宋"/>
        <charset val="134"/>
      </rPr>
      <t>，电磁阀与回信器固定对外报价为</t>
    </r>
    <r>
      <rPr>
        <sz val="10"/>
        <rFont val="Times New Roman"/>
        <charset val="134"/>
      </rPr>
      <t>150</t>
    </r>
    <r>
      <rPr>
        <sz val="10"/>
        <rFont val="华文中宋"/>
        <charset val="134"/>
      </rPr>
      <t>元，填写安全扭矩数，核完运费等，得出最终价。</t>
    </r>
    <r>
      <rPr>
        <sz val="10"/>
        <rFont val="Times New Roman"/>
        <charset val="134"/>
      </rPr>
      <t>4</t>
    </r>
    <r>
      <rPr>
        <sz val="10"/>
        <rFont val="华文中宋"/>
        <charset val="134"/>
      </rPr>
      <t>、客户要求整单优惠的情形，我做两个表格，详见</t>
    </r>
    <r>
      <rPr>
        <sz val="10"/>
        <rFont val="Times New Roman"/>
        <charset val="134"/>
      </rPr>
      <t>Sheet2</t>
    </r>
    <r>
      <rPr>
        <sz val="10"/>
        <rFont val="华文中宋"/>
        <charset val="134"/>
      </rPr>
      <t>对比分析</t>
    </r>
    <r>
      <rPr>
        <sz val="10"/>
        <rFont val="Times New Roman"/>
        <charset val="134"/>
      </rPr>
      <t>1-2</t>
    </r>
    <r>
      <rPr>
        <sz val="10"/>
        <rFont val="华文中宋"/>
        <charset val="134"/>
      </rPr>
      <t>。</t>
    </r>
  </si>
  <si>
    <t>整单优惠价</t>
  </si>
  <si>
    <t>在这个特殊订单模拟报价中，假设阀门报价倍率都是按照1.2，中间可能会存在系列价、之前供货合同老价格等情况，包括运费这些都暂不考虑。</t>
  </si>
  <si>
    <t>1、正常报价，最终价按照39060元执行。</t>
  </si>
  <si>
    <t>2、经领导核算价格比例后，批准同意可以走优惠价，假设客户要求38000元成单的情形测算：</t>
  </si>
  <si>
    <t>1）先调整红色数字“1”，进行整单优惠到38000元，则将1调整为0.9728，相应“自检”、“最终价”这两列数据会调整，所有单品的阀门单价就会发生变化，即在原来报价基础上都下了3%，薄利产品的溢价空间就会变小，利润变低；统一按照销售底价核算，此单阀门成本：29785，气动执行器：4070，回信器、电磁阀暂按110元/个：1100，成本总计：34955元，报价38000元，利润：3045。</t>
  </si>
  <si>
    <t>2）如单独对某个单项产品（利润较高）进行价格调整，比如涉及外采的气动执行器，如果在确保其他薄利产品报价比例不变的情况下，单独降低这个产品的利润点，最终实现优惠价，详见Sheet3对比分析2。要单独对这个产品的阀门价溢价系数进行调整，如阀门价调到1.02，执行器调整到1.1，最终优惠价亦能实现38000元。但这里存在一个弊端，就是这种配套产品，怎么能够在系统里实现价格体系的合理设定。（销售价格的分类，公司统一的销售底价，溢价比例，考虑一些特殊客户因素）</t>
  </si>
  <si>
    <t>最终总价</t>
  </si>
  <si>
    <t>2）如单独对某个单项产品（利润较高）进行价格调整，比如涉及外采的气动执行器，如果在确保其他薄利产品报价比例不变的情况下，单独降低这个产品的利润点，最终实现优惠价，详见Sheet3对比分析2。要单独对这个产品的阀门价溢价系数进行调整，如阀门价调到1.02，执行器调整到1.1，最终优惠价亦能实现38000元。但这里存在一个弊端，就是这种配套产品，怎么能够在系统里实现价格体系的合理设定，以实现利润最大化。（销售价格的分类，公司统一的销售底价，溢价比例，考虑一些特殊客户因素）</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</si>
</sst>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0" formatCode="0_);[Red]\(0\)"/>
    <numFmt numFmtId="181" formatCode="0_ "/>
  </numFmts>
  <fonts count="22" x14ac:knownFonts="1">
    <font>
      <sz val="11"/>
      <color theme="1"/>
      <name val="宋体"/>
      <charset val="134"/>
      <scheme val="minor"/>
    </font>
    <font>
      <sz val="12"/>
      <name val="Times New Roman"/>
      <charset val="134"/>
    </font>
    <font>
      <sz val="10"/>
      <name val="Times New Roman"/>
      <charset val="134"/>
    </font>
    <font>
      <b/>
      <sz val="10"/>
      <color theme="1"/>
      <name val="宋体"/>
      <charset val="134"/>
      <scheme val="minor"/>
    </font>
    <font>
      <sz val="10"/>
      <color theme="1"/>
      <name val="宋体"/>
      <charset val="134"/>
      <scheme val="minor"/>
    </font>
    <font>
      <sz val="10"/>
      <color theme="1"/>
      <name val="Times New Roman"/>
      <charset val="134"/>
    </font>
    <font>
      <sz val="20"/>
      <name val="Times New Roman"/>
      <charset val="134"/>
    </font>
    <font>
      <sz val="11"/>
      <name val="Times New Roman"/>
      <charset val="134"/>
    </font>
    <font>
      <sz val="11"/>
      <name val="宋体"/>
      <charset val="134"/>
    </font>
    <font>
      <sz val="10"/>
      <name val="宋体"/>
      <charset val="134"/>
    </font>
    <font>
      <b/>
      <sz val="12"/>
      <color rgb="FFFF0000"/>
      <name val="Times New Roman"/>
      <charset val="134"/>
    </font>
    <font>
      <b/>
      <sz val="10"/>
      <color theme="0" tint="-0.749992370372631"/>
      <name val="Times New Roman"/>
      <charset val="134"/>
    </font>
    <font>
      <u/>
      <sz val="9"/>
      <color indexed="12"/>
      <name val="Times New Roman"/>
      <charset val="134"/>
    </font>
    <font>
      <b/>
      <sz val="10"/>
      <color theme="1"/>
      <name val="Times New Roman"/>
      <charset val="134"/>
    </font>
    <font>
      <sz val="10"/>
      <name val="华文中宋"/>
      <charset val="134"/>
    </font>
    <font>
      <b/>
      <sz val="10"/>
      <name val="Times New Roman"/>
      <charset val="134"/>
    </font>
    <font>
      <u/>
      <sz val="11"/>
      <color rgb="FF0000FF"/>
      <name val="宋体"/>
      <scheme val="minor"/>
    </font>
    <font>
      <u/>
      <sz val="12"/>
      <color indexed="12"/>
      <name val="宋体"/>
      <charset val="134"/>
    </font>
    <font>
      <sz val="20"/>
      <name val="华文行楷"/>
      <charset val="134"/>
    </font>
    <font>
      <sz val="12"/>
      <name val="楷体_GB2312"/>
      <charset val="134"/>
    </font>
    <font>
      <sz val="12"/>
      <color indexed="8"/>
      <name val="楷体_GB2312"/>
      <charset val="134"/>
    </font>
    <font>
      <sz val="9"/>
      <name val="宋体"/>
      <charset val="134"/>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
    <xf numFmtId="0" fontId="0" fillId="0" borderId="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top"/>
      <protection locked="0"/>
    </xf>
  </cellStyleXfs>
  <cellXfs count="89">
    <xf numFmtId="0" fontId="0" fillId="0" borderId="0" xfId="0">
      <alignment vertical="center"/>
    </xf>
    <xf numFmtId="0" fontId="1" fillId="0" borderId="0" xfId="0" applyFont="1" applyFill="1" applyAlignment="1"/>
    <xf numFmtId="0" fontId="2" fillId="0" borderId="0" xfId="0" applyFont="1" applyFill="1" applyAlignment="1"/>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0" xfId="0" applyFont="1" applyFill="1" applyAlignment="1">
      <alignment horizontal="center"/>
    </xf>
    <xf numFmtId="0" fontId="7" fillId="0" borderId="2" xfId="0" applyFont="1" applyFill="1" applyBorder="1" applyAlignment="1"/>
    <xf numFmtId="0" fontId="7" fillId="0" borderId="0" xfId="0" applyFont="1" applyFill="1" applyBorder="1" applyAlignment="1"/>
    <xf numFmtId="0" fontId="7" fillId="0" borderId="0" xfId="0" applyFont="1" applyFill="1" applyAlignment="1">
      <alignment horizontal="center"/>
    </xf>
    <xf numFmtId="0" fontId="7" fillId="0" borderId="1" xfId="0" applyFont="1" applyFill="1" applyBorder="1" applyAlignment="1"/>
    <xf numFmtId="0" fontId="7" fillId="0" borderId="3" xfId="0" applyFont="1" applyFill="1" applyBorder="1" applyAlignment="1"/>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0" xfId="0" applyFont="1" applyFill="1" applyAlignment="1">
      <alignment horizontal="center" vertical="center"/>
    </xf>
    <xf numFmtId="0" fontId="7" fillId="0" borderId="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0" borderId="6" xfId="0" applyFont="1" applyFill="1" applyBorder="1" applyAlignment="1"/>
    <xf numFmtId="0" fontId="9" fillId="0" borderId="6" xfId="0" applyFont="1" applyFill="1" applyBorder="1" applyAlignment="1">
      <alignment horizontal="left" vertical="center" wrapText="1"/>
    </xf>
    <xf numFmtId="0" fontId="2" fillId="0" borderId="0" xfId="0" applyFont="1" applyFill="1" applyAlignment="1">
      <alignment horizontal="center" vertical="center"/>
    </xf>
    <xf numFmtId="180" fontId="2" fillId="0" borderId="0" xfId="0" applyNumberFormat="1" applyFont="1" applyFill="1" applyAlignment="1">
      <alignment horizontal="center" vertical="center"/>
    </xf>
    <xf numFmtId="0" fontId="1" fillId="0" borderId="0" xfId="0" applyFont="1" applyFill="1" applyAlignment="1">
      <alignment vertical="center"/>
    </xf>
    <xf numFmtId="0" fontId="9" fillId="2" borderId="0" xfId="0" applyFont="1" applyFill="1" applyAlignment="1">
      <alignment horizontal="left" vertical="center"/>
    </xf>
    <xf numFmtId="181" fontId="1" fillId="0" borderId="0" xfId="0" applyNumberFormat="1" applyFont="1" applyFill="1" applyBorder="1" applyAlignment="1">
      <alignment vertical="center" wrapText="1"/>
    </xf>
    <xf numFmtId="0" fontId="2" fillId="0" borderId="0" xfId="0" applyFont="1" applyFill="1" applyBorder="1" applyAlignment="1">
      <alignment horizontal="center" vertical="center"/>
    </xf>
    <xf numFmtId="14" fontId="1" fillId="0" borderId="0" xfId="0" applyNumberFormat="1" applyFont="1" applyFill="1" applyBorder="1" applyAlignment="1">
      <alignment vertical="center" wrapText="1"/>
    </xf>
    <xf numFmtId="14" fontId="2" fillId="0" borderId="0" xfId="0" applyNumberFormat="1" applyFont="1" applyFill="1" applyBorder="1" applyAlignment="1">
      <alignment horizontal="center" vertical="center"/>
    </xf>
    <xf numFmtId="0" fontId="9" fillId="3" borderId="0" xfId="0" applyFont="1" applyFill="1" applyAlignment="1">
      <alignment horizontal="left" vertical="center"/>
    </xf>
    <xf numFmtId="0" fontId="2" fillId="3"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Fill="1" applyBorder="1" applyAlignment="1">
      <alignment vertical="center"/>
    </xf>
    <xf numFmtId="0" fontId="9" fillId="0" borderId="0" xfId="0" applyFont="1" applyFill="1" applyBorder="1" applyAlignment="1">
      <alignment horizontal="center" vertical="center"/>
    </xf>
    <xf numFmtId="0" fontId="10" fillId="0" borderId="0" xfId="0" applyFont="1" applyFill="1" applyAlignment="1">
      <alignment horizontal="center" vertical="center"/>
    </xf>
    <xf numFmtId="0" fontId="9" fillId="0" borderId="0" xfId="0" applyFont="1" applyFill="1" applyAlignment="1">
      <alignment horizontal="center" vertical="center"/>
    </xf>
    <xf numFmtId="0" fontId="2"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2" fillId="0" borderId="0" xfId="0" applyNumberFormat="1" applyFont="1" applyFill="1" applyAlignment="1">
      <alignment horizontal="center" vertical="center"/>
    </xf>
    <xf numFmtId="0" fontId="1" fillId="0" borderId="0" xfId="0" applyFont="1" applyFill="1" applyAlignment="1">
      <alignment horizontal="center" vertical="center"/>
    </xf>
    <xf numFmtId="0" fontId="11" fillId="0" borderId="0" xfId="0" applyFont="1" applyFill="1" applyBorder="1" applyAlignment="1" applyProtection="1">
      <alignment horizontal="center" vertical="center" wrapText="1"/>
      <protection locked="0"/>
    </xf>
    <xf numFmtId="0" fontId="12" fillId="0" borderId="0" xfId="1"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0" fontId="2" fillId="0" borderId="0" xfId="0" applyFont="1" applyFill="1" applyAlignment="1">
      <alignment horizontal="left" vertical="center"/>
    </xf>
    <xf numFmtId="0" fontId="9" fillId="4" borderId="0" xfId="0" applyFont="1" applyFill="1" applyAlignment="1">
      <alignment horizontal="left" vertical="center"/>
    </xf>
    <xf numFmtId="0" fontId="2" fillId="4"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Fill="1" applyAlignment="1">
      <alignment vertical="center"/>
    </xf>
    <xf numFmtId="0" fontId="7" fillId="0" borderId="10" xfId="0" applyFont="1" applyFill="1" applyBorder="1" applyAlignment="1"/>
    <xf numFmtId="0" fontId="1" fillId="0" borderId="0" xfId="0" applyFont="1" applyFill="1" applyBorder="1" applyAlignment="1">
      <alignment horizontal="justify"/>
    </xf>
    <xf numFmtId="0" fontId="1" fillId="0" borderId="0" xfId="0" applyFont="1" applyFill="1" applyBorder="1" applyAlignment="1">
      <alignment horizontal="center"/>
    </xf>
    <xf numFmtId="0" fontId="1" fillId="0" borderId="0" xfId="0" applyFont="1" applyFill="1" applyBorder="1" applyAlignment="1">
      <alignment wrapText="1"/>
    </xf>
    <xf numFmtId="0" fontId="1" fillId="0" borderId="0" xfId="0" applyFont="1" applyFill="1" applyBorder="1" applyAlignment="1">
      <alignment horizontal="center" vertical="center"/>
    </xf>
    <xf numFmtId="0" fontId="1" fillId="0" borderId="1" xfId="0" applyFont="1" applyFill="1" applyBorder="1" applyAlignment="1">
      <alignment horizontal="center" vertical="center"/>
    </xf>
    <xf numFmtId="0" fontId="9" fillId="2" borderId="0" xfId="0" applyFont="1" applyFill="1" applyAlignment="1">
      <alignment horizontal="left" vertical="center"/>
    </xf>
    <xf numFmtId="0" fontId="7" fillId="0" borderId="2" xfId="0" applyFont="1" applyFill="1" applyBorder="1" applyAlignment="1">
      <alignment horizontal="center" wrapText="1"/>
    </xf>
    <xf numFmtId="0" fontId="7" fillId="0" borderId="7" xfId="0" applyFont="1" applyFill="1" applyBorder="1" applyAlignment="1">
      <alignment horizontal="left"/>
    </xf>
    <xf numFmtId="0" fontId="7" fillId="0" borderId="2" xfId="0" applyFont="1" applyFill="1" applyBorder="1" applyAlignment="1">
      <alignment horizontal="left"/>
    </xf>
    <xf numFmtId="181" fontId="7" fillId="0" borderId="2" xfId="0" applyNumberFormat="1" applyFont="1" applyFill="1" applyBorder="1" applyAlignment="1">
      <alignment horizontal="center" vertical="center" wrapText="1"/>
    </xf>
    <xf numFmtId="0" fontId="7" fillId="0" borderId="0" xfId="0" applyFont="1" applyFill="1" applyBorder="1" applyAlignment="1">
      <alignment horizontal="center" wrapText="1"/>
    </xf>
    <xf numFmtId="0" fontId="7" fillId="0" borderId="8" xfId="0" applyFont="1" applyFill="1" applyBorder="1" applyAlignment="1">
      <alignment horizontal="left"/>
    </xf>
    <xf numFmtId="0" fontId="7" fillId="0" borderId="0" xfId="0" applyFont="1" applyFill="1" applyBorder="1" applyAlignment="1">
      <alignment horizontal="left"/>
    </xf>
    <xf numFmtId="14" fontId="7"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Alignment="1">
      <alignment horizontal="center" vertical="center"/>
    </xf>
    <xf numFmtId="0" fontId="7" fillId="0" borderId="9" xfId="0" applyFont="1" applyFill="1" applyBorder="1" applyAlignment="1">
      <alignment horizontal="center" vertical="center"/>
    </xf>
    <xf numFmtId="0" fontId="7" fillId="0" borderId="1" xfId="0" applyFont="1" applyFill="1" applyBorder="1" applyAlignment="1">
      <alignment horizontal="center"/>
    </xf>
    <xf numFmtId="0" fontId="7" fillId="0" borderId="12" xfId="0" applyFont="1" applyFill="1" applyBorder="1" applyAlignment="1">
      <alignment horizontal="center"/>
    </xf>
    <xf numFmtId="0" fontId="7" fillId="0" borderId="3"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center" vertical="center"/>
    </xf>
    <xf numFmtId="0" fontId="7" fillId="0" borderId="10" xfId="0" applyFont="1" applyFill="1" applyBorder="1" applyAlignment="1">
      <alignment horizontal="center"/>
    </xf>
    <xf numFmtId="0" fontId="7" fillId="0" borderId="11" xfId="0" applyFont="1" applyFill="1" applyBorder="1" applyAlignment="1">
      <alignment horizontal="center"/>
    </xf>
    <xf numFmtId="0" fontId="1" fillId="0" borderId="2" xfId="0" applyFont="1" applyFill="1" applyBorder="1" applyAlignment="1">
      <alignment horizontal="left" wrapText="1"/>
    </xf>
    <xf numFmtId="0" fontId="1" fillId="0" borderId="0" xfId="0" applyFont="1" applyFill="1" applyBorder="1" applyAlignment="1">
      <alignment horizontal="justify"/>
    </xf>
    <xf numFmtId="0" fontId="1" fillId="0" borderId="0" xfId="0" applyFont="1" applyFill="1" applyBorder="1" applyAlignment="1">
      <alignment horizontal="center"/>
    </xf>
    <xf numFmtId="0" fontId="14" fillId="4" borderId="0" xfId="0" applyFont="1" applyFill="1" applyAlignment="1">
      <alignment horizontal="left" vertical="center" wrapText="1"/>
    </xf>
    <xf numFmtId="0" fontId="15" fillId="4" borderId="0" xfId="0" applyFont="1" applyFill="1" applyAlignment="1">
      <alignment horizontal="left" vertical="center" wrapText="1"/>
    </xf>
    <xf numFmtId="0" fontId="1" fillId="0" borderId="0" xfId="0" applyFont="1" applyFill="1" applyAlignment="1">
      <alignment horizontal="center"/>
    </xf>
    <xf numFmtId="0" fontId="1" fillId="0" borderId="1" xfId="0" applyFont="1" applyFill="1" applyBorder="1" applyAlignment="1">
      <alignment horizontal="center"/>
    </xf>
    <xf numFmtId="0" fontId="6" fillId="0" borderId="0" xfId="0" applyFont="1" applyFill="1" applyAlignment="1">
      <alignment horizontal="center" vertical="center"/>
    </xf>
    <xf numFmtId="0" fontId="7" fillId="0" borderId="2" xfId="0" applyFont="1" applyFill="1" applyBorder="1" applyAlignment="1">
      <alignment horizontal="center"/>
    </xf>
    <xf numFmtId="0" fontId="7" fillId="0" borderId="0" xfId="0" applyFont="1" applyFill="1" applyAlignment="1">
      <alignment horizontal="center"/>
    </xf>
    <xf numFmtId="0" fontId="7" fillId="0" borderId="9" xfId="0" applyFont="1" applyFill="1" applyBorder="1" applyAlignment="1">
      <alignment horizontal="center"/>
    </xf>
    <xf numFmtId="0" fontId="4" fillId="0" borderId="0" xfId="0" applyFont="1" applyAlignment="1">
      <alignment horizontal="left" vertical="center" wrapText="1"/>
    </xf>
  </cellXfs>
  <cellStyles count="3">
    <cellStyle name="常规" xfId="0" builtinId="0"/>
    <cellStyle name="超链接" xfId="1" builtinId="8"/>
    <cellStyle name="超链接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290175" y="1051560"/>
          <a:ext cx="952500" cy="3143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153265" y="1238250"/>
          <a:ext cx="619125" cy="3524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237490</xdr:colOff>
      <xdr:row>4</xdr:row>
      <xdr:rowOff>180975</xdr:rowOff>
    </xdr:from>
    <xdr:to>
      <xdr:col>19</xdr:col>
      <xdr:colOff>342265</xdr:colOff>
      <xdr:row>8</xdr:row>
      <xdr:rowOff>0</xdr:rowOff>
    </xdr:to>
    <xdr:cxnSp macro="">
      <xdr:nvCxnSpPr>
        <xdr:cNvPr id="20" name="肘形连接符 19"/>
        <xdr:cNvCxnSpPr/>
      </xdr:nvCxnSpPr>
      <xdr:spPr>
        <a:xfrm rot="16200000">
          <a:off x="10772140" y="1362075"/>
          <a:ext cx="619125" cy="10477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284797</xdr:colOff>
      <xdr:row>7</xdr:row>
      <xdr:rowOff>113347</xdr:rowOff>
    </xdr:from>
    <xdr:to>
      <xdr:col>20</xdr:col>
      <xdr:colOff>160972</xdr:colOff>
      <xdr:row>14</xdr:row>
      <xdr:rowOff>132397</xdr:rowOff>
    </xdr:to>
    <xdr:cxnSp macro="">
      <xdr:nvCxnSpPr>
        <xdr:cNvPr id="21" name="曲线连接符 20"/>
        <xdr:cNvCxnSpPr/>
      </xdr:nvCxnSpPr>
      <xdr:spPr>
        <a:xfrm rot="5400000">
          <a:off x="10242550" y="2127250"/>
          <a:ext cx="1600200" cy="619125"/>
        </a:xfrm>
        <a:prstGeom prst="curvedConnector3">
          <a:avLst>
            <a:gd name="adj1" fmla="val 5002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219075</xdr:colOff>
      <xdr:row>3</xdr:row>
      <xdr:rowOff>161925</xdr:rowOff>
    </xdr:from>
    <xdr:to>
      <xdr:col>25</xdr:col>
      <xdr:colOff>85725</xdr:colOff>
      <xdr:row>8</xdr:row>
      <xdr:rowOff>19050</xdr:rowOff>
    </xdr:to>
    <xdr:cxnSp macro="">
      <xdr:nvCxnSpPr>
        <xdr:cNvPr id="28" name="曲线连接符 27"/>
        <xdr:cNvCxnSpPr/>
      </xdr:nvCxnSpPr>
      <xdr:spPr>
        <a:xfrm flipV="1">
          <a:off x="12801600" y="885825"/>
          <a:ext cx="1381125" cy="857250"/>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966450" y="956310"/>
          <a:ext cx="952500" cy="5048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962890" y="1219200"/>
          <a:ext cx="619125" cy="3905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284797</xdr:colOff>
      <xdr:row>7</xdr:row>
      <xdr:rowOff>113347</xdr:rowOff>
    </xdr:from>
    <xdr:to>
      <xdr:col>20</xdr:col>
      <xdr:colOff>160972</xdr:colOff>
      <xdr:row>14</xdr:row>
      <xdr:rowOff>132397</xdr:rowOff>
    </xdr:to>
    <xdr:cxnSp macro="">
      <xdr:nvCxnSpPr>
        <xdr:cNvPr id="21" name="曲线连接符 20"/>
        <xdr:cNvCxnSpPr/>
      </xdr:nvCxnSpPr>
      <xdr:spPr>
        <a:xfrm rot="5400000">
          <a:off x="10956925" y="1993900"/>
          <a:ext cx="1600200" cy="885825"/>
        </a:xfrm>
        <a:prstGeom prst="curvedConnector3">
          <a:avLst>
            <a:gd name="adj1" fmla="val 5002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4</xdr:row>
      <xdr:rowOff>171450</xdr:rowOff>
    </xdr:from>
    <xdr:to>
      <xdr:col>20</xdr:col>
      <xdr:colOff>76200</xdr:colOff>
      <xdr:row>8</xdr:row>
      <xdr:rowOff>19050</xdr:rowOff>
    </xdr:to>
    <xdr:cxnSp macro="">
      <xdr:nvCxnSpPr>
        <xdr:cNvPr id="23" name="肘形连接符 22"/>
        <xdr:cNvCxnSpPr/>
      </xdr:nvCxnSpPr>
      <xdr:spPr>
        <a:xfrm rot="16200000">
          <a:off x="11639550" y="1266825"/>
          <a:ext cx="647700" cy="304800"/>
        </a:xfrm>
        <a:prstGeom prst="bentConnector3">
          <a:avLst>
            <a:gd name="adj1" fmla="val 499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xdr:row>
      <xdr:rowOff>85725</xdr:rowOff>
    </xdr:from>
    <xdr:to>
      <xdr:col>24</xdr:col>
      <xdr:colOff>485775</xdr:colOff>
      <xdr:row>8</xdr:row>
      <xdr:rowOff>38100</xdr:rowOff>
    </xdr:to>
    <xdr:cxnSp macro="">
      <xdr:nvCxnSpPr>
        <xdr:cNvPr id="25" name="曲线连接符 24"/>
        <xdr:cNvCxnSpPr/>
      </xdr:nvCxnSpPr>
      <xdr:spPr>
        <a:xfrm flipV="1">
          <a:off x="13887450" y="1009650"/>
          <a:ext cx="1381125" cy="752475"/>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966450" y="956310"/>
          <a:ext cx="952500" cy="5048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962890" y="1219200"/>
          <a:ext cx="619125" cy="3905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4</xdr:row>
      <xdr:rowOff>171450</xdr:rowOff>
    </xdr:from>
    <xdr:to>
      <xdr:col>20</xdr:col>
      <xdr:colOff>76200</xdr:colOff>
      <xdr:row>8</xdr:row>
      <xdr:rowOff>19050</xdr:rowOff>
    </xdr:to>
    <xdr:cxnSp macro="">
      <xdr:nvCxnSpPr>
        <xdr:cNvPr id="21" name="肘形连接符 20"/>
        <xdr:cNvCxnSpPr/>
      </xdr:nvCxnSpPr>
      <xdr:spPr>
        <a:xfrm rot="16200000">
          <a:off x="11639550" y="1266825"/>
          <a:ext cx="647700" cy="304800"/>
        </a:xfrm>
        <a:prstGeom prst="bentConnector3">
          <a:avLst>
            <a:gd name="adj1" fmla="val 499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xdr:row>
      <xdr:rowOff>85725</xdr:rowOff>
    </xdr:from>
    <xdr:to>
      <xdr:col>24</xdr:col>
      <xdr:colOff>485775</xdr:colOff>
      <xdr:row>8</xdr:row>
      <xdr:rowOff>38100</xdr:rowOff>
    </xdr:to>
    <xdr:cxnSp macro="">
      <xdr:nvCxnSpPr>
        <xdr:cNvPr id="22" name="曲线连接符 21"/>
        <xdr:cNvCxnSpPr/>
      </xdr:nvCxnSpPr>
      <xdr:spPr>
        <a:xfrm flipV="1">
          <a:off x="13887450" y="1009650"/>
          <a:ext cx="1381125" cy="752475"/>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389572</xdr:colOff>
      <xdr:row>7</xdr:row>
      <xdr:rowOff>142557</xdr:rowOff>
    </xdr:from>
    <xdr:to>
      <xdr:col>20</xdr:col>
      <xdr:colOff>246697</xdr:colOff>
      <xdr:row>15</xdr:row>
      <xdr:rowOff>123507</xdr:rowOff>
    </xdr:to>
    <xdr:cxnSp macro="">
      <xdr:nvCxnSpPr>
        <xdr:cNvPr id="24" name="曲线连接符 23"/>
        <xdr:cNvCxnSpPr/>
      </xdr:nvCxnSpPr>
      <xdr:spPr>
        <a:xfrm rot="16200000">
          <a:off x="10956925" y="2127885"/>
          <a:ext cx="1790700" cy="866775"/>
        </a:xfrm>
        <a:prstGeom prst="curvedConnector3">
          <a:avLst>
            <a:gd name="adj1" fmla="val 499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
  <sheetViews>
    <sheetView tabSelected="1" workbookViewId="0">
      <selection activeCell="M25" sqref="M25"/>
    </sheetView>
  </sheetViews>
  <sheetFormatPr baseColWidth="10" defaultColWidth="9" defaultRowHeight="16" x14ac:dyDescent="0.2"/>
  <cols>
    <col min="1" max="1" width="4.33203125" style="1" customWidth="1"/>
    <col min="2" max="2" width="9.6640625" style="6" customWidth="1"/>
    <col min="3" max="3" width="13.6640625" style="6" customWidth="1"/>
    <col min="4" max="5" width="6" style="6" customWidth="1"/>
    <col min="6" max="6" width="4.6640625" style="6" customWidth="1"/>
    <col min="7" max="7" width="9.1640625" style="6" customWidth="1"/>
    <col min="8" max="8" width="5.5" style="6" customWidth="1"/>
    <col min="9" max="9" width="8.5" style="6" customWidth="1"/>
    <col min="10" max="10" width="8.1640625" style="6" customWidth="1"/>
    <col min="11" max="11" width="8.5" style="6" customWidth="1"/>
    <col min="12" max="12" width="5.6640625" style="6" customWidth="1"/>
    <col min="13" max="13" width="7.6640625" style="6" customWidth="1"/>
    <col min="14" max="14" width="8.1640625" style="6" customWidth="1"/>
    <col min="15" max="15" width="5.6640625" style="6" customWidth="1"/>
    <col min="16" max="17" width="5.1640625" style="6" customWidth="1"/>
    <col min="18" max="18" width="15.33203125" style="6" customWidth="1"/>
    <col min="19" max="19" width="4.5" style="24" customWidth="1"/>
    <col min="20" max="20" width="5.1640625" style="24" customWidth="1"/>
    <col min="21" max="21" width="9.6640625" style="24" customWidth="1"/>
    <col min="22" max="22" width="8.5" style="24" customWidth="1"/>
    <col min="23" max="25" width="6.6640625" style="24" customWidth="1"/>
    <col min="26" max="27" width="5.33203125" style="24" customWidth="1"/>
    <col min="28" max="28" width="8.83203125" style="24" customWidth="1"/>
    <col min="29" max="40" width="7.1640625" style="24" customWidth="1"/>
    <col min="41" max="16384" width="9" style="1"/>
  </cols>
  <sheetData>
    <row r="1" spans="1:40" ht="21" customHeight="1" x14ac:dyDescent="0.2">
      <c r="A1" s="82"/>
      <c r="B1" s="82"/>
      <c r="C1" s="84" t="s">
        <v>0</v>
      </c>
      <c r="D1" s="84"/>
      <c r="E1" s="84"/>
      <c r="F1" s="84"/>
      <c r="G1" s="84"/>
      <c r="H1" s="84"/>
      <c r="I1" s="84"/>
      <c r="J1" s="84"/>
      <c r="K1" s="84"/>
      <c r="L1" s="84"/>
      <c r="M1" s="84"/>
      <c r="N1" s="84"/>
      <c r="O1" s="84"/>
      <c r="P1" s="84"/>
      <c r="Q1" s="84"/>
      <c r="R1" s="84"/>
      <c r="U1" s="25" t="str">
        <f>IF(O4=0,"",O4)</f>
        <v/>
      </c>
      <c r="V1" s="24">
        <f>O8</f>
        <v>0</v>
      </c>
      <c r="W1" s="26" t="str">
        <f>LEFT(REPLACE(C8,1,11,),4)</f>
        <v/>
      </c>
      <c r="X1" s="24" t="str">
        <f>IF(C5=0,"",C5)</f>
        <v/>
      </c>
      <c r="Y1" s="41" t="str">
        <f>IF(C9=0,"",C9)</f>
        <v/>
      </c>
      <c r="Z1" s="24" t="str">
        <f>IF(C4=0,"",C4)</f>
        <v/>
      </c>
      <c r="AA1" s="42" t="str">
        <f>IF(C6=0,"",C6)</f>
        <v/>
      </c>
      <c r="AB1" s="42" t="str">
        <f>IF(C7=0,"",C7)</f>
        <v/>
      </c>
      <c r="AE1" s="42" t="str">
        <f>U7</f>
        <v>新40*1.6</v>
      </c>
      <c r="AF1" s="42"/>
      <c r="AG1" s="42"/>
      <c r="AH1" s="42"/>
      <c r="AI1" s="42"/>
      <c r="AJ1" s="42"/>
      <c r="AK1" s="42"/>
      <c r="AL1" s="1">
        <f>VLOOKUP("合计",C1:Q982,3,)</f>
        <v>0</v>
      </c>
      <c r="AM1" s="1"/>
      <c r="AN1" s="1">
        <f>VLOOKUP("合计",C1:R982,5,)</f>
        <v>0</v>
      </c>
    </row>
    <row r="2" spans="1:40" ht="21" customHeight="1" x14ac:dyDescent="0.2">
      <c r="A2" s="82"/>
      <c r="B2" s="82"/>
      <c r="C2" s="84"/>
      <c r="D2" s="84"/>
      <c r="E2" s="84"/>
      <c r="F2" s="84"/>
      <c r="G2" s="84"/>
      <c r="H2" s="84"/>
      <c r="I2" s="84"/>
      <c r="J2" s="84"/>
      <c r="K2" s="84"/>
      <c r="L2" s="84"/>
      <c r="M2" s="84"/>
      <c r="N2" s="84"/>
      <c r="O2" s="84"/>
      <c r="P2" s="84"/>
      <c r="Q2" s="84"/>
      <c r="R2" s="84"/>
      <c r="AB2" s="43"/>
      <c r="AC2" s="44"/>
      <c r="AD2" s="44"/>
      <c r="AE2" s="45"/>
      <c r="AF2" s="45"/>
      <c r="AG2" s="45"/>
      <c r="AH2" s="45"/>
      <c r="AI2" s="45"/>
      <c r="AJ2" s="45"/>
      <c r="AK2" s="45"/>
      <c r="AL2" s="43"/>
      <c r="AM2" s="43"/>
      <c r="AN2" s="43"/>
    </row>
    <row r="3" spans="1:40" ht="15" customHeight="1" x14ac:dyDescent="0.2">
      <c r="A3" s="83"/>
      <c r="B3" s="83"/>
      <c r="C3" s="55" t="s">
        <v>1</v>
      </c>
      <c r="D3" s="55"/>
      <c r="E3" s="55"/>
      <c r="F3" s="55"/>
      <c r="G3" s="55"/>
      <c r="H3" s="55"/>
      <c r="I3" s="55"/>
      <c r="J3" s="55"/>
      <c r="K3" s="55"/>
      <c r="L3" s="55"/>
      <c r="M3" s="55"/>
      <c r="N3" s="56"/>
      <c r="O3" s="56"/>
      <c r="P3" s="56"/>
      <c r="Q3" s="56"/>
      <c r="R3" s="56"/>
      <c r="S3" s="57" t="s">
        <v>2</v>
      </c>
      <c r="T3" s="57"/>
      <c r="U3" s="57"/>
      <c r="Y3" s="46"/>
    </row>
    <row r="4" spans="1:40" x14ac:dyDescent="0.2">
      <c r="A4" s="7" t="s">
        <v>3</v>
      </c>
      <c r="B4" s="7"/>
      <c r="C4" s="58"/>
      <c r="D4" s="58"/>
      <c r="E4" s="58"/>
      <c r="F4" s="58"/>
      <c r="G4" s="58"/>
      <c r="H4" s="58"/>
      <c r="I4" s="58"/>
      <c r="J4" s="58"/>
      <c r="K4" s="58"/>
      <c r="L4" s="58"/>
      <c r="M4" s="59" t="s">
        <v>4</v>
      </c>
      <c r="N4" s="60"/>
      <c r="O4" s="61"/>
      <c r="P4" s="61"/>
      <c r="Q4" s="61"/>
      <c r="R4" s="61"/>
      <c r="S4" s="28"/>
      <c r="T4" s="29"/>
      <c r="Y4" s="46"/>
      <c r="Z4" s="47" t="s">
        <v>5</v>
      </c>
      <c r="AA4" s="48"/>
      <c r="AB4" s="48"/>
      <c r="AC4" s="48"/>
      <c r="AD4" s="48"/>
      <c r="AE4" s="48"/>
      <c r="AF4" s="48"/>
      <c r="AG4" s="48"/>
      <c r="AH4" s="48"/>
      <c r="AI4" s="48"/>
    </row>
    <row r="5" spans="1:40" x14ac:dyDescent="0.2">
      <c r="A5" s="8" t="s">
        <v>6</v>
      </c>
      <c r="B5" s="8"/>
      <c r="C5" s="62"/>
      <c r="D5" s="62"/>
      <c r="E5" s="62"/>
      <c r="F5" s="62"/>
      <c r="G5" s="62"/>
      <c r="H5" s="62"/>
      <c r="I5" s="62"/>
      <c r="J5" s="62"/>
      <c r="K5" s="62"/>
      <c r="L5" s="62"/>
      <c r="M5" s="63" t="s">
        <v>7</v>
      </c>
      <c r="N5" s="64"/>
      <c r="O5" s="65"/>
      <c r="P5" s="65"/>
      <c r="Q5" s="65"/>
      <c r="R5" s="65"/>
      <c r="S5" s="30"/>
      <c r="T5" s="31"/>
      <c r="U5" s="32" t="s">
        <v>8</v>
      </c>
      <c r="V5" s="33"/>
      <c r="W5" s="27" t="s">
        <v>9</v>
      </c>
      <c r="X5" s="34"/>
    </row>
    <row r="6" spans="1:40" x14ac:dyDescent="0.2">
      <c r="A6" s="8" t="s">
        <v>10</v>
      </c>
      <c r="B6" s="8"/>
      <c r="C6" s="62"/>
      <c r="D6" s="62"/>
      <c r="E6" s="62"/>
      <c r="F6" s="62"/>
      <c r="G6" s="62"/>
      <c r="H6" s="62"/>
      <c r="I6" s="62"/>
      <c r="J6" s="62"/>
      <c r="K6" s="62"/>
      <c r="L6" s="62"/>
      <c r="M6" s="63" t="s">
        <v>11</v>
      </c>
      <c r="N6" s="64"/>
      <c r="O6" s="66" t="s">
        <v>12</v>
      </c>
      <c r="P6" s="66"/>
      <c r="Q6" s="67"/>
      <c r="R6" s="67"/>
      <c r="S6" s="35"/>
      <c r="T6" s="29"/>
    </row>
    <row r="7" spans="1:40" x14ac:dyDescent="0.2">
      <c r="A7" s="8" t="s">
        <v>13</v>
      </c>
      <c r="B7" s="8"/>
      <c r="C7" s="68"/>
      <c r="D7" s="68"/>
      <c r="E7" s="68"/>
      <c r="F7" s="68"/>
      <c r="G7" s="68"/>
      <c r="H7" s="68"/>
      <c r="I7" s="68"/>
      <c r="J7" s="68"/>
      <c r="K7" s="68"/>
      <c r="L7" s="69"/>
      <c r="M7" s="63" t="s">
        <v>13</v>
      </c>
      <c r="N7" s="64"/>
      <c r="O7" s="67" t="s">
        <v>14</v>
      </c>
      <c r="P7" s="67"/>
      <c r="Q7" s="67"/>
      <c r="R7" s="67"/>
      <c r="S7" s="35"/>
      <c r="T7" s="29"/>
      <c r="U7" s="24" t="s">
        <v>15</v>
      </c>
      <c r="AA7" s="24" t="s">
        <v>16</v>
      </c>
    </row>
    <row r="8" spans="1:40" x14ac:dyDescent="0.2">
      <c r="A8" s="10" t="s">
        <v>17</v>
      </c>
      <c r="B8" s="9"/>
      <c r="C8" s="70" t="s">
        <v>18</v>
      </c>
      <c r="D8" s="70"/>
      <c r="E8" s="70"/>
      <c r="F8" s="70"/>
      <c r="G8" s="70"/>
      <c r="H8" s="70"/>
      <c r="I8" s="70"/>
      <c r="J8" s="70"/>
      <c r="K8" s="70"/>
      <c r="L8" s="71"/>
      <c r="M8" s="72" t="s">
        <v>19</v>
      </c>
      <c r="N8" s="73"/>
      <c r="O8" s="74"/>
      <c r="P8" s="74"/>
      <c r="Q8" s="74"/>
      <c r="R8" s="74"/>
      <c r="S8" s="36"/>
      <c r="T8" s="29"/>
      <c r="U8" s="37" t="str">
        <f>IF(SUM(S:S)&lt;&gt;0,"错误","正确")</f>
        <v>错误</v>
      </c>
      <c r="V8" s="38"/>
      <c r="AA8" s="24" t="s">
        <v>20</v>
      </c>
      <c r="AB8" s="24" t="s">
        <v>21</v>
      </c>
      <c r="AC8" s="24" t="s">
        <v>21</v>
      </c>
      <c r="AD8" s="24" t="s">
        <v>21</v>
      </c>
      <c r="AE8" s="24" t="s">
        <v>21</v>
      </c>
      <c r="AH8" s="24" t="s">
        <v>22</v>
      </c>
      <c r="AN8" s="37">
        <v>1</v>
      </c>
    </row>
    <row r="9" spans="1:40" ht="14.25" customHeight="1" x14ac:dyDescent="0.2">
      <c r="A9" s="11" t="s">
        <v>23</v>
      </c>
      <c r="B9" s="51"/>
      <c r="C9" s="75"/>
      <c r="D9" s="75"/>
      <c r="E9" s="75"/>
      <c r="F9" s="75"/>
      <c r="G9" s="75"/>
      <c r="H9" s="75"/>
      <c r="I9" s="75"/>
      <c r="J9" s="75"/>
      <c r="K9" s="75"/>
      <c r="L9" s="75"/>
      <c r="M9" s="75"/>
      <c r="N9" s="75"/>
      <c r="O9" s="75"/>
      <c r="P9" s="75"/>
      <c r="Q9" s="75"/>
      <c r="R9" s="76"/>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row>
    <row r="10" spans="1:40"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W10" s="24">
        <f>ROUND((V10+X10+Y10)*1.2,)</f>
        <v>0</v>
      </c>
      <c r="X10" s="24">
        <v>0</v>
      </c>
      <c r="Y10" s="24">
        <v>0</v>
      </c>
      <c r="Z10" s="29"/>
      <c r="AA10" s="29">
        <f t="shared" ref="AA10:AA17" si="1">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0"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2">M11*L11</f>
        <v>2390</v>
      </c>
      <c r="O11" s="15"/>
      <c r="P11" s="16" t="s">
        <v>73</v>
      </c>
      <c r="Q11" s="16" t="s">
        <v>74</v>
      </c>
      <c r="R11" s="15"/>
      <c r="S11" s="29">
        <f t="shared" ref="S11:S17" si="3">M11-AN11</f>
        <v>0</v>
      </c>
      <c r="T11" s="39">
        <f t="shared" si="0"/>
        <v>1.2</v>
      </c>
      <c r="U11" s="38" t="s">
        <v>75</v>
      </c>
      <c r="V11" s="24">
        <v>199</v>
      </c>
      <c r="W11" s="24">
        <f>ROUND((V11+X11+Y11)*1.2,)</f>
        <v>239</v>
      </c>
      <c r="X11" s="24"/>
      <c r="Y11" s="24"/>
      <c r="Z11" s="29"/>
      <c r="AA11" s="29">
        <f t="shared" si="1"/>
        <v>0</v>
      </c>
      <c r="AB11" s="29"/>
      <c r="AC11" s="29"/>
      <c r="AD11" s="29"/>
      <c r="AE11" s="24">
        <f t="shared" ref="AE11:AE17" si="4">ROUND(AC11*AD11,0)</f>
        <v>0</v>
      </c>
      <c r="AF11" s="24"/>
      <c r="AG11" s="24"/>
      <c r="AH11" s="24"/>
      <c r="AI11" s="24"/>
      <c r="AJ11" s="24"/>
      <c r="AK11" s="24"/>
      <c r="AL11" s="24"/>
      <c r="AM11" s="24"/>
      <c r="AN11" s="24">
        <f>ROUND((W11+AE11+AF11+AG11+AH11+AI11+AJ11+AK11++AL11+AM11)*AN$8,)</f>
        <v>239</v>
      </c>
    </row>
    <row r="12" spans="1:40"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2"/>
        <v>9480</v>
      </c>
      <c r="O12" s="15"/>
      <c r="P12" s="16" t="s">
        <v>73</v>
      </c>
      <c r="Q12" s="16" t="s">
        <v>74</v>
      </c>
      <c r="R12" s="15"/>
      <c r="S12" s="29">
        <f t="shared" si="3"/>
        <v>0</v>
      </c>
      <c r="T12" s="39">
        <f t="shared" si="0"/>
        <v>1.2</v>
      </c>
      <c r="U12" s="38" t="s">
        <v>75</v>
      </c>
      <c r="V12" s="24">
        <v>263</v>
      </c>
      <c r="W12" s="24">
        <f>ROUND((V12+X12+Y12)*1.2,)</f>
        <v>316</v>
      </c>
      <c r="X12" s="24"/>
      <c r="Y12" s="24"/>
      <c r="Z12" s="29"/>
      <c r="AA12" s="29">
        <f t="shared" si="1"/>
        <v>0</v>
      </c>
      <c r="AB12" s="29"/>
      <c r="AC12" s="29"/>
      <c r="AD12" s="29"/>
      <c r="AE12" s="24">
        <f t="shared" si="4"/>
        <v>0</v>
      </c>
      <c r="AF12" s="24"/>
      <c r="AG12" s="24"/>
      <c r="AH12" s="24"/>
      <c r="AI12" s="24"/>
      <c r="AJ12" s="24"/>
      <c r="AK12" s="24"/>
      <c r="AL12" s="24"/>
      <c r="AM12" s="24"/>
      <c r="AN12" s="24">
        <f t="shared" ref="AN12:AN17" si="5">ROUND((W12+AE12+AF12+AG12+AH12+AI12+AJ12+AK12++AL12+AM12)*AN$8,)</f>
        <v>316</v>
      </c>
    </row>
    <row r="13" spans="1:40"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2"/>
        <v>8520</v>
      </c>
      <c r="O13" s="15"/>
      <c r="P13" s="16" t="s">
        <v>73</v>
      </c>
      <c r="Q13" s="16" t="s">
        <v>74</v>
      </c>
      <c r="R13" s="15"/>
      <c r="S13" s="29">
        <f t="shared" si="3"/>
        <v>0</v>
      </c>
      <c r="T13" s="39">
        <f t="shared" si="0"/>
        <v>1.2</v>
      </c>
      <c r="U13" s="38" t="s">
        <v>75</v>
      </c>
      <c r="V13" s="24">
        <v>710</v>
      </c>
      <c r="W13" s="24">
        <f>ROUND((V13+X13+Y13)*1.2,)</f>
        <v>852</v>
      </c>
      <c r="X13" s="24"/>
      <c r="Y13" s="24"/>
      <c r="Z13" s="29"/>
      <c r="AA13" s="29">
        <f t="shared" si="1"/>
        <v>0</v>
      </c>
      <c r="AB13" s="29"/>
      <c r="AC13" s="29"/>
      <c r="AD13" s="29"/>
      <c r="AE13" s="24">
        <f t="shared" si="4"/>
        <v>0</v>
      </c>
      <c r="AF13" s="24"/>
      <c r="AG13" s="24"/>
      <c r="AH13" s="24"/>
      <c r="AI13" s="24"/>
      <c r="AJ13" s="24"/>
      <c r="AK13" s="24"/>
      <c r="AL13" s="24"/>
      <c r="AM13" s="24"/>
      <c r="AN13" s="24">
        <f t="shared" si="5"/>
        <v>852</v>
      </c>
    </row>
    <row r="14" spans="1:40"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2"/>
        <v>6940</v>
      </c>
      <c r="O14" s="15"/>
      <c r="P14" s="16" t="s">
        <v>73</v>
      </c>
      <c r="Q14" s="16" t="s">
        <v>74</v>
      </c>
      <c r="R14" s="15"/>
      <c r="S14" s="29">
        <f t="shared" si="3"/>
        <v>0</v>
      </c>
      <c r="T14" s="39">
        <f t="shared" si="0"/>
        <v>0.8</v>
      </c>
      <c r="U14" s="38" t="s">
        <v>85</v>
      </c>
      <c r="V14" s="24">
        <v>434</v>
      </c>
      <c r="W14" s="24">
        <f>ROUND((V14+X14+Y14)*0.8,)</f>
        <v>347</v>
      </c>
      <c r="X14" s="24"/>
      <c r="Y14" s="24"/>
      <c r="Z14" s="29"/>
      <c r="AA14" s="29">
        <f t="shared" si="1"/>
        <v>0</v>
      </c>
      <c r="AB14" s="29"/>
      <c r="AC14" s="29"/>
      <c r="AD14" s="29"/>
      <c r="AE14" s="24">
        <f t="shared" si="4"/>
        <v>0</v>
      </c>
      <c r="AF14" s="24"/>
      <c r="AG14" s="24"/>
      <c r="AH14" s="24"/>
      <c r="AI14" s="24"/>
      <c r="AJ14" s="24"/>
      <c r="AK14" s="24"/>
      <c r="AL14" s="24"/>
      <c r="AM14" s="24"/>
      <c r="AN14" s="24">
        <f t="shared" si="5"/>
        <v>347</v>
      </c>
    </row>
    <row r="15" spans="1:40"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162</v>
      </c>
      <c r="N15" s="15">
        <f t="shared" si="2"/>
        <v>3240</v>
      </c>
      <c r="O15" s="22"/>
      <c r="P15" s="16" t="s">
        <v>73</v>
      </c>
      <c r="Q15" s="16" t="s">
        <v>74</v>
      </c>
      <c r="R15" s="15"/>
      <c r="S15" s="29">
        <f t="shared" si="3"/>
        <v>-2</v>
      </c>
      <c r="T15" s="39">
        <f t="shared" si="0"/>
        <v>1.2</v>
      </c>
      <c r="U15" s="38" t="s">
        <v>87</v>
      </c>
      <c r="V15" s="24">
        <v>137</v>
      </c>
      <c r="W15" s="24">
        <f>ROUND((V15+X15+Y15)*1.2,)</f>
        <v>164</v>
      </c>
      <c r="X15" s="24"/>
      <c r="Y15" s="24"/>
      <c r="Z15" s="29"/>
      <c r="AA15" s="29">
        <f t="shared" si="1"/>
        <v>0</v>
      </c>
      <c r="AB15" s="29"/>
      <c r="AC15" s="29"/>
      <c r="AD15" s="29"/>
      <c r="AE15" s="24">
        <f t="shared" si="4"/>
        <v>0</v>
      </c>
      <c r="AF15" s="24"/>
      <c r="AG15" s="24"/>
      <c r="AH15" s="24"/>
      <c r="AI15" s="24"/>
      <c r="AJ15" s="24"/>
      <c r="AK15" s="24"/>
      <c r="AL15" s="24"/>
      <c r="AM15" s="24"/>
      <c r="AN15" s="24">
        <f t="shared" si="5"/>
        <v>164</v>
      </c>
    </row>
    <row r="16" spans="1:40" s="2" customFormat="1" ht="55"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1800</v>
      </c>
      <c r="N16" s="15">
        <f t="shared" si="2"/>
        <v>9000</v>
      </c>
      <c r="O16" s="23"/>
      <c r="P16" s="16" t="s">
        <v>73</v>
      </c>
      <c r="Q16" s="16" t="s">
        <v>74</v>
      </c>
      <c r="R16" s="16" t="s">
        <v>91</v>
      </c>
      <c r="S16" s="29">
        <f t="shared" si="3"/>
        <v>50</v>
      </c>
      <c r="T16" s="39">
        <f t="shared" si="0"/>
        <v>1.2</v>
      </c>
      <c r="U16" s="40" t="s">
        <v>92</v>
      </c>
      <c r="V16" s="24">
        <v>277</v>
      </c>
      <c r="W16" s="24">
        <f>ROUND((V16+X16+Y16)*1.2,)</f>
        <v>332</v>
      </c>
      <c r="X16" s="24"/>
      <c r="Y16" s="24"/>
      <c r="Z16" s="29">
        <v>51</v>
      </c>
      <c r="AA16" s="29">
        <f t="shared" si="1"/>
        <v>66.3</v>
      </c>
      <c r="AB16" s="29" t="s">
        <v>93</v>
      </c>
      <c r="AC16" s="29">
        <v>814</v>
      </c>
      <c r="AD16" s="29">
        <v>1.3</v>
      </c>
      <c r="AE16" s="24">
        <f t="shared" si="4"/>
        <v>1058</v>
      </c>
      <c r="AF16" s="24">
        <v>150</v>
      </c>
      <c r="AG16" s="24">
        <v>150</v>
      </c>
      <c r="AH16" s="24">
        <v>0</v>
      </c>
      <c r="AI16" s="24">
        <v>0</v>
      </c>
      <c r="AJ16" s="24">
        <v>0</v>
      </c>
      <c r="AK16" s="24">
        <v>0</v>
      </c>
      <c r="AL16" s="24">
        <v>0</v>
      </c>
      <c r="AM16" s="24">
        <v>60</v>
      </c>
      <c r="AN16" s="24">
        <f t="shared" si="5"/>
        <v>1750</v>
      </c>
    </row>
    <row r="17" spans="1:42" ht="18" customHeight="1" x14ac:dyDescent="0.2">
      <c r="A17" s="17">
        <v>7</v>
      </c>
      <c r="B17" s="17"/>
      <c r="C17" s="17"/>
      <c r="D17" s="17"/>
      <c r="E17" s="17"/>
      <c r="F17" s="17"/>
      <c r="G17" s="17"/>
      <c r="H17" s="17"/>
      <c r="I17" s="17"/>
      <c r="J17" s="17"/>
      <c r="K17" s="17"/>
      <c r="L17" s="17"/>
      <c r="M17" s="17"/>
      <c r="N17" s="17">
        <f t="shared" si="2"/>
        <v>0</v>
      </c>
      <c r="O17" s="17"/>
      <c r="P17" s="17"/>
      <c r="Q17" s="17"/>
      <c r="R17" s="17"/>
      <c r="S17" s="29">
        <f t="shared" si="3"/>
        <v>0</v>
      </c>
      <c r="T17" s="20" t="str">
        <f t="shared" si="0"/>
        <v/>
      </c>
      <c r="W17" s="24">
        <f>ROUND((V17+X17+Y17)*1.2,)</f>
        <v>0</v>
      </c>
      <c r="Z17" s="29"/>
      <c r="AA17" s="29">
        <f t="shared" si="1"/>
        <v>0</v>
      </c>
      <c r="AB17" s="29"/>
      <c r="AC17" s="29"/>
      <c r="AD17" s="29"/>
      <c r="AE17" s="24">
        <f t="shared" si="4"/>
        <v>0</v>
      </c>
      <c r="AN17" s="24">
        <f t="shared" si="5"/>
        <v>0</v>
      </c>
    </row>
    <row r="18" spans="1:42" x14ac:dyDescent="0.2">
      <c r="A18" s="18"/>
      <c r="B18" s="18"/>
      <c r="C18" s="18" t="s">
        <v>58</v>
      </c>
      <c r="D18" s="18"/>
      <c r="E18" s="18"/>
      <c r="F18" s="18"/>
      <c r="G18" s="18"/>
      <c r="H18" s="18"/>
      <c r="I18" s="18"/>
      <c r="J18" s="18"/>
      <c r="K18" s="18"/>
      <c r="L18" s="18">
        <f>SUM(L11:L17)</f>
        <v>95</v>
      </c>
      <c r="M18" s="18"/>
      <c r="N18" s="18">
        <f>SUM(N11:N17)</f>
        <v>39570</v>
      </c>
      <c r="O18" s="18"/>
      <c r="P18" s="18"/>
      <c r="Q18" s="18"/>
      <c r="R18" s="18"/>
      <c r="S18" s="29"/>
      <c r="T18" s="29"/>
      <c r="AA18" s="29"/>
    </row>
    <row r="19" spans="1:42" ht="15.75" customHeight="1" x14ac:dyDescent="0.2">
      <c r="A19" s="77"/>
      <c r="B19" s="77"/>
      <c r="C19" s="77"/>
      <c r="D19" s="77"/>
      <c r="E19" s="77"/>
      <c r="F19" s="77"/>
      <c r="G19" s="77"/>
      <c r="H19" s="77"/>
      <c r="I19" s="77"/>
      <c r="J19" s="77"/>
      <c r="K19" s="77"/>
      <c r="L19" s="77"/>
      <c r="M19" s="77"/>
      <c r="N19" s="77"/>
      <c r="O19" s="77"/>
      <c r="P19" s="77"/>
      <c r="Q19" s="77"/>
      <c r="R19" s="77"/>
      <c r="S19" s="54"/>
      <c r="T19" s="54"/>
      <c r="U19" s="29"/>
      <c r="V19" s="29"/>
      <c r="AO19" s="24"/>
      <c r="AP19" s="24"/>
    </row>
    <row r="20" spans="1:42" x14ac:dyDescent="0.2">
      <c r="A20" s="78" t="s">
        <v>94</v>
      </c>
      <c r="B20" s="78"/>
      <c r="C20" s="78"/>
      <c r="D20" s="78"/>
      <c r="E20" s="78"/>
      <c r="F20" s="78"/>
      <c r="G20" s="78"/>
      <c r="H20" s="78"/>
      <c r="I20" s="78"/>
      <c r="J20" s="78"/>
      <c r="K20" s="78"/>
      <c r="L20" s="78"/>
      <c r="M20" s="78"/>
      <c r="N20" s="78"/>
      <c r="O20" s="78"/>
      <c r="P20" s="52"/>
      <c r="Q20" s="52"/>
      <c r="R20" s="52"/>
      <c r="S20" s="29"/>
      <c r="T20" s="29"/>
    </row>
    <row r="21" spans="1:42" x14ac:dyDescent="0.2">
      <c r="A21" s="78" t="s">
        <v>95</v>
      </c>
      <c r="B21" s="78"/>
      <c r="C21" s="78"/>
      <c r="D21" s="78"/>
      <c r="E21" s="78"/>
      <c r="F21" s="78"/>
      <c r="G21" s="78"/>
      <c r="H21" s="78"/>
      <c r="I21" s="78"/>
      <c r="J21" s="78"/>
      <c r="K21" s="78"/>
      <c r="L21" s="78"/>
      <c r="M21" s="78"/>
      <c r="N21" s="78"/>
      <c r="O21" s="53"/>
      <c r="P21" s="53"/>
      <c r="Q21" s="53"/>
      <c r="R21" s="53"/>
      <c r="S21" s="29"/>
      <c r="T21" s="29"/>
    </row>
    <row r="22" spans="1:42" x14ac:dyDescent="0.2">
      <c r="A22" s="78" t="s">
        <v>96</v>
      </c>
      <c r="B22" s="78"/>
      <c r="C22" s="78"/>
      <c r="D22" s="78"/>
      <c r="E22" s="78"/>
      <c r="F22" s="78"/>
      <c r="G22" s="78"/>
      <c r="H22" s="78"/>
      <c r="I22" s="78"/>
      <c r="J22" s="78"/>
      <c r="K22" s="78"/>
      <c r="L22" s="78"/>
      <c r="M22" s="78"/>
      <c r="N22" s="78"/>
      <c r="O22" s="53"/>
      <c r="P22" s="53"/>
      <c r="Q22" s="53"/>
      <c r="R22" s="53"/>
      <c r="S22" s="29"/>
      <c r="T22" s="29"/>
    </row>
    <row r="23" spans="1:42" x14ac:dyDescent="0.2">
      <c r="A23" s="78" t="s">
        <v>97</v>
      </c>
      <c r="B23" s="78"/>
      <c r="C23" s="78"/>
      <c r="D23" s="78"/>
      <c r="E23" s="78"/>
      <c r="F23" s="78"/>
      <c r="G23" s="78"/>
      <c r="H23" s="78"/>
      <c r="I23" s="78"/>
      <c r="J23" s="78"/>
      <c r="K23" s="78"/>
      <c r="L23" s="78"/>
      <c r="M23" s="78"/>
      <c r="N23" s="78"/>
      <c r="O23" s="53"/>
      <c r="P23" s="53"/>
      <c r="Q23" s="53"/>
      <c r="R23" s="53"/>
      <c r="S23" s="29"/>
      <c r="T23" s="29"/>
    </row>
    <row r="24" spans="1:42" x14ac:dyDescent="0.2">
      <c r="A24" s="79" t="s">
        <v>98</v>
      </c>
      <c r="B24" s="79"/>
      <c r="C24" s="79"/>
      <c r="D24" s="79"/>
      <c r="E24" s="79"/>
      <c r="F24" s="79"/>
      <c r="G24" s="79"/>
      <c r="H24" s="79"/>
      <c r="I24" s="79"/>
      <c r="J24" s="79"/>
      <c r="K24" s="79"/>
      <c r="L24" s="79"/>
      <c r="M24" s="79"/>
      <c r="N24" s="79"/>
      <c r="O24" s="79"/>
      <c r="P24" s="53"/>
      <c r="Q24" s="53"/>
      <c r="R24" s="53"/>
      <c r="S24" s="29"/>
      <c r="T24" s="29"/>
    </row>
    <row r="25" spans="1:42" x14ac:dyDescent="0.2">
      <c r="A25" s="52"/>
      <c r="B25" s="53"/>
      <c r="C25" s="53"/>
      <c r="D25" s="53"/>
      <c r="E25" s="53"/>
      <c r="F25" s="53"/>
      <c r="G25" s="53"/>
      <c r="H25" s="53"/>
      <c r="I25" s="53"/>
      <c r="J25" s="53"/>
      <c r="K25" s="53"/>
      <c r="L25" s="53"/>
      <c r="O25" s="79" t="s">
        <v>99</v>
      </c>
      <c r="P25" s="79"/>
      <c r="Q25" s="79"/>
      <c r="R25" s="79"/>
      <c r="S25" s="29"/>
      <c r="T25" s="29"/>
    </row>
    <row r="26" spans="1:42" x14ac:dyDescent="0.2">
      <c r="A26" s="52"/>
      <c r="B26" s="53"/>
      <c r="C26" s="53"/>
      <c r="D26" s="53"/>
      <c r="E26" s="53"/>
      <c r="F26" s="53"/>
      <c r="G26" s="53"/>
      <c r="H26" s="53"/>
      <c r="I26" s="53"/>
      <c r="J26" s="53"/>
      <c r="K26" s="53"/>
      <c r="L26" s="53"/>
      <c r="O26" s="79" t="s">
        <v>12</v>
      </c>
      <c r="P26" s="79"/>
      <c r="Q26" s="79"/>
      <c r="R26" s="79"/>
      <c r="S26" s="29"/>
      <c r="T26" s="29"/>
    </row>
    <row r="27" spans="1:42" x14ac:dyDescent="0.2">
      <c r="A27" s="52"/>
      <c r="B27" s="53"/>
      <c r="C27" s="53"/>
      <c r="D27" s="53"/>
      <c r="E27" s="53"/>
      <c r="F27" s="53"/>
      <c r="G27" s="53"/>
      <c r="H27" s="53"/>
      <c r="I27" s="53"/>
      <c r="J27" s="53"/>
      <c r="K27" s="53"/>
      <c r="L27" s="53"/>
      <c r="O27" s="79" t="s">
        <v>14</v>
      </c>
      <c r="P27" s="79"/>
      <c r="Q27" s="79"/>
      <c r="R27" s="79"/>
      <c r="S27" s="29"/>
      <c r="T27" s="29"/>
    </row>
    <row r="28" spans="1:42" ht="123" customHeight="1" x14ac:dyDescent="0.2">
      <c r="A28" s="80" t="s">
        <v>100</v>
      </c>
      <c r="B28" s="81"/>
      <c r="C28" s="81"/>
      <c r="D28" s="81"/>
      <c r="E28" s="81"/>
      <c r="F28" s="81"/>
      <c r="G28" s="81"/>
      <c r="H28" s="81"/>
      <c r="I28" s="81"/>
      <c r="J28" s="81"/>
      <c r="K28" s="81"/>
      <c r="L28" s="81"/>
      <c r="M28" s="81"/>
      <c r="N28" s="81"/>
      <c r="O28" s="81"/>
      <c r="P28" s="81"/>
      <c r="Q28" s="81"/>
      <c r="R28" s="81"/>
    </row>
  </sheetData>
  <mergeCells count="30">
    <mergeCell ref="A28:R28"/>
    <mergeCell ref="A1:B3"/>
    <mergeCell ref="C1:R2"/>
    <mergeCell ref="A23:N23"/>
    <mergeCell ref="A24:O24"/>
    <mergeCell ref="O25:R25"/>
    <mergeCell ref="O26:R26"/>
    <mergeCell ref="O27:R27"/>
    <mergeCell ref="C9:R9"/>
    <mergeCell ref="A19:R19"/>
    <mergeCell ref="A20:O20"/>
    <mergeCell ref="A21:N21"/>
    <mergeCell ref="A22:N22"/>
    <mergeCell ref="C7:L7"/>
    <mergeCell ref="M7:N7"/>
    <mergeCell ref="O7:R7"/>
    <mergeCell ref="C8:L8"/>
    <mergeCell ref="M8:N8"/>
    <mergeCell ref="O8:R8"/>
    <mergeCell ref="C5:L5"/>
    <mergeCell ref="M5:N5"/>
    <mergeCell ref="O5:R5"/>
    <mergeCell ref="C6:L6"/>
    <mergeCell ref="M6:N6"/>
    <mergeCell ref="O6:R6"/>
    <mergeCell ref="C3:R3"/>
    <mergeCell ref="S3:U3"/>
    <mergeCell ref="C4:L4"/>
    <mergeCell ref="M4:N4"/>
    <mergeCell ref="O4:R4"/>
  </mergeCells>
  <phoneticPr fontId="21"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A23" sqref="A23:R23"/>
    </sheetView>
  </sheetViews>
  <sheetFormatPr baseColWidth="10" defaultColWidth="9" defaultRowHeight="14" x14ac:dyDescent="0.15"/>
  <cols>
    <col min="3" max="3" width="14.1640625" customWidth="1"/>
    <col min="4" max="6" width="6.1640625" customWidth="1"/>
    <col min="8" max="8" width="5.83203125" customWidth="1"/>
    <col min="9" max="9" width="8.6640625" customWidth="1"/>
    <col min="12" max="12" width="4.6640625" customWidth="1"/>
    <col min="13" max="13" width="6.5" customWidth="1"/>
    <col min="14" max="14" width="7.1640625" customWidth="1"/>
    <col min="15" max="15" width="6.6640625" customWidth="1"/>
    <col min="16" max="17" width="6.83203125" customWidth="1"/>
    <col min="18" max="18" width="14" customWidth="1"/>
    <col min="19" max="19" width="7" customWidth="1"/>
    <col min="20" max="20" width="6.1640625" customWidth="1"/>
  </cols>
  <sheetData>
    <row r="1" spans="1:41" s="1" customFormat="1" ht="21" customHeight="1" x14ac:dyDescent="0.2">
      <c r="A1" s="82"/>
      <c r="B1" s="82"/>
      <c r="C1" s="84" t="s">
        <v>0</v>
      </c>
      <c r="D1" s="84"/>
      <c r="E1" s="84"/>
      <c r="F1" s="84"/>
      <c r="G1" s="84"/>
      <c r="H1" s="84"/>
      <c r="I1" s="84"/>
      <c r="J1" s="84"/>
      <c r="K1" s="84"/>
      <c r="L1" s="84"/>
      <c r="M1" s="84"/>
      <c r="N1" s="84"/>
      <c r="O1" s="84"/>
      <c r="P1" s="84"/>
      <c r="Q1" s="84"/>
      <c r="R1" s="84"/>
      <c r="S1" s="24"/>
      <c r="T1" s="24"/>
      <c r="U1" s="25" t="str">
        <f>IF(O4=0,"",O4)</f>
        <v/>
      </c>
      <c r="V1" s="24">
        <f>O8</f>
        <v>0</v>
      </c>
      <c r="W1" s="26" t="str">
        <f>LEFT(REPLACE(B8,1,11,),4)</f>
        <v/>
      </c>
      <c r="X1" s="24" t="str">
        <f>IF(C5=0,"",C5)</f>
        <v/>
      </c>
      <c r="Y1" s="41" t="str">
        <f>IF(C9=0,"",C9)</f>
        <v/>
      </c>
      <c r="Z1" s="24" t="str">
        <f>IF(C4=0,"",C4)</f>
        <v/>
      </c>
      <c r="AA1" s="42" t="str">
        <f>IF(C6=0,"",C6)</f>
        <v/>
      </c>
      <c r="AB1" s="42" t="str">
        <f>IF(C7=0,"",C7)</f>
        <v/>
      </c>
      <c r="AC1" s="24"/>
      <c r="AD1" s="24"/>
      <c r="AE1" s="42" t="str">
        <f>U7</f>
        <v>新40*1.6</v>
      </c>
      <c r="AF1" s="42"/>
      <c r="AG1" s="42"/>
      <c r="AH1" s="42"/>
      <c r="AI1" s="42"/>
      <c r="AJ1" s="42"/>
      <c r="AK1" s="42"/>
      <c r="AL1" s="1">
        <f>VLOOKUP("合计",C1:Q983,3,)</f>
        <v>0</v>
      </c>
      <c r="AN1" s="1">
        <f>VLOOKUP("合计",C1:R983,5,)</f>
        <v>0</v>
      </c>
    </row>
    <row r="2" spans="1:41" s="1" customFormat="1" ht="21" customHeight="1" x14ac:dyDescent="0.2">
      <c r="A2" s="82"/>
      <c r="B2" s="82"/>
      <c r="C2" s="84"/>
      <c r="D2" s="84"/>
      <c r="E2" s="84"/>
      <c r="F2" s="84"/>
      <c r="G2" s="84"/>
      <c r="H2" s="84"/>
      <c r="I2" s="84"/>
      <c r="J2" s="84"/>
      <c r="K2" s="84"/>
      <c r="L2" s="84"/>
      <c r="M2" s="84"/>
      <c r="N2" s="84"/>
      <c r="O2" s="84"/>
      <c r="P2" s="84"/>
      <c r="Q2" s="84"/>
      <c r="R2" s="84"/>
      <c r="S2" s="24"/>
      <c r="T2" s="24"/>
      <c r="U2" s="24"/>
      <c r="V2" s="24"/>
      <c r="W2" s="24"/>
      <c r="X2" s="24"/>
      <c r="Y2" s="24"/>
      <c r="Z2" s="24"/>
      <c r="AA2" s="24"/>
      <c r="AB2" s="43"/>
      <c r="AC2" s="44"/>
      <c r="AD2" s="44"/>
      <c r="AE2" s="45"/>
      <c r="AF2" s="45"/>
      <c r="AG2" s="45"/>
      <c r="AH2" s="45"/>
      <c r="AI2" s="45"/>
      <c r="AJ2" s="45"/>
      <c r="AK2" s="45"/>
      <c r="AL2" s="43"/>
      <c r="AM2" s="43"/>
      <c r="AN2" s="43"/>
    </row>
    <row r="3" spans="1:41" s="1" customFormat="1" ht="15" customHeight="1" x14ac:dyDescent="0.2">
      <c r="A3" s="83"/>
      <c r="B3" s="83"/>
      <c r="C3" s="55" t="s">
        <v>1</v>
      </c>
      <c r="D3" s="55"/>
      <c r="E3" s="55"/>
      <c r="F3" s="55"/>
      <c r="G3" s="55"/>
      <c r="H3" s="55"/>
      <c r="I3" s="55"/>
      <c r="J3" s="55"/>
      <c r="K3" s="55"/>
      <c r="L3" s="55"/>
      <c r="M3" s="55"/>
      <c r="N3" s="56"/>
      <c r="O3" s="56"/>
      <c r="P3" s="56"/>
      <c r="Q3" s="56"/>
      <c r="R3" s="56"/>
      <c r="S3" s="57" t="s">
        <v>2</v>
      </c>
      <c r="T3" s="57"/>
      <c r="U3" s="57"/>
      <c r="V3" s="24"/>
      <c r="W3" s="24"/>
      <c r="X3" s="24"/>
      <c r="Y3" s="46"/>
      <c r="Z3" s="24"/>
      <c r="AA3" s="24"/>
      <c r="AB3" s="24"/>
      <c r="AC3" s="24"/>
      <c r="AD3" s="24"/>
      <c r="AE3" s="24"/>
      <c r="AF3" s="24"/>
      <c r="AG3" s="24"/>
      <c r="AH3" s="24"/>
      <c r="AI3" s="24"/>
      <c r="AJ3" s="24"/>
      <c r="AK3" s="24"/>
      <c r="AL3" s="24"/>
      <c r="AM3" s="24"/>
      <c r="AN3" s="24"/>
    </row>
    <row r="4" spans="1:41" s="1" customFormat="1" ht="16" x14ac:dyDescent="0.2">
      <c r="A4" s="7" t="s">
        <v>3</v>
      </c>
      <c r="B4" s="85"/>
      <c r="C4" s="85"/>
      <c r="D4" s="85"/>
      <c r="E4" s="85"/>
      <c r="F4" s="85"/>
      <c r="G4" s="85"/>
      <c r="H4" s="85"/>
      <c r="I4" s="85"/>
      <c r="J4" s="85"/>
      <c r="K4" s="85"/>
      <c r="L4" s="85"/>
      <c r="M4" s="59" t="s">
        <v>4</v>
      </c>
      <c r="N4" s="60"/>
      <c r="O4" s="61"/>
      <c r="P4" s="61"/>
      <c r="Q4" s="61"/>
      <c r="R4" s="61"/>
      <c r="S4" s="28"/>
      <c r="T4" s="29"/>
      <c r="U4" s="24"/>
      <c r="V4" s="24"/>
      <c r="W4" s="24"/>
      <c r="X4" s="24"/>
      <c r="Y4" s="46"/>
      <c r="Z4" s="24"/>
      <c r="AA4" s="24"/>
      <c r="AB4" s="24"/>
      <c r="AC4" s="24"/>
      <c r="AD4" s="24"/>
      <c r="AE4" s="24"/>
      <c r="AF4" s="24"/>
      <c r="AG4" s="24"/>
      <c r="AH4" s="24"/>
      <c r="AI4" s="24"/>
      <c r="AJ4" s="24"/>
      <c r="AK4" s="24"/>
      <c r="AL4" s="24"/>
      <c r="AM4" s="24"/>
      <c r="AN4" s="24"/>
    </row>
    <row r="5" spans="1:41" s="1" customFormat="1" ht="16" x14ac:dyDescent="0.2">
      <c r="A5" s="8" t="s">
        <v>6</v>
      </c>
      <c r="B5" s="86"/>
      <c r="C5" s="86"/>
      <c r="D5" s="86"/>
      <c r="E5" s="86"/>
      <c r="F5" s="86"/>
      <c r="G5" s="86"/>
      <c r="H5" s="86"/>
      <c r="I5" s="86"/>
      <c r="J5" s="86"/>
      <c r="K5" s="86"/>
      <c r="L5" s="86"/>
      <c r="M5" s="63" t="s">
        <v>7</v>
      </c>
      <c r="N5" s="64"/>
      <c r="O5" s="65"/>
      <c r="P5" s="65"/>
      <c r="Q5" s="65"/>
      <c r="R5" s="65"/>
      <c r="S5" s="30"/>
      <c r="T5" s="31"/>
      <c r="U5" s="32" t="s">
        <v>8</v>
      </c>
      <c r="V5" s="33"/>
      <c r="W5" s="27" t="s">
        <v>9</v>
      </c>
      <c r="X5" s="34"/>
      <c r="Y5" s="24"/>
      <c r="Z5" s="47" t="s">
        <v>5</v>
      </c>
      <c r="AA5" s="48"/>
      <c r="AB5" s="48"/>
      <c r="AC5" s="48"/>
      <c r="AD5" s="48"/>
      <c r="AE5" s="48"/>
      <c r="AF5" s="48"/>
      <c r="AG5" s="48"/>
      <c r="AH5" s="24"/>
      <c r="AI5" s="24"/>
      <c r="AJ5" s="24"/>
      <c r="AK5" s="24"/>
      <c r="AL5" s="24"/>
      <c r="AM5" s="24"/>
      <c r="AN5" s="24"/>
    </row>
    <row r="6" spans="1:41" s="1" customFormat="1" ht="16" x14ac:dyDescent="0.2">
      <c r="A6" s="8" t="s">
        <v>10</v>
      </c>
      <c r="B6" s="86"/>
      <c r="C6" s="86"/>
      <c r="D6" s="86"/>
      <c r="E6" s="86"/>
      <c r="F6" s="86"/>
      <c r="G6" s="86"/>
      <c r="H6" s="86"/>
      <c r="I6" s="86"/>
      <c r="J6" s="86"/>
      <c r="K6" s="86"/>
      <c r="L6" s="86"/>
      <c r="M6" s="63" t="s">
        <v>11</v>
      </c>
      <c r="N6" s="64"/>
      <c r="O6" s="66" t="s">
        <v>12</v>
      </c>
      <c r="P6" s="66"/>
      <c r="Q6" s="67"/>
      <c r="R6" s="67"/>
      <c r="S6" s="35"/>
      <c r="T6" s="29"/>
      <c r="U6" s="24"/>
      <c r="V6" s="24"/>
      <c r="W6" s="24"/>
      <c r="X6" s="24"/>
      <c r="Y6" s="24"/>
      <c r="Z6" s="24"/>
      <c r="AA6" s="24"/>
      <c r="AB6" s="24"/>
      <c r="AC6" s="24"/>
      <c r="AD6" s="24"/>
      <c r="AE6" s="24"/>
      <c r="AF6" s="24"/>
      <c r="AG6" s="24"/>
      <c r="AH6" s="24"/>
      <c r="AI6" s="24"/>
      <c r="AJ6" s="24"/>
      <c r="AK6" s="24"/>
      <c r="AL6" s="24"/>
      <c r="AM6" s="24"/>
      <c r="AN6" s="24"/>
    </row>
    <row r="7" spans="1:41" s="1" customFormat="1" ht="16" x14ac:dyDescent="0.2">
      <c r="A7" s="8" t="s">
        <v>13</v>
      </c>
      <c r="B7" s="86"/>
      <c r="C7" s="86"/>
      <c r="D7" s="86"/>
      <c r="E7" s="86"/>
      <c r="F7" s="86"/>
      <c r="G7" s="86"/>
      <c r="H7" s="86"/>
      <c r="I7" s="86"/>
      <c r="J7" s="86"/>
      <c r="K7" s="86"/>
      <c r="L7" s="87"/>
      <c r="M7" s="63" t="s">
        <v>13</v>
      </c>
      <c r="N7" s="64"/>
      <c r="O7" s="67" t="s">
        <v>14</v>
      </c>
      <c r="P7" s="67"/>
      <c r="Q7" s="67"/>
      <c r="R7" s="67"/>
      <c r="S7" s="35"/>
      <c r="T7" s="29"/>
      <c r="U7" s="24" t="s">
        <v>15</v>
      </c>
      <c r="V7" s="24"/>
      <c r="W7" s="24"/>
      <c r="X7" s="24"/>
      <c r="Y7" s="24"/>
      <c r="Z7" s="24"/>
      <c r="AA7" s="24" t="s">
        <v>16</v>
      </c>
      <c r="AB7" s="24"/>
      <c r="AC7" s="24"/>
      <c r="AD7" s="24"/>
      <c r="AE7" s="24"/>
      <c r="AF7" s="24"/>
      <c r="AG7" s="24"/>
      <c r="AH7" s="24"/>
      <c r="AI7" s="24"/>
      <c r="AJ7" s="24"/>
      <c r="AK7" s="24"/>
      <c r="AL7" s="24"/>
      <c r="AM7" s="24"/>
      <c r="AN7" s="24"/>
    </row>
    <row r="8" spans="1:41" s="1" customFormat="1" ht="16" x14ac:dyDescent="0.2">
      <c r="A8" s="10" t="s">
        <v>17</v>
      </c>
      <c r="B8" s="86" t="s">
        <v>18</v>
      </c>
      <c r="C8" s="86"/>
      <c r="D8" s="86"/>
      <c r="E8" s="86"/>
      <c r="F8" s="86"/>
      <c r="G8" s="86"/>
      <c r="H8" s="86"/>
      <c r="I8" s="86"/>
      <c r="J8" s="86"/>
      <c r="K8" s="86"/>
      <c r="L8" s="87"/>
      <c r="M8" s="72" t="s">
        <v>19</v>
      </c>
      <c r="N8" s="73"/>
      <c r="O8" s="74"/>
      <c r="P8" s="74"/>
      <c r="Q8" s="74"/>
      <c r="R8" s="74"/>
      <c r="S8" s="36"/>
      <c r="T8" s="29"/>
      <c r="U8" s="37" t="str">
        <f>IF(SUM(S:S)&lt;&gt;0,"错误","正确")</f>
        <v>错误</v>
      </c>
      <c r="V8" s="38"/>
      <c r="W8" s="24"/>
      <c r="X8" s="24"/>
      <c r="Y8" s="24"/>
      <c r="Z8" s="24"/>
      <c r="AA8" s="24" t="s">
        <v>20</v>
      </c>
      <c r="AB8" s="24" t="s">
        <v>21</v>
      </c>
      <c r="AC8" s="24" t="s">
        <v>21</v>
      </c>
      <c r="AD8" s="24" t="s">
        <v>21</v>
      </c>
      <c r="AE8" s="24" t="s">
        <v>21</v>
      </c>
      <c r="AF8" s="24"/>
      <c r="AG8" s="24"/>
      <c r="AH8" s="24" t="s">
        <v>22</v>
      </c>
      <c r="AI8" s="24"/>
      <c r="AJ8" s="24"/>
      <c r="AK8" s="24"/>
      <c r="AL8" s="24"/>
      <c r="AM8" s="24"/>
      <c r="AN8" s="37">
        <v>0.9728</v>
      </c>
    </row>
    <row r="9" spans="1:41" s="1" customFormat="1" ht="14.25" customHeight="1" x14ac:dyDescent="0.2">
      <c r="A9" s="11" t="s">
        <v>23</v>
      </c>
      <c r="B9" s="10"/>
      <c r="C9" s="70"/>
      <c r="D9" s="70"/>
      <c r="E9" s="70"/>
      <c r="F9" s="70"/>
      <c r="G9" s="70"/>
      <c r="H9" s="70"/>
      <c r="I9" s="70"/>
      <c r="J9" s="70"/>
      <c r="K9" s="70"/>
      <c r="L9" s="70"/>
      <c r="M9" s="75"/>
      <c r="N9" s="75"/>
      <c r="O9" s="75"/>
      <c r="P9" s="75"/>
      <c r="Q9" s="75"/>
      <c r="R9" s="76"/>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c r="AO9" s="49" t="s">
        <v>101</v>
      </c>
    </row>
    <row r="10" spans="1:41" s="1" customFormat="1"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U10" s="24"/>
      <c r="V10" s="24"/>
      <c r="W10" s="24">
        <f t="shared" ref="W10:W13" si="1">ROUND((V10+X10+Y10)*1.2,)</f>
        <v>0</v>
      </c>
      <c r="X10" s="24">
        <v>0</v>
      </c>
      <c r="Y10" s="24">
        <v>0</v>
      </c>
      <c r="Z10" s="29"/>
      <c r="AA10" s="29">
        <f t="shared" ref="AA10:AA17" si="2">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1"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3">M11*L11</f>
        <v>2390</v>
      </c>
      <c r="O11" s="15"/>
      <c r="P11" s="16" t="s">
        <v>73</v>
      </c>
      <c r="Q11" s="16" t="s">
        <v>74</v>
      </c>
      <c r="R11" s="15"/>
      <c r="S11" s="29">
        <f t="shared" ref="S11:S17" si="4">M11-AN11</f>
        <v>7</v>
      </c>
      <c r="T11" s="39">
        <f t="shared" si="0"/>
        <v>1.2</v>
      </c>
      <c r="U11" s="38" t="s">
        <v>75</v>
      </c>
      <c r="V11" s="24">
        <v>199</v>
      </c>
      <c r="W11" s="24">
        <f t="shared" si="1"/>
        <v>239</v>
      </c>
      <c r="X11" s="24"/>
      <c r="Y11" s="24"/>
      <c r="Z11" s="29"/>
      <c r="AA11" s="29">
        <f t="shared" si="2"/>
        <v>0</v>
      </c>
      <c r="AB11" s="29"/>
      <c r="AC11" s="29"/>
      <c r="AD11" s="29"/>
      <c r="AE11" s="24">
        <f t="shared" ref="AE11:AE17" si="5">ROUND(AC11*AD11,0)</f>
        <v>0</v>
      </c>
      <c r="AF11" s="24"/>
      <c r="AG11" s="24"/>
      <c r="AH11" s="24"/>
      <c r="AI11" s="24"/>
      <c r="AJ11" s="24"/>
      <c r="AK11" s="24"/>
      <c r="AL11" s="24"/>
      <c r="AM11" s="24"/>
      <c r="AN11" s="24">
        <f t="shared" ref="AN11:AN17" si="6">ROUND((W11+AE11+AF11+AG11+AH11+AI11+AJ11+AK11++AL11+AM11)*AN$8,)</f>
        <v>232</v>
      </c>
      <c r="AO11" s="50">
        <f t="shared" ref="AO11:AO17" si="7">AN11*L11</f>
        <v>2320</v>
      </c>
    </row>
    <row r="12" spans="1:41"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3"/>
        <v>9480</v>
      </c>
      <c r="O12" s="15"/>
      <c r="P12" s="16" t="s">
        <v>73</v>
      </c>
      <c r="Q12" s="16" t="s">
        <v>74</v>
      </c>
      <c r="R12" s="15"/>
      <c r="S12" s="29">
        <f t="shared" si="4"/>
        <v>9</v>
      </c>
      <c r="T12" s="39">
        <f t="shared" si="0"/>
        <v>1.2</v>
      </c>
      <c r="U12" s="38" t="s">
        <v>75</v>
      </c>
      <c r="V12" s="24">
        <v>263</v>
      </c>
      <c r="W12" s="24">
        <f t="shared" si="1"/>
        <v>316</v>
      </c>
      <c r="X12" s="24"/>
      <c r="Y12" s="24"/>
      <c r="Z12" s="29"/>
      <c r="AA12" s="29">
        <f t="shared" si="2"/>
        <v>0</v>
      </c>
      <c r="AB12" s="29"/>
      <c r="AC12" s="29"/>
      <c r="AD12" s="29"/>
      <c r="AE12" s="24">
        <f t="shared" si="5"/>
        <v>0</v>
      </c>
      <c r="AF12" s="24"/>
      <c r="AG12" s="24"/>
      <c r="AH12" s="24"/>
      <c r="AI12" s="24"/>
      <c r="AJ12" s="24"/>
      <c r="AK12" s="24"/>
      <c r="AL12" s="24"/>
      <c r="AM12" s="24"/>
      <c r="AN12" s="24">
        <f t="shared" si="6"/>
        <v>307</v>
      </c>
      <c r="AO12" s="50">
        <f t="shared" si="7"/>
        <v>9210</v>
      </c>
    </row>
    <row r="13" spans="1:41"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3"/>
        <v>8520</v>
      </c>
      <c r="O13" s="15"/>
      <c r="P13" s="16" t="s">
        <v>73</v>
      </c>
      <c r="Q13" s="16" t="s">
        <v>74</v>
      </c>
      <c r="R13" s="15"/>
      <c r="S13" s="29">
        <f t="shared" si="4"/>
        <v>23</v>
      </c>
      <c r="T13" s="39">
        <f t="shared" si="0"/>
        <v>1.2</v>
      </c>
      <c r="U13" s="38" t="s">
        <v>75</v>
      </c>
      <c r="V13" s="24">
        <v>710</v>
      </c>
      <c r="W13" s="24">
        <f t="shared" si="1"/>
        <v>852</v>
      </c>
      <c r="X13" s="24"/>
      <c r="Y13" s="24"/>
      <c r="Z13" s="29"/>
      <c r="AA13" s="29">
        <f t="shared" si="2"/>
        <v>0</v>
      </c>
      <c r="AB13" s="29"/>
      <c r="AC13" s="29"/>
      <c r="AD13" s="29"/>
      <c r="AE13" s="24">
        <f t="shared" si="5"/>
        <v>0</v>
      </c>
      <c r="AF13" s="24"/>
      <c r="AG13" s="24"/>
      <c r="AH13" s="24"/>
      <c r="AI13" s="24"/>
      <c r="AJ13" s="24"/>
      <c r="AK13" s="24"/>
      <c r="AL13" s="24"/>
      <c r="AM13" s="24"/>
      <c r="AN13" s="24">
        <f t="shared" si="6"/>
        <v>829</v>
      </c>
      <c r="AO13" s="50">
        <f t="shared" si="7"/>
        <v>8290</v>
      </c>
    </row>
    <row r="14" spans="1:41"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3"/>
        <v>6940</v>
      </c>
      <c r="O14" s="15"/>
      <c r="P14" s="16" t="s">
        <v>73</v>
      </c>
      <c r="Q14" s="16" t="s">
        <v>74</v>
      </c>
      <c r="R14" s="15"/>
      <c r="S14" s="29">
        <f t="shared" si="4"/>
        <v>9</v>
      </c>
      <c r="T14" s="39">
        <f t="shared" si="0"/>
        <v>0.8</v>
      </c>
      <c r="U14" s="38" t="s">
        <v>85</v>
      </c>
      <c r="V14" s="24">
        <v>434</v>
      </c>
      <c r="W14" s="24">
        <f>ROUND((V14+X14+Y14)*0.8,)</f>
        <v>347</v>
      </c>
      <c r="X14" s="24"/>
      <c r="Y14" s="24"/>
      <c r="Z14" s="29"/>
      <c r="AA14" s="29">
        <f t="shared" si="2"/>
        <v>0</v>
      </c>
      <c r="AB14" s="29"/>
      <c r="AC14" s="29"/>
      <c r="AD14" s="29"/>
      <c r="AE14" s="24">
        <f t="shared" si="5"/>
        <v>0</v>
      </c>
      <c r="AF14" s="24"/>
      <c r="AG14" s="24"/>
      <c r="AH14" s="24"/>
      <c r="AI14" s="24"/>
      <c r="AJ14" s="24"/>
      <c r="AK14" s="24"/>
      <c r="AL14" s="24"/>
      <c r="AM14" s="24"/>
      <c r="AN14" s="24">
        <f t="shared" si="6"/>
        <v>338</v>
      </c>
      <c r="AO14" s="50">
        <f t="shared" si="7"/>
        <v>6760</v>
      </c>
    </row>
    <row r="15" spans="1:41"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164</v>
      </c>
      <c r="N15" s="15">
        <f t="shared" si="3"/>
        <v>3280</v>
      </c>
      <c r="O15" s="22"/>
      <c r="P15" s="16" t="s">
        <v>73</v>
      </c>
      <c r="Q15" s="16" t="s">
        <v>74</v>
      </c>
      <c r="R15" s="15"/>
      <c r="S15" s="29">
        <f t="shared" si="4"/>
        <v>4</v>
      </c>
      <c r="T15" s="39">
        <f t="shared" si="0"/>
        <v>1.2</v>
      </c>
      <c r="U15" s="38" t="s">
        <v>75</v>
      </c>
      <c r="V15" s="24">
        <v>137</v>
      </c>
      <c r="W15" s="24">
        <f>ROUND((V15+X15+Y15)*1.2,)</f>
        <v>164</v>
      </c>
      <c r="X15" s="24"/>
      <c r="Y15" s="24"/>
      <c r="Z15" s="29"/>
      <c r="AA15" s="29">
        <f t="shared" si="2"/>
        <v>0</v>
      </c>
      <c r="AB15" s="29"/>
      <c r="AC15" s="29"/>
      <c r="AD15" s="29"/>
      <c r="AE15" s="24">
        <f t="shared" si="5"/>
        <v>0</v>
      </c>
      <c r="AF15" s="24"/>
      <c r="AG15" s="24"/>
      <c r="AH15" s="24"/>
      <c r="AI15" s="24"/>
      <c r="AJ15" s="24"/>
      <c r="AK15" s="24"/>
      <c r="AL15" s="24"/>
      <c r="AM15" s="24"/>
      <c r="AN15" s="24">
        <f t="shared" si="6"/>
        <v>160</v>
      </c>
      <c r="AO15" s="50">
        <f t="shared" si="7"/>
        <v>3200</v>
      </c>
    </row>
    <row r="16" spans="1:41" s="2" customFormat="1" ht="57"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1690</v>
      </c>
      <c r="N16" s="15">
        <f t="shared" si="3"/>
        <v>8450</v>
      </c>
      <c r="O16" s="23"/>
      <c r="P16" s="16" t="s">
        <v>73</v>
      </c>
      <c r="Q16" s="16" t="s">
        <v>74</v>
      </c>
      <c r="R16" s="16" t="s">
        <v>91</v>
      </c>
      <c r="S16" s="29">
        <f t="shared" si="4"/>
        <v>46</v>
      </c>
      <c r="T16" s="39">
        <f t="shared" si="0"/>
        <v>1.2</v>
      </c>
      <c r="U16" s="40" t="s">
        <v>92</v>
      </c>
      <c r="V16" s="24">
        <v>277</v>
      </c>
      <c r="W16" s="24">
        <f>ROUND((V16+X16+Y16)*1.2,)</f>
        <v>332</v>
      </c>
      <c r="X16" s="24"/>
      <c r="Y16" s="24"/>
      <c r="Z16" s="29">
        <v>51</v>
      </c>
      <c r="AA16" s="29">
        <f t="shared" si="2"/>
        <v>66.3</v>
      </c>
      <c r="AB16" s="29" t="s">
        <v>93</v>
      </c>
      <c r="AC16" s="29">
        <v>814</v>
      </c>
      <c r="AD16" s="29">
        <v>1.3</v>
      </c>
      <c r="AE16" s="24">
        <f t="shared" si="5"/>
        <v>1058</v>
      </c>
      <c r="AF16" s="24">
        <v>150</v>
      </c>
      <c r="AG16" s="24">
        <v>150</v>
      </c>
      <c r="AH16" s="24">
        <v>0</v>
      </c>
      <c r="AI16" s="24">
        <v>0</v>
      </c>
      <c r="AJ16" s="24">
        <v>0</v>
      </c>
      <c r="AK16" s="24">
        <v>0</v>
      </c>
      <c r="AL16" s="24">
        <v>0</v>
      </c>
      <c r="AM16" s="24">
        <v>0</v>
      </c>
      <c r="AN16" s="24">
        <f t="shared" si="6"/>
        <v>1644</v>
      </c>
      <c r="AO16" s="50">
        <f t="shared" si="7"/>
        <v>8220</v>
      </c>
    </row>
    <row r="17" spans="1:41" s="1" customFormat="1" ht="18" customHeight="1" x14ac:dyDescent="0.2">
      <c r="A17" s="17">
        <v>7</v>
      </c>
      <c r="B17" s="17"/>
      <c r="C17" s="17"/>
      <c r="D17" s="17"/>
      <c r="E17" s="17"/>
      <c r="F17" s="17"/>
      <c r="G17" s="17"/>
      <c r="H17" s="17"/>
      <c r="I17" s="17"/>
      <c r="J17" s="17"/>
      <c r="K17" s="17"/>
      <c r="L17" s="17"/>
      <c r="M17" s="17"/>
      <c r="N17" s="17">
        <f t="shared" si="3"/>
        <v>0</v>
      </c>
      <c r="O17" s="17"/>
      <c r="P17" s="17"/>
      <c r="Q17" s="17"/>
      <c r="R17" s="17"/>
      <c r="S17" s="29">
        <f t="shared" si="4"/>
        <v>0</v>
      </c>
      <c r="T17" s="20" t="str">
        <f t="shared" si="0"/>
        <v/>
      </c>
      <c r="U17" s="24"/>
      <c r="V17" s="24"/>
      <c r="W17" s="24">
        <f>ROUND((V17+X17+Y17)*1.2,)</f>
        <v>0</v>
      </c>
      <c r="X17" s="24"/>
      <c r="Y17" s="24"/>
      <c r="Z17" s="29"/>
      <c r="AA17" s="29">
        <f t="shared" si="2"/>
        <v>0</v>
      </c>
      <c r="AB17" s="29"/>
      <c r="AC17" s="29"/>
      <c r="AD17" s="29"/>
      <c r="AE17" s="24">
        <f t="shared" si="5"/>
        <v>0</v>
      </c>
      <c r="AF17" s="24"/>
      <c r="AG17" s="24"/>
      <c r="AH17" s="24"/>
      <c r="AI17" s="24"/>
      <c r="AJ17" s="24"/>
      <c r="AK17" s="24"/>
      <c r="AL17" s="24"/>
      <c r="AM17" s="24"/>
      <c r="AN17" s="24">
        <f t="shared" si="6"/>
        <v>0</v>
      </c>
      <c r="AO17" s="50">
        <f t="shared" si="7"/>
        <v>0</v>
      </c>
    </row>
    <row r="18" spans="1:41" s="1" customFormat="1" ht="16" x14ac:dyDescent="0.2">
      <c r="A18" s="18"/>
      <c r="B18" s="18"/>
      <c r="C18" s="18" t="s">
        <v>58</v>
      </c>
      <c r="D18" s="18"/>
      <c r="E18" s="18"/>
      <c r="F18" s="18"/>
      <c r="G18" s="18"/>
      <c r="H18" s="18"/>
      <c r="I18" s="18"/>
      <c r="J18" s="18"/>
      <c r="K18" s="18"/>
      <c r="L18" s="18">
        <f>SUM(L11:L17)</f>
        <v>95</v>
      </c>
      <c r="M18" s="18"/>
      <c r="N18" s="18">
        <f>SUM(N11:N17)</f>
        <v>39060</v>
      </c>
      <c r="O18" s="18"/>
      <c r="P18" s="18"/>
      <c r="Q18" s="18"/>
      <c r="R18" s="18"/>
      <c r="S18" s="29"/>
      <c r="T18" s="29"/>
      <c r="U18" s="24"/>
      <c r="V18" s="24"/>
      <c r="W18" s="24"/>
      <c r="X18" s="24"/>
      <c r="Y18" s="24"/>
      <c r="Z18" s="24"/>
      <c r="AA18" s="29"/>
      <c r="AB18" s="24"/>
      <c r="AC18" s="24"/>
      <c r="AD18" s="24"/>
      <c r="AE18" s="24"/>
      <c r="AF18" s="24"/>
      <c r="AG18" s="24"/>
      <c r="AH18" s="24"/>
      <c r="AI18" s="24"/>
      <c r="AJ18" s="24"/>
      <c r="AK18" s="24"/>
      <c r="AL18" s="24"/>
      <c r="AM18" s="24"/>
      <c r="AN18" s="24"/>
      <c r="AO18" s="1">
        <f>SUM(AO11:AO17)</f>
        <v>38000</v>
      </c>
    </row>
    <row r="19" spans="1:41" s="1" customFormat="1" ht="16" x14ac:dyDescent="0.2">
      <c r="A19" s="19"/>
      <c r="B19" s="19"/>
      <c r="C19" s="19"/>
      <c r="D19" s="19"/>
      <c r="E19" s="19"/>
      <c r="F19" s="19"/>
      <c r="G19" s="19"/>
      <c r="H19" s="19"/>
      <c r="I19" s="19"/>
      <c r="J19" s="19"/>
      <c r="K19" s="19"/>
      <c r="L19" s="19"/>
      <c r="M19" s="19"/>
      <c r="N19" s="19"/>
      <c r="O19" s="19"/>
      <c r="P19" s="19"/>
      <c r="Q19" s="19"/>
      <c r="R19" s="19"/>
      <c r="S19" s="24"/>
      <c r="T19" s="24"/>
      <c r="U19" s="24"/>
      <c r="V19" s="24"/>
      <c r="W19" s="24"/>
      <c r="X19" s="24"/>
      <c r="Y19" s="24"/>
      <c r="Z19" s="24"/>
      <c r="AA19" s="24"/>
      <c r="AB19" s="24"/>
      <c r="AC19" s="24"/>
      <c r="AD19" s="24"/>
      <c r="AE19" s="24"/>
      <c r="AF19" s="24"/>
      <c r="AG19" s="24"/>
      <c r="AH19" s="24"/>
      <c r="AI19" s="24"/>
      <c r="AJ19" s="24"/>
      <c r="AK19" s="24"/>
      <c r="AL19" s="24"/>
      <c r="AM19" s="24"/>
      <c r="AN19" s="24"/>
    </row>
    <row r="20" spans="1:41" s="3" customFormat="1" ht="18" customHeight="1" x14ac:dyDescent="0.15">
      <c r="A20" s="3" t="s">
        <v>102</v>
      </c>
    </row>
    <row r="21" spans="1:41" s="4" customFormat="1" ht="20" customHeight="1" x14ac:dyDescent="0.15">
      <c r="A21" s="4" t="s">
        <v>103</v>
      </c>
    </row>
    <row r="22" spans="1:41" s="4" customFormat="1" ht="20" customHeight="1" x14ac:dyDescent="0.15">
      <c r="A22" s="4" t="s">
        <v>104</v>
      </c>
    </row>
    <row r="23" spans="1:41" s="4" customFormat="1" ht="39" customHeight="1" x14ac:dyDescent="0.15">
      <c r="A23" s="88" t="s">
        <v>105</v>
      </c>
      <c r="B23" s="88"/>
      <c r="C23" s="88"/>
      <c r="D23" s="88"/>
      <c r="E23" s="88"/>
      <c r="F23" s="88"/>
      <c r="G23" s="88"/>
      <c r="H23" s="88"/>
      <c r="I23" s="88"/>
      <c r="J23" s="88"/>
      <c r="K23" s="88"/>
      <c r="L23" s="88"/>
      <c r="M23" s="88"/>
      <c r="N23" s="88"/>
      <c r="O23" s="88"/>
      <c r="P23" s="88"/>
      <c r="Q23" s="88"/>
      <c r="R23" s="88"/>
    </row>
    <row r="24" spans="1:41" s="4" customFormat="1" ht="46" customHeight="1" x14ac:dyDescent="0.15">
      <c r="A24" s="88" t="s">
        <v>106</v>
      </c>
      <c r="B24" s="88"/>
      <c r="C24" s="88"/>
      <c r="D24" s="88"/>
      <c r="E24" s="88"/>
      <c r="F24" s="88"/>
      <c r="G24" s="88"/>
      <c r="H24" s="88"/>
      <c r="I24" s="88"/>
      <c r="J24" s="88"/>
      <c r="K24" s="88"/>
      <c r="L24" s="88"/>
      <c r="M24" s="88"/>
      <c r="N24" s="88"/>
      <c r="O24" s="88"/>
      <c r="P24" s="88"/>
      <c r="Q24" s="88"/>
      <c r="R24" s="88"/>
    </row>
  </sheetData>
  <mergeCells count="22">
    <mergeCell ref="C9:R9"/>
    <mergeCell ref="A23:R23"/>
    <mergeCell ref="A24:R24"/>
    <mergeCell ref="A1:B3"/>
    <mergeCell ref="C1:R2"/>
    <mergeCell ref="B7:L7"/>
    <mergeCell ref="M7:N7"/>
    <mergeCell ref="O7:R7"/>
    <mergeCell ref="B8:L8"/>
    <mergeCell ref="M8:N8"/>
    <mergeCell ref="O8:R8"/>
    <mergeCell ref="B5:L5"/>
    <mergeCell ref="M5:N5"/>
    <mergeCell ref="O5:R5"/>
    <mergeCell ref="B6:L6"/>
    <mergeCell ref="M6:N6"/>
    <mergeCell ref="O6:R6"/>
    <mergeCell ref="C3:R3"/>
    <mergeCell ref="S3:U3"/>
    <mergeCell ref="B4:L4"/>
    <mergeCell ref="M4:N4"/>
    <mergeCell ref="O4:R4"/>
  </mergeCells>
  <phoneticPr fontId="21"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5"/>
  <sheetViews>
    <sheetView topLeftCell="A16" workbookViewId="0">
      <selection activeCell="A20" sqref="A20:R24"/>
    </sheetView>
  </sheetViews>
  <sheetFormatPr baseColWidth="10" defaultColWidth="9" defaultRowHeight="14" x14ac:dyDescent="0.15"/>
  <cols>
    <col min="3" max="3" width="14.1640625" customWidth="1"/>
    <col min="4" max="6" width="6.1640625" customWidth="1"/>
    <col min="8" max="8" width="5.83203125" customWidth="1"/>
    <col min="9" max="9" width="8.6640625" customWidth="1"/>
    <col min="12" max="12" width="4.6640625" customWidth="1"/>
    <col min="13" max="13" width="6.5" customWidth="1"/>
    <col min="14" max="14" width="7.1640625" customWidth="1"/>
    <col min="15" max="15" width="6.6640625" customWidth="1"/>
    <col min="16" max="17" width="6.83203125" customWidth="1"/>
    <col min="18" max="18" width="14" customWidth="1"/>
    <col min="19" max="19" width="7" customWidth="1"/>
    <col min="20" max="20" width="6.1640625" customWidth="1"/>
  </cols>
  <sheetData>
    <row r="1" spans="1:41" s="1" customFormat="1" ht="21" customHeight="1" x14ac:dyDescent="0.2">
      <c r="A1" s="82"/>
      <c r="B1" s="82"/>
      <c r="C1" s="84" t="s">
        <v>0</v>
      </c>
      <c r="D1" s="84"/>
      <c r="E1" s="84"/>
      <c r="F1" s="84"/>
      <c r="G1" s="84"/>
      <c r="H1" s="84"/>
      <c r="I1" s="84"/>
      <c r="J1" s="84"/>
      <c r="K1" s="84"/>
      <c r="L1" s="84"/>
      <c r="M1" s="84"/>
      <c r="N1" s="84"/>
      <c r="O1" s="84"/>
      <c r="P1" s="84"/>
      <c r="Q1" s="84"/>
      <c r="R1" s="84"/>
      <c r="S1" s="24"/>
      <c r="T1" s="24"/>
      <c r="U1" s="25" t="str">
        <f>IF(O4=0,"",O4)</f>
        <v/>
      </c>
      <c r="V1" s="24">
        <f>O8</f>
        <v>0</v>
      </c>
      <c r="W1" s="26" t="str">
        <f>LEFT(REPLACE(B8,1,11,),4)</f>
        <v/>
      </c>
      <c r="X1" s="24" t="str">
        <f>IF(C5=0,"",C5)</f>
        <v/>
      </c>
      <c r="Y1" s="41" t="str">
        <f>IF(C9=0,"",C9)</f>
        <v/>
      </c>
      <c r="Z1" s="24" t="str">
        <f>IF(C4=0,"",C4)</f>
        <v/>
      </c>
      <c r="AA1" s="42" t="str">
        <f>IF(C6=0,"",C6)</f>
        <v/>
      </c>
      <c r="AB1" s="42" t="str">
        <f>IF(C7=0,"",C7)</f>
        <v/>
      </c>
      <c r="AC1" s="24"/>
      <c r="AD1" s="24"/>
      <c r="AE1" s="42" t="str">
        <f>U7</f>
        <v>新40*1.6</v>
      </c>
      <c r="AF1" s="42"/>
      <c r="AG1" s="42"/>
      <c r="AH1" s="42"/>
      <c r="AI1" s="42"/>
      <c r="AJ1" s="42"/>
      <c r="AK1" s="42"/>
      <c r="AL1" s="1">
        <f>VLOOKUP("合计",C1:Q983,3,)</f>
        <v>0</v>
      </c>
      <c r="AN1" s="1">
        <f>VLOOKUP("合计",C1:R983,5,)</f>
        <v>0</v>
      </c>
    </row>
    <row r="2" spans="1:41" s="1" customFormat="1" ht="21" customHeight="1" x14ac:dyDescent="0.2">
      <c r="A2" s="82"/>
      <c r="B2" s="82"/>
      <c r="C2" s="84"/>
      <c r="D2" s="84"/>
      <c r="E2" s="84"/>
      <c r="F2" s="84"/>
      <c r="G2" s="84"/>
      <c r="H2" s="84"/>
      <c r="I2" s="84"/>
      <c r="J2" s="84"/>
      <c r="K2" s="84"/>
      <c r="L2" s="84"/>
      <c r="M2" s="84"/>
      <c r="N2" s="84"/>
      <c r="O2" s="84"/>
      <c r="P2" s="84"/>
      <c r="Q2" s="84"/>
      <c r="R2" s="84"/>
      <c r="S2" s="24"/>
      <c r="T2" s="24"/>
      <c r="U2" s="24"/>
      <c r="V2" s="24"/>
      <c r="W2" s="24"/>
      <c r="X2" s="24"/>
      <c r="Y2" s="24"/>
      <c r="Z2" s="24"/>
      <c r="AA2" s="24"/>
      <c r="AB2" s="43"/>
      <c r="AC2" s="44"/>
      <c r="AD2" s="44"/>
      <c r="AE2" s="45"/>
      <c r="AF2" s="45"/>
      <c r="AG2" s="45"/>
      <c r="AH2" s="45"/>
      <c r="AI2" s="45"/>
      <c r="AJ2" s="45"/>
      <c r="AK2" s="45"/>
      <c r="AL2" s="43"/>
      <c r="AM2" s="43"/>
      <c r="AN2" s="43"/>
    </row>
    <row r="3" spans="1:41" s="1" customFormat="1" ht="15" customHeight="1" x14ac:dyDescent="0.2">
      <c r="A3" s="83"/>
      <c r="B3" s="83"/>
      <c r="C3" s="55" t="s">
        <v>1</v>
      </c>
      <c r="D3" s="55"/>
      <c r="E3" s="55"/>
      <c r="F3" s="55"/>
      <c r="G3" s="55"/>
      <c r="H3" s="55"/>
      <c r="I3" s="55"/>
      <c r="J3" s="55"/>
      <c r="K3" s="55"/>
      <c r="L3" s="55"/>
      <c r="M3" s="55"/>
      <c r="N3" s="56"/>
      <c r="O3" s="56"/>
      <c r="P3" s="56"/>
      <c r="Q3" s="56"/>
      <c r="R3" s="56"/>
      <c r="S3" s="57" t="s">
        <v>2</v>
      </c>
      <c r="T3" s="57"/>
      <c r="U3" s="57"/>
      <c r="V3" s="24"/>
      <c r="W3" s="24"/>
      <c r="X3" s="24"/>
      <c r="Y3" s="46"/>
      <c r="Z3" s="24"/>
      <c r="AA3" s="24"/>
      <c r="AB3" s="24"/>
      <c r="AC3" s="24"/>
      <c r="AD3" s="24"/>
      <c r="AE3" s="24"/>
      <c r="AF3" s="24"/>
      <c r="AG3" s="24"/>
      <c r="AH3" s="24"/>
      <c r="AI3" s="24"/>
      <c r="AJ3" s="24"/>
      <c r="AK3" s="24"/>
      <c r="AL3" s="24"/>
      <c r="AM3" s="24"/>
      <c r="AN3" s="24"/>
    </row>
    <row r="4" spans="1:41" s="1" customFormat="1" ht="16" x14ac:dyDescent="0.2">
      <c r="A4" s="7" t="s">
        <v>3</v>
      </c>
      <c r="B4" s="85"/>
      <c r="C4" s="85"/>
      <c r="D4" s="85"/>
      <c r="E4" s="85"/>
      <c r="F4" s="85"/>
      <c r="G4" s="85"/>
      <c r="H4" s="85"/>
      <c r="I4" s="85"/>
      <c r="J4" s="85"/>
      <c r="K4" s="85"/>
      <c r="L4" s="85"/>
      <c r="M4" s="59" t="s">
        <v>4</v>
      </c>
      <c r="N4" s="60"/>
      <c r="O4" s="61"/>
      <c r="P4" s="61"/>
      <c r="Q4" s="61"/>
      <c r="R4" s="61"/>
      <c r="S4" s="28"/>
      <c r="T4" s="29"/>
      <c r="U4" s="24"/>
      <c r="V4" s="24"/>
      <c r="W4" s="24"/>
      <c r="X4" s="24"/>
      <c r="Y4" s="46"/>
      <c r="Z4" s="24"/>
      <c r="AA4" s="24"/>
      <c r="AB4" s="24"/>
      <c r="AC4" s="24"/>
      <c r="AD4" s="24"/>
      <c r="AE4" s="24"/>
      <c r="AF4" s="24"/>
      <c r="AG4" s="24"/>
      <c r="AH4" s="24"/>
      <c r="AI4" s="24"/>
      <c r="AJ4" s="24"/>
      <c r="AK4" s="24"/>
      <c r="AL4" s="24"/>
      <c r="AM4" s="24"/>
      <c r="AN4" s="24"/>
    </row>
    <row r="5" spans="1:41" s="1" customFormat="1" ht="16" x14ac:dyDescent="0.2">
      <c r="A5" s="8" t="s">
        <v>6</v>
      </c>
      <c r="B5" s="86"/>
      <c r="C5" s="86"/>
      <c r="D5" s="86"/>
      <c r="E5" s="86"/>
      <c r="F5" s="86"/>
      <c r="G5" s="86"/>
      <c r="H5" s="86"/>
      <c r="I5" s="86"/>
      <c r="J5" s="86"/>
      <c r="K5" s="86"/>
      <c r="L5" s="86"/>
      <c r="M5" s="63" t="s">
        <v>7</v>
      </c>
      <c r="N5" s="64"/>
      <c r="O5" s="65"/>
      <c r="P5" s="65"/>
      <c r="Q5" s="65"/>
      <c r="R5" s="65"/>
      <c r="S5" s="30"/>
      <c r="T5" s="31"/>
      <c r="U5" s="32" t="s">
        <v>8</v>
      </c>
      <c r="V5" s="33"/>
      <c r="W5" s="27" t="s">
        <v>9</v>
      </c>
      <c r="X5" s="34"/>
      <c r="Y5" s="24"/>
      <c r="Z5" s="47" t="s">
        <v>5</v>
      </c>
      <c r="AA5" s="48"/>
      <c r="AB5" s="48"/>
      <c r="AC5" s="48"/>
      <c r="AD5" s="48"/>
      <c r="AE5" s="48"/>
      <c r="AF5" s="48"/>
      <c r="AG5" s="48"/>
      <c r="AH5" s="24"/>
      <c r="AI5" s="24"/>
      <c r="AJ5" s="24"/>
      <c r="AK5" s="24"/>
      <c r="AL5" s="24"/>
      <c r="AM5" s="24"/>
      <c r="AN5" s="24"/>
    </row>
    <row r="6" spans="1:41" s="1" customFormat="1" ht="16" x14ac:dyDescent="0.2">
      <c r="A6" s="8" t="s">
        <v>10</v>
      </c>
      <c r="B6" s="86"/>
      <c r="C6" s="86"/>
      <c r="D6" s="86"/>
      <c r="E6" s="86"/>
      <c r="F6" s="86"/>
      <c r="G6" s="86"/>
      <c r="H6" s="86"/>
      <c r="I6" s="86"/>
      <c r="J6" s="86"/>
      <c r="K6" s="86"/>
      <c r="L6" s="86"/>
      <c r="M6" s="63" t="s">
        <v>11</v>
      </c>
      <c r="N6" s="64"/>
      <c r="O6" s="66" t="s">
        <v>12</v>
      </c>
      <c r="P6" s="66"/>
      <c r="Q6" s="67"/>
      <c r="R6" s="67"/>
      <c r="S6" s="35"/>
      <c r="T6" s="29"/>
      <c r="U6" s="24"/>
      <c r="V6" s="24"/>
      <c r="W6" s="24"/>
      <c r="X6" s="24"/>
      <c r="Y6" s="24"/>
      <c r="Z6" s="24"/>
      <c r="AA6" s="24"/>
      <c r="AB6" s="24"/>
      <c r="AC6" s="24"/>
      <c r="AD6" s="24"/>
      <c r="AE6" s="24"/>
      <c r="AF6" s="24"/>
      <c r="AG6" s="24"/>
      <c r="AH6" s="24"/>
      <c r="AI6" s="24"/>
      <c r="AJ6" s="24"/>
      <c r="AK6" s="24"/>
      <c r="AL6" s="24"/>
      <c r="AM6" s="24"/>
      <c r="AN6" s="24"/>
    </row>
    <row r="7" spans="1:41" s="1" customFormat="1" ht="16" x14ac:dyDescent="0.2">
      <c r="A7" s="8" t="s">
        <v>13</v>
      </c>
      <c r="B7" s="86"/>
      <c r="C7" s="86"/>
      <c r="D7" s="86"/>
      <c r="E7" s="86"/>
      <c r="F7" s="86"/>
      <c r="G7" s="86"/>
      <c r="H7" s="86"/>
      <c r="I7" s="86"/>
      <c r="J7" s="86"/>
      <c r="K7" s="86"/>
      <c r="L7" s="87"/>
      <c r="M7" s="63" t="s">
        <v>13</v>
      </c>
      <c r="N7" s="64"/>
      <c r="O7" s="67" t="s">
        <v>14</v>
      </c>
      <c r="P7" s="67"/>
      <c r="Q7" s="67"/>
      <c r="R7" s="67"/>
      <c r="S7" s="35"/>
      <c r="T7" s="29"/>
      <c r="U7" s="24" t="s">
        <v>15</v>
      </c>
      <c r="V7" s="24"/>
      <c r="W7" s="24"/>
      <c r="X7" s="24"/>
      <c r="Y7" s="24"/>
      <c r="Z7" s="24"/>
      <c r="AA7" s="24" t="s">
        <v>16</v>
      </c>
      <c r="AB7" s="24"/>
      <c r="AC7" s="24"/>
      <c r="AD7" s="24"/>
      <c r="AE7" s="24"/>
      <c r="AF7" s="24"/>
      <c r="AG7" s="24"/>
      <c r="AH7" s="24"/>
      <c r="AI7" s="24"/>
      <c r="AJ7" s="24"/>
      <c r="AK7" s="24"/>
      <c r="AL7" s="24"/>
      <c r="AM7" s="24"/>
      <c r="AN7" s="24"/>
    </row>
    <row r="8" spans="1:41" s="1" customFormat="1" ht="16" x14ac:dyDescent="0.2">
      <c r="A8" s="10" t="s">
        <v>17</v>
      </c>
      <c r="B8" s="86" t="s">
        <v>18</v>
      </c>
      <c r="C8" s="86"/>
      <c r="D8" s="86"/>
      <c r="E8" s="86"/>
      <c r="F8" s="86"/>
      <c r="G8" s="86"/>
      <c r="H8" s="86"/>
      <c r="I8" s="86"/>
      <c r="J8" s="86"/>
      <c r="K8" s="86"/>
      <c r="L8" s="87"/>
      <c r="M8" s="72" t="s">
        <v>19</v>
      </c>
      <c r="N8" s="73"/>
      <c r="O8" s="74"/>
      <c r="P8" s="74"/>
      <c r="Q8" s="74"/>
      <c r="R8" s="74"/>
      <c r="S8" s="36"/>
      <c r="T8" s="29"/>
      <c r="U8" s="37" t="str">
        <f>IF(SUM(S:S)&lt;&gt;0,"错误","正确")</f>
        <v>错误</v>
      </c>
      <c r="V8" s="38"/>
      <c r="W8" s="24"/>
      <c r="X8" s="24"/>
      <c r="Y8" s="24"/>
      <c r="Z8" s="24"/>
      <c r="AA8" s="24" t="s">
        <v>20</v>
      </c>
      <c r="AB8" s="24" t="s">
        <v>21</v>
      </c>
      <c r="AC8" s="24" t="s">
        <v>21</v>
      </c>
      <c r="AD8" s="24" t="s">
        <v>21</v>
      </c>
      <c r="AE8" s="24" t="s">
        <v>21</v>
      </c>
      <c r="AF8" s="24"/>
      <c r="AG8" s="24"/>
      <c r="AH8" s="24" t="s">
        <v>22</v>
      </c>
      <c r="AI8" s="24"/>
      <c r="AJ8" s="24"/>
      <c r="AK8" s="24"/>
      <c r="AL8" s="24"/>
      <c r="AM8" s="24"/>
      <c r="AN8" s="37">
        <v>1</v>
      </c>
    </row>
    <row r="9" spans="1:41" s="1" customFormat="1" ht="14.25" customHeight="1" x14ac:dyDescent="0.2">
      <c r="A9" s="11" t="s">
        <v>23</v>
      </c>
      <c r="B9" s="10"/>
      <c r="C9" s="70"/>
      <c r="D9" s="70"/>
      <c r="E9" s="70"/>
      <c r="F9" s="70"/>
      <c r="G9" s="70"/>
      <c r="H9" s="70"/>
      <c r="I9" s="70"/>
      <c r="J9" s="70"/>
      <c r="K9" s="70"/>
      <c r="L9" s="70"/>
      <c r="M9" s="75"/>
      <c r="N9" s="75"/>
      <c r="O9" s="75"/>
      <c r="P9" s="75"/>
      <c r="Q9" s="75"/>
      <c r="R9" s="76"/>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c r="AO9" s="49" t="s">
        <v>107</v>
      </c>
    </row>
    <row r="10" spans="1:41" s="1" customFormat="1"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U10" s="24"/>
      <c r="V10" s="24"/>
      <c r="W10" s="24">
        <f t="shared" ref="W10:W13" si="1">ROUND((V10+X10+Y10)*1.2,)</f>
        <v>0</v>
      </c>
      <c r="X10" s="24">
        <v>0</v>
      </c>
      <c r="Y10" s="24">
        <v>0</v>
      </c>
      <c r="Z10" s="29"/>
      <c r="AA10" s="29">
        <f t="shared" ref="AA10:AA17" si="2">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1"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3">M11*L11</f>
        <v>2390</v>
      </c>
      <c r="O11" s="15"/>
      <c r="P11" s="16" t="s">
        <v>73</v>
      </c>
      <c r="Q11" s="16" t="s">
        <v>74</v>
      </c>
      <c r="R11" s="15"/>
      <c r="S11" s="29">
        <f t="shared" ref="S11:S17" si="4">M11-AN11</f>
        <v>0</v>
      </c>
      <c r="T11" s="39">
        <f t="shared" si="0"/>
        <v>1.2</v>
      </c>
      <c r="U11" s="38" t="s">
        <v>75</v>
      </c>
      <c r="V11" s="24">
        <v>199</v>
      </c>
      <c r="W11" s="24">
        <f t="shared" si="1"/>
        <v>239</v>
      </c>
      <c r="X11" s="24"/>
      <c r="Y11" s="24"/>
      <c r="Z11" s="29"/>
      <c r="AA11" s="29">
        <f t="shared" si="2"/>
        <v>0</v>
      </c>
      <c r="AB11" s="29"/>
      <c r="AC11" s="29"/>
      <c r="AD11" s="29"/>
      <c r="AE11" s="24">
        <f t="shared" ref="AE11:AE17" si="5">ROUND(AC11*AD11,0)</f>
        <v>0</v>
      </c>
      <c r="AF11" s="24"/>
      <c r="AG11" s="24"/>
      <c r="AH11" s="24"/>
      <c r="AI11" s="24"/>
      <c r="AJ11" s="24"/>
      <c r="AK11" s="24"/>
      <c r="AL11" s="24"/>
      <c r="AM11" s="24"/>
      <c r="AN11" s="24">
        <f t="shared" ref="AN11:AN17" si="6">ROUND((W11+AE11+AF11+AG11+AH11+AI11+AJ11+AK11++AL11+AM11)*AN$8,)</f>
        <v>239</v>
      </c>
      <c r="AO11" s="50">
        <f t="shared" ref="AO11:AO16" si="7">AN11*L11</f>
        <v>2390</v>
      </c>
    </row>
    <row r="12" spans="1:41"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3"/>
        <v>9480</v>
      </c>
      <c r="O12" s="15"/>
      <c r="P12" s="16" t="s">
        <v>73</v>
      </c>
      <c r="Q12" s="16" t="s">
        <v>74</v>
      </c>
      <c r="R12" s="15"/>
      <c r="S12" s="29">
        <f t="shared" si="4"/>
        <v>0</v>
      </c>
      <c r="T12" s="39">
        <f t="shared" si="0"/>
        <v>1.2</v>
      </c>
      <c r="U12" s="38" t="s">
        <v>75</v>
      </c>
      <c r="V12" s="24">
        <v>263</v>
      </c>
      <c r="W12" s="24">
        <f t="shared" si="1"/>
        <v>316</v>
      </c>
      <c r="X12" s="24"/>
      <c r="Y12" s="24"/>
      <c r="Z12" s="29"/>
      <c r="AA12" s="29">
        <f t="shared" si="2"/>
        <v>0</v>
      </c>
      <c r="AB12" s="29"/>
      <c r="AC12" s="29"/>
      <c r="AD12" s="29"/>
      <c r="AE12" s="24">
        <f t="shared" si="5"/>
        <v>0</v>
      </c>
      <c r="AF12" s="24"/>
      <c r="AG12" s="24"/>
      <c r="AH12" s="24"/>
      <c r="AI12" s="24"/>
      <c r="AJ12" s="24"/>
      <c r="AK12" s="24"/>
      <c r="AL12" s="24"/>
      <c r="AM12" s="24"/>
      <c r="AN12" s="24">
        <f t="shared" si="6"/>
        <v>316</v>
      </c>
      <c r="AO12" s="50">
        <f t="shared" si="7"/>
        <v>9480</v>
      </c>
    </row>
    <row r="13" spans="1:41"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3"/>
        <v>8520</v>
      </c>
      <c r="O13" s="15"/>
      <c r="P13" s="16" t="s">
        <v>73</v>
      </c>
      <c r="Q13" s="16" t="s">
        <v>74</v>
      </c>
      <c r="R13" s="15"/>
      <c r="S13" s="29">
        <f t="shared" si="4"/>
        <v>0</v>
      </c>
      <c r="T13" s="39">
        <f t="shared" si="0"/>
        <v>1.2</v>
      </c>
      <c r="U13" s="38" t="s">
        <v>75</v>
      </c>
      <c r="V13" s="24">
        <v>710</v>
      </c>
      <c r="W13" s="24">
        <f t="shared" si="1"/>
        <v>852</v>
      </c>
      <c r="X13" s="24"/>
      <c r="Y13" s="24"/>
      <c r="Z13" s="29"/>
      <c r="AA13" s="29">
        <f t="shared" si="2"/>
        <v>0</v>
      </c>
      <c r="AB13" s="29"/>
      <c r="AC13" s="29"/>
      <c r="AD13" s="29"/>
      <c r="AE13" s="24">
        <f t="shared" si="5"/>
        <v>0</v>
      </c>
      <c r="AF13" s="24"/>
      <c r="AG13" s="24"/>
      <c r="AH13" s="24"/>
      <c r="AI13" s="24"/>
      <c r="AJ13" s="24"/>
      <c r="AK13" s="24"/>
      <c r="AL13" s="24"/>
      <c r="AM13" s="24"/>
      <c r="AN13" s="24">
        <f t="shared" si="6"/>
        <v>852</v>
      </c>
      <c r="AO13" s="50">
        <f t="shared" si="7"/>
        <v>8520</v>
      </c>
    </row>
    <row r="14" spans="1:41"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3"/>
        <v>6940</v>
      </c>
      <c r="O14" s="15"/>
      <c r="P14" s="16" t="s">
        <v>73</v>
      </c>
      <c r="Q14" s="16" t="s">
        <v>74</v>
      </c>
      <c r="R14" s="15"/>
      <c r="S14" s="29">
        <f t="shared" si="4"/>
        <v>0</v>
      </c>
      <c r="T14" s="39">
        <f t="shared" si="0"/>
        <v>0.8</v>
      </c>
      <c r="U14" s="38" t="s">
        <v>85</v>
      </c>
      <c r="V14" s="24">
        <v>434</v>
      </c>
      <c r="W14" s="24">
        <f>ROUND((V14+X14+Y14)*0.8,)</f>
        <v>347</v>
      </c>
      <c r="X14" s="24"/>
      <c r="Y14" s="24"/>
      <c r="Z14" s="29"/>
      <c r="AA14" s="29">
        <f t="shared" si="2"/>
        <v>0</v>
      </c>
      <c r="AB14" s="29"/>
      <c r="AC14" s="29"/>
      <c r="AD14" s="29"/>
      <c r="AE14" s="24">
        <f t="shared" si="5"/>
        <v>0</v>
      </c>
      <c r="AF14" s="24"/>
      <c r="AG14" s="24"/>
      <c r="AH14" s="24"/>
      <c r="AI14" s="24"/>
      <c r="AJ14" s="24"/>
      <c r="AK14" s="24"/>
      <c r="AL14" s="24"/>
      <c r="AM14" s="24"/>
      <c r="AN14" s="24">
        <f t="shared" si="6"/>
        <v>347</v>
      </c>
      <c r="AO14" s="50">
        <f t="shared" si="7"/>
        <v>6940</v>
      </c>
    </row>
    <row r="15" spans="1:41"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164</v>
      </c>
      <c r="N15" s="15">
        <f t="shared" si="3"/>
        <v>3280</v>
      </c>
      <c r="O15" s="22"/>
      <c r="P15" s="16" t="s">
        <v>73</v>
      </c>
      <c r="Q15" s="16" t="s">
        <v>74</v>
      </c>
      <c r="R15" s="15"/>
      <c r="S15" s="29">
        <f t="shared" si="4"/>
        <v>0</v>
      </c>
      <c r="T15" s="39">
        <f t="shared" si="0"/>
        <v>1.2</v>
      </c>
      <c r="U15" s="38" t="s">
        <v>75</v>
      </c>
      <c r="V15" s="24">
        <v>137</v>
      </c>
      <c r="W15" s="24">
        <f t="shared" ref="W15:W17" si="8">ROUND((V15+X15+Y15)*1.2,)</f>
        <v>164</v>
      </c>
      <c r="X15" s="24"/>
      <c r="Y15" s="24"/>
      <c r="Z15" s="29"/>
      <c r="AA15" s="29">
        <f t="shared" si="2"/>
        <v>0</v>
      </c>
      <c r="AB15" s="29"/>
      <c r="AC15" s="29"/>
      <c r="AD15" s="29"/>
      <c r="AE15" s="24">
        <f t="shared" si="5"/>
        <v>0</v>
      </c>
      <c r="AF15" s="24"/>
      <c r="AG15" s="24"/>
      <c r="AH15" s="24"/>
      <c r="AI15" s="24"/>
      <c r="AJ15" s="24"/>
      <c r="AK15" s="24"/>
      <c r="AL15" s="24"/>
      <c r="AM15" s="24"/>
      <c r="AN15" s="24">
        <f t="shared" si="6"/>
        <v>164</v>
      </c>
      <c r="AO15" s="50">
        <f t="shared" si="7"/>
        <v>3280</v>
      </c>
    </row>
    <row r="16" spans="1:41" s="2" customFormat="1" ht="57"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1690</v>
      </c>
      <c r="N16" s="15">
        <f t="shared" si="3"/>
        <v>8450</v>
      </c>
      <c r="O16" s="23"/>
      <c r="P16" s="16" t="s">
        <v>73</v>
      </c>
      <c r="Q16" s="16" t="s">
        <v>74</v>
      </c>
      <c r="R16" s="16" t="s">
        <v>91</v>
      </c>
      <c r="S16" s="29">
        <f t="shared" si="4"/>
        <v>212</v>
      </c>
      <c r="T16" s="39">
        <f t="shared" si="0"/>
        <v>1.02</v>
      </c>
      <c r="U16" s="40" t="s">
        <v>92</v>
      </c>
      <c r="V16" s="24">
        <v>277</v>
      </c>
      <c r="W16" s="24">
        <f>ROUND((V16+X16+Y16)*1.02,)</f>
        <v>283</v>
      </c>
      <c r="X16" s="24"/>
      <c r="Y16" s="24"/>
      <c r="Z16" s="29">
        <v>51</v>
      </c>
      <c r="AA16" s="29">
        <f t="shared" si="2"/>
        <v>66.3</v>
      </c>
      <c r="AB16" s="29" t="s">
        <v>93</v>
      </c>
      <c r="AC16" s="29">
        <v>814</v>
      </c>
      <c r="AD16" s="49">
        <v>1.1000000000000001</v>
      </c>
      <c r="AE16" s="24">
        <f t="shared" si="5"/>
        <v>895</v>
      </c>
      <c r="AF16" s="24">
        <v>150</v>
      </c>
      <c r="AG16" s="24">
        <v>150</v>
      </c>
      <c r="AH16" s="24">
        <v>0</v>
      </c>
      <c r="AI16" s="24">
        <v>0</v>
      </c>
      <c r="AJ16" s="24">
        <v>0</v>
      </c>
      <c r="AK16" s="24">
        <v>0</v>
      </c>
      <c r="AL16" s="24">
        <v>0</v>
      </c>
      <c r="AM16" s="24">
        <v>0</v>
      </c>
      <c r="AN16" s="24">
        <f t="shared" si="6"/>
        <v>1478</v>
      </c>
      <c r="AO16" s="50">
        <f t="shared" si="7"/>
        <v>7390</v>
      </c>
    </row>
    <row r="17" spans="1:41" s="1" customFormat="1" ht="18" customHeight="1" x14ac:dyDescent="0.2">
      <c r="A17" s="17">
        <v>7</v>
      </c>
      <c r="B17" s="17"/>
      <c r="C17" s="17"/>
      <c r="D17" s="17"/>
      <c r="E17" s="17"/>
      <c r="F17" s="17"/>
      <c r="G17" s="17"/>
      <c r="H17" s="17"/>
      <c r="I17" s="17"/>
      <c r="J17" s="17"/>
      <c r="K17" s="17"/>
      <c r="L17" s="17"/>
      <c r="M17" s="17"/>
      <c r="N17" s="17">
        <f t="shared" si="3"/>
        <v>0</v>
      </c>
      <c r="O17" s="17"/>
      <c r="P17" s="17"/>
      <c r="Q17" s="17"/>
      <c r="R17" s="17"/>
      <c r="S17" s="29">
        <f t="shared" si="4"/>
        <v>0</v>
      </c>
      <c r="T17" s="20" t="str">
        <f t="shared" si="0"/>
        <v/>
      </c>
      <c r="U17" s="24"/>
      <c r="V17" s="24"/>
      <c r="W17" s="24">
        <f t="shared" si="8"/>
        <v>0</v>
      </c>
      <c r="X17" s="24"/>
      <c r="Y17" s="24"/>
      <c r="Z17" s="29"/>
      <c r="AA17" s="29">
        <f t="shared" si="2"/>
        <v>0</v>
      </c>
      <c r="AB17" s="29"/>
      <c r="AC17" s="29"/>
      <c r="AD17" s="29"/>
      <c r="AE17" s="24">
        <f t="shared" si="5"/>
        <v>0</v>
      </c>
      <c r="AF17" s="24"/>
      <c r="AG17" s="24"/>
      <c r="AH17" s="24"/>
      <c r="AI17" s="24"/>
      <c r="AJ17" s="24"/>
      <c r="AK17" s="24"/>
      <c r="AL17" s="24"/>
      <c r="AM17" s="24"/>
      <c r="AN17" s="24">
        <f t="shared" si="6"/>
        <v>0</v>
      </c>
      <c r="AO17" s="1">
        <f>SUM(AO11:AO16)</f>
        <v>38000</v>
      </c>
    </row>
    <row r="18" spans="1:41" s="1" customFormat="1" ht="16" x14ac:dyDescent="0.2">
      <c r="A18" s="18"/>
      <c r="B18" s="18"/>
      <c r="C18" s="18" t="s">
        <v>58</v>
      </c>
      <c r="D18" s="18"/>
      <c r="E18" s="18"/>
      <c r="F18" s="18"/>
      <c r="G18" s="18"/>
      <c r="H18" s="18"/>
      <c r="I18" s="18"/>
      <c r="J18" s="18"/>
      <c r="K18" s="18"/>
      <c r="L18" s="18">
        <f>SUM(L11:L17)</f>
        <v>95</v>
      </c>
      <c r="M18" s="18"/>
      <c r="N18" s="18">
        <f>SUM(N11:N17)</f>
        <v>39060</v>
      </c>
      <c r="O18" s="18"/>
      <c r="P18" s="18"/>
      <c r="Q18" s="18"/>
      <c r="R18" s="18"/>
      <c r="S18" s="29"/>
      <c r="T18" s="29"/>
      <c r="U18" s="24"/>
      <c r="V18" s="24"/>
      <c r="W18" s="24"/>
      <c r="X18" s="24"/>
      <c r="Y18" s="24"/>
      <c r="Z18" s="24"/>
      <c r="AA18" s="29"/>
      <c r="AB18" s="24"/>
      <c r="AC18" s="24"/>
      <c r="AD18" s="24"/>
      <c r="AE18" s="24"/>
      <c r="AF18" s="24"/>
      <c r="AG18" s="24"/>
      <c r="AH18" s="24"/>
      <c r="AI18" s="24"/>
      <c r="AJ18" s="24"/>
      <c r="AK18" s="24"/>
      <c r="AL18" s="24"/>
      <c r="AM18" s="24"/>
      <c r="AN18" s="24"/>
    </row>
    <row r="19" spans="1:41" s="1" customFormat="1" ht="16" x14ac:dyDescent="0.2">
      <c r="A19" s="19"/>
      <c r="B19" s="19"/>
      <c r="C19" s="19"/>
      <c r="D19" s="19"/>
      <c r="E19" s="19"/>
      <c r="F19" s="19"/>
      <c r="G19" s="19"/>
      <c r="H19" s="19"/>
      <c r="I19" s="19"/>
      <c r="J19" s="19"/>
      <c r="K19" s="19"/>
      <c r="L19" s="19"/>
      <c r="M19" s="19"/>
      <c r="N19" s="19"/>
      <c r="O19" s="19"/>
      <c r="P19" s="19"/>
      <c r="Q19" s="19"/>
      <c r="R19" s="19"/>
      <c r="S19" s="24"/>
      <c r="T19" s="24"/>
      <c r="U19" s="24"/>
      <c r="V19" s="24"/>
      <c r="W19" s="24"/>
      <c r="X19" s="24"/>
      <c r="Y19" s="24"/>
      <c r="Z19" s="24"/>
      <c r="AA19" s="24"/>
      <c r="AB19" s="24"/>
      <c r="AC19" s="24"/>
      <c r="AD19" s="24"/>
      <c r="AE19" s="24"/>
      <c r="AF19" s="24"/>
      <c r="AG19" s="24"/>
      <c r="AH19" s="24"/>
      <c r="AI19" s="24"/>
      <c r="AJ19" s="24"/>
      <c r="AK19" s="24"/>
      <c r="AL19" s="24"/>
      <c r="AM19" s="24"/>
      <c r="AN19" s="24"/>
    </row>
    <row r="20" spans="1:41" s="3" customFormat="1" ht="18" customHeight="1" x14ac:dyDescent="0.15">
      <c r="A20" s="3" t="s">
        <v>102</v>
      </c>
    </row>
    <row r="21" spans="1:41" s="4" customFormat="1" ht="20" customHeight="1" x14ac:dyDescent="0.15">
      <c r="A21" s="4" t="s">
        <v>103</v>
      </c>
    </row>
    <row r="22" spans="1:41" s="4" customFormat="1" ht="20" customHeight="1" x14ac:dyDescent="0.15">
      <c r="A22" s="4" t="s">
        <v>104</v>
      </c>
    </row>
    <row r="23" spans="1:41" s="4" customFormat="1" ht="34" customHeight="1" x14ac:dyDescent="0.15">
      <c r="A23" s="88" t="s">
        <v>105</v>
      </c>
      <c r="B23" s="88"/>
      <c r="C23" s="88"/>
      <c r="D23" s="88"/>
      <c r="E23" s="88"/>
      <c r="F23" s="88"/>
      <c r="G23" s="88"/>
      <c r="H23" s="88"/>
      <c r="I23" s="88"/>
      <c r="J23" s="88"/>
      <c r="K23" s="88"/>
      <c r="L23" s="88"/>
      <c r="M23" s="88"/>
      <c r="N23" s="88"/>
      <c r="O23" s="88"/>
      <c r="P23" s="88"/>
      <c r="Q23" s="88"/>
      <c r="R23" s="88"/>
    </row>
    <row r="24" spans="1:41" s="4" customFormat="1" ht="48" customHeight="1" x14ac:dyDescent="0.15">
      <c r="A24" s="88" t="s">
        <v>108</v>
      </c>
      <c r="B24" s="88"/>
      <c r="C24" s="88"/>
      <c r="D24" s="88"/>
      <c r="E24" s="88"/>
      <c r="F24" s="88"/>
      <c r="G24" s="88"/>
      <c r="H24" s="88"/>
      <c r="I24" s="88"/>
      <c r="J24" s="88"/>
      <c r="K24" s="88"/>
      <c r="L24" s="88"/>
      <c r="M24" s="88"/>
      <c r="N24" s="88"/>
      <c r="O24" s="88"/>
      <c r="P24" s="88"/>
      <c r="Q24" s="88"/>
      <c r="R24" s="88"/>
    </row>
    <row r="25" spans="1:41" s="5" customFormat="1" ht="18" customHeight="1" x14ac:dyDescent="0.15">
      <c r="A25" s="88"/>
      <c r="B25" s="88"/>
      <c r="C25" s="88"/>
      <c r="D25" s="88"/>
      <c r="E25" s="88"/>
      <c r="F25" s="88"/>
      <c r="G25" s="88"/>
      <c r="H25" s="88"/>
      <c r="I25" s="88"/>
      <c r="J25" s="88"/>
      <c r="K25" s="88"/>
      <c r="L25" s="88"/>
      <c r="M25" s="88"/>
      <c r="N25" s="88"/>
      <c r="O25" s="88"/>
      <c r="P25" s="88"/>
      <c r="Q25" s="88"/>
      <c r="R25" s="88"/>
    </row>
  </sheetData>
  <mergeCells count="23">
    <mergeCell ref="C9:R9"/>
    <mergeCell ref="A23:R23"/>
    <mergeCell ref="A24:R24"/>
    <mergeCell ref="A25:R25"/>
    <mergeCell ref="A1:B3"/>
    <mergeCell ref="C1:R2"/>
    <mergeCell ref="B7:L7"/>
    <mergeCell ref="M7:N7"/>
    <mergeCell ref="O7:R7"/>
    <mergeCell ref="B8:L8"/>
    <mergeCell ref="M8:N8"/>
    <mergeCell ref="O8:R8"/>
    <mergeCell ref="B5:L5"/>
    <mergeCell ref="M5:N5"/>
    <mergeCell ref="O5:R5"/>
    <mergeCell ref="B6:L6"/>
    <mergeCell ref="M6:N6"/>
    <mergeCell ref="O6:R6"/>
    <mergeCell ref="C3:R3"/>
    <mergeCell ref="S3:U3"/>
    <mergeCell ref="B4:L4"/>
    <mergeCell ref="M4:N4"/>
    <mergeCell ref="O4:R4"/>
  </mergeCells>
  <phoneticPr fontId="21"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报价单模板</vt:lpstr>
      <vt:lpstr>Sheet2特殊订单对比分析1</vt:lpstr>
      <vt:lpstr>Sheet3特殊订单对比分析2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dc:creator>
  <cp:lastModifiedBy>Microsoft Office 用户</cp:lastModifiedBy>
  <dcterms:created xsi:type="dcterms:W3CDTF">2020-02-18T06:43:00Z</dcterms:created>
  <dcterms:modified xsi:type="dcterms:W3CDTF">2020-02-24T12:13:52Z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