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0" yWindow="120" windowWidth="15480" windowHeight="11610"/>
  </bookViews>
  <sheets>
    <sheet name="目录" sheetId="4" r:id="rId1"/>
    <sheet name="1-1" sheetId="11" r:id="rId2"/>
    <sheet name="1-2" sheetId="8" r:id="rId3"/>
    <sheet name="1-3" sheetId="6" r:id="rId4"/>
    <sheet name="1-4" sheetId="15" r:id="rId5"/>
    <sheet name="1-5" sheetId="2" r:id="rId6"/>
    <sheet name="1-6" sheetId="10" r:id="rId7"/>
    <sheet name="1-7" sheetId="12" r:id="rId8"/>
    <sheet name="1-9" sheetId="20" r:id="rId9"/>
    <sheet name="1-10" sheetId="17" r:id="rId10"/>
    <sheet name="1-12" sheetId="13" r:id="rId11"/>
    <sheet name="1-11" sheetId="21" r:id="rId12"/>
    <sheet name="1-13" sheetId="16" r:id="rId13"/>
    <sheet name="1-14" sheetId="19" r:id="rId14"/>
    <sheet name="1-15" sheetId="23" r:id="rId15"/>
    <sheet name="运费基础数据" sheetId="22" r:id="rId16"/>
  </sheets>
  <externalReferences>
    <externalReference r:id="rId17"/>
    <externalReference r:id="rId18"/>
    <externalReference r:id="rId19"/>
  </externalReferences>
  <definedNames>
    <definedName name="_xlnm._FilterDatabase" localSheetId="9" hidden="1">'1-10'!$A$3:$R$3</definedName>
    <definedName name="_xlnm._FilterDatabase" localSheetId="12" hidden="1">'1-13'!$A$3:$N$3</definedName>
    <definedName name="_xlnm._FilterDatabase" localSheetId="13" hidden="1">'1-14'!$A$3:$O$41</definedName>
    <definedName name="_xlnm._FilterDatabase" localSheetId="5" hidden="1">'1-5'!$A$4:$R$182</definedName>
    <definedName name="_xlnm._FilterDatabase" localSheetId="6" hidden="1">'1-6'!$A$3:$P$107</definedName>
    <definedName name="_xlnm._FilterDatabase" localSheetId="15" hidden="1">运费基础数据!$A$2:$J$76</definedName>
  </definedNames>
  <calcPr calcId="124519"/>
  <fileRecoveryPr repairLoad="1"/>
</workbook>
</file>

<file path=xl/calcChain.xml><?xml version="1.0" encoding="utf-8"?>
<calcChain xmlns="http://schemas.openxmlformats.org/spreadsheetml/2006/main">
  <c r="D12" i="19"/>
  <c r="D5"/>
  <c r="K537" i="20"/>
  <c r="F429"/>
  <c r="E47" i="2"/>
  <c r="F47"/>
  <c r="G47"/>
  <c r="H47"/>
  <c r="C47" s="1"/>
  <c r="I47"/>
  <c r="J47"/>
  <c r="K47"/>
  <c r="L47"/>
  <c r="M47"/>
  <c r="N47"/>
  <c r="O47"/>
  <c r="P47"/>
  <c r="E65"/>
  <c r="F65"/>
  <c r="G65"/>
  <c r="C65" s="1"/>
  <c r="H65"/>
  <c r="I65"/>
  <c r="J65"/>
  <c r="K65"/>
  <c r="L65"/>
  <c r="M65"/>
  <c r="N65"/>
  <c r="O65"/>
  <c r="P6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8"/>
  <c r="H49"/>
  <c r="H50"/>
  <c r="H51"/>
  <c r="H52"/>
  <c r="H53"/>
  <c r="H54"/>
  <c r="H55"/>
  <c r="H56"/>
  <c r="H57"/>
  <c r="H58"/>
  <c r="H59"/>
  <c r="H60"/>
  <c r="H61"/>
  <c r="H62"/>
  <c r="H63"/>
  <c r="H64"/>
  <c r="H66"/>
  <c r="H67"/>
  <c r="H68"/>
  <c r="H69"/>
  <c r="H5" s="1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8"/>
  <c r="I49"/>
  <c r="I50"/>
  <c r="I51"/>
  <c r="I52"/>
  <c r="I53"/>
  <c r="I54"/>
  <c r="I55"/>
  <c r="I56"/>
  <c r="I57"/>
  <c r="I58"/>
  <c r="I59"/>
  <c r="I60"/>
  <c r="I61"/>
  <c r="I62"/>
  <c r="I63"/>
  <c r="I64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5"/>
  <c r="J6"/>
  <c r="J7"/>
  <c r="J8"/>
  <c r="J9"/>
  <c r="J5" s="1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8"/>
  <c r="J49"/>
  <c r="J50"/>
  <c r="J51"/>
  <c r="J52"/>
  <c r="J53"/>
  <c r="J54"/>
  <c r="J55"/>
  <c r="J56"/>
  <c r="J57"/>
  <c r="J58"/>
  <c r="J59"/>
  <c r="J60"/>
  <c r="J61"/>
  <c r="J62"/>
  <c r="J63"/>
  <c r="J64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K6"/>
  <c r="K7"/>
  <c r="K8"/>
  <c r="K5" s="1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8"/>
  <c r="K49"/>
  <c r="K50"/>
  <c r="K51"/>
  <c r="K52"/>
  <c r="K53"/>
  <c r="K54"/>
  <c r="K55"/>
  <c r="K56"/>
  <c r="K57"/>
  <c r="K58"/>
  <c r="K59"/>
  <c r="K60"/>
  <c r="K61"/>
  <c r="K62"/>
  <c r="K63"/>
  <c r="K64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L6"/>
  <c r="L7"/>
  <c r="L5" s="1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8"/>
  <c r="L49"/>
  <c r="L50"/>
  <c r="L51"/>
  <c r="L52"/>
  <c r="L53"/>
  <c r="L54"/>
  <c r="L55"/>
  <c r="L56"/>
  <c r="L57"/>
  <c r="L58"/>
  <c r="L59"/>
  <c r="L60"/>
  <c r="L61"/>
  <c r="L62"/>
  <c r="L63"/>
  <c r="L64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8"/>
  <c r="M49"/>
  <c r="M50"/>
  <c r="M51"/>
  <c r="M52"/>
  <c r="M53"/>
  <c r="M54"/>
  <c r="M55"/>
  <c r="M56"/>
  <c r="M57"/>
  <c r="M58"/>
  <c r="M59"/>
  <c r="M60"/>
  <c r="M61"/>
  <c r="M62"/>
  <c r="M63"/>
  <c r="M64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5"/>
  <c r="N6"/>
  <c r="N7"/>
  <c r="N8"/>
  <c r="N9"/>
  <c r="N5" s="1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8"/>
  <c r="N49"/>
  <c r="N50"/>
  <c r="N51"/>
  <c r="N52"/>
  <c r="N53"/>
  <c r="N54"/>
  <c r="N55"/>
  <c r="N56"/>
  <c r="N57"/>
  <c r="N58"/>
  <c r="N59"/>
  <c r="N60"/>
  <c r="N61"/>
  <c r="N62"/>
  <c r="N63"/>
  <c r="N64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O6"/>
  <c r="O7"/>
  <c r="O8"/>
  <c r="O5" s="1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8"/>
  <c r="O49"/>
  <c r="O50"/>
  <c r="O51"/>
  <c r="O52"/>
  <c r="O53"/>
  <c r="O54"/>
  <c r="O55"/>
  <c r="O56"/>
  <c r="O57"/>
  <c r="O58"/>
  <c r="O59"/>
  <c r="O60"/>
  <c r="O61"/>
  <c r="O62"/>
  <c r="O63"/>
  <c r="O64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P6"/>
  <c r="P7"/>
  <c r="P5" s="1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8"/>
  <c r="P49"/>
  <c r="P50"/>
  <c r="P51"/>
  <c r="P52"/>
  <c r="P53"/>
  <c r="P54"/>
  <c r="P55"/>
  <c r="P56"/>
  <c r="P57"/>
  <c r="P58"/>
  <c r="P59"/>
  <c r="P60"/>
  <c r="P61"/>
  <c r="P62"/>
  <c r="P63"/>
  <c r="P64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C181" s="1"/>
  <c r="P182"/>
  <c r="P183"/>
  <c r="E80"/>
  <c r="E179"/>
  <c r="E180"/>
  <c r="E181"/>
  <c r="E90"/>
  <c r="E182"/>
  <c r="E183"/>
  <c r="E6"/>
  <c r="E7"/>
  <c r="C7" s="1"/>
  <c r="E8"/>
  <c r="E11"/>
  <c r="E9"/>
  <c r="E12"/>
  <c r="C12" s="1"/>
  <c r="E10"/>
  <c r="E14"/>
  <c r="E13"/>
  <c r="E26"/>
  <c r="E15"/>
  <c r="E16"/>
  <c r="E17"/>
  <c r="E21"/>
  <c r="E20"/>
  <c r="E22"/>
  <c r="E24"/>
  <c r="E18"/>
  <c r="C18" s="1"/>
  <c r="E25"/>
  <c r="E19"/>
  <c r="E27"/>
  <c r="E30"/>
  <c r="C30" s="1"/>
  <c r="E31"/>
  <c r="E29"/>
  <c r="E34"/>
  <c r="E23"/>
  <c r="E28"/>
  <c r="E37"/>
  <c r="E33"/>
  <c r="E40"/>
  <c r="E32"/>
  <c r="E41"/>
  <c r="E43"/>
  <c r="E44"/>
  <c r="C44" s="1"/>
  <c r="E45"/>
  <c r="E35"/>
  <c r="E56"/>
  <c r="E39"/>
  <c r="C39" s="1"/>
  <c r="E46"/>
  <c r="E48"/>
  <c r="E38"/>
  <c r="E50"/>
  <c r="E52"/>
  <c r="E51"/>
  <c r="E53"/>
  <c r="E54"/>
  <c r="E55"/>
  <c r="E57"/>
  <c r="E58"/>
  <c r="E59"/>
  <c r="C59" s="1"/>
  <c r="E60"/>
  <c r="E42"/>
  <c r="E61"/>
  <c r="E63"/>
  <c r="E64"/>
  <c r="E67"/>
  <c r="E36"/>
  <c r="E69"/>
  <c r="C69" s="1"/>
  <c r="E71"/>
  <c r="E72"/>
  <c r="E70"/>
  <c r="E66"/>
  <c r="E73"/>
  <c r="E74"/>
  <c r="E49"/>
  <c r="E75"/>
  <c r="E76"/>
  <c r="E77"/>
  <c r="E62"/>
  <c r="E78"/>
  <c r="C78" s="1"/>
  <c r="E79"/>
  <c r="E83"/>
  <c r="E68"/>
  <c r="E85"/>
  <c r="C85" s="1"/>
  <c r="E86"/>
  <c r="E87"/>
  <c r="E88"/>
  <c r="E89"/>
  <c r="C89" s="1"/>
  <c r="E91"/>
  <c r="E92"/>
  <c r="E93"/>
  <c r="E94"/>
  <c r="C94" s="1"/>
  <c r="E95"/>
  <c r="E82"/>
  <c r="E96"/>
  <c r="E97"/>
  <c r="C97" s="1"/>
  <c r="E98"/>
  <c r="E99"/>
  <c r="E84"/>
  <c r="E100"/>
  <c r="C100" s="1"/>
  <c r="E101"/>
  <c r="E102"/>
  <c r="E103"/>
  <c r="E104"/>
  <c r="C104" s="1"/>
  <c r="E105"/>
  <c r="E106"/>
  <c r="E107"/>
  <c r="E108"/>
  <c r="C108" s="1"/>
  <c r="E109"/>
  <c r="E110"/>
  <c r="E81"/>
  <c r="E111"/>
  <c r="E112"/>
  <c r="E113"/>
  <c r="E114"/>
  <c r="E115"/>
  <c r="E116"/>
  <c r="E117"/>
  <c r="E118"/>
  <c r="E119"/>
  <c r="C119" s="1"/>
  <c r="E120"/>
  <c r="E121"/>
  <c r="E122"/>
  <c r="E123"/>
  <c r="C123" s="1"/>
  <c r="E124"/>
  <c r="E125"/>
  <c r="E126"/>
  <c r="E127"/>
  <c r="C127" s="1"/>
  <c r="E128"/>
  <c r="E129"/>
  <c r="E130"/>
  <c r="E131"/>
  <c r="E132"/>
  <c r="E133"/>
  <c r="E134"/>
  <c r="E135"/>
  <c r="C135" s="1"/>
  <c r="E136"/>
  <c r="E137"/>
  <c r="E138"/>
  <c r="E139"/>
  <c r="C139" s="1"/>
  <c r="E140"/>
  <c r="E141"/>
  <c r="E142"/>
  <c r="E143"/>
  <c r="C143" s="1"/>
  <c r="E144"/>
  <c r="E145"/>
  <c r="E146"/>
  <c r="E147"/>
  <c r="C147" s="1"/>
  <c r="E148"/>
  <c r="E149"/>
  <c r="E150"/>
  <c r="E151"/>
  <c r="C151" s="1"/>
  <c r="E152"/>
  <c r="E153"/>
  <c r="E154"/>
  <c r="E155"/>
  <c r="C155" s="1"/>
  <c r="E156"/>
  <c r="E157"/>
  <c r="E158"/>
  <c r="E159"/>
  <c r="C159" s="1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5"/>
  <c r="F23"/>
  <c r="F177"/>
  <c r="F178"/>
  <c r="F179"/>
  <c r="F180"/>
  <c r="F181"/>
  <c r="F90"/>
  <c r="F182"/>
  <c r="C182" s="1"/>
  <c r="F80"/>
  <c r="F183"/>
  <c r="F6"/>
  <c r="F7"/>
  <c r="F5" s="1"/>
  <c r="F8"/>
  <c r="F11"/>
  <c r="F9"/>
  <c r="F12"/>
  <c r="F10"/>
  <c r="F14"/>
  <c r="F13"/>
  <c r="F26"/>
  <c r="F15"/>
  <c r="F16"/>
  <c r="F17"/>
  <c r="F21"/>
  <c r="F20"/>
  <c r="F22"/>
  <c r="F24"/>
  <c r="F18"/>
  <c r="F25"/>
  <c r="F19"/>
  <c r="F27"/>
  <c r="F30"/>
  <c r="F31"/>
  <c r="F29"/>
  <c r="F34"/>
  <c r="F28"/>
  <c r="F37"/>
  <c r="F33"/>
  <c r="F40"/>
  <c r="F32"/>
  <c r="C32" s="1"/>
  <c r="F41"/>
  <c r="F43"/>
  <c r="F44"/>
  <c r="F45"/>
  <c r="C45" s="1"/>
  <c r="F35"/>
  <c r="F56"/>
  <c r="F39"/>
  <c r="F46"/>
  <c r="C46" s="1"/>
  <c r="F48"/>
  <c r="F38"/>
  <c r="F50"/>
  <c r="F52"/>
  <c r="C52" s="1"/>
  <c r="F51"/>
  <c r="F53"/>
  <c r="F54"/>
  <c r="F55"/>
  <c r="C55" s="1"/>
  <c r="F57"/>
  <c r="F58"/>
  <c r="F59"/>
  <c r="F60"/>
  <c r="C60" s="1"/>
  <c r="F42"/>
  <c r="F61"/>
  <c r="F63"/>
  <c r="F64"/>
  <c r="C64" s="1"/>
  <c r="F67"/>
  <c r="F36"/>
  <c r="F69"/>
  <c r="F71"/>
  <c r="C71" s="1"/>
  <c r="F72"/>
  <c r="F70"/>
  <c r="F66"/>
  <c r="F73"/>
  <c r="F74"/>
  <c r="F49"/>
  <c r="F75"/>
  <c r="F76"/>
  <c r="C76" s="1"/>
  <c r="F77"/>
  <c r="F62"/>
  <c r="F78"/>
  <c r="F79"/>
  <c r="F83"/>
  <c r="F68"/>
  <c r="F85"/>
  <c r="F86"/>
  <c r="C86" s="1"/>
  <c r="F87"/>
  <c r="F88"/>
  <c r="F89"/>
  <c r="F91"/>
  <c r="C91" s="1"/>
  <c r="F92"/>
  <c r="F93"/>
  <c r="F94"/>
  <c r="F95"/>
  <c r="F82"/>
  <c r="F96"/>
  <c r="F97"/>
  <c r="F98"/>
  <c r="C98" s="1"/>
  <c r="F99"/>
  <c r="F84"/>
  <c r="F100"/>
  <c r="F101"/>
  <c r="C101" s="1"/>
  <c r="F102"/>
  <c r="F103"/>
  <c r="F104"/>
  <c r="F105"/>
  <c r="C105" s="1"/>
  <c r="F106"/>
  <c r="F107"/>
  <c r="F108"/>
  <c r="F109"/>
  <c r="C109" s="1"/>
  <c r="F110"/>
  <c r="F81"/>
  <c r="F111"/>
  <c r="F112"/>
  <c r="C112" s="1"/>
  <c r="F113"/>
  <c r="F114"/>
  <c r="F115"/>
  <c r="F116"/>
  <c r="C116" s="1"/>
  <c r="F117"/>
  <c r="F118"/>
  <c r="F119"/>
  <c r="F120"/>
  <c r="C120" s="1"/>
  <c r="F121"/>
  <c r="F122"/>
  <c r="F123"/>
  <c r="F124"/>
  <c r="F125"/>
  <c r="F126"/>
  <c r="F127"/>
  <c r="F128"/>
  <c r="F129"/>
  <c r="F130"/>
  <c r="F131"/>
  <c r="F132"/>
  <c r="C132" s="1"/>
  <c r="F133"/>
  <c r="F134"/>
  <c r="F135"/>
  <c r="F136"/>
  <c r="C136" s="1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C164" s="1"/>
  <c r="F165"/>
  <c r="F166"/>
  <c r="F167"/>
  <c r="F168"/>
  <c r="C168" s="1"/>
  <c r="F169"/>
  <c r="F170"/>
  <c r="F171"/>
  <c r="F172"/>
  <c r="C172" s="1"/>
  <c r="F173"/>
  <c r="F174"/>
  <c r="F175"/>
  <c r="F176"/>
  <c r="C176" s="1"/>
  <c r="G80"/>
  <c r="G179"/>
  <c r="G180"/>
  <c r="C180" s="1"/>
  <c r="G181"/>
  <c r="G90"/>
  <c r="G182"/>
  <c r="G183"/>
  <c r="G6"/>
  <c r="G5" s="1"/>
  <c r="G7"/>
  <c r="G8"/>
  <c r="G11"/>
  <c r="C11" s="1"/>
  <c r="G9"/>
  <c r="G12"/>
  <c r="G10"/>
  <c r="G14"/>
  <c r="C14" s="1"/>
  <c r="G13"/>
  <c r="G26"/>
  <c r="G15"/>
  <c r="G16"/>
  <c r="C16" s="1"/>
  <c r="G17"/>
  <c r="G21"/>
  <c r="G20"/>
  <c r="G22"/>
  <c r="C22" s="1"/>
  <c r="G24"/>
  <c r="G18"/>
  <c r="G25"/>
  <c r="G19"/>
  <c r="C19" s="1"/>
  <c r="G27"/>
  <c r="G30"/>
  <c r="G31"/>
  <c r="G29"/>
  <c r="C29" s="1"/>
  <c r="G34"/>
  <c r="G23"/>
  <c r="G28"/>
  <c r="G37"/>
  <c r="G33"/>
  <c r="G40"/>
  <c r="G32"/>
  <c r="G41"/>
  <c r="G43"/>
  <c r="G44"/>
  <c r="G45"/>
  <c r="G35"/>
  <c r="C35" s="1"/>
  <c r="G56"/>
  <c r="G39"/>
  <c r="G46"/>
  <c r="G48"/>
  <c r="C48" s="1"/>
  <c r="G38"/>
  <c r="G50"/>
  <c r="G52"/>
  <c r="G51"/>
  <c r="G53"/>
  <c r="G54"/>
  <c r="G55"/>
  <c r="G57"/>
  <c r="C57" s="1"/>
  <c r="G58"/>
  <c r="G59"/>
  <c r="G60"/>
  <c r="G42"/>
  <c r="C42" s="1"/>
  <c r="G61"/>
  <c r="G63"/>
  <c r="G64"/>
  <c r="G67"/>
  <c r="G36"/>
  <c r="C36" s="1"/>
  <c r="G69"/>
  <c r="G71"/>
  <c r="G72"/>
  <c r="C72" s="1"/>
  <c r="G70"/>
  <c r="C70" s="1"/>
  <c r="G66"/>
  <c r="G73"/>
  <c r="G74"/>
  <c r="G49"/>
  <c r="C49" s="1"/>
  <c r="G75"/>
  <c r="G76"/>
  <c r="G77"/>
  <c r="G62"/>
  <c r="C62" s="1"/>
  <c r="G78"/>
  <c r="G79"/>
  <c r="G83"/>
  <c r="C83" s="1"/>
  <c r="G68"/>
  <c r="C68" s="1"/>
  <c r="G85"/>
  <c r="G86"/>
  <c r="G87"/>
  <c r="C87" s="1"/>
  <c r="G88"/>
  <c r="C88" s="1"/>
  <c r="G89"/>
  <c r="G91"/>
  <c r="G92"/>
  <c r="C92" s="1"/>
  <c r="G93"/>
  <c r="C93" s="1"/>
  <c r="G94"/>
  <c r="G95"/>
  <c r="G82"/>
  <c r="C82" s="1"/>
  <c r="G96"/>
  <c r="C96" s="1"/>
  <c r="G97"/>
  <c r="G98"/>
  <c r="G99"/>
  <c r="C99" s="1"/>
  <c r="G84"/>
  <c r="G100"/>
  <c r="G101"/>
  <c r="G102"/>
  <c r="G103"/>
  <c r="G104"/>
  <c r="G105"/>
  <c r="G106"/>
  <c r="G107"/>
  <c r="G108"/>
  <c r="G109"/>
  <c r="G110"/>
  <c r="C110" s="1"/>
  <c r="G81"/>
  <c r="C81" s="1"/>
  <c r="G111"/>
  <c r="G112"/>
  <c r="G113"/>
  <c r="C113" s="1"/>
  <c r="G114"/>
  <c r="C114" s="1"/>
  <c r="G115"/>
  <c r="G116"/>
  <c r="G117"/>
  <c r="C117" s="1"/>
  <c r="G118"/>
  <c r="G119"/>
  <c r="G120"/>
  <c r="G121"/>
  <c r="G122"/>
  <c r="C122" s="1"/>
  <c r="G123"/>
  <c r="G124"/>
  <c r="G125"/>
  <c r="C125" s="1"/>
  <c r="G126"/>
  <c r="C126" s="1"/>
  <c r="G127"/>
  <c r="G128"/>
  <c r="G129"/>
  <c r="C129" s="1"/>
  <c r="G130"/>
  <c r="C130" s="1"/>
  <c r="G131"/>
  <c r="G132"/>
  <c r="G133"/>
  <c r="C133" s="1"/>
  <c r="G134"/>
  <c r="G135"/>
  <c r="G136"/>
  <c r="G137"/>
  <c r="C137" s="1"/>
  <c r="G138"/>
  <c r="C138" s="1"/>
  <c r="G139"/>
  <c r="G140"/>
  <c r="G141"/>
  <c r="C141" s="1"/>
  <c r="G142"/>
  <c r="C142" s="1"/>
  <c r="G143"/>
  <c r="G144"/>
  <c r="G145"/>
  <c r="C145" s="1"/>
  <c r="G146"/>
  <c r="C146" s="1"/>
  <c r="G147"/>
  <c r="G148"/>
  <c r="G149"/>
  <c r="C149" s="1"/>
  <c r="G150"/>
  <c r="C150" s="1"/>
  <c r="G151"/>
  <c r="G152"/>
  <c r="G153"/>
  <c r="C153" s="1"/>
  <c r="G154"/>
  <c r="C154" s="1"/>
  <c r="G155"/>
  <c r="G156"/>
  <c r="G157"/>
  <c r="C157" s="1"/>
  <c r="G158"/>
  <c r="C158" s="1"/>
  <c r="G159"/>
  <c r="G160"/>
  <c r="G161"/>
  <c r="C161" s="1"/>
  <c r="G162"/>
  <c r="C162" s="1"/>
  <c r="G163"/>
  <c r="G164"/>
  <c r="G165"/>
  <c r="C165" s="1"/>
  <c r="G166"/>
  <c r="C166" s="1"/>
  <c r="G167"/>
  <c r="G168"/>
  <c r="G169"/>
  <c r="C169" s="1"/>
  <c r="G170"/>
  <c r="C170" s="1"/>
  <c r="G171"/>
  <c r="G172"/>
  <c r="G173"/>
  <c r="C173" s="1"/>
  <c r="G174"/>
  <c r="C174" s="1"/>
  <c r="G175"/>
  <c r="G176"/>
  <c r="G177"/>
  <c r="C177" s="1"/>
  <c r="G178"/>
  <c r="C178" s="1"/>
  <c r="C80"/>
  <c r="H6" i="15"/>
  <c r="H7"/>
  <c r="H8"/>
  <c r="H9"/>
  <c r="H10"/>
  <c r="H5"/>
  <c r="G5"/>
  <c r="H4"/>
  <c r="I9" i="8"/>
  <c r="I7"/>
  <c r="I8"/>
  <c r="I6"/>
  <c r="H6"/>
  <c r="L4" i="16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8"/>
  <c r="L349"/>
  <c r="L350"/>
  <c r="L351"/>
  <c r="L352"/>
  <c r="L353"/>
  <c r="L354"/>
  <c r="K355"/>
  <c r="L355"/>
  <c r="L356"/>
  <c r="L357"/>
  <c r="L358"/>
  <c r="L359"/>
  <c r="L360"/>
  <c r="L362"/>
  <c r="L363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8"/>
  <c r="L399"/>
  <c r="L400"/>
  <c r="L401"/>
  <c r="L402"/>
  <c r="L403"/>
  <c r="L404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9"/>
  <c r="L940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87"/>
  <c r="L1088"/>
  <c r="L1089"/>
  <c r="L2"/>
  <c r="C183" i="2"/>
  <c r="C54"/>
  <c r="C41"/>
  <c r="H5" i="21"/>
  <c r="H6"/>
  <c r="H7"/>
  <c r="H8"/>
  <c r="H9"/>
  <c r="H10"/>
  <c r="H11"/>
  <c r="H12"/>
  <c r="H13"/>
  <c r="H4"/>
  <c r="D8" i="19"/>
  <c r="D7"/>
  <c r="D9"/>
  <c r="F220" i="20"/>
  <c r="K81"/>
  <c r="F3"/>
  <c r="F162"/>
  <c r="J81"/>
  <c r="K31"/>
  <c r="C17" i="2"/>
  <c r="C10"/>
  <c r="C9"/>
  <c r="C21"/>
  <c r="C25"/>
  <c r="C27"/>
  <c r="C31"/>
  <c r="C20"/>
  <c r="C8"/>
  <c r="C34"/>
  <c r="C33"/>
  <c r="C43"/>
  <c r="C26"/>
  <c r="C24"/>
  <c r="C28"/>
  <c r="C40"/>
  <c r="C38"/>
  <c r="C50"/>
  <c r="C51"/>
  <c r="C13"/>
  <c r="C61"/>
  <c r="C63"/>
  <c r="C53"/>
  <c r="C66"/>
  <c r="C73"/>
  <c r="C79"/>
  <c r="C75"/>
  <c r="C77"/>
  <c r="C67"/>
  <c r="C95"/>
  <c r="C37"/>
  <c r="C84"/>
  <c r="C102"/>
  <c r="C103"/>
  <c r="C106"/>
  <c r="C107"/>
  <c r="C56"/>
  <c r="C111"/>
  <c r="C115"/>
  <c r="C58"/>
  <c r="C15"/>
  <c r="C118"/>
  <c r="C121"/>
  <c r="C124"/>
  <c r="C128"/>
  <c r="C131"/>
  <c r="C134"/>
  <c r="C74"/>
  <c r="C140"/>
  <c r="C144"/>
  <c r="C148"/>
  <c r="C152"/>
  <c r="C156"/>
  <c r="C160"/>
  <c r="C163"/>
  <c r="C167"/>
  <c r="C171"/>
  <c r="C175"/>
  <c r="C179"/>
  <c r="C23"/>
  <c r="C90"/>
  <c r="E6" i="19"/>
  <c r="E7"/>
  <c r="E8"/>
  <c r="E9"/>
  <c r="E10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5"/>
  <c r="D6"/>
  <c r="D10"/>
  <c r="D11"/>
  <c r="D13"/>
  <c r="D14"/>
  <c r="D15"/>
  <c r="D16"/>
  <c r="D17"/>
  <c r="D18"/>
  <c r="D19"/>
  <c r="D20"/>
  <c r="D21"/>
  <c r="D22"/>
  <c r="D23"/>
  <c r="D24"/>
  <c r="D4" s="1"/>
  <c r="D25"/>
  <c r="D26"/>
  <c r="D27"/>
  <c r="D28"/>
  <c r="D29"/>
  <c r="D30"/>
  <c r="D31"/>
  <c r="D32"/>
  <c r="D33"/>
  <c r="D34"/>
  <c r="D35"/>
  <c r="D36"/>
  <c r="D37"/>
  <c r="D38"/>
  <c r="D39"/>
  <c r="D40"/>
  <c r="D41"/>
  <c r="N11" i="12"/>
  <c r="B16" i="13"/>
  <c r="M11" i="12"/>
  <c r="B15" i="13" s="1"/>
  <c r="L11" i="12"/>
  <c r="B14" i="13"/>
  <c r="K11" i="12"/>
  <c r="B13" i="13" s="1"/>
  <c r="D13" s="1"/>
  <c r="J11" i="12"/>
  <c r="B12" i="13"/>
  <c r="I11" i="12"/>
  <c r="B11" i="13" s="1"/>
  <c r="D11" s="1"/>
  <c r="H11" i="12"/>
  <c r="B10" i="13"/>
  <c r="G11" i="12"/>
  <c r="B9" i="13" s="1"/>
  <c r="D9" s="1"/>
  <c r="F11" i="12"/>
  <c r="B8" i="13"/>
  <c r="E11" i="12"/>
  <c r="B7" i="13" s="1"/>
  <c r="D7" s="1"/>
  <c r="D11" i="12"/>
  <c r="B6" i="13"/>
  <c r="C11" i="12"/>
  <c r="B5" i="13" s="1"/>
  <c r="C6"/>
  <c r="C7"/>
  <c r="C8"/>
  <c r="D8" s="1"/>
  <c r="C9"/>
  <c r="C10"/>
  <c r="C11"/>
  <c r="C12"/>
  <c r="C13"/>
  <c r="C14"/>
  <c r="C15"/>
  <c r="C16"/>
  <c r="C5"/>
  <c r="C5" i="15"/>
  <c r="C6"/>
  <c r="C7"/>
  <c r="C4" s="1"/>
  <c r="C8"/>
  <c r="C9"/>
  <c r="C10"/>
  <c r="D5"/>
  <c r="D4" s="1"/>
  <c r="D6"/>
  <c r="D7"/>
  <c r="D8"/>
  <c r="D9"/>
  <c r="D10"/>
  <c r="E5"/>
  <c r="E4" s="1"/>
  <c r="E6"/>
  <c r="E7"/>
  <c r="E8"/>
  <c r="E9"/>
  <c r="E10"/>
  <c r="F5"/>
  <c r="F6"/>
  <c r="F4" s="1"/>
  <c r="F7"/>
  <c r="F8"/>
  <c r="F9"/>
  <c r="F10"/>
  <c r="G6"/>
  <c r="G7"/>
  <c r="G8"/>
  <c r="G4" s="1"/>
  <c r="G9"/>
  <c r="G10"/>
  <c r="I5"/>
  <c r="I4" s="1"/>
  <c r="I6"/>
  <c r="I7"/>
  <c r="I8"/>
  <c r="I9"/>
  <c r="I10"/>
  <c r="B5"/>
  <c r="B6"/>
  <c r="B4" s="1"/>
  <c r="B7"/>
  <c r="B8"/>
  <c r="B9"/>
  <c r="B10"/>
  <c r="M6" i="11"/>
  <c r="M7"/>
  <c r="M8"/>
  <c r="M9"/>
  <c r="M10"/>
  <c r="M11"/>
  <c r="M12"/>
  <c r="M13"/>
  <c r="M14"/>
  <c r="M15"/>
  <c r="M16"/>
  <c r="M5"/>
  <c r="M17" s="1"/>
  <c r="L6"/>
  <c r="L7"/>
  <c r="L8"/>
  <c r="L9"/>
  <c r="L10"/>
  <c r="L11"/>
  <c r="L12"/>
  <c r="L13"/>
  <c r="L14"/>
  <c r="L15"/>
  <c r="L16"/>
  <c r="E7" i="8"/>
  <c r="B7" s="1"/>
  <c r="B7" i="6" s="1"/>
  <c r="G7" i="8"/>
  <c r="J7"/>
  <c r="C8"/>
  <c r="B8" s="1"/>
  <c r="B8" i="6" s="1"/>
  <c r="D8" i="8"/>
  <c r="E8"/>
  <c r="F8"/>
  <c r="G8"/>
  <c r="G5" s="1"/>
  <c r="H8"/>
  <c r="H5" s="1"/>
  <c r="J8"/>
  <c r="C9"/>
  <c r="D9"/>
  <c r="E9"/>
  <c r="F9"/>
  <c r="G9"/>
  <c r="H9"/>
  <c r="J9"/>
  <c r="C10"/>
  <c r="D10"/>
  <c r="E10"/>
  <c r="B10" s="1"/>
  <c r="B10" i="6" s="1"/>
  <c r="F10" i="8"/>
  <c r="F5" s="1"/>
  <c r="G10"/>
  <c r="H10"/>
  <c r="J10"/>
  <c r="C11"/>
  <c r="D11"/>
  <c r="E11"/>
  <c r="F11"/>
  <c r="B11" s="1"/>
  <c r="B11" i="6" s="1"/>
  <c r="G11" i="8"/>
  <c r="H11"/>
  <c r="J11"/>
  <c r="C12"/>
  <c r="D12"/>
  <c r="E12"/>
  <c r="F12"/>
  <c r="G12"/>
  <c r="H12"/>
  <c r="J12"/>
  <c r="C13"/>
  <c r="D13"/>
  <c r="B13" s="1"/>
  <c r="B13" i="6" s="1"/>
  <c r="E13" i="8"/>
  <c r="F13"/>
  <c r="G13"/>
  <c r="H13"/>
  <c r="J13"/>
  <c r="C14"/>
  <c r="D14"/>
  <c r="E14"/>
  <c r="F14"/>
  <c r="G14"/>
  <c r="H14"/>
  <c r="J14"/>
  <c r="C15"/>
  <c r="D15"/>
  <c r="E15"/>
  <c r="F15"/>
  <c r="G15"/>
  <c r="H15"/>
  <c r="J15"/>
  <c r="C16"/>
  <c r="B16" s="1"/>
  <c r="B16" i="6" s="1"/>
  <c r="D16" i="8"/>
  <c r="E16"/>
  <c r="F16"/>
  <c r="G16"/>
  <c r="H16"/>
  <c r="J16"/>
  <c r="C17"/>
  <c r="D17"/>
  <c r="B17" s="1"/>
  <c r="B17" i="6" s="1"/>
  <c r="E17" i="8"/>
  <c r="F17"/>
  <c r="G17"/>
  <c r="H17"/>
  <c r="J17"/>
  <c r="F7"/>
  <c r="J361" i="16"/>
  <c r="J6" i="8"/>
  <c r="J5" s="1"/>
  <c r="H7"/>
  <c r="D7"/>
  <c r="D6"/>
  <c r="D5" s="1"/>
  <c r="E6"/>
  <c r="E5" s="1"/>
  <c r="F6"/>
  <c r="G6"/>
  <c r="C6"/>
  <c r="L5" i="11"/>
  <c r="L17" s="1"/>
  <c r="C7" i="8"/>
  <c r="B11" i="12"/>
  <c r="H14" i="21"/>
  <c r="F14"/>
  <c r="F4" i="19"/>
  <c r="D16" i="11"/>
  <c r="N16" s="1"/>
  <c r="D15"/>
  <c r="H12"/>
  <c r="B13"/>
  <c r="F14"/>
  <c r="H14"/>
  <c r="K6"/>
  <c r="K7"/>
  <c r="K8"/>
  <c r="K9"/>
  <c r="K10"/>
  <c r="K11"/>
  <c r="K12"/>
  <c r="K13"/>
  <c r="K14"/>
  <c r="K15"/>
  <c r="K16"/>
  <c r="K5"/>
  <c r="J6"/>
  <c r="J8"/>
  <c r="J15"/>
  <c r="J16"/>
  <c r="I6"/>
  <c r="I7"/>
  <c r="I8"/>
  <c r="I9"/>
  <c r="I10"/>
  <c r="I11"/>
  <c r="I12"/>
  <c r="I13"/>
  <c r="I14"/>
  <c r="I15"/>
  <c r="I16"/>
  <c r="I5"/>
  <c r="I17" s="1"/>
  <c r="H6"/>
  <c r="H7"/>
  <c r="H8"/>
  <c r="H11"/>
  <c r="H15"/>
  <c r="H16"/>
  <c r="H5"/>
  <c r="H17" s="1"/>
  <c r="G6"/>
  <c r="G7"/>
  <c r="G8"/>
  <c r="G9"/>
  <c r="O9" s="1"/>
  <c r="G10"/>
  <c r="G11"/>
  <c r="G12"/>
  <c r="G13"/>
  <c r="G14"/>
  <c r="G15"/>
  <c r="G16"/>
  <c r="G5"/>
  <c r="G17" s="1"/>
  <c r="F6"/>
  <c r="F7"/>
  <c r="F8"/>
  <c r="F10"/>
  <c r="N10" s="1"/>
  <c r="F11"/>
  <c r="F12"/>
  <c r="F15"/>
  <c r="F16"/>
  <c r="F5"/>
  <c r="E6"/>
  <c r="E7"/>
  <c r="E8"/>
  <c r="O8" s="1"/>
  <c r="E9"/>
  <c r="E10"/>
  <c r="E11"/>
  <c r="E12"/>
  <c r="O12" s="1"/>
  <c r="E13"/>
  <c r="E14"/>
  <c r="E15"/>
  <c r="E16"/>
  <c r="E5"/>
  <c r="E17" s="1"/>
  <c r="C16"/>
  <c r="C15"/>
  <c r="C14"/>
  <c r="C13"/>
  <c r="O13" s="1"/>
  <c r="C12"/>
  <c r="C11"/>
  <c r="C10"/>
  <c r="O10" s="1"/>
  <c r="C9"/>
  <c r="C8"/>
  <c r="C7"/>
  <c r="C6"/>
  <c r="O6" s="1"/>
  <c r="C5"/>
  <c r="B5"/>
  <c r="B16"/>
  <c r="B15"/>
  <c r="N15" s="1"/>
  <c r="B12"/>
  <c r="B11"/>
  <c r="B10"/>
  <c r="B9"/>
  <c r="N9" s="1"/>
  <c r="B8"/>
  <c r="B17" s="1"/>
  <c r="B7"/>
  <c r="B6"/>
  <c r="N6" s="1"/>
  <c r="B9" i="12"/>
  <c r="N8"/>
  <c r="M8"/>
  <c r="L8"/>
  <c r="K8"/>
  <c r="J8"/>
  <c r="I8"/>
  <c r="H8"/>
  <c r="G8"/>
  <c r="F8"/>
  <c r="E8"/>
  <c r="B8"/>
  <c r="D8"/>
  <c r="C8"/>
  <c r="B7"/>
  <c r="B6"/>
  <c r="B5"/>
  <c r="B4"/>
  <c r="M5" i="6"/>
  <c r="C7"/>
  <c r="C8"/>
  <c r="C9"/>
  <c r="C10"/>
  <c r="C11"/>
  <c r="C12"/>
  <c r="C13"/>
  <c r="C14"/>
  <c r="C15"/>
  <c r="C16"/>
  <c r="C17"/>
  <c r="G5"/>
  <c r="H5"/>
  <c r="I5"/>
  <c r="J5"/>
  <c r="K5"/>
  <c r="L5"/>
  <c r="F5"/>
  <c r="D6"/>
  <c r="C6"/>
  <c r="C5"/>
  <c r="D7"/>
  <c r="E7"/>
  <c r="D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E6"/>
  <c r="D5"/>
  <c r="E8"/>
  <c r="E5"/>
  <c r="U5"/>
  <c r="V5"/>
  <c r="W5"/>
  <c r="X5"/>
  <c r="Y5"/>
  <c r="Z5"/>
  <c r="T5"/>
  <c r="N5"/>
  <c r="O5"/>
  <c r="P5"/>
  <c r="Q5"/>
  <c r="R5"/>
  <c r="S5"/>
  <c r="D14" i="13"/>
  <c r="O7" i="11"/>
  <c r="O5"/>
  <c r="O17" s="1"/>
  <c r="O11"/>
  <c r="O14"/>
  <c r="O15"/>
  <c r="O16"/>
  <c r="H10"/>
  <c r="J11"/>
  <c r="D6" i="13"/>
  <c r="J5" i="11"/>
  <c r="J17" s="1"/>
  <c r="F9"/>
  <c r="F17" s="1"/>
  <c r="J9"/>
  <c r="J10"/>
  <c r="J7"/>
  <c r="D5"/>
  <c r="N5" s="1"/>
  <c r="H9"/>
  <c r="D12"/>
  <c r="B14"/>
  <c r="D13"/>
  <c r="N13" s="1"/>
  <c r="D9"/>
  <c r="D6"/>
  <c r="D8"/>
  <c r="N8"/>
  <c r="D7"/>
  <c r="N7" s="1"/>
  <c r="F13"/>
  <c r="J12"/>
  <c r="D10" i="13"/>
  <c r="D11" i="11"/>
  <c r="N11" s="1"/>
  <c r="D10"/>
  <c r="D14"/>
  <c r="N14" s="1"/>
  <c r="K17"/>
  <c r="J14"/>
  <c r="H13"/>
  <c r="J13"/>
  <c r="D12" i="13"/>
  <c r="C17" i="11"/>
  <c r="E4" i="19"/>
  <c r="N12" i="11"/>
  <c r="B10" i="12"/>
  <c r="B15" i="8"/>
  <c r="B15" i="6" s="1"/>
  <c r="B14" i="8"/>
  <c r="B14" i="6" s="1"/>
  <c r="B9" i="8"/>
  <c r="B9" i="6" s="1"/>
  <c r="C5" i="8"/>
  <c r="B12"/>
  <c r="B12" i="6" s="1"/>
  <c r="I5" i="8"/>
  <c r="B6"/>
  <c r="B5" s="1"/>
  <c r="D5" i="13" l="1"/>
  <c r="B4"/>
  <c r="N17" i="11"/>
  <c r="C5" i="2"/>
  <c r="C4" i="13"/>
  <c r="B6" i="6"/>
  <c r="B5" s="1"/>
  <c r="D17" i="11"/>
  <c r="C6" i="2"/>
  <c r="D4" i="13" l="1"/>
</calcChain>
</file>

<file path=xl/sharedStrings.xml><?xml version="1.0" encoding="utf-8"?>
<sst xmlns="http://schemas.openxmlformats.org/spreadsheetml/2006/main" count="26945" uniqueCount="5309">
  <si>
    <t>1月份</t>
  </si>
  <si>
    <t>2月份</t>
  </si>
  <si>
    <t>3月份</t>
  </si>
  <si>
    <t>4月份</t>
  </si>
  <si>
    <t>5月份</t>
  </si>
  <si>
    <t>6月份</t>
  </si>
  <si>
    <t>7月份</t>
  </si>
  <si>
    <t>8月份</t>
  </si>
  <si>
    <t>9月份</t>
  </si>
  <si>
    <t>10月份</t>
  </si>
  <si>
    <t>11月份</t>
  </si>
  <si>
    <t>12月份</t>
  </si>
  <si>
    <t>返回目录</t>
    <phoneticPr fontId="1" type="noConversion"/>
  </si>
  <si>
    <t>说明：点目录名称可打开分报表，在分报表中点最左侧的返回目录即可返回</t>
    <phoneticPr fontId="2" type="noConversion"/>
  </si>
  <si>
    <t>序号</t>
  </si>
  <si>
    <t xml:space="preserve">报表编号 </t>
    <phoneticPr fontId="2" type="noConversion"/>
  </si>
  <si>
    <t>报表名称</t>
  </si>
  <si>
    <t>备注</t>
  </si>
  <si>
    <t>序号</t>
    <phoneticPr fontId="1" type="noConversion"/>
  </si>
  <si>
    <t>供应商</t>
  </si>
  <si>
    <t>2月订货额(元)</t>
  </si>
  <si>
    <t>3月订货额(元)</t>
  </si>
  <si>
    <t>4月订货额(元)</t>
  </si>
  <si>
    <t>5月订货额(元)</t>
  </si>
  <si>
    <t>6月订货额(元)</t>
  </si>
  <si>
    <t>7月订货额(元)</t>
  </si>
  <si>
    <t>8月订货额(元)</t>
  </si>
  <si>
    <t>9月订货额(元)</t>
  </si>
  <si>
    <t>说明：按订货金额降序</t>
    <phoneticPr fontId="1" type="noConversion"/>
  </si>
  <si>
    <t>主要供货产品</t>
    <phoneticPr fontId="1" type="noConversion"/>
  </si>
  <si>
    <t>1月订货额(元)</t>
    <phoneticPr fontId="1" type="noConversion"/>
  </si>
  <si>
    <t>备注</t>
    <phoneticPr fontId="1" type="noConversion"/>
  </si>
  <si>
    <t>合计</t>
    <phoneticPr fontId="1" type="noConversion"/>
  </si>
  <si>
    <t>类别</t>
    <phoneticPr fontId="12" type="noConversion"/>
  </si>
  <si>
    <t>月份</t>
  </si>
  <si>
    <t xml:space="preserve">付款金额（元） </t>
    <phoneticPr fontId="1" type="noConversion"/>
  </si>
  <si>
    <t xml:space="preserve">回票金额（元） </t>
    <phoneticPr fontId="1" type="noConversion"/>
  </si>
  <si>
    <t>说明：以上数据为阀业和时代的总和</t>
    <phoneticPr fontId="1" type="noConversion"/>
  </si>
  <si>
    <t>精航宇</t>
  </si>
  <si>
    <t>浩工</t>
  </si>
  <si>
    <t>上日</t>
  </si>
  <si>
    <t>圣海</t>
  </si>
  <si>
    <t>奋起</t>
  </si>
  <si>
    <t>金锋</t>
  </si>
  <si>
    <t>兴伟</t>
  </si>
  <si>
    <t>祥松</t>
  </si>
  <si>
    <t>远大</t>
  </si>
  <si>
    <t>永一</t>
  </si>
  <si>
    <t>超众</t>
  </si>
  <si>
    <t>索特</t>
  </si>
  <si>
    <t>诚博</t>
  </si>
  <si>
    <t>旭腾</t>
  </si>
  <si>
    <t>津滨</t>
  </si>
  <si>
    <t>秀泰</t>
  </si>
  <si>
    <t>易希尔</t>
  </si>
  <si>
    <t>标一</t>
  </si>
  <si>
    <t>飞特</t>
  </si>
  <si>
    <t>胜朝顺</t>
  </si>
  <si>
    <t>双能</t>
  </si>
  <si>
    <t>强盛</t>
  </si>
  <si>
    <t>普惠</t>
  </si>
  <si>
    <t>尼克福斯</t>
  </si>
  <si>
    <t>诚真</t>
  </si>
  <si>
    <t>科士达</t>
  </si>
  <si>
    <t>欧邦</t>
  </si>
  <si>
    <t>永柱</t>
  </si>
  <si>
    <t>不锈钢类闸截止球过滤器</t>
  </si>
  <si>
    <t>双相钢闸截止球阀</t>
  </si>
  <si>
    <t>QT/QB电动执行器</t>
  </si>
  <si>
    <t>HT电动执行器</t>
  </si>
  <si>
    <t>软闸、橡胶瓣止回阀</t>
  </si>
  <si>
    <t>铸钢类闸截止回阀</t>
  </si>
  <si>
    <t>衬胶类隔膜阀/止回阀</t>
  </si>
  <si>
    <t>偏心阀</t>
  </si>
  <si>
    <t>铸铁过滤器</t>
  </si>
  <si>
    <t>铸钢过滤器</t>
  </si>
  <si>
    <t>自力式调节阀</t>
  </si>
  <si>
    <t>橡胶接头</t>
  </si>
  <si>
    <t>丝扣类闸截止</t>
  </si>
  <si>
    <t>衬氟类闸截止蝶阀</t>
  </si>
  <si>
    <t>铸铁类闸截止</t>
  </si>
  <si>
    <t>水利控制阀</t>
  </si>
  <si>
    <t>安全阀</t>
  </si>
  <si>
    <t>减压阀</t>
  </si>
  <si>
    <t>风阀/插板阀</t>
  </si>
  <si>
    <t>电动调节阀</t>
  </si>
  <si>
    <t>回信器</t>
  </si>
  <si>
    <t>水力控制阀</t>
  </si>
  <si>
    <t>UPVC球阀/止回阀</t>
  </si>
  <si>
    <t>软接头</t>
  </si>
  <si>
    <t>V型球阀</t>
  </si>
  <si>
    <t>疏水阀</t>
  </si>
  <si>
    <t>高平台球阀</t>
  </si>
  <si>
    <t>法兰盘</t>
  </si>
  <si>
    <t>刀闸阀</t>
  </si>
  <si>
    <t>双法兰无头蝶阀</t>
  </si>
  <si>
    <t>针型阀</t>
  </si>
  <si>
    <t>球形止回阀</t>
  </si>
  <si>
    <t>蓝式过滤器</t>
  </si>
  <si>
    <t>不锈钢类闸截止</t>
  </si>
  <si>
    <t>调节阀</t>
  </si>
  <si>
    <t>标准件</t>
  </si>
  <si>
    <t>除污器</t>
  </si>
  <si>
    <t>电磁阀</t>
  </si>
  <si>
    <t>ASCO电磁阀</t>
  </si>
  <si>
    <t>电磁阀、电动球阀</t>
  </si>
  <si>
    <t>过滤器</t>
  </si>
  <si>
    <t>全衬胶止回阀</t>
  </si>
  <si>
    <t>铸钢类闸截止球阀</t>
  </si>
  <si>
    <t>减压阀维修</t>
  </si>
  <si>
    <t>硬密封闸截止球阀</t>
  </si>
  <si>
    <t>止回阀</t>
  </si>
  <si>
    <t>柱塞阀</t>
  </si>
  <si>
    <t>久捷</t>
  </si>
  <si>
    <t>浙江力创</t>
  </si>
  <si>
    <t>祥源</t>
  </si>
  <si>
    <t>手动调节阀/电动两通阀/压差控制阀</t>
  </si>
  <si>
    <t>高压球阀</t>
  </si>
  <si>
    <t>平衡阀</t>
  </si>
  <si>
    <t>减压阀、调节阀</t>
  </si>
  <si>
    <t>扩散过滤器</t>
  </si>
  <si>
    <t>手动球阀</t>
  </si>
  <si>
    <t>调压箱体</t>
  </si>
  <si>
    <t>昌顺达</t>
  </si>
  <si>
    <t>鸿一</t>
  </si>
  <si>
    <t>升降式止回阀</t>
  </si>
  <si>
    <t>时代</t>
  </si>
  <si>
    <t>闸截止</t>
  </si>
  <si>
    <t>蝶阀</t>
  </si>
  <si>
    <t>风阀支架</t>
  </si>
  <si>
    <t>向荣</t>
  </si>
  <si>
    <t>大唐</t>
  </si>
  <si>
    <t>快速接头</t>
  </si>
  <si>
    <t>手柄蝶阀/蜗轮蝶阀</t>
  </si>
  <si>
    <t>软闸</t>
  </si>
  <si>
    <t>金山仪表</t>
  </si>
  <si>
    <t>赛世达</t>
  </si>
  <si>
    <t>可离合减速器</t>
  </si>
  <si>
    <t>迎邦</t>
  </si>
  <si>
    <t>沃特斯</t>
  </si>
  <si>
    <t>凯丰</t>
  </si>
  <si>
    <t>偏心阀门</t>
  </si>
  <si>
    <t>梅陇</t>
  </si>
  <si>
    <t>标泽</t>
  </si>
  <si>
    <t>埃美柯铜阀</t>
  </si>
  <si>
    <t>杰克龙铜阀</t>
  </si>
  <si>
    <t>开封创新</t>
    <phoneticPr fontId="22" type="noConversion"/>
  </si>
  <si>
    <t>麦维斯</t>
    <phoneticPr fontId="22" type="noConversion"/>
  </si>
  <si>
    <t>ASCO电磁阀</t>
    <phoneticPr fontId="22" type="noConversion"/>
  </si>
  <si>
    <t>中科欧普</t>
    <phoneticPr fontId="22" type="noConversion"/>
  </si>
  <si>
    <t>PE阀门</t>
    <phoneticPr fontId="22" type="noConversion"/>
  </si>
  <si>
    <t>流量计</t>
    <phoneticPr fontId="22" type="noConversion"/>
  </si>
  <si>
    <t>微阻缓闭</t>
    <phoneticPr fontId="22" type="noConversion"/>
  </si>
  <si>
    <t>波莱斯</t>
    <phoneticPr fontId="22" type="noConversion"/>
  </si>
  <si>
    <t>丝扣球阀闸截止</t>
    <phoneticPr fontId="22" type="noConversion"/>
  </si>
  <si>
    <t>河北泉泰</t>
    <phoneticPr fontId="22" type="noConversion"/>
  </si>
  <si>
    <t>江苏博琨/软闸</t>
    <phoneticPr fontId="22" type="noConversion"/>
  </si>
  <si>
    <t>宣亚</t>
    <phoneticPr fontId="22" type="noConversion"/>
  </si>
  <si>
    <t>卫生级阀门</t>
    <phoneticPr fontId="22" type="noConversion"/>
  </si>
  <si>
    <t>华海</t>
    <phoneticPr fontId="22" type="noConversion"/>
  </si>
  <si>
    <t>天特</t>
    <phoneticPr fontId="22" type="noConversion"/>
  </si>
  <si>
    <t>铁王</t>
    <phoneticPr fontId="22" type="noConversion"/>
  </si>
  <si>
    <t>亚登</t>
    <phoneticPr fontId="22" type="noConversion"/>
  </si>
  <si>
    <t>不锈钢阀门</t>
    <phoneticPr fontId="22" type="noConversion"/>
  </si>
  <si>
    <t>针型阀</t>
    <phoneticPr fontId="22" type="noConversion"/>
  </si>
  <si>
    <t>华昌杰</t>
  </si>
  <si>
    <t>鑫日升</t>
  </si>
  <si>
    <t>上海</t>
  </si>
  <si>
    <t>上海</t>
    <phoneticPr fontId="1" type="noConversion"/>
  </si>
  <si>
    <t>时代</t>
    <phoneticPr fontId="1" type="noConversion"/>
  </si>
  <si>
    <t>市场管理</t>
  </si>
  <si>
    <t>市场管理</t>
    <phoneticPr fontId="1" type="noConversion"/>
  </si>
  <si>
    <t>综合服务</t>
  </si>
  <si>
    <t>综合服务</t>
    <phoneticPr fontId="1" type="noConversion"/>
  </si>
  <si>
    <t>北京</t>
  </si>
  <si>
    <t>北京</t>
    <phoneticPr fontId="1" type="noConversion"/>
  </si>
  <si>
    <t>运营</t>
  </si>
  <si>
    <t>运营</t>
    <phoneticPr fontId="1" type="noConversion"/>
  </si>
  <si>
    <t>自控</t>
  </si>
  <si>
    <t>自控</t>
    <phoneticPr fontId="1" type="noConversion"/>
  </si>
  <si>
    <t>综合服务</t>
    <phoneticPr fontId="1" type="noConversion"/>
  </si>
  <si>
    <t>所属部门</t>
    <phoneticPr fontId="1" type="noConversion"/>
  </si>
  <si>
    <t>其他</t>
    <phoneticPr fontId="1" type="noConversion"/>
  </si>
  <si>
    <t>订货额</t>
    <phoneticPr fontId="1" type="noConversion"/>
  </si>
  <si>
    <t>付款额</t>
    <phoneticPr fontId="1" type="noConversion"/>
  </si>
  <si>
    <t>回票额</t>
    <phoneticPr fontId="1" type="noConversion"/>
  </si>
  <si>
    <t>10月订货额(元)</t>
  </si>
  <si>
    <t>11月订货额(元)</t>
  </si>
  <si>
    <t>12月订货额(元)</t>
  </si>
  <si>
    <t>2018订货金额</t>
    <phoneticPr fontId="1" type="noConversion"/>
  </si>
  <si>
    <t>1-2</t>
  </si>
  <si>
    <t>1-3</t>
  </si>
  <si>
    <t>入账额</t>
    <phoneticPr fontId="1" type="noConversion"/>
  </si>
  <si>
    <t xml:space="preserve">入账金额（元） </t>
    <phoneticPr fontId="1" type="noConversion"/>
  </si>
  <si>
    <t>1-4</t>
  </si>
  <si>
    <t>订货额</t>
    <phoneticPr fontId="1" type="noConversion"/>
  </si>
  <si>
    <t>1-1</t>
    <phoneticPr fontId="2" type="noConversion"/>
  </si>
  <si>
    <t>采购台账明细表</t>
    <phoneticPr fontId="2" type="noConversion"/>
  </si>
  <si>
    <t>时代</t>
    <phoneticPr fontId="23" type="noConversion"/>
  </si>
  <si>
    <t>市场管理</t>
    <phoneticPr fontId="23" type="noConversion"/>
  </si>
  <si>
    <t>综合服务</t>
    <phoneticPr fontId="23" type="noConversion"/>
  </si>
  <si>
    <t>一、外部采购</t>
    <phoneticPr fontId="2" type="noConversion"/>
  </si>
  <si>
    <t>二、内部采购</t>
    <phoneticPr fontId="2" type="noConversion"/>
  </si>
  <si>
    <t>报表类别</t>
    <phoneticPr fontId="2" type="noConversion"/>
  </si>
  <si>
    <t>汇总报表</t>
    <phoneticPr fontId="2" type="noConversion"/>
  </si>
  <si>
    <t>明细报表</t>
    <phoneticPr fontId="2" type="noConversion"/>
  </si>
  <si>
    <t>报表数据截止日期</t>
    <phoneticPr fontId="2" type="noConversion"/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</si>
  <si>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</si>
  <si>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</si>
  <si>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</si>
  <si>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</si>
  <si>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</si>
  <si>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</si>
  <si>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</si>
  <si>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</si>
  <si>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</si>
  <si>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各商务订货、回货、付款、回票情况统计表</t>
    <phoneticPr fontId="2" type="noConversion"/>
  </si>
  <si>
    <t>订单情况执行表</t>
    <phoneticPr fontId="2" type="noConversion"/>
  </si>
  <si>
    <t>2-1</t>
    <phoneticPr fontId="2" type="noConversion"/>
  </si>
  <si>
    <t>2-2</t>
    <phoneticPr fontId="2" type="noConversion"/>
  </si>
  <si>
    <t>返回目录</t>
    <phoneticPr fontId="1" type="noConversion"/>
  </si>
  <si>
    <t xml:space="preserve">月份 </t>
  </si>
  <si>
    <t>合计</t>
    <phoneticPr fontId="2" type="noConversion"/>
  </si>
  <si>
    <t xml:space="preserve">采购     
金额（元） </t>
    <phoneticPr fontId="2" type="noConversion"/>
  </si>
  <si>
    <t>采购    数量（件）</t>
    <phoneticPr fontId="2" type="noConversion"/>
  </si>
  <si>
    <t>合计</t>
  </si>
  <si>
    <t>气动执行器及其附件</t>
    <phoneticPr fontId="2" type="noConversion"/>
  </si>
  <si>
    <t>其它</t>
    <phoneticPr fontId="1" type="noConversion"/>
  </si>
  <si>
    <t>年/季/月</t>
    <phoneticPr fontId="2" type="noConversion"/>
  </si>
  <si>
    <t>月度</t>
    <phoneticPr fontId="2" type="noConversion"/>
  </si>
  <si>
    <t>报表截止时间</t>
    <phoneticPr fontId="2" type="noConversion"/>
  </si>
  <si>
    <t>1-14</t>
    <phoneticPr fontId="2" type="noConversion"/>
  </si>
  <si>
    <t>1-15</t>
    <phoneticPr fontId="2" type="noConversion"/>
  </si>
  <si>
    <r>
      <t>表1-7 定制产品同时期采购额对比</t>
    </r>
    <r>
      <rPr>
        <b/>
        <sz val="12"/>
        <color theme="1"/>
        <rFont val="宋体"/>
        <family val="3"/>
        <charset val="134"/>
        <scheme val="major"/>
      </rPr>
      <t>（整机+电气动）</t>
    </r>
    <phoneticPr fontId="1" type="noConversion"/>
  </si>
  <si>
    <t>年份</t>
    <phoneticPr fontId="1" type="noConversion"/>
  </si>
  <si>
    <t>订货额合计（元）</t>
    <phoneticPr fontId="1" type="noConversion"/>
  </si>
  <si>
    <t>1月份</t>
    <phoneticPr fontId="1" type="noConversion"/>
  </si>
  <si>
    <t>2月份</t>
    <phoneticPr fontId="1" type="noConversion"/>
  </si>
  <si>
    <t>备注</t>
    <phoneticPr fontId="1" type="noConversion"/>
  </si>
  <si>
    <t>备注</t>
    <phoneticPr fontId="1" type="noConversion"/>
  </si>
  <si>
    <t>2012年</t>
    <phoneticPr fontId="1" type="noConversion"/>
  </si>
  <si>
    <t>2013年</t>
    <phoneticPr fontId="1" type="noConversion"/>
  </si>
  <si>
    <t>2014年</t>
    <phoneticPr fontId="1" type="noConversion"/>
  </si>
  <si>
    <t>2015年</t>
    <phoneticPr fontId="1" type="noConversion"/>
  </si>
  <si>
    <t>2016年</t>
    <phoneticPr fontId="1" type="noConversion"/>
  </si>
  <si>
    <t>2017年</t>
    <phoneticPr fontId="1" type="noConversion"/>
  </si>
  <si>
    <t>2018年</t>
    <phoneticPr fontId="1" type="noConversion"/>
  </si>
  <si>
    <t>订货额（元）</t>
    <phoneticPr fontId="1" type="noConversion"/>
  </si>
  <si>
    <t>采购运费（元）</t>
    <phoneticPr fontId="1" type="noConversion"/>
  </si>
  <si>
    <t>所占比例</t>
  </si>
  <si>
    <t>王璐张雷订货额</t>
    <phoneticPr fontId="1" type="noConversion"/>
  </si>
  <si>
    <t>杨柳订货额</t>
    <phoneticPr fontId="1" type="noConversion"/>
  </si>
  <si>
    <t>马德兴运费</t>
    <phoneticPr fontId="1" type="noConversion"/>
  </si>
  <si>
    <t>时代运费</t>
    <phoneticPr fontId="1" type="noConversion"/>
  </si>
  <si>
    <t>说明：外购蝶阀为我集团内生产单位能够生产的产品从外部供应商采购；</t>
    <phoneticPr fontId="1" type="noConversion"/>
  </si>
  <si>
    <t>季度</t>
    <phoneticPr fontId="2" type="noConversion"/>
  </si>
  <si>
    <t>对比表</t>
    <phoneticPr fontId="2" type="noConversion"/>
  </si>
  <si>
    <t>采购运费统计</t>
    <phoneticPr fontId="2" type="noConversion"/>
  </si>
  <si>
    <t>退货情况统计表</t>
    <phoneticPr fontId="2" type="noConversion"/>
  </si>
  <si>
    <t>月付款计划</t>
    <phoneticPr fontId="2" type="noConversion"/>
  </si>
  <si>
    <t>同期采购对比</t>
    <phoneticPr fontId="2" type="noConversion"/>
  </si>
  <si>
    <t>自产产品订单分配情况统计表</t>
    <phoneticPr fontId="2" type="noConversion"/>
  </si>
  <si>
    <t>合计</t>
    <phoneticPr fontId="1" type="noConversion"/>
  </si>
  <si>
    <t>外调产品质量反馈</t>
    <phoneticPr fontId="2" type="noConversion"/>
  </si>
  <si>
    <t>售后</t>
    <phoneticPr fontId="1" type="noConversion"/>
  </si>
  <si>
    <t>白云</t>
    <phoneticPr fontId="22" type="noConversion"/>
  </si>
  <si>
    <t>二通</t>
    <phoneticPr fontId="22" type="noConversion"/>
  </si>
  <si>
    <t>忠平</t>
    <phoneticPr fontId="22" type="noConversion"/>
  </si>
  <si>
    <t>余姚</t>
    <phoneticPr fontId="22" type="noConversion"/>
  </si>
  <si>
    <t>亿众</t>
    <phoneticPr fontId="22" type="noConversion"/>
  </si>
  <si>
    <t>拓保</t>
    <phoneticPr fontId="22" type="noConversion"/>
  </si>
  <si>
    <t>天天</t>
    <phoneticPr fontId="22" type="noConversion"/>
  </si>
  <si>
    <t>航天金博</t>
    <phoneticPr fontId="22" type="noConversion"/>
  </si>
  <si>
    <t>汉腾</t>
    <phoneticPr fontId="22" type="noConversion"/>
  </si>
  <si>
    <t>沃尔多</t>
    <phoneticPr fontId="22" type="noConversion"/>
  </si>
  <si>
    <t>高创</t>
    <phoneticPr fontId="22" type="noConversion"/>
  </si>
  <si>
    <t>弗朗戈</t>
    <phoneticPr fontId="22" type="noConversion"/>
  </si>
  <si>
    <t>康密迪</t>
    <phoneticPr fontId="22" type="noConversion"/>
  </si>
  <si>
    <t>领汇兴</t>
    <phoneticPr fontId="22" type="noConversion"/>
  </si>
  <si>
    <t>龙珠</t>
    <phoneticPr fontId="22" type="noConversion"/>
  </si>
  <si>
    <t>埃美柯</t>
    <phoneticPr fontId="23" type="noConversion"/>
  </si>
  <si>
    <t>铜阀</t>
    <phoneticPr fontId="22" type="noConversion"/>
  </si>
  <si>
    <t>艾沃</t>
  </si>
  <si>
    <t>安徽纵横</t>
  </si>
  <si>
    <t>软闸</t>
    <phoneticPr fontId="22" type="noConversion"/>
  </si>
  <si>
    <t>安盛</t>
    <phoneticPr fontId="23" type="noConversion"/>
  </si>
  <si>
    <t>翱翔</t>
    <phoneticPr fontId="23" type="noConversion"/>
  </si>
  <si>
    <t>电动执行器</t>
    <phoneticPr fontId="22" type="noConversion"/>
  </si>
  <si>
    <t>班芙</t>
    <phoneticPr fontId="23" type="noConversion"/>
  </si>
  <si>
    <t>保一</t>
    <phoneticPr fontId="23" type="noConversion"/>
  </si>
  <si>
    <t>奔马</t>
    <phoneticPr fontId="22" type="noConversion"/>
  </si>
  <si>
    <t>法兰盘</t>
    <phoneticPr fontId="22" type="noConversion"/>
  </si>
  <si>
    <t>铸铁闸截止</t>
    <phoneticPr fontId="22" type="noConversion"/>
  </si>
  <si>
    <t>渤海</t>
    <phoneticPr fontId="22" type="noConversion"/>
  </si>
  <si>
    <t>三通球阀</t>
    <phoneticPr fontId="22" type="noConversion"/>
  </si>
  <si>
    <t>琛康</t>
    <phoneticPr fontId="23" type="noConversion"/>
  </si>
  <si>
    <t>晨正</t>
    <phoneticPr fontId="23" type="noConversion"/>
  </si>
  <si>
    <t>埃杰盾</t>
    <phoneticPr fontId="22" type="noConversion"/>
  </si>
  <si>
    <t>丹尼斯</t>
  </si>
  <si>
    <t>德龙旺</t>
    <phoneticPr fontId="22" type="noConversion"/>
  </si>
  <si>
    <t>阀世博</t>
    <phoneticPr fontId="22" type="noConversion"/>
  </si>
  <si>
    <t>方周</t>
    <phoneticPr fontId="22" type="noConversion"/>
  </si>
  <si>
    <t>飞龙</t>
    <phoneticPr fontId="22" type="noConversion"/>
  </si>
  <si>
    <t>丰源</t>
    <phoneticPr fontId="22" type="noConversion"/>
  </si>
  <si>
    <t>烽豹</t>
    <phoneticPr fontId="22" type="noConversion"/>
  </si>
  <si>
    <t>福祺</t>
    <phoneticPr fontId="22" type="noConversion"/>
  </si>
  <si>
    <t>高商</t>
    <phoneticPr fontId="22" type="noConversion"/>
  </si>
  <si>
    <t>哈瓦特</t>
    <phoneticPr fontId="22" type="noConversion"/>
  </si>
  <si>
    <t>恒春</t>
    <phoneticPr fontId="22" type="noConversion"/>
  </si>
  <si>
    <t>恒科</t>
    <phoneticPr fontId="22" type="noConversion"/>
  </si>
  <si>
    <t>恒茂</t>
    <phoneticPr fontId="22" type="noConversion"/>
  </si>
  <si>
    <t>鸿顺</t>
    <phoneticPr fontId="23" type="noConversion"/>
  </si>
  <si>
    <t>华惠</t>
    <phoneticPr fontId="22" type="noConversion"/>
  </si>
  <si>
    <t>华易</t>
    <phoneticPr fontId="22" type="noConversion"/>
  </si>
  <si>
    <t>华蕴</t>
    <phoneticPr fontId="23" type="noConversion"/>
  </si>
  <si>
    <t>环能鸿晟</t>
  </si>
  <si>
    <t>汇隆</t>
    <phoneticPr fontId="22" type="noConversion"/>
  </si>
  <si>
    <t>江特</t>
    <phoneticPr fontId="22" type="noConversion"/>
  </si>
  <si>
    <t>津凯兴隆</t>
    <phoneticPr fontId="23" type="noConversion"/>
  </si>
  <si>
    <t>开维喜</t>
    <phoneticPr fontId="22" type="noConversion"/>
  </si>
  <si>
    <t>朗格</t>
    <phoneticPr fontId="22" type="noConversion"/>
  </si>
  <si>
    <t>利达</t>
    <phoneticPr fontId="22" type="noConversion"/>
  </si>
  <si>
    <t>利米托克</t>
  </si>
  <si>
    <t>联科</t>
    <phoneticPr fontId="22" type="noConversion"/>
  </si>
  <si>
    <t>隆达</t>
    <phoneticPr fontId="22" type="noConversion"/>
  </si>
  <si>
    <t>隆尧</t>
    <phoneticPr fontId="22" type="noConversion"/>
  </si>
  <si>
    <t>罗福</t>
    <phoneticPr fontId="22" type="noConversion"/>
  </si>
  <si>
    <t>明罡</t>
    <phoneticPr fontId="22" type="noConversion"/>
  </si>
  <si>
    <t>耐氟隆</t>
    <phoneticPr fontId="22" type="noConversion"/>
  </si>
  <si>
    <t>南方控制</t>
    <phoneticPr fontId="22" type="noConversion"/>
  </si>
  <si>
    <t>普天</t>
    <phoneticPr fontId="22" type="noConversion"/>
  </si>
  <si>
    <t>乔正</t>
    <phoneticPr fontId="22" type="noConversion"/>
  </si>
  <si>
    <t>青竹</t>
    <phoneticPr fontId="22" type="noConversion"/>
  </si>
  <si>
    <t>日高</t>
    <phoneticPr fontId="22" type="noConversion"/>
  </si>
  <si>
    <t>荣威</t>
    <phoneticPr fontId="22" type="noConversion"/>
  </si>
  <si>
    <t>瑞庆</t>
    <phoneticPr fontId="22" type="noConversion"/>
  </si>
  <si>
    <t>瑞思拓</t>
    <phoneticPr fontId="23" type="noConversion"/>
  </si>
  <si>
    <t>申利达</t>
    <phoneticPr fontId="22" type="noConversion"/>
  </si>
  <si>
    <t>青胜</t>
    <phoneticPr fontId="22" type="noConversion"/>
  </si>
  <si>
    <t>盛凯达</t>
  </si>
  <si>
    <t>盛凯达</t>
    <phoneticPr fontId="22" type="noConversion"/>
  </si>
  <si>
    <t>双诚</t>
    <phoneticPr fontId="22" type="noConversion"/>
  </si>
  <si>
    <t>斯坦福</t>
    <phoneticPr fontId="23" type="noConversion"/>
  </si>
  <si>
    <t>腾翔耀辉</t>
    <phoneticPr fontId="23" type="noConversion"/>
  </si>
  <si>
    <t>天虹</t>
    <phoneticPr fontId="22" type="noConversion"/>
  </si>
  <si>
    <t>万瑞</t>
    <phoneticPr fontId="22" type="noConversion"/>
  </si>
  <si>
    <t>万讯三和</t>
    <phoneticPr fontId="22" type="noConversion"/>
  </si>
  <si>
    <t>威盛</t>
    <phoneticPr fontId="22" type="noConversion"/>
  </si>
  <si>
    <t>伟源</t>
    <phoneticPr fontId="22" type="noConversion"/>
  </si>
  <si>
    <t>纬途</t>
    <phoneticPr fontId="22" type="noConversion"/>
  </si>
  <si>
    <t>文安</t>
    <phoneticPr fontId="22" type="noConversion"/>
  </si>
  <si>
    <t>灰铁过滤器/无头闸阀</t>
    <phoneticPr fontId="22" type="noConversion"/>
  </si>
  <si>
    <t>沃尔德</t>
    <phoneticPr fontId="23" type="noConversion"/>
  </si>
  <si>
    <t>沃格</t>
    <phoneticPr fontId="22" type="noConversion"/>
  </si>
  <si>
    <t>象山石浦</t>
  </si>
  <si>
    <t>新盛</t>
    <phoneticPr fontId="22" type="noConversion"/>
  </si>
  <si>
    <t>新乡耐特</t>
    <phoneticPr fontId="22" type="noConversion"/>
  </si>
  <si>
    <t>新跃</t>
    <phoneticPr fontId="22" type="noConversion"/>
  </si>
  <si>
    <t>鑫日升</t>
    <phoneticPr fontId="22" type="noConversion"/>
  </si>
  <si>
    <t>兴达森</t>
    <phoneticPr fontId="22" type="noConversion"/>
  </si>
  <si>
    <t>兴荣</t>
    <phoneticPr fontId="22" type="noConversion"/>
  </si>
  <si>
    <t>兴旺盛</t>
    <phoneticPr fontId="23" type="noConversion"/>
  </si>
  <si>
    <t>亚德客</t>
    <phoneticPr fontId="22" type="noConversion"/>
  </si>
  <si>
    <t>扬修</t>
  </si>
  <si>
    <t>亿顺通</t>
  </si>
  <si>
    <t>亿顺通</t>
    <phoneticPr fontId="22" type="noConversion"/>
  </si>
  <si>
    <t>艺创</t>
    <phoneticPr fontId="22" type="noConversion"/>
  </si>
  <si>
    <t>英佰特</t>
    <phoneticPr fontId="23" type="noConversion"/>
  </si>
  <si>
    <t>盈科</t>
    <phoneticPr fontId="22" type="noConversion"/>
  </si>
  <si>
    <t>雨辰</t>
    <phoneticPr fontId="22" type="noConversion"/>
  </si>
  <si>
    <t>玉捷</t>
    <phoneticPr fontId="22" type="noConversion"/>
  </si>
  <si>
    <t>煜达</t>
    <phoneticPr fontId="22" type="noConversion"/>
  </si>
  <si>
    <t>岳统</t>
    <phoneticPr fontId="22" type="noConversion"/>
  </si>
  <si>
    <t>正工</t>
    <phoneticPr fontId="22" type="noConversion"/>
  </si>
  <si>
    <t>正茂</t>
    <phoneticPr fontId="22" type="noConversion"/>
  </si>
  <si>
    <t>正洲泵阀</t>
    <phoneticPr fontId="22" type="noConversion"/>
  </si>
  <si>
    <t>合计</t>
    <phoneticPr fontId="22" type="noConversion"/>
  </si>
  <si>
    <t>结算单位</t>
    <phoneticPr fontId="23" type="noConversion"/>
  </si>
  <si>
    <t>单价</t>
  </si>
  <si>
    <t>总价</t>
  </si>
  <si>
    <t>气动</t>
    <phoneticPr fontId="23" type="noConversion"/>
  </si>
  <si>
    <t>气动执行器</t>
  </si>
  <si>
    <t>电动执行器</t>
  </si>
  <si>
    <t>HT-10B</t>
  </si>
  <si>
    <t>汉腾</t>
    <phoneticPr fontId="23" type="noConversion"/>
  </si>
  <si>
    <t>HT-05B</t>
  </si>
  <si>
    <t>HT-20B</t>
  </si>
  <si>
    <t>220V普通开关型无源触点电动执行器</t>
  </si>
  <si>
    <t>蜗轮蝶阀</t>
  </si>
  <si>
    <t>DN125</t>
  </si>
  <si>
    <t>阀业</t>
    <phoneticPr fontId="23" type="noConversion"/>
  </si>
  <si>
    <t>电动</t>
    <phoneticPr fontId="23" type="noConversion"/>
  </si>
  <si>
    <t>电动执行器</t>
    <phoneticPr fontId="23" type="noConversion"/>
  </si>
  <si>
    <t>大宇</t>
    <phoneticPr fontId="23" type="noConversion"/>
  </si>
  <si>
    <t>双作用执行器</t>
  </si>
  <si>
    <t>HT-40B</t>
  </si>
  <si>
    <t>蝶阀</t>
    <phoneticPr fontId="23" type="noConversion"/>
  </si>
  <si>
    <t>手柄蝶阀</t>
  </si>
  <si>
    <t>DN150</t>
  </si>
  <si>
    <t>DN100</t>
  </si>
  <si>
    <t>DN80</t>
  </si>
  <si>
    <t>24V</t>
  </si>
  <si>
    <t>气源三联件</t>
  </si>
  <si>
    <t>AFC-2000</t>
  </si>
  <si>
    <t>双作用气动执行器</t>
  </si>
  <si>
    <t>无头蝶阀</t>
  </si>
  <si>
    <t>Y型过滤器</t>
  </si>
  <si>
    <t>GL41H-16P</t>
  </si>
  <si>
    <t>304SS，常温，水</t>
  </si>
  <si>
    <t>H71W-10P</t>
  </si>
  <si>
    <t>GL41W-16P</t>
  </si>
  <si>
    <t>DN300</t>
  </si>
  <si>
    <t>法兰球阀</t>
  </si>
  <si>
    <t>Q41F-16P</t>
  </si>
  <si>
    <t>DN65</t>
  </si>
  <si>
    <t>蝶式止回阀</t>
  </si>
  <si>
    <t>DN250</t>
  </si>
  <si>
    <t>GL41H-16C</t>
  </si>
  <si>
    <t>碳钢体，304SS网</t>
  </si>
  <si>
    <t>DN25</t>
  </si>
  <si>
    <t>HS1801073-Z268</t>
  </si>
  <si>
    <t>恒科</t>
    <phoneticPr fontId="23" type="noConversion"/>
  </si>
  <si>
    <t>DN200</t>
  </si>
  <si>
    <t>DN50</t>
  </si>
  <si>
    <t>SKD-05</t>
  </si>
  <si>
    <t>球阀</t>
  </si>
  <si>
    <t>截止阀</t>
  </si>
  <si>
    <t>Q41F-10C</t>
  </si>
  <si>
    <t>DN40</t>
  </si>
  <si>
    <t>铸钢，常温，水</t>
  </si>
  <si>
    <t>闸阀</t>
  </si>
  <si>
    <t>J41W-10P</t>
  </si>
  <si>
    <t>DN32</t>
  </si>
  <si>
    <t>RE6712-LA</t>
  </si>
  <si>
    <t>防护等级IP67</t>
  </si>
  <si>
    <t>H71W-16P</t>
  </si>
  <si>
    <t>对夹止回阀</t>
  </si>
  <si>
    <t>H71W-10RL</t>
  </si>
  <si>
    <t>DN15</t>
  </si>
  <si>
    <t>Q41F-10P</t>
  </si>
  <si>
    <t>GL11W-16P</t>
  </si>
  <si>
    <t>DN20</t>
  </si>
  <si>
    <t>304SS体，304SS网</t>
  </si>
  <si>
    <t>Q11F-16P</t>
  </si>
  <si>
    <t>Z41X-10Q</t>
  </si>
  <si>
    <t>Z45X-16Q</t>
  </si>
  <si>
    <t>橡胶软接</t>
  </si>
  <si>
    <t>JGD-10</t>
  </si>
  <si>
    <t>航天金博</t>
    <phoneticPr fontId="23" type="noConversion"/>
  </si>
  <si>
    <t>无头高平台球阀</t>
  </si>
  <si>
    <t>J41W-16P</t>
  </si>
  <si>
    <t>304SS，两片式，常温，水</t>
  </si>
  <si>
    <t>兴伟</t>
    <phoneticPr fontId="23" type="noConversion"/>
  </si>
  <si>
    <t>Q61F-16P</t>
  </si>
  <si>
    <t>橡胶软连接</t>
  </si>
  <si>
    <t>JGD-16</t>
  </si>
  <si>
    <t>橡胶软接头</t>
  </si>
  <si>
    <t>上日</t>
    <phoneticPr fontId="23" type="noConversion"/>
  </si>
  <si>
    <t>隔膜阀</t>
  </si>
  <si>
    <t>DN500</t>
  </si>
  <si>
    <t>无头调节阀</t>
  </si>
  <si>
    <t>GL41H-16Q</t>
  </si>
  <si>
    <t>Z41X-16Q</t>
  </si>
  <si>
    <t>Q911F-10P</t>
  </si>
  <si>
    <t>Q11F-10P</t>
  </si>
  <si>
    <t>Q61F-10P</t>
  </si>
  <si>
    <t>J11W-16P</t>
  </si>
  <si>
    <t>/</t>
  </si>
  <si>
    <t>DRV-16</t>
  </si>
  <si>
    <t>白云</t>
    <phoneticPr fontId="23" type="noConversion"/>
  </si>
  <si>
    <t>H44J-10C</t>
  </si>
  <si>
    <t>J41H-16C</t>
  </si>
  <si>
    <t>DN350</t>
  </si>
  <si>
    <t>天天</t>
    <phoneticPr fontId="23" type="noConversion"/>
  </si>
  <si>
    <t>Q641F-16C</t>
  </si>
  <si>
    <t>手动闸阀</t>
  </si>
  <si>
    <t>Z41H-16C</t>
  </si>
  <si>
    <t>Z41H-10C</t>
  </si>
  <si>
    <t>GL41H-10Q</t>
  </si>
  <si>
    <t>恒茂</t>
    <phoneticPr fontId="23" type="noConversion"/>
  </si>
  <si>
    <t>DN10</t>
  </si>
  <si>
    <t>G41J-16C</t>
  </si>
  <si>
    <t>H44W-16P</t>
  </si>
  <si>
    <t>丝扣球阀</t>
  </si>
  <si>
    <t>Q11F-25P</t>
  </si>
  <si>
    <t>焊接球阀</t>
  </si>
  <si>
    <t>D71X-10U</t>
  </si>
  <si>
    <t>自力式减压阀</t>
  </si>
  <si>
    <t>G1"</t>
  </si>
  <si>
    <t>G1/2"</t>
  </si>
  <si>
    <t>售后</t>
    <phoneticPr fontId="23" type="noConversion"/>
  </si>
  <si>
    <t>主体天然橡胶，碳钢法兰，常温，水</t>
  </si>
  <si>
    <t>CDR-10P</t>
  </si>
  <si>
    <t>暗杆闸阀</t>
  </si>
  <si>
    <t>YK43F-10C</t>
  </si>
  <si>
    <t>J41H-10C</t>
  </si>
  <si>
    <t>偏心蝶阀</t>
  </si>
  <si>
    <t>D373H-16C</t>
  </si>
  <si>
    <t>气动隔膜阀</t>
  </si>
  <si>
    <t>304SS，一片式，常温，水</t>
  </si>
  <si>
    <t>Z41W-16C</t>
  </si>
  <si>
    <t>Q11F-10T</t>
  </si>
  <si>
    <t>圣海</t>
    <phoneticPr fontId="23" type="noConversion"/>
  </si>
  <si>
    <t>Q11F-10R</t>
  </si>
  <si>
    <t>H12W-16P</t>
  </si>
  <si>
    <t>手动螺纹球阀</t>
  </si>
  <si>
    <t>UPVC</t>
  </si>
  <si>
    <t>DN400</t>
  </si>
  <si>
    <t>Q611F-10P</t>
  </si>
  <si>
    <t>--</t>
  </si>
  <si>
    <t>国产双作用气动执行器</t>
  </si>
  <si>
    <t>航天金博</t>
  </si>
  <si>
    <t>涡轮蝶阀</t>
  </si>
  <si>
    <t>J41W-16R</t>
  </si>
  <si>
    <t>1100*800*600</t>
  </si>
  <si>
    <t>内径尺寸</t>
  </si>
  <si>
    <t>请购单</t>
  </si>
  <si>
    <t>800*600*600</t>
  </si>
  <si>
    <t>DN600</t>
  </si>
  <si>
    <t>DN800</t>
  </si>
  <si>
    <t>D373H-10C</t>
  </si>
  <si>
    <t>Z45X-10Q</t>
  </si>
  <si>
    <t>220D7A1XP-16P</t>
  </si>
  <si>
    <t>220D37A1XN-16Q</t>
  </si>
  <si>
    <t>304SS</t>
  </si>
  <si>
    <t>消音器</t>
  </si>
  <si>
    <t>铜</t>
  </si>
  <si>
    <t>不锈钢止回阀</t>
  </si>
  <si>
    <t>标牌</t>
  </si>
  <si>
    <t>GL11W-10P</t>
  </si>
  <si>
    <t>304SS材质，常温，介质水</t>
  </si>
  <si>
    <t>法兰截止阀</t>
  </si>
  <si>
    <t>RAL7011高光普通开关无源反馈型，220V</t>
  </si>
  <si>
    <t>手动调节阀</t>
  </si>
  <si>
    <t>气动</t>
  </si>
  <si>
    <t>HT-05E</t>
  </si>
  <si>
    <t>220V无源触点普通开关型</t>
  </si>
  <si>
    <t>久捷</t>
    <phoneticPr fontId="23" type="noConversion"/>
  </si>
  <si>
    <t>H77XP-10Q</t>
  </si>
  <si>
    <t>Q41F-40P</t>
  </si>
  <si>
    <t>CDR-10</t>
  </si>
  <si>
    <t>DN8</t>
  </si>
  <si>
    <t>盈科</t>
    <phoneticPr fontId="23" type="noConversion"/>
  </si>
  <si>
    <t>JGD-10C</t>
  </si>
  <si>
    <t>G6B41J-10</t>
  </si>
  <si>
    <t>SKD-10</t>
  </si>
  <si>
    <t>Q11F-40P</t>
  </si>
  <si>
    <t>KSL-6T-A</t>
  </si>
  <si>
    <t>电动</t>
  </si>
  <si>
    <t>旋启式止回阀</t>
  </si>
  <si>
    <t>J11W-16R</t>
  </si>
  <si>
    <t>J41H-25C</t>
  </si>
  <si>
    <t>高商</t>
  </si>
  <si>
    <t>无头球阀</t>
  </si>
  <si>
    <t>H77XP-16Q</t>
  </si>
  <si>
    <t>DN700</t>
  </si>
  <si>
    <t>微阻缓闭止回阀</t>
  </si>
  <si>
    <t>备库</t>
  </si>
  <si>
    <t>Q41F-16C</t>
  </si>
  <si>
    <t>Q41F-25C</t>
  </si>
  <si>
    <t>J41W-25R</t>
  </si>
  <si>
    <t>静态平衡阀</t>
  </si>
  <si>
    <t>整机</t>
  </si>
  <si>
    <t>H12W-10P</t>
  </si>
  <si>
    <t>220D37A1XP-16P</t>
  </si>
  <si>
    <t>陶瓷球阀</t>
  </si>
  <si>
    <t>DN80-DN100</t>
  </si>
  <si>
    <t>半包胶止回阀</t>
  </si>
  <si>
    <t>H77XD-10Q</t>
  </si>
  <si>
    <t>CS41H-10P</t>
  </si>
  <si>
    <t>220D7A1XN-10Q</t>
  </si>
  <si>
    <t>220D37A1XN-10Q</t>
  </si>
  <si>
    <t>无头对夹蝶阀</t>
  </si>
  <si>
    <t>220D7A1XP-16</t>
  </si>
  <si>
    <t>蜗轮对夹蝶阀</t>
  </si>
  <si>
    <t>220D</t>
  </si>
  <si>
    <t>阀世博</t>
  </si>
  <si>
    <t>H71W-150LB</t>
  </si>
  <si>
    <t>DN50-DN80</t>
  </si>
  <si>
    <t>220D37A1XP-10P</t>
  </si>
  <si>
    <t>D373H-10P</t>
  </si>
  <si>
    <t>HQ41X-10C</t>
  </si>
  <si>
    <t>D71F4-16C</t>
  </si>
  <si>
    <t>HX1806072-Y055</t>
  </si>
  <si>
    <t>UPVC蝶阀</t>
  </si>
  <si>
    <t>220D7A1XP-10Q</t>
  </si>
  <si>
    <t>电动闸阀</t>
  </si>
  <si>
    <t>G6B41J-10C</t>
  </si>
  <si>
    <t>球铁体，球铁覆尼龙板，EPDM座，2Cr13轴，常温，水，RAL5010高光</t>
  </si>
  <si>
    <t>220D7A1XR-10Q</t>
  </si>
  <si>
    <t>球铁体，304SS板，EPDM座，316SS轴，常温，水，RAL5010高光</t>
  </si>
  <si>
    <t>KT-DA63</t>
  </si>
  <si>
    <t>KT-DA75</t>
  </si>
  <si>
    <t>KT-DA88</t>
  </si>
  <si>
    <t>KT-DA100</t>
  </si>
  <si>
    <t>KT-DA125</t>
  </si>
  <si>
    <t>管道过滤器</t>
  </si>
  <si>
    <t>270D37A1XP-10Q</t>
  </si>
  <si>
    <t>阀世博</t>
    <phoneticPr fontId="23" type="noConversion"/>
  </si>
  <si>
    <t>220DD7A1XP-16Q</t>
  </si>
  <si>
    <t>JGD-25</t>
  </si>
  <si>
    <t>H44H-25C</t>
  </si>
  <si>
    <t>羊毛轮</t>
  </si>
  <si>
    <t>碳钢</t>
  </si>
  <si>
    <t>不锈钢软接</t>
  </si>
  <si>
    <t xml:space="preserve">Q11F-10P </t>
  </si>
  <si>
    <t>V230D01-10P</t>
  </si>
  <si>
    <t>220D97A1XP-16P</t>
  </si>
  <si>
    <t>调节型电动执行器</t>
  </si>
  <si>
    <t>KT-125</t>
  </si>
  <si>
    <t>KT-88</t>
  </si>
  <si>
    <t>KT-75</t>
  </si>
  <si>
    <t>KT-63</t>
  </si>
  <si>
    <t>157克铜版纸</t>
  </si>
  <si>
    <t>304SS体、球，PTFE密封，常温水</t>
  </si>
  <si>
    <t>H44W-16C</t>
  </si>
  <si>
    <t>明杆闸阀</t>
  </si>
  <si>
    <t>Q341F-25P</t>
  </si>
  <si>
    <t>Q947F-16P</t>
  </si>
  <si>
    <t>Q941F-25P</t>
  </si>
  <si>
    <t>双作用气缸</t>
  </si>
  <si>
    <t>浮球阀</t>
  </si>
  <si>
    <t>H76H-25C</t>
  </si>
  <si>
    <t>VB7300-16</t>
  </si>
  <si>
    <t>整机</t>
    <phoneticPr fontId="23" type="noConversion"/>
  </si>
  <si>
    <t>旋启式衬胶止回阀</t>
  </si>
  <si>
    <t>上海</t>
    <phoneticPr fontId="23" type="noConversion"/>
  </si>
  <si>
    <t>盛凯达</t>
    <phoneticPr fontId="23" type="noConversion"/>
  </si>
  <si>
    <t>其他</t>
    <phoneticPr fontId="23" type="noConversion"/>
  </si>
  <si>
    <t>合格证</t>
  </si>
  <si>
    <t>Q911F-16P</t>
  </si>
  <si>
    <t>球墨铸铁，常温，水</t>
  </si>
  <si>
    <t>316SS，常温，水</t>
  </si>
  <si>
    <t>Q61F-10R</t>
  </si>
  <si>
    <t>球铁体，电镀板，EPDM座，316SS轴，常温，水，RAL5010高光</t>
  </si>
  <si>
    <t>球墨铸铁，304SS网，常温，水</t>
  </si>
  <si>
    <t>KT-DA140</t>
  </si>
  <si>
    <t>D71X-10S</t>
  </si>
  <si>
    <t>球铁体，尼龙板，EPDM座，2Cr13轴，常温，水，RAL5010高光</t>
  </si>
  <si>
    <t>304SS,常温，水</t>
  </si>
  <si>
    <t>380V普通开关型无源触点电动执行器</t>
  </si>
  <si>
    <t>偏心蜗轮蝶阀</t>
  </si>
  <si>
    <t>铸钢体，304SS球，常温，水</t>
  </si>
  <si>
    <t>DN100-DN150</t>
  </si>
  <si>
    <t>气动闸板阀</t>
  </si>
  <si>
    <t>DN125-DN150</t>
  </si>
  <si>
    <t>SKD-50</t>
  </si>
  <si>
    <t>304SS，常温，水，两片式</t>
  </si>
  <si>
    <t>套</t>
  </si>
  <si>
    <t>片</t>
  </si>
  <si>
    <t>个</t>
  </si>
  <si>
    <t>阀业</t>
  </si>
  <si>
    <t>动态平衡电动调节阀</t>
  </si>
  <si>
    <t>270D67A1XP-10Q</t>
  </si>
  <si>
    <t>把</t>
  </si>
  <si>
    <t>ZZYP-10P</t>
  </si>
  <si>
    <t>哥俩好胶</t>
  </si>
  <si>
    <t>组</t>
  </si>
  <si>
    <t>切片</t>
  </si>
  <si>
    <t>台</t>
  </si>
  <si>
    <t>25*25</t>
  </si>
  <si>
    <t>高商</t>
    <phoneticPr fontId="23" type="noConversion"/>
  </si>
  <si>
    <t>T40H-16P</t>
  </si>
  <si>
    <t>24V/4M310-08</t>
  </si>
  <si>
    <t>24V 单电控电磁阀</t>
  </si>
  <si>
    <t>无头V型球阀</t>
  </si>
  <si>
    <t>JGD-16C</t>
  </si>
  <si>
    <t>304SS体，304SS板，EPDM座，2Cr13轴，常温，水</t>
  </si>
  <si>
    <t>球铁体，316SS板，EPDM座，2Cr13轴，常温，水，RAL5010高光</t>
  </si>
  <si>
    <t>1/4"</t>
  </si>
  <si>
    <t>月份</t>
    <phoneticPr fontId="1" type="noConversion"/>
  </si>
  <si>
    <t>所属部门</t>
    <phoneticPr fontId="23" type="noConversion"/>
  </si>
  <si>
    <t>采购合同号</t>
    <phoneticPr fontId="23" type="noConversion"/>
  </si>
  <si>
    <t>类别</t>
    <phoneticPr fontId="23" type="noConversion"/>
  </si>
  <si>
    <t>供应商</t>
    <phoneticPr fontId="23" type="noConversion"/>
  </si>
  <si>
    <t>名称</t>
    <phoneticPr fontId="23" type="noConversion"/>
  </si>
  <si>
    <t>型号</t>
    <phoneticPr fontId="23" type="noConversion"/>
  </si>
  <si>
    <t>规格</t>
    <phoneticPr fontId="23" type="noConversion"/>
  </si>
  <si>
    <t>数量</t>
    <phoneticPr fontId="23" type="noConversion"/>
  </si>
  <si>
    <t>材质要求</t>
    <phoneticPr fontId="1" type="noConversion"/>
  </si>
  <si>
    <t>订单号</t>
    <phoneticPr fontId="23" type="noConversion"/>
  </si>
  <si>
    <t>1月</t>
    <phoneticPr fontId="23" type="noConversion"/>
  </si>
  <si>
    <t>亚德客</t>
    <phoneticPr fontId="23" type="noConversion"/>
  </si>
  <si>
    <t>金锋</t>
    <phoneticPr fontId="23" type="noConversion"/>
  </si>
  <si>
    <t>亿顺通</t>
    <phoneticPr fontId="23" type="noConversion"/>
  </si>
  <si>
    <t>双能</t>
    <phoneticPr fontId="23" type="noConversion"/>
  </si>
  <si>
    <t>康密迪</t>
    <phoneticPr fontId="23" type="noConversion"/>
  </si>
  <si>
    <t>DN125</t>
    <phoneticPr fontId="23" type="noConversion"/>
  </si>
  <si>
    <t>DN50</t>
    <phoneticPr fontId="23" type="noConversion"/>
  </si>
  <si>
    <t>DN20</t>
    <phoneticPr fontId="23" type="noConversion"/>
  </si>
  <si>
    <t>DN100</t>
    <phoneticPr fontId="23" type="noConversion"/>
  </si>
  <si>
    <t>罗福</t>
    <phoneticPr fontId="23" type="noConversion"/>
  </si>
  <si>
    <t>蝶阀</t>
    <phoneticPr fontId="2" type="noConversion"/>
  </si>
  <si>
    <t>整机</t>
    <phoneticPr fontId="2" type="noConversion"/>
  </si>
  <si>
    <t>采购数量（台）</t>
    <phoneticPr fontId="2" type="noConversion"/>
  </si>
  <si>
    <t xml:space="preserve">采购金额  （元） </t>
    <phoneticPr fontId="2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</si>
  <si>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</si>
  <si>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</si>
  <si>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</si>
  <si>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</si>
  <si>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</si>
  <si>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</si>
  <si>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</si>
  <si>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</si>
  <si>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</si>
  <si>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</si>
  <si>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</si>
  <si>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</si>
  <si>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电动执行器及其附件</t>
    <phoneticPr fontId="2" type="noConversion"/>
  </si>
  <si>
    <t>气动执行器及其附件</t>
    <phoneticPr fontId="1" type="noConversion"/>
  </si>
  <si>
    <t>大宇</t>
    <phoneticPr fontId="1" type="noConversion"/>
  </si>
  <si>
    <t>上海</t>
    <phoneticPr fontId="1" type="noConversion"/>
  </si>
  <si>
    <t>时代</t>
    <phoneticPr fontId="1" type="noConversion"/>
  </si>
  <si>
    <t>市场管理</t>
    <phoneticPr fontId="1" type="noConversion"/>
  </si>
  <si>
    <t>售后</t>
    <phoneticPr fontId="1" type="noConversion"/>
  </si>
  <si>
    <t>综合服务</t>
    <phoneticPr fontId="1" type="noConversion"/>
  </si>
  <si>
    <t>付款额</t>
  </si>
  <si>
    <t>回票额</t>
  </si>
  <si>
    <t>入账额</t>
  </si>
  <si>
    <t>欠款</t>
  </si>
  <si>
    <t>欠票</t>
  </si>
  <si>
    <t>开票欠款</t>
  </si>
  <si>
    <t>计划付款金额</t>
    <phoneticPr fontId="1" type="noConversion"/>
  </si>
  <si>
    <t>接单日期</t>
    <phoneticPr fontId="1" type="noConversion"/>
  </si>
  <si>
    <t>售后单号</t>
    <phoneticPr fontId="1" type="noConversion"/>
  </si>
  <si>
    <t>产品名称</t>
    <phoneticPr fontId="1" type="noConversion"/>
  </si>
  <si>
    <t>型号</t>
    <phoneticPr fontId="1" type="noConversion"/>
  </si>
  <si>
    <t>规格</t>
    <phoneticPr fontId="1" type="noConversion"/>
  </si>
  <si>
    <t>数量</t>
    <phoneticPr fontId="1" type="noConversion"/>
  </si>
  <si>
    <t>问题反馈</t>
    <phoneticPr fontId="1" type="noConversion"/>
  </si>
  <si>
    <t>原单</t>
    <phoneticPr fontId="1" type="noConversion"/>
  </si>
  <si>
    <t>供应商</t>
    <phoneticPr fontId="1" type="noConversion"/>
  </si>
  <si>
    <t>交货地点</t>
    <phoneticPr fontId="1" type="noConversion"/>
  </si>
  <si>
    <t>退货情况</t>
    <phoneticPr fontId="1" type="noConversion"/>
  </si>
  <si>
    <t>拓保</t>
    <phoneticPr fontId="1" type="noConversion"/>
  </si>
  <si>
    <t>售后明细台账</t>
    <phoneticPr fontId="2" type="noConversion"/>
  </si>
  <si>
    <t>电动执行器</t>
    <phoneticPr fontId="1" type="noConversion"/>
  </si>
  <si>
    <t>订货数量</t>
    <phoneticPr fontId="1" type="noConversion"/>
  </si>
  <si>
    <t>质量问题</t>
    <phoneticPr fontId="1" type="noConversion"/>
  </si>
  <si>
    <t>售后次数</t>
    <phoneticPr fontId="1" type="noConversion"/>
  </si>
  <si>
    <t>外购整机</t>
    <phoneticPr fontId="1" type="noConversion"/>
  </si>
  <si>
    <t>外购蝶阀</t>
    <phoneticPr fontId="1" type="noConversion"/>
  </si>
  <si>
    <t>电动执行器及其附件</t>
    <phoneticPr fontId="1" type="noConversion"/>
  </si>
  <si>
    <t>返回目录</t>
    <phoneticPr fontId="1" type="noConversion"/>
  </si>
  <si>
    <t>Y型过滤器</t>
    <phoneticPr fontId="23" type="noConversion"/>
  </si>
  <si>
    <t>自力式减压阀</t>
    <phoneticPr fontId="23" type="noConversion"/>
  </si>
  <si>
    <t>取消</t>
    <phoneticPr fontId="23" type="noConversion"/>
  </si>
  <si>
    <t>其他</t>
  </si>
  <si>
    <t>截止阀</t>
    <phoneticPr fontId="23" type="noConversion"/>
  </si>
  <si>
    <t>1月</t>
  </si>
  <si>
    <t>1月</t>
    <phoneticPr fontId="1" type="noConversion"/>
  </si>
  <si>
    <t>报销时间</t>
  </si>
  <si>
    <t>费用科目</t>
  </si>
  <si>
    <t>摘要</t>
  </si>
  <si>
    <t>报销金额</t>
  </si>
  <si>
    <t>费用报销人</t>
  </si>
  <si>
    <t>责任单位代码</t>
  </si>
  <si>
    <t>单据类型</t>
  </si>
  <si>
    <t>是否分摊</t>
  </si>
  <si>
    <t>王璐</t>
    <phoneticPr fontId="12" type="noConversion"/>
  </si>
  <si>
    <t>采购运费</t>
    <phoneticPr fontId="12" type="noConversion"/>
  </si>
  <si>
    <t>所属年份</t>
    <phoneticPr fontId="12" type="noConversion"/>
  </si>
  <si>
    <t>1月</t>
    <phoneticPr fontId="1" type="noConversion"/>
  </si>
  <si>
    <t>订货、回货明细统计报表</t>
    <phoneticPr fontId="2" type="noConversion"/>
  </si>
  <si>
    <t>产品名称</t>
  </si>
  <si>
    <t>型号</t>
  </si>
  <si>
    <t>规格</t>
  </si>
  <si>
    <t>金额</t>
    <phoneticPr fontId="1" type="noConversion"/>
  </si>
  <si>
    <t>退货日期</t>
    <phoneticPr fontId="23" type="noConversion"/>
  </si>
  <si>
    <t>退回原因</t>
    <phoneticPr fontId="23" type="noConversion"/>
  </si>
  <si>
    <t>数量</t>
    <phoneticPr fontId="23" type="noConversion"/>
  </si>
  <si>
    <t>材质要求</t>
    <phoneticPr fontId="23" type="noConversion"/>
  </si>
  <si>
    <t>折旧</t>
    <phoneticPr fontId="1" type="noConversion"/>
  </si>
  <si>
    <t xml:space="preserve">               表1-11 退货情况统计表</t>
    <phoneticPr fontId="1" type="noConversion"/>
  </si>
  <si>
    <t>供应商扣款情况统计</t>
    <phoneticPr fontId="2" type="noConversion"/>
  </si>
  <si>
    <t xml:space="preserve">            表1-15 供应商扣款情况统计</t>
    <phoneticPr fontId="1" type="noConversion"/>
  </si>
  <si>
    <t>本年度订货额</t>
    <phoneticPr fontId="1" type="noConversion"/>
  </si>
  <si>
    <t>扣款金额</t>
    <phoneticPr fontId="1" type="noConversion"/>
  </si>
  <si>
    <t>扣款原因</t>
    <phoneticPr fontId="1" type="noConversion"/>
  </si>
  <si>
    <t>相关生产订单</t>
    <phoneticPr fontId="1" type="noConversion"/>
  </si>
  <si>
    <t>国内木箱</t>
  </si>
  <si>
    <t>大宇</t>
  </si>
  <si>
    <t>--</t>
    <phoneticPr fontId="23" type="noConversion"/>
  </si>
  <si>
    <t>无头蝶阀</t>
    <phoneticPr fontId="23" type="noConversion"/>
  </si>
  <si>
    <t>DN250</t>
    <phoneticPr fontId="23" type="noConversion"/>
  </si>
  <si>
    <t>304SS，常温，水</t>
    <phoneticPr fontId="23" type="noConversion"/>
  </si>
  <si>
    <t>HX1812029-X417</t>
  </si>
  <si>
    <t xml:space="preserve">阀体：铸铁体（灰色阀体RAL7035，DN50-150灰铁，DN200-250球铁）
阀座：EPDM
阀板：环氧树脂（灰色阀板RAL7035）
阀轴：45# 
压力：16公斤 
驱动：手柄（灰色）   </t>
  </si>
  <si>
    <t>304SS，介质温度：5-35℃，污泥/排水/RO濃縮水/回收水</t>
  </si>
  <si>
    <t>CDF-16</t>
  </si>
  <si>
    <t>CDF50</t>
  </si>
  <si>
    <t>SRV50</t>
  </si>
  <si>
    <t>博琨</t>
  </si>
  <si>
    <t>双作用气动执行器（不要厂家标识）</t>
  </si>
  <si>
    <t>HX1812055-S260（附图纸）</t>
  </si>
  <si>
    <t>外调中文合格证</t>
  </si>
  <si>
    <t>方标牌</t>
  </si>
  <si>
    <t>DN50-DN250</t>
  </si>
  <si>
    <t>304SS(附图纸2张，按图纸生产）</t>
  </si>
  <si>
    <t>无头UPVC蝶阀</t>
  </si>
  <si>
    <t>UPVC，法兰对接执行GB9119-2010，中心距F05/F07，正方17*17，出轴＜19，净扭矩≤20NM</t>
  </si>
  <si>
    <t>UPVC，法兰对接执行GB9119-2010，中心距F05/F07，正方17*17，出轴＜19，净扭矩≤30NM</t>
  </si>
  <si>
    <t>UPVC，法兰对接执行GB9119-2010，中心距F05/F07，正方17*17，出轴＜19，净扭矩≤45NM</t>
  </si>
  <si>
    <t>UPVC，法兰对接执行GB9119-2010，中心距F07/F10，正方22*22，出轴＜20，净扭矩≤70NM</t>
  </si>
  <si>
    <t>UPVC，法兰对接执行GB9119-2010，中心距F07/F10，正方22*22，出轴＜24，净扭矩≤100NM</t>
  </si>
  <si>
    <t>球铁RAL5015高光体，EPDM包胶球铁板，不锈钢阀杆</t>
  </si>
  <si>
    <t>AC220V无源触点开关型电动执行器</t>
  </si>
  <si>
    <t>220D67A1XP-10Q</t>
  </si>
  <si>
    <t>HS1901001-J052（发上海）</t>
  </si>
  <si>
    <t>责任单位</t>
  </si>
  <si>
    <t>供应商全称</t>
  </si>
  <si>
    <t>老款欠付</t>
  </si>
  <si>
    <t>9月之前</t>
  </si>
  <si>
    <t>10月欠付</t>
  </si>
  <si>
    <t>11月欠付</t>
  </si>
  <si>
    <t>12月入账额</t>
  </si>
  <si>
    <t>凯鑫</t>
    <phoneticPr fontId="23" type="noConversion"/>
  </si>
  <si>
    <t>博琨</t>
    <phoneticPr fontId="23" type="noConversion"/>
  </si>
  <si>
    <t>发生售后数量（台）</t>
    <phoneticPr fontId="1" type="noConversion"/>
  </si>
  <si>
    <t>山晨</t>
    <phoneticPr fontId="22" type="noConversion"/>
  </si>
  <si>
    <t>瑞丰</t>
    <phoneticPr fontId="22" type="noConversion"/>
  </si>
  <si>
    <t>2019年北京好利集团采购报表-北京上海地区</t>
    <phoneticPr fontId="2" type="noConversion"/>
  </si>
  <si>
    <t>DYWD1901001</t>
    <phoneticPr fontId="23" type="noConversion"/>
  </si>
  <si>
    <t>电动</t>
    <phoneticPr fontId="23" type="noConversion"/>
  </si>
  <si>
    <t>HS1901040-Z314</t>
  </si>
  <si>
    <t>DYWD1901002</t>
  </si>
  <si>
    <t>阀世博</t>
    <phoneticPr fontId="23" type="noConversion"/>
  </si>
  <si>
    <t>灰铁体，EPDM座，304SS板 ，RAL5010高光色，好利老款手柄</t>
  </si>
  <si>
    <t>SD180746-X5</t>
  </si>
  <si>
    <t>阀业</t>
    <phoneticPr fontId="23" type="noConversion"/>
  </si>
  <si>
    <t>上海</t>
    <phoneticPr fontId="23" type="noConversion"/>
  </si>
  <si>
    <t>DYWD1901003</t>
  </si>
  <si>
    <t>整机</t>
    <phoneticPr fontId="23" type="noConversion"/>
  </si>
  <si>
    <t>盈科</t>
    <phoneticPr fontId="23" type="noConversion"/>
  </si>
  <si>
    <t>HS1901013-J220</t>
  </si>
  <si>
    <t>大宇</t>
    <phoneticPr fontId="23" type="noConversion"/>
  </si>
  <si>
    <t>HX1901020-X417</t>
  </si>
  <si>
    <t>DYWD1901004</t>
  </si>
  <si>
    <t>铸钢，介质温度：150℃水，（重型），（附图纸，按图纸生产）法兰连接标准HG/T20592</t>
    <phoneticPr fontId="23" type="noConversion"/>
  </si>
  <si>
    <t>HS1811009-Z429</t>
    <phoneticPr fontId="23" type="noConversion"/>
  </si>
  <si>
    <t>铸钢，介质温度：150℃水，（重型），（附图纸，按图纸生产）法兰连接标准HG/T20592</t>
    <phoneticPr fontId="23" type="noConversion"/>
  </si>
  <si>
    <t>HS1811009-Z429</t>
    <phoneticPr fontId="23" type="noConversion"/>
  </si>
  <si>
    <t>铸钢，常温，水，（附图纸，按图纸生产）法兰连接标准HG/T20592</t>
    <phoneticPr fontId="23" type="noConversion"/>
  </si>
  <si>
    <t>DYWD1901005</t>
  </si>
  <si>
    <t>蝶阀</t>
    <phoneticPr fontId="23" type="noConversion"/>
  </si>
  <si>
    <t>球铁体，2507板，EPDM座，416轴，介质：石灰石浆液（附图纸，严格按图纸生产）阀体材质标识打掉</t>
  </si>
  <si>
    <t>HS18012030-J144</t>
  </si>
  <si>
    <t>DYWD1901006</t>
  </si>
  <si>
    <t>220D7A1XD-16Q</t>
  </si>
  <si>
    <t>球铁体，无销电镀板，EPDM座，2Cr13轴，常温，水，RAL5010高光</t>
  </si>
  <si>
    <t>HXYJ190101-S274</t>
  </si>
  <si>
    <t>DYWD1901007</t>
  </si>
  <si>
    <t>220D7A1FRL-10Q</t>
  </si>
  <si>
    <t>球铁体，316L板，PTFE座，416SS轴，介质：原水/二段产水/二段浓水，温度：5-35℃，RAL5010高光</t>
  </si>
  <si>
    <t>HX1901036-G177</t>
  </si>
  <si>
    <t>球铁体，316SS板，EPDM座，416SS轴，介质：原水/二段产水/二段浓水，温度：5-35℃，RAL5010高光</t>
  </si>
  <si>
    <t>球铁体，304SS板，EPDM座，416SS轴，介质：原水/二段产水/二段浓水，温度：5-35℃，RAL5010高光</t>
  </si>
  <si>
    <t>DYWD1901008</t>
  </si>
  <si>
    <t>H77XD-16</t>
  </si>
  <si>
    <t>灰铁RAL5015高光体，EPDM密封圈，球铁电镀板，316SS簧，416SS轴</t>
  </si>
  <si>
    <t>SD-YJ190101-K03</t>
    <phoneticPr fontId="23" type="noConversion"/>
  </si>
  <si>
    <t>时代</t>
    <phoneticPr fontId="23" type="noConversion"/>
  </si>
  <si>
    <t>SD-YJ190101-K03</t>
    <phoneticPr fontId="23" type="noConversion"/>
  </si>
  <si>
    <t>H77XR-16</t>
  </si>
  <si>
    <t>灰铁RAL5015高光体，EPDM密封圈，316SS板，WRAS 316SS内件</t>
  </si>
  <si>
    <t>DYWD1901009</t>
  </si>
  <si>
    <t>博琨</t>
    <phoneticPr fontId="23" type="noConversion"/>
  </si>
  <si>
    <t>SD181229-K03-6(3)</t>
  </si>
  <si>
    <t>DYWD1901010</t>
  </si>
  <si>
    <t>铸钢，常温，水，法兰连接标准：GB9119-2010</t>
  </si>
  <si>
    <t>DYWD1901011</t>
  </si>
  <si>
    <t>超众</t>
    <phoneticPr fontId="23" type="noConversion"/>
  </si>
  <si>
    <t>铸钢，介质：压缩空气，常温，0.8MPa减至0.1MPa，带稳压功能，法兰连接标准：GB9119-2010</t>
  </si>
  <si>
    <t>DYWD1901012</t>
  </si>
  <si>
    <t>对夹手柄蝶阀</t>
    <phoneticPr fontId="23" type="noConversion"/>
  </si>
  <si>
    <t>200D7A1X-16</t>
    <phoneticPr fontId="23" type="noConversion"/>
  </si>
  <si>
    <t>FT181205-M039</t>
    <phoneticPr fontId="23" type="noConversion"/>
  </si>
  <si>
    <t>DYWD1901013</t>
  </si>
  <si>
    <t>航天金博</t>
    <phoneticPr fontId="23" type="noConversion"/>
  </si>
  <si>
    <t>主体天然橡胶，碳钢法兰，介质：污水，常温</t>
  </si>
  <si>
    <t>HX1901034-G175</t>
  </si>
  <si>
    <t>DYWD1901014</t>
  </si>
  <si>
    <t>220D67AIXP-16C</t>
  </si>
  <si>
    <t>铸钢体，304板，EPDM座，416轴，中心距F07，轴方17*17，出轴长度＜19，净扭矩≤24NM</t>
  </si>
  <si>
    <t>HX1901023-Y063</t>
  </si>
  <si>
    <t>HX1901027-X488</t>
  </si>
  <si>
    <t>DYWD1901015</t>
  </si>
  <si>
    <t>HH46X-6C</t>
  </si>
  <si>
    <t>铸钢，结构长度L=310mm, 螺栓孔中心直径495mm，介质：生活污水，常温</t>
  </si>
  <si>
    <t>HX1812072-L162</t>
  </si>
  <si>
    <t>DYWD1901016</t>
    <phoneticPr fontId="23" type="noConversion"/>
  </si>
  <si>
    <t>科瑞德</t>
    <phoneticPr fontId="23" type="noConversion"/>
  </si>
  <si>
    <t>铸钢全衬四氟,中心距F07，斜方22*22，出轴长度＜22</t>
  </si>
  <si>
    <t>SH181252（HX1706066)</t>
  </si>
  <si>
    <t>科瑞德</t>
    <phoneticPr fontId="23" type="noConversion"/>
  </si>
  <si>
    <t>铸钢全衬四氟,中心距F07，斜方14*14，出轴长度＜14</t>
  </si>
  <si>
    <t>SH181252(HX1802023)</t>
  </si>
  <si>
    <t>DYWD1901017</t>
  </si>
  <si>
    <t>220D37A1XN-16Q</t>
    <phoneticPr fontId="23" type="noConversion"/>
  </si>
  <si>
    <t>HX1901033-H105</t>
  </si>
  <si>
    <t>DYWD1901018</t>
  </si>
  <si>
    <t>二通</t>
    <phoneticPr fontId="23" type="noConversion"/>
  </si>
  <si>
    <t>电动调节型执行器</t>
  </si>
  <si>
    <t>QB1000-0.25INEPC</t>
  </si>
  <si>
    <t>调节型型380V，（附图纸）ARL9001</t>
  </si>
  <si>
    <t>SD190105-K09-1</t>
  </si>
  <si>
    <t>1月</t>
    <phoneticPr fontId="23" type="noConversion"/>
  </si>
  <si>
    <t>DYWD1901019</t>
  </si>
  <si>
    <t>高商</t>
    <phoneticPr fontId="23" type="noConversion"/>
  </si>
  <si>
    <t>HS1901027-G205</t>
  </si>
  <si>
    <t>HS1901030-J156</t>
  </si>
  <si>
    <t>HS1901029-J156</t>
  </si>
  <si>
    <t>DYWD1901020</t>
  </si>
  <si>
    <t>HX1901017-H049</t>
  </si>
  <si>
    <t>DYWD1901021</t>
  </si>
  <si>
    <t>自立式减压阀</t>
  </si>
  <si>
    <t>304SS，法兰连接，介质：压缩空气，压力调节范围：0.2MPa，阀前0.6MPa，阀后0.4MPa</t>
  </si>
  <si>
    <t>HX1901026-S261</t>
  </si>
  <si>
    <t>DYWD1901022</t>
  </si>
  <si>
    <t xml:space="preserve">220D37A1FF-10Q </t>
  </si>
  <si>
    <t>球铁体，四氟板，四氟座，2Cr13轴，常温，水，RAL5010高光</t>
  </si>
  <si>
    <t>HX1901025-T029</t>
  </si>
  <si>
    <t>球铁体，304SS板，EPDM座，416SS轴，RAL5010高光，常温，水</t>
  </si>
  <si>
    <t>DYWD1901022</t>
    <phoneticPr fontId="23" type="noConversion"/>
  </si>
  <si>
    <t>270D37A1XP-10Q</t>
    <phoneticPr fontId="23" type="noConversion"/>
  </si>
  <si>
    <t>DYWD1901023</t>
  </si>
  <si>
    <t xml:space="preserve">270D37A1XR-16Q </t>
  </si>
  <si>
    <t>DYWD1901024</t>
  </si>
  <si>
    <t>HS1901031-Z406</t>
  </si>
  <si>
    <t>HS1901029-J156</t>
    <phoneticPr fontId="23" type="noConversion"/>
  </si>
  <si>
    <t>HS1901029-J156</t>
    <phoneticPr fontId="23" type="noConversion"/>
  </si>
  <si>
    <t>DYWD1901025</t>
  </si>
  <si>
    <t>亿顺通</t>
    <phoneticPr fontId="23" type="noConversion"/>
  </si>
  <si>
    <t>HX1812012</t>
  </si>
  <si>
    <t>DYWD1901026</t>
  </si>
  <si>
    <t>320D641XP-10C</t>
  </si>
  <si>
    <t>铸钢体，304SS板，EPDM座，附图纸</t>
  </si>
  <si>
    <t>SC190101-SGZ01（附图纸）</t>
  </si>
  <si>
    <t>球铁体，304SS板，EPDM座，附图纸</t>
  </si>
  <si>
    <t>DYWD1901027</t>
  </si>
  <si>
    <t>气动</t>
    <phoneticPr fontId="23" type="noConversion"/>
  </si>
  <si>
    <t>SC190101-SGZ01</t>
  </si>
  <si>
    <t>DYWD1901028</t>
  </si>
  <si>
    <t>华昌杰</t>
    <phoneticPr fontId="23" type="noConversion"/>
  </si>
  <si>
    <t>1700*600*550</t>
  </si>
  <si>
    <t>请购单HX1812019</t>
    <phoneticPr fontId="23" type="noConversion"/>
  </si>
  <si>
    <t>1700*500*550</t>
  </si>
  <si>
    <t>请购单HX1812019</t>
    <phoneticPr fontId="23" type="noConversion"/>
  </si>
  <si>
    <t>DYWD1901029</t>
  </si>
  <si>
    <t>金属硬密封蝶阀</t>
  </si>
  <si>
    <t>D363H-16C</t>
  </si>
  <si>
    <t>铸钢体，铸钢板，三偏心金属硬密封，焊接式，常温，水</t>
  </si>
  <si>
    <t>HX1709032-X636</t>
  </si>
  <si>
    <t>圣海</t>
    <phoneticPr fontId="23" type="noConversion"/>
  </si>
  <si>
    <t>DYWD1901030</t>
  </si>
  <si>
    <t>SH190115</t>
  </si>
  <si>
    <t>DYWD1901031</t>
  </si>
  <si>
    <t>止回阀</t>
    <phoneticPr fontId="23" type="noConversion"/>
  </si>
  <si>
    <t>H77XD-10Q</t>
    <phoneticPr fontId="23" type="noConversion"/>
  </si>
  <si>
    <t>球铁体，电镀板，颜色RAL5010</t>
  </si>
  <si>
    <t>SC1812007</t>
  </si>
  <si>
    <t>DYWD1901032</t>
    <phoneticPr fontId="23" type="noConversion"/>
  </si>
  <si>
    <t>其他</t>
    <phoneticPr fontId="23" type="noConversion"/>
  </si>
  <si>
    <t>车间用</t>
  </si>
  <si>
    <t>DYWD1901032</t>
    <phoneticPr fontId="23" type="noConversion"/>
  </si>
  <si>
    <t>手电钻</t>
  </si>
  <si>
    <t>活扳手</t>
  </si>
  <si>
    <t>售后备用SH181124</t>
  </si>
  <si>
    <t>售后</t>
    <phoneticPr fontId="23" type="noConversion"/>
  </si>
  <si>
    <t>恒茂</t>
    <phoneticPr fontId="23" type="noConversion"/>
  </si>
  <si>
    <t>成套内扳手</t>
  </si>
  <si>
    <t>博奇订单</t>
  </si>
  <si>
    <t>抛光皂</t>
  </si>
  <si>
    <t>块</t>
  </si>
  <si>
    <t>综合服务</t>
    <phoneticPr fontId="23" type="noConversion"/>
  </si>
  <si>
    <t>角磨机用</t>
  </si>
  <si>
    <t>DYWD1901033</t>
    <phoneticPr fontId="23" type="noConversion"/>
  </si>
  <si>
    <t>凯鑫</t>
    <phoneticPr fontId="23" type="noConversion"/>
  </si>
  <si>
    <t>DYWD1901033</t>
    <phoneticPr fontId="23" type="noConversion"/>
  </si>
  <si>
    <t>HX1812055-S260（附图纸）</t>
    <phoneticPr fontId="23" type="noConversion"/>
  </si>
  <si>
    <t>SDWD1901001</t>
    <phoneticPr fontId="23" type="noConversion"/>
  </si>
  <si>
    <t>铸钢法兰，主体天然橡胶，常温，水</t>
  </si>
  <si>
    <t>HS1901001-J052</t>
  </si>
  <si>
    <t>SDWD1901001</t>
  </si>
  <si>
    <t>SDWD1901002</t>
  </si>
  <si>
    <t>可曲挠偏心异径橡胶接头</t>
  </si>
  <si>
    <t>DN50*DN32</t>
  </si>
  <si>
    <t>主体天然橡胶，耐压1.6MPa，介质：25%浓度乙二醇溶液</t>
  </si>
  <si>
    <t>HS1812093-Z184</t>
  </si>
  <si>
    <t>SDWD1901003</t>
  </si>
  <si>
    <t>SD190106-K07-2</t>
  </si>
  <si>
    <t>SDWD1901004</t>
  </si>
  <si>
    <t>取消</t>
    <phoneticPr fontId="23" type="noConversion"/>
  </si>
  <si>
    <t>SDWD1901005</t>
  </si>
  <si>
    <t>H77XP-16</t>
  </si>
  <si>
    <t xml:space="preserve">灰铁体RAL5015高光体，EPDM密封，304SS板，不锈钢轴和簧，阀体带标  </t>
  </si>
  <si>
    <t>SD-YJ190102(附图纸）</t>
  </si>
  <si>
    <t>SDWD1901006</t>
  </si>
  <si>
    <t>汉腾</t>
    <phoneticPr fontId="23" type="noConversion"/>
  </si>
  <si>
    <t>SD190102-K07</t>
  </si>
  <si>
    <t>SDWD1901007</t>
  </si>
  <si>
    <t>飞龙</t>
    <phoneticPr fontId="23" type="noConversion"/>
  </si>
  <si>
    <t>FT181205-M039</t>
  </si>
  <si>
    <t>SDWD1901008</t>
    <phoneticPr fontId="23" type="noConversion"/>
  </si>
  <si>
    <t>竖直安装型-疏水阀</t>
  </si>
  <si>
    <t>FT14H-16C</t>
  </si>
  <si>
    <t>铸钢，丝扣连接，常温，水</t>
  </si>
  <si>
    <t>SDWD1901009</t>
    <phoneticPr fontId="23" type="noConversion"/>
  </si>
  <si>
    <t>万瑞</t>
    <phoneticPr fontId="23" type="noConversion"/>
  </si>
  <si>
    <t>碳钢法兰（发班芙喷RAL5015高光），天然橡胶主体，阀体铸</t>
  </si>
  <si>
    <t>SD-YJ190102-K03（附图纸）</t>
  </si>
  <si>
    <t>SDWD1901010</t>
    <phoneticPr fontId="23" type="noConversion"/>
  </si>
  <si>
    <t>罗福</t>
    <phoneticPr fontId="23" type="noConversion"/>
  </si>
  <si>
    <t>手柄有销蝶阀</t>
  </si>
  <si>
    <t>球铁体（RAL5015高光），EPDM座，304SS板，2Cr13轴，铝齿盘、冲压手柄（RAL5015高光），不锈钢连接螺栓</t>
  </si>
  <si>
    <t>SD-YJ190102-K03（附图纸）</t>
    <phoneticPr fontId="23" type="noConversion"/>
  </si>
  <si>
    <t>SDWD1901010</t>
    <phoneticPr fontId="23" type="noConversion"/>
  </si>
  <si>
    <t>220DD7L1XP-16Q</t>
  </si>
  <si>
    <t>220DD37L1XP-16Q</t>
    <phoneticPr fontId="23" type="noConversion"/>
  </si>
  <si>
    <t>球铁体（RAL5015高光），EPDM座，304SS板，2Cr13轴，铸铁蜗轮，不锈钢连接螺栓</t>
  </si>
  <si>
    <t>SHWD1901001</t>
    <phoneticPr fontId="23" type="noConversion"/>
  </si>
  <si>
    <t>SHWD1901001</t>
    <phoneticPr fontId="23" type="noConversion"/>
  </si>
  <si>
    <t>无头闸阀</t>
  </si>
  <si>
    <t>铸钢体，介质：95°C除盐水（附图纸，严格按图纸生产）执行器发贵公司，整机贵公司发上海好利，木箱分开包装</t>
  </si>
  <si>
    <t>HS1812030-L144</t>
  </si>
  <si>
    <t>SHWD1901002</t>
  </si>
  <si>
    <t>T940H-16C</t>
  </si>
  <si>
    <t>铸钢体，介质:250℃蒸汽</t>
  </si>
  <si>
    <t>HS1812030-J144</t>
  </si>
  <si>
    <t>双能</t>
    <phoneticPr fontId="23" type="noConversion"/>
  </si>
  <si>
    <t>钢体，介质:95℃除盐水</t>
  </si>
  <si>
    <t>HS1812030-L145</t>
  </si>
  <si>
    <t>SHWD1901003</t>
  </si>
  <si>
    <t>德晟特</t>
    <phoneticPr fontId="23" type="noConversion"/>
  </si>
  <si>
    <t>EMTL14</t>
  </si>
  <si>
    <t>附图纸（严格按图纸要求生产）</t>
  </si>
  <si>
    <t>支架</t>
    <phoneticPr fontId="23" type="noConversion"/>
  </si>
  <si>
    <t>适配EMTL14，哈弗模块，丝杆，驱动套</t>
    <phoneticPr fontId="23" type="noConversion"/>
  </si>
  <si>
    <t>SHWD1901004</t>
  </si>
  <si>
    <t>FDWQ700+WK</t>
  </si>
  <si>
    <t>配杨修380V智能一体化整体开关型电动执行器,附图纸（按图纸生产）    发北京</t>
  </si>
  <si>
    <t>电动执行器</t>
    <phoneticPr fontId="23" type="noConversion"/>
  </si>
  <si>
    <t>DZW20+WK</t>
  </si>
  <si>
    <t>配杨修380V整体开关型电动执行器，电动阀门全行程时间不大于30s ，附图纸（按图纸生产）           发阀门厂家（温州市龙湾区永兴街道康宁西路112号）</t>
  </si>
  <si>
    <t>DZW45+WK</t>
  </si>
  <si>
    <t>SHWD1901005</t>
  </si>
  <si>
    <t>诚真</t>
    <phoneticPr fontId="23" type="noConversion"/>
  </si>
  <si>
    <t>球墨铸铁，法兰连接，介质温度：-8℃乙二醇</t>
  </si>
  <si>
    <t>HS1901017-J283</t>
  </si>
  <si>
    <t>SHWD1901006</t>
  </si>
  <si>
    <t>白云</t>
    <phoneticPr fontId="23" type="noConversion"/>
  </si>
  <si>
    <t>SHWD1901007</t>
  </si>
  <si>
    <t>HS1901038-Z170</t>
  </si>
  <si>
    <t>SHWD1901008</t>
  </si>
  <si>
    <t>HS1812001/12035-J205</t>
  </si>
  <si>
    <t>SHWD1901009</t>
  </si>
  <si>
    <t>HS1901020-Z120</t>
  </si>
  <si>
    <t>恒科</t>
    <phoneticPr fontId="23" type="noConversion"/>
  </si>
  <si>
    <t>HS1901026-Z170</t>
  </si>
  <si>
    <t>SHWD1901010</t>
  </si>
  <si>
    <t>铸铁体，EPDM膜片，常闭型单作用执行器，常温，水</t>
  </si>
  <si>
    <t>SHWD1901011</t>
  </si>
  <si>
    <t>HS1901035-Z170</t>
  </si>
  <si>
    <t>SHWD1901012</t>
  </si>
  <si>
    <t>电动三通阀</t>
  </si>
  <si>
    <t>HV4000-16C</t>
  </si>
  <si>
    <t>碳钢电动三通阀要求三通合流、带电动执行机构，介质是7到12度的冷水，AC220V,信号电源DC24V，4-20mA</t>
  </si>
  <si>
    <t>HS1901039-Z435</t>
  </si>
  <si>
    <t>SHWD1901013</t>
    <phoneticPr fontId="23" type="noConversion"/>
  </si>
  <si>
    <t>KT140-8S</t>
  </si>
  <si>
    <t>单作用常闭气动执行器（不要厂家标识）</t>
  </si>
  <si>
    <t>HS1901042-Z098</t>
  </si>
  <si>
    <t>SHWD1901014</t>
    <phoneticPr fontId="23" type="noConversion"/>
  </si>
  <si>
    <t>斯坦福</t>
    <phoneticPr fontId="23" type="noConversion"/>
  </si>
  <si>
    <t>四氟垫片</t>
  </si>
  <si>
    <t>四氟垫片，与配套法兰安装的，</t>
  </si>
  <si>
    <t>HS1901046-Z270</t>
  </si>
  <si>
    <t>SHWD1901014</t>
    <phoneticPr fontId="23" type="noConversion"/>
  </si>
  <si>
    <t>固定球，304材质</t>
  </si>
  <si>
    <t>SH190102（HS1805142)</t>
  </si>
  <si>
    <t>SHWD1901015</t>
    <phoneticPr fontId="23" type="noConversion"/>
  </si>
  <si>
    <t>VQ47H-16R</t>
  </si>
  <si>
    <t>316SS，温度：130℃水</t>
  </si>
  <si>
    <t>HS1901044-Z424</t>
  </si>
  <si>
    <t>WG-SC1901001</t>
    <phoneticPr fontId="23" type="noConversion"/>
  </si>
  <si>
    <t>涡轮蝶阀</t>
    <phoneticPr fontId="12" type="noConversion"/>
  </si>
  <si>
    <t>220D37A1XN-16Q</t>
    <phoneticPr fontId="12" type="noConversion"/>
  </si>
  <si>
    <t>DN250</t>
    <phoneticPr fontId="12" type="noConversion"/>
  </si>
  <si>
    <t>球铁体，尼龙板，EPDM座，416SS轴，涡轮驱动，颜色RAL5010高光</t>
    <phoneticPr fontId="12" type="noConversion"/>
  </si>
  <si>
    <t>SC190104</t>
    <phoneticPr fontId="23" type="noConversion"/>
  </si>
  <si>
    <t>WG-SH1901002</t>
    <phoneticPr fontId="23" type="noConversion"/>
  </si>
  <si>
    <t>DN32-50</t>
  </si>
  <si>
    <t>HS1901045-Z155</t>
  </si>
  <si>
    <t>WG-SH1901002</t>
    <phoneticPr fontId="23" type="noConversion"/>
  </si>
  <si>
    <t>盛凯达</t>
    <phoneticPr fontId="23" type="noConversion"/>
  </si>
  <si>
    <t>WG-SH1901003</t>
  </si>
  <si>
    <t>兴伟</t>
    <phoneticPr fontId="23" type="noConversion"/>
  </si>
  <si>
    <t>DN15</t>
    <phoneticPr fontId="23" type="noConversion"/>
  </si>
  <si>
    <t>WG-SH1901004</t>
    <phoneticPr fontId="23" type="noConversion"/>
  </si>
  <si>
    <t>HS1901033-G206</t>
  </si>
  <si>
    <t>WG-SH1901004</t>
    <phoneticPr fontId="23" type="noConversion"/>
  </si>
  <si>
    <t>WG-SH1901005</t>
    <phoneticPr fontId="23" type="noConversion"/>
  </si>
  <si>
    <t>旭腾</t>
    <phoneticPr fontId="23" type="noConversion"/>
  </si>
  <si>
    <t>304SS，常温，水，附图纸，上法兰F05(ISO5211),出轴方11*11，出轴长度＜13</t>
  </si>
  <si>
    <t>WG-SH1901005</t>
    <phoneticPr fontId="23" type="noConversion"/>
  </si>
  <si>
    <t>WG-SH1901006</t>
    <phoneticPr fontId="23" type="noConversion"/>
  </si>
  <si>
    <t>WG-SH1901006</t>
    <phoneticPr fontId="23" type="noConversion"/>
  </si>
  <si>
    <t>WG-SH1901007</t>
    <phoneticPr fontId="23" type="noConversion"/>
  </si>
  <si>
    <t>WG-SH1901008</t>
    <phoneticPr fontId="23" type="noConversion"/>
  </si>
  <si>
    <t>HS1901049-Z336</t>
  </si>
  <si>
    <t>WG-SH1901008</t>
    <phoneticPr fontId="23" type="noConversion"/>
  </si>
  <si>
    <t>WG-SH1901009</t>
    <phoneticPr fontId="23" type="noConversion"/>
  </si>
  <si>
    <t>D7A1XP-10Q</t>
  </si>
  <si>
    <t>270型，球铁体，304SS板，EPDM座，416SS轴,颜色RAL5010蓝，侧法兰及出轴尺寸参照图纸，附图纸2张</t>
  </si>
  <si>
    <t>SC190106</t>
  </si>
  <si>
    <t>市场管理</t>
    <phoneticPr fontId="23" type="noConversion"/>
  </si>
  <si>
    <t>无头对夹蝶阀</t>
    <phoneticPr fontId="23" type="noConversion"/>
  </si>
  <si>
    <t>D7A1XP-16Q</t>
  </si>
  <si>
    <t>WG-SH1901009</t>
    <phoneticPr fontId="23" type="noConversion"/>
  </si>
  <si>
    <t>WG-SH1901010</t>
  </si>
  <si>
    <t>--</t>
    <phoneticPr fontId="23" type="noConversion"/>
  </si>
  <si>
    <t>WG-SH1901011</t>
  </si>
  <si>
    <t>正工</t>
    <phoneticPr fontId="23" type="noConversion"/>
  </si>
  <si>
    <t>双瓣止回阀</t>
  </si>
  <si>
    <t>球铁体，304SS板，EPDM座，316SS轴，常温水，RAL5010高光</t>
  </si>
  <si>
    <t>HS1901003-J280</t>
  </si>
  <si>
    <t>工业服务</t>
    <phoneticPr fontId="23" type="noConversion"/>
  </si>
  <si>
    <t>WG-LN1901012</t>
    <phoneticPr fontId="23" type="noConversion"/>
  </si>
  <si>
    <t>工程</t>
    <phoneticPr fontId="23" type="noConversion"/>
  </si>
  <si>
    <t>圣菲特</t>
    <phoneticPr fontId="23" type="noConversion"/>
  </si>
  <si>
    <t>油罐</t>
    <phoneticPr fontId="23" type="noConversion"/>
  </si>
  <si>
    <t>2600*7500</t>
    <phoneticPr fontId="23" type="noConversion"/>
  </si>
  <si>
    <t>双层卧式</t>
    <phoneticPr fontId="23" type="noConversion"/>
  </si>
  <si>
    <t>WG-LN1901012</t>
    <phoneticPr fontId="23" type="noConversion"/>
  </si>
  <si>
    <t>工程</t>
    <phoneticPr fontId="23" type="noConversion"/>
  </si>
  <si>
    <t>850*6200</t>
    <phoneticPr fontId="23" type="noConversion"/>
  </si>
  <si>
    <t>单层卧式</t>
    <phoneticPr fontId="23" type="noConversion"/>
  </si>
  <si>
    <t>工业服务</t>
    <phoneticPr fontId="23" type="noConversion"/>
  </si>
  <si>
    <t>圣菲特</t>
    <phoneticPr fontId="23" type="noConversion"/>
  </si>
  <si>
    <t>900*1800</t>
    <phoneticPr fontId="23" type="noConversion"/>
  </si>
  <si>
    <t>单层立式</t>
    <phoneticPr fontId="23" type="noConversion"/>
  </si>
  <si>
    <t>WG-SH1901013</t>
    <phoneticPr fontId="23" type="noConversion"/>
  </si>
  <si>
    <t>V230D01-10P</t>
    <phoneticPr fontId="23" type="noConversion"/>
  </si>
  <si>
    <t>阀体阀芯均为不锈钢SS304，阀前6公斤，阀后0.3公斤，调压范围为0.2-0.4公斤，阀前减压阀后稳压；介质为工艺水，温度40-50度；阀前≤6.5bar;阀后固定0.3bar（0.2-0.4可调）</t>
    <phoneticPr fontId="23" type="noConversion"/>
  </si>
  <si>
    <t>HS1901036-G058</t>
    <phoneticPr fontId="23" type="noConversion"/>
  </si>
  <si>
    <t>WG-SH1901014</t>
    <phoneticPr fontId="23" type="noConversion"/>
  </si>
  <si>
    <t>H71W-10P</t>
    <phoneticPr fontId="23" type="noConversion"/>
  </si>
  <si>
    <t>DN40</t>
    <phoneticPr fontId="23" type="noConversion"/>
  </si>
  <si>
    <t>HS1901048-Z369</t>
    <phoneticPr fontId="23" type="noConversion"/>
  </si>
  <si>
    <t>GL41W-10P</t>
    <phoneticPr fontId="23" type="noConversion"/>
  </si>
  <si>
    <t>DN50</t>
    <phoneticPr fontId="23" type="noConversion"/>
  </si>
  <si>
    <t>304SS体，304SS网，常温，水</t>
    <phoneticPr fontId="23" type="noConversion"/>
  </si>
  <si>
    <t>HS1901048-Z369</t>
    <phoneticPr fontId="23" type="noConversion"/>
  </si>
  <si>
    <t>WG-SC1901015</t>
    <phoneticPr fontId="23" type="noConversion"/>
  </si>
  <si>
    <t>无头蝶阀</t>
    <phoneticPr fontId="23" type="noConversion"/>
  </si>
  <si>
    <t>270D97A1XP-16Q</t>
    <phoneticPr fontId="23" type="noConversion"/>
  </si>
  <si>
    <t>DN80</t>
    <phoneticPr fontId="23" type="noConversion"/>
  </si>
  <si>
    <t>球铁体 304板 EPDM座 416轴，上法兰F05(ISO5211)，斜方14*14，出轴＜14</t>
    <phoneticPr fontId="23" type="noConversion"/>
  </si>
  <si>
    <t>HL190102</t>
    <phoneticPr fontId="23" type="noConversion"/>
  </si>
  <si>
    <t>270D97A1XP-16Q</t>
    <phoneticPr fontId="23" type="noConversion"/>
  </si>
  <si>
    <t>球铁体 304板 EPDM座 416轴，上法兰F07(ISO5211)，斜方17*17，出轴＜18</t>
    <phoneticPr fontId="23" type="noConversion"/>
  </si>
  <si>
    <t>WG-SH1901016</t>
    <phoneticPr fontId="23" type="noConversion"/>
  </si>
  <si>
    <t>HS1901053-J237</t>
  </si>
  <si>
    <t>WG-SH1901016</t>
    <phoneticPr fontId="23" type="noConversion"/>
  </si>
  <si>
    <t>304SS，对夹式，安装方式：立装</t>
  </si>
  <si>
    <t>H42W-10R</t>
  </si>
  <si>
    <t>316SS,法兰式，安装方式：立式</t>
  </si>
  <si>
    <t>WG-SH1901017</t>
  </si>
  <si>
    <t>材质304不锈钢，丝扣连接，一片式，承压10bar</t>
  </si>
  <si>
    <t>HS1901054-J169</t>
  </si>
  <si>
    <t>WG-SH1901018</t>
  </si>
  <si>
    <t>HS1901057-G129</t>
  </si>
  <si>
    <t>WG-SH1901019</t>
  </si>
  <si>
    <t>铸钢衬胶</t>
  </si>
  <si>
    <t>WG-SH1901020</t>
  </si>
  <si>
    <t>304SS，三片焊接式</t>
  </si>
  <si>
    <t>Q61F-10R</t>
    <phoneticPr fontId="23" type="noConversion"/>
  </si>
  <si>
    <t xml:space="preserve">316SS，三片焊接式 </t>
  </si>
  <si>
    <t>304SS,两片式，内螺纹</t>
  </si>
  <si>
    <t>316SS,内螺纹 两片式</t>
  </si>
  <si>
    <t>G1"(DN25)</t>
  </si>
  <si>
    <t>WG-DY1901021</t>
    <phoneticPr fontId="23" type="noConversion"/>
  </si>
  <si>
    <t>大宇标牌</t>
    <phoneticPr fontId="12" type="noConversion"/>
  </si>
  <si>
    <t>25*25</t>
    <phoneticPr fontId="12" type="noConversion"/>
  </si>
  <si>
    <t>DN50-300</t>
    <phoneticPr fontId="12" type="noConversion"/>
  </si>
  <si>
    <t>铝</t>
    <phoneticPr fontId="12" type="noConversion"/>
  </si>
  <si>
    <t>请购单-大宇</t>
    <phoneticPr fontId="12" type="noConversion"/>
  </si>
  <si>
    <t>WG-SH1901022</t>
    <phoneticPr fontId="23" type="noConversion"/>
  </si>
  <si>
    <t>精航宇</t>
    <phoneticPr fontId="23" type="noConversion"/>
  </si>
  <si>
    <t xml:space="preserve">  PN10，法兰， 铸铁 ，暗杆 ，软密封 RAL5010高光</t>
  </si>
  <si>
    <t>HS1901058-G093</t>
  </si>
  <si>
    <t>WG-SH1901023</t>
    <phoneticPr fontId="23" type="noConversion"/>
  </si>
  <si>
    <t>球铁体 EPDM 304板 316轴 PN10 ， RAL5010高光</t>
  </si>
  <si>
    <t>WG-SC1901024</t>
    <phoneticPr fontId="23" type="noConversion"/>
  </si>
  <si>
    <t>HL190104-ZF11</t>
  </si>
  <si>
    <t>WG-SH1901025</t>
    <phoneticPr fontId="23" type="noConversion"/>
  </si>
  <si>
    <t>220V调节型</t>
  </si>
  <si>
    <t>SH190128</t>
  </si>
  <si>
    <t>WG-SH1901026</t>
    <phoneticPr fontId="23" type="noConversion"/>
  </si>
  <si>
    <t>汉特姆</t>
    <phoneticPr fontId="23" type="noConversion"/>
  </si>
  <si>
    <t>高平台球阀</t>
    <phoneticPr fontId="23" type="noConversion"/>
  </si>
  <si>
    <t>Q41F-16C</t>
    <phoneticPr fontId="23" type="noConversion"/>
  </si>
  <si>
    <t>中心距F07，阀杆14*14</t>
    <phoneticPr fontId="23" type="noConversion"/>
  </si>
  <si>
    <t>工业服务</t>
    <phoneticPr fontId="23" type="noConversion"/>
  </si>
  <si>
    <t>WG-SH1901027</t>
    <phoneticPr fontId="23" type="noConversion"/>
  </si>
  <si>
    <t>索特</t>
    <phoneticPr fontId="23" type="noConversion"/>
  </si>
  <si>
    <t>ZM-1</t>
  </si>
  <si>
    <t>BxH＝1300x400，H=1.55m N=0.75kW</t>
  </si>
  <si>
    <t>304材质，橡胶密封，常温，水，配国产380V手电一体电动执行器手电动切换，现场，远程控制，液晶显示开度，上开</t>
  </si>
  <si>
    <t>HS1901018-Z374</t>
  </si>
  <si>
    <t>BxH＝800x800，H=4.90m N=2.2kW</t>
  </si>
  <si>
    <t>BxH＝1300x400，H=0.7m N=0.75kW</t>
  </si>
  <si>
    <t>304材质，橡胶密封，常温，水，配国产380V手电一体电动执行器手电动切换，现场，远程控制，液晶显示开度，下开</t>
  </si>
  <si>
    <t>BxH＝800x800，H=1.738m N=2.2kW</t>
  </si>
  <si>
    <t>WG-SH1901028</t>
    <phoneticPr fontId="23" type="noConversion"/>
  </si>
  <si>
    <t>康密迪</t>
    <phoneticPr fontId="23" type="noConversion"/>
  </si>
  <si>
    <t>WG-SH1901029</t>
    <phoneticPr fontId="23" type="noConversion"/>
  </si>
  <si>
    <t>DN400</t>
    <phoneticPr fontId="23" type="noConversion"/>
  </si>
  <si>
    <t>WG-SH1901030</t>
    <phoneticPr fontId="23" type="noConversion"/>
  </si>
  <si>
    <t>KT-140</t>
  </si>
  <si>
    <t>HS1901063-G084</t>
  </si>
  <si>
    <t>WG-SH1901031</t>
    <phoneticPr fontId="23" type="noConversion"/>
  </si>
  <si>
    <t>亚德客</t>
    <phoneticPr fontId="23" type="noConversion"/>
  </si>
  <si>
    <t>HS1901018-Z374/HS1901063-G084</t>
  </si>
  <si>
    <t>WG-SH1901032</t>
    <phoneticPr fontId="23" type="noConversion"/>
  </si>
  <si>
    <t>威盛</t>
    <phoneticPr fontId="23" type="noConversion"/>
  </si>
  <si>
    <t>WG-SH1901033</t>
    <phoneticPr fontId="23" type="noConversion"/>
  </si>
  <si>
    <t>沃格</t>
    <phoneticPr fontId="23" type="noConversion"/>
  </si>
  <si>
    <t>VG5-220V(0-10V)</t>
  </si>
  <si>
    <t>220V(0-10V)调节型</t>
  </si>
  <si>
    <t>HS1901068-J140</t>
  </si>
  <si>
    <t>VG15-220V(0-10V)</t>
  </si>
  <si>
    <t>VG15-220V(0-10V)</t>
    <phoneticPr fontId="23" type="noConversion"/>
  </si>
  <si>
    <t>VG25-220V(0-10V)</t>
  </si>
  <si>
    <t>WG-SH1901034</t>
    <phoneticPr fontId="23" type="noConversion"/>
  </si>
  <si>
    <t>WG-SH1901035</t>
    <phoneticPr fontId="23" type="noConversion"/>
  </si>
  <si>
    <t>WG-SH1901036</t>
    <phoneticPr fontId="23" type="noConversion"/>
  </si>
  <si>
    <t>SS304 介质：水 常温</t>
  </si>
  <si>
    <t>HS1901067-Z238</t>
  </si>
  <si>
    <t>DN25</t>
    <phoneticPr fontId="23" type="noConversion"/>
  </si>
  <si>
    <t>碳钢，介质：水 常温</t>
  </si>
  <si>
    <t>WG-SH1901037</t>
    <phoneticPr fontId="23" type="noConversion"/>
  </si>
  <si>
    <t>304SS，三片式，附图纸，上法兰F05(ISO5211),出轴方9*9，出轴长度＜17，禁油脱脂处理</t>
  </si>
  <si>
    <t>HS1901066-J205</t>
  </si>
  <si>
    <t>WG-SH1901038</t>
    <phoneticPr fontId="23" type="noConversion"/>
  </si>
  <si>
    <t>KT-SR-75-8S</t>
  </si>
  <si>
    <t>国产单作用气动执行器</t>
  </si>
  <si>
    <t>WG-SH1901039</t>
    <phoneticPr fontId="23" type="noConversion"/>
  </si>
  <si>
    <t>煜达</t>
    <phoneticPr fontId="23" type="noConversion"/>
  </si>
  <si>
    <t>HS1901070-J169</t>
  </si>
  <si>
    <t>WG-SH1901040</t>
    <phoneticPr fontId="23" type="noConversion"/>
  </si>
  <si>
    <t>昌一</t>
    <phoneticPr fontId="23" type="noConversion"/>
  </si>
  <si>
    <t>对夹式,304SS</t>
  </si>
  <si>
    <t>HS1901065-J205</t>
  </si>
  <si>
    <t>螺纹式,304SS</t>
  </si>
  <si>
    <t>WG-SH1901041</t>
    <phoneticPr fontId="23" type="noConversion"/>
  </si>
  <si>
    <t>球阀</t>
    <phoneticPr fontId="23" type="noConversion"/>
  </si>
  <si>
    <t>HS1901072-Z170</t>
  </si>
  <si>
    <t>Q41F-16P</t>
    <phoneticPr fontId="23" type="noConversion"/>
  </si>
  <si>
    <t>WG-SH1901042</t>
    <phoneticPr fontId="23" type="noConversion"/>
  </si>
  <si>
    <t>球铁体，304SS板，硫化EPDM座，2Cr13轴，常温，水，RAL5010高光</t>
  </si>
  <si>
    <t>蜗轮蝶阀</t>
    <phoneticPr fontId="23" type="noConversion"/>
  </si>
  <si>
    <t>球铁体，304SS板，硫化EPDM座，2Cr13轴，常温，水，RAL5010高光，</t>
  </si>
  <si>
    <t>WG-SH1901043</t>
    <phoneticPr fontId="23" type="noConversion"/>
  </si>
  <si>
    <t>天天</t>
    <phoneticPr fontId="23" type="noConversion"/>
  </si>
  <si>
    <t>执行器及附件</t>
  </si>
  <si>
    <t>适配VQ647H-16C</t>
  </si>
  <si>
    <t>适配DN125</t>
  </si>
  <si>
    <t>1.单作用气动执行器，2.气动定位器输入输出信号，3。气源过滤减压阀，4.可离合减速器</t>
  </si>
  <si>
    <t>HS1901060-J283</t>
  </si>
  <si>
    <t>适配DN80</t>
  </si>
  <si>
    <t>WG-SH1901044</t>
    <phoneticPr fontId="23" type="noConversion"/>
  </si>
  <si>
    <t>DN65</t>
    <phoneticPr fontId="23" type="noConversion"/>
  </si>
  <si>
    <t>国产220V普通开关型无源触点电动执行器</t>
  </si>
  <si>
    <t>HS1901037-Z233</t>
  </si>
  <si>
    <t>DN100</t>
    <phoneticPr fontId="23" type="noConversion"/>
  </si>
  <si>
    <t>DN150</t>
    <phoneticPr fontId="23" type="noConversion"/>
  </si>
  <si>
    <t>DN125</t>
    <phoneticPr fontId="23" type="noConversion"/>
  </si>
  <si>
    <t>WG-SH1901045</t>
    <phoneticPr fontId="23" type="noConversion"/>
  </si>
  <si>
    <t xml:space="preserve"> 止回阀 </t>
  </si>
  <si>
    <t xml:space="preserve"> H71W-16P </t>
  </si>
  <si>
    <t xml:space="preserve"> 304SS，常温，水 </t>
  </si>
  <si>
    <t xml:space="preserve"> 截止阀 </t>
  </si>
  <si>
    <t xml:space="preserve"> J41W-16P </t>
  </si>
  <si>
    <t>WG-SH1901046</t>
    <phoneticPr fontId="23" type="noConversion"/>
  </si>
  <si>
    <t>SS304，法兰，禁油脱脂处理</t>
  </si>
  <si>
    <t>HS1901065-J205</t>
    <phoneticPr fontId="23" type="noConversion"/>
  </si>
  <si>
    <t>WG-SH1901047</t>
    <phoneticPr fontId="23" type="noConversion"/>
  </si>
  <si>
    <t>304 PTFE密封 两片式 手柄</t>
  </si>
  <si>
    <t>HS1901073-J280</t>
  </si>
  <si>
    <t>WG-SH1901048</t>
    <phoneticPr fontId="23" type="noConversion"/>
  </si>
  <si>
    <t>HS1901075-J220</t>
  </si>
  <si>
    <t>WG-SH1901049</t>
    <phoneticPr fontId="23" type="noConversion"/>
  </si>
  <si>
    <t>蝶阀阀座</t>
  </si>
  <si>
    <t>适配220无头阀EPDM阀座</t>
  </si>
  <si>
    <t>HL190107</t>
  </si>
  <si>
    <t>304体，304板，EPDM座，416轴，上法兰F05 出轴斜方14*14,</t>
  </si>
  <si>
    <t>HL190107</t>
    <phoneticPr fontId="23" type="noConversion"/>
  </si>
  <si>
    <t>220D7A1XP-16P</t>
    <phoneticPr fontId="23" type="noConversion"/>
  </si>
  <si>
    <t>304体，304板，EPDM座，416轴，上法兰F07 出轴斜方17*17</t>
  </si>
  <si>
    <t>WG-SH1901050</t>
    <phoneticPr fontId="23" type="noConversion"/>
  </si>
  <si>
    <t>HX1812078</t>
  </si>
  <si>
    <t>HX1901044</t>
  </si>
  <si>
    <t>WG-SH1901051</t>
    <phoneticPr fontId="23" type="noConversion"/>
  </si>
  <si>
    <t>304SS，两片式，介质：25%浓度乙二醇溶液</t>
  </si>
  <si>
    <t>WG-SH1901052</t>
    <phoneticPr fontId="23" type="noConversion"/>
  </si>
  <si>
    <t>304SS，常温，水，两片式，小体</t>
  </si>
  <si>
    <t>HS1901078-Z170</t>
  </si>
  <si>
    <t>HS1901079-J169</t>
  </si>
  <si>
    <t>WG-SH1901053</t>
    <phoneticPr fontId="23" type="noConversion"/>
  </si>
  <si>
    <t>HS1901083-J280</t>
  </si>
  <si>
    <t>WG-SH1901054</t>
    <phoneticPr fontId="23" type="noConversion"/>
  </si>
  <si>
    <t>手动法兰球阀</t>
  </si>
  <si>
    <t>HS1801081-Z277</t>
  </si>
  <si>
    <t>HS1901085-Z170</t>
  </si>
  <si>
    <t>WG-SH1901055</t>
    <phoneticPr fontId="23" type="noConversion"/>
  </si>
  <si>
    <t>上日</t>
    <phoneticPr fontId="23" type="noConversion"/>
  </si>
  <si>
    <t>铸钢衬胶，配常闭型单作用气动执行器，含反馈装置（不含其他配件），常温水</t>
  </si>
  <si>
    <t>WG-SH1901056</t>
    <phoneticPr fontId="23" type="noConversion"/>
  </si>
  <si>
    <t>304SS，大体，常温水</t>
  </si>
  <si>
    <t>WG-SH1901057</t>
    <phoneticPr fontId="23" type="noConversion"/>
  </si>
  <si>
    <t>304SS体、球，PTFE密封，两片式，常温水</t>
  </si>
  <si>
    <t>HS1901081-Z277</t>
  </si>
  <si>
    <t>HS1901086-J169</t>
  </si>
  <si>
    <t>WG-SH1901058</t>
    <phoneticPr fontId="23" type="noConversion"/>
  </si>
  <si>
    <t>KT-160</t>
  </si>
  <si>
    <t>WG-SH1901059</t>
    <phoneticPr fontId="23" type="noConversion"/>
  </si>
  <si>
    <t>碳钢，常温，水，</t>
  </si>
  <si>
    <t>HS1901089-Z170</t>
  </si>
  <si>
    <t>WG-SH1901060</t>
    <phoneticPr fontId="23" type="noConversion"/>
  </si>
  <si>
    <t>全风</t>
    <phoneticPr fontId="23" type="noConversion"/>
  </si>
  <si>
    <t>欧冠风机</t>
    <phoneticPr fontId="23" type="noConversion"/>
  </si>
  <si>
    <t>LD075H43R18+过滤器</t>
    <phoneticPr fontId="23" type="noConversion"/>
  </si>
  <si>
    <t>7.5千瓦，三项</t>
    <phoneticPr fontId="23" type="noConversion"/>
  </si>
  <si>
    <t>绿能</t>
    <phoneticPr fontId="23" type="noConversion"/>
  </si>
  <si>
    <t>WG-SH1901061</t>
    <phoneticPr fontId="23" type="noConversion"/>
  </si>
  <si>
    <t>316SS，螺纹连接，禁油脱脂处理</t>
  </si>
  <si>
    <t>HS1901092-J205</t>
  </si>
  <si>
    <t>WG-SH1901062</t>
    <phoneticPr fontId="23" type="noConversion"/>
  </si>
  <si>
    <t>HS1901097-J169</t>
  </si>
  <si>
    <t>WG-SH1901063</t>
    <phoneticPr fontId="23" type="noConversion"/>
  </si>
  <si>
    <t>KT-100</t>
  </si>
  <si>
    <t>HS1901094-J156</t>
    <phoneticPr fontId="23" type="noConversion"/>
  </si>
  <si>
    <t>HS1901094-J156</t>
  </si>
  <si>
    <t>WG-SH1901064</t>
  </si>
  <si>
    <t>HS1901103-J140</t>
  </si>
  <si>
    <t>WG-SH1901065</t>
  </si>
  <si>
    <t>HS1901107-J156</t>
  </si>
  <si>
    <t>WG-SH1901066</t>
  </si>
  <si>
    <t>气动执行器</t>
    <phoneticPr fontId="23" type="noConversion"/>
  </si>
  <si>
    <t>WG-SH1901067</t>
    <phoneticPr fontId="23" type="noConversion"/>
  </si>
  <si>
    <t>HS1901096-J169</t>
  </si>
  <si>
    <t>WG-SH1901068</t>
    <phoneticPr fontId="23" type="noConversion"/>
  </si>
  <si>
    <t>蜗轮偏心阀</t>
  </si>
  <si>
    <t>304SS -30℃ 介质LM-8</t>
  </si>
  <si>
    <t>WG-SH1901069</t>
    <phoneticPr fontId="23" type="noConversion"/>
  </si>
  <si>
    <t>碳钢法兰,NBR橡胶，常温，介质LM-8</t>
  </si>
  <si>
    <t>WG-SH1901070</t>
    <phoneticPr fontId="23" type="noConversion"/>
  </si>
  <si>
    <t>WG-SH1901071</t>
    <phoneticPr fontId="23" type="noConversion"/>
  </si>
  <si>
    <t>SC190112-SGZ01</t>
  </si>
  <si>
    <t>WG-SH1901072</t>
    <phoneticPr fontId="23" type="noConversion"/>
  </si>
  <si>
    <t>球铁体，304SS板，EPDM座，2Cr13轴，附图纸一张，按图纸生产</t>
  </si>
  <si>
    <t>220D67A1XP-16Q</t>
  </si>
  <si>
    <t>WG-SH1901073</t>
    <phoneticPr fontId="23" type="noConversion"/>
  </si>
  <si>
    <t>西耐德</t>
    <phoneticPr fontId="23" type="noConversion"/>
  </si>
  <si>
    <t>变频控制柜</t>
    <phoneticPr fontId="23" type="noConversion"/>
  </si>
  <si>
    <t>600*1600*400</t>
    <phoneticPr fontId="23" type="noConversion"/>
  </si>
  <si>
    <t>WG-SH1901074</t>
    <phoneticPr fontId="23" type="noConversion"/>
  </si>
  <si>
    <t>碳钢，常温，水</t>
  </si>
  <si>
    <t>HS1901111-Z170</t>
  </si>
  <si>
    <t>WG-SH1901075</t>
    <phoneticPr fontId="23" type="noConversion"/>
  </si>
  <si>
    <t>φ45</t>
  </si>
  <si>
    <t>铝，附图纸二张，按图纸生产</t>
  </si>
  <si>
    <t>HX1901091-J187</t>
  </si>
  <si>
    <t>φ50</t>
  </si>
  <si>
    <t>φ55</t>
    <phoneticPr fontId="23" type="noConversion"/>
  </si>
  <si>
    <t>φ45</t>
    <phoneticPr fontId="23" type="noConversion"/>
  </si>
  <si>
    <t>版费</t>
  </si>
  <si>
    <t>φ45-φ55</t>
    <phoneticPr fontId="23" type="noConversion"/>
  </si>
  <si>
    <t>WG-SH1901076</t>
    <phoneticPr fontId="23" type="noConversion"/>
  </si>
  <si>
    <t>铸钢衬胶，常温，介质水</t>
  </si>
  <si>
    <t>HS1901112-Z085</t>
  </si>
  <si>
    <t>WG-SH1901077</t>
    <phoneticPr fontId="23" type="noConversion"/>
  </si>
  <si>
    <t>WG-SH1901078</t>
    <phoneticPr fontId="23" type="noConversion"/>
  </si>
  <si>
    <t>304SS，常温，水，</t>
  </si>
  <si>
    <t>HS1901113-Z170</t>
  </si>
  <si>
    <t>WG-SH1901079</t>
    <phoneticPr fontId="23" type="noConversion"/>
  </si>
  <si>
    <t>DC24V  开启时间7S,电流3A,防护等级IP67，RAL7011灰色</t>
  </si>
  <si>
    <t>SH190119</t>
  </si>
  <si>
    <t>WG-SH1901080</t>
    <phoneticPr fontId="23" type="noConversion"/>
  </si>
  <si>
    <t>WG-SH1901081</t>
    <phoneticPr fontId="23" type="noConversion"/>
  </si>
  <si>
    <t>班芙</t>
    <phoneticPr fontId="23" type="noConversion"/>
  </si>
  <si>
    <t>球铁体、304板，EPDM座，316轴， 常温，水 RAL8003高光</t>
    <phoneticPr fontId="23" type="noConversion"/>
  </si>
  <si>
    <t>HS1901108-Z475</t>
  </si>
  <si>
    <t>球铁体、304板，EPDM座，316轴， 常温，水 RAL8003高光</t>
  </si>
  <si>
    <t>球铁体、304网，常温，水 RAL8003高光</t>
  </si>
  <si>
    <t>WG-SH1901082</t>
    <phoneticPr fontId="23" type="noConversion"/>
  </si>
  <si>
    <t>铸铁体 24AC,模拟量信号控制，常温，水 RAL8003高光</t>
  </si>
  <si>
    <t>YLED-Z</t>
  </si>
  <si>
    <t>球墨铸铁，24AC,模拟量信号控制，常温，水 RAL8003高光</t>
  </si>
  <si>
    <t>静态水力平衡阀</t>
  </si>
  <si>
    <t>DVR-16</t>
  </si>
  <si>
    <t>球墨铸铁，常温，水 RAL8003高光</t>
  </si>
  <si>
    <t>WG-SH1901083</t>
    <phoneticPr fontId="23" type="noConversion"/>
  </si>
  <si>
    <t>天然橡胶、碳钢法兰 ，常温，水 RAL8003高光</t>
  </si>
  <si>
    <t>HS1801108-Z475</t>
  </si>
  <si>
    <t>耐热橡胶，碳钢法兰 ，常温，水 RAL8003高光</t>
  </si>
  <si>
    <t>WG-SH1901084</t>
    <phoneticPr fontId="23" type="noConversion"/>
  </si>
  <si>
    <t>PN10，对夹式，WCB</t>
  </si>
  <si>
    <t>HS1901114-G207</t>
  </si>
  <si>
    <t>PN16，对夹式，WCB</t>
  </si>
  <si>
    <t>WG-SH1901085</t>
    <phoneticPr fontId="23" type="noConversion"/>
  </si>
  <si>
    <t>PN10，法兰，WCB</t>
  </si>
  <si>
    <t>PN16，法兰，WCB</t>
  </si>
  <si>
    <t>PN25，水平安装，WCB</t>
  </si>
  <si>
    <t>PN16，垂直安装，WCB</t>
  </si>
  <si>
    <t>H44W-10C</t>
  </si>
  <si>
    <t xml:space="preserve">PN10，垂直安装，法兰连接 主材WCB   </t>
  </si>
  <si>
    <t xml:space="preserve">PN10 水平安装 法兰连接 主材WCB   </t>
  </si>
  <si>
    <t>WG-SH1901086</t>
    <phoneticPr fontId="23" type="noConversion"/>
  </si>
  <si>
    <t>WG-SH1901087</t>
    <phoneticPr fontId="23" type="noConversion"/>
  </si>
  <si>
    <t>鸿顺</t>
    <phoneticPr fontId="23" type="noConversion"/>
  </si>
  <si>
    <t>燃气调压器</t>
    <phoneticPr fontId="23" type="noConversion"/>
  </si>
  <si>
    <t>RTZ-80/0.4K</t>
    <phoneticPr fontId="23" type="noConversion"/>
  </si>
  <si>
    <t>WG-SH1901088</t>
    <phoneticPr fontId="23" type="noConversion"/>
  </si>
  <si>
    <t>PN25，法兰式，WCB</t>
  </si>
  <si>
    <t>PN10 手动法兰式 阀体WCB</t>
  </si>
  <si>
    <t>WG-SH1901089</t>
    <phoneticPr fontId="23" type="noConversion"/>
  </si>
  <si>
    <t>畅通</t>
    <phoneticPr fontId="23" type="noConversion"/>
  </si>
  <si>
    <t>159钢管</t>
    <phoneticPr fontId="23" type="noConversion"/>
  </si>
  <si>
    <t>∮159</t>
    <phoneticPr fontId="23" type="noConversion"/>
  </si>
  <si>
    <t>HL190101</t>
    <phoneticPr fontId="23" type="noConversion"/>
  </si>
  <si>
    <t>89钢管</t>
    <phoneticPr fontId="23" type="noConversion"/>
  </si>
  <si>
    <t>∮89</t>
    <phoneticPr fontId="23" type="noConversion"/>
  </si>
  <si>
    <t>57钢管</t>
    <phoneticPr fontId="23" type="noConversion"/>
  </si>
  <si>
    <t>∮57</t>
    <phoneticPr fontId="23" type="noConversion"/>
  </si>
  <si>
    <t>1寸镀锌管</t>
    <phoneticPr fontId="23" type="noConversion"/>
  </si>
  <si>
    <t>∮34</t>
    <phoneticPr fontId="23" type="noConversion"/>
  </si>
  <si>
    <t>4寸镀锌管</t>
    <phoneticPr fontId="23" type="noConversion"/>
  </si>
  <si>
    <t>WG-SH1901090</t>
    <phoneticPr fontId="23" type="noConversion"/>
  </si>
  <si>
    <t>304SS,二片式</t>
  </si>
  <si>
    <t>PN10，螺纹连接，二片式</t>
  </si>
  <si>
    <t>WG-SH1901091</t>
    <phoneticPr fontId="23" type="noConversion"/>
  </si>
  <si>
    <t>黄铜 PN10</t>
  </si>
  <si>
    <t>WG-SH1901092</t>
    <phoneticPr fontId="23" type="noConversion"/>
  </si>
  <si>
    <t>埃杰盾</t>
    <phoneticPr fontId="23" type="noConversion"/>
  </si>
  <si>
    <t xml:space="preserve"> 黄铜 PN10 螺纹连接</t>
  </si>
  <si>
    <t>WG-SH1901093</t>
    <phoneticPr fontId="23" type="noConversion"/>
  </si>
  <si>
    <t>碳钢法兰，PN10，三元乙丙橡胶</t>
  </si>
  <si>
    <t>HS1801114-G207</t>
  </si>
  <si>
    <t>EPDM衬PTFE,PN10,碳钢法兰连接</t>
  </si>
  <si>
    <t>PN10，EPDM，法兰(RF)碳钢</t>
  </si>
  <si>
    <t>碳钢法兰，PN16，三元乙丙橡胶</t>
  </si>
  <si>
    <t>碳钢法兰，PN25，三元乙丙橡胶</t>
  </si>
  <si>
    <t>WG-SH1901094</t>
    <phoneticPr fontId="23" type="noConversion"/>
  </si>
  <si>
    <t>诚博</t>
    <phoneticPr fontId="23" type="noConversion"/>
  </si>
  <si>
    <t>球型止回阀</t>
  </si>
  <si>
    <t>HQ41X-16C</t>
  </si>
  <si>
    <t>PN16,水平安装/垂直安装,法兰(RF),球形，主材WCB</t>
  </si>
  <si>
    <t>PN10，垂直安装，法兰(RF)，球形，主材WCB</t>
  </si>
  <si>
    <t>WG-SH1901095</t>
    <phoneticPr fontId="23" type="noConversion"/>
  </si>
  <si>
    <t>玉捷</t>
    <phoneticPr fontId="23" type="noConversion"/>
  </si>
  <si>
    <t>PN16,法兰(RF)弹性软密封，明杆，主材球墨铸铁，中体</t>
    <phoneticPr fontId="23" type="noConversion"/>
  </si>
  <si>
    <t>PN10，法兰(RF)，弹性软密封，明杆，主材球墨铸铁，中体</t>
    <phoneticPr fontId="23" type="noConversion"/>
  </si>
  <si>
    <t>PN10 手动法兰式 阀体铸铁，中体</t>
    <phoneticPr fontId="23" type="noConversion"/>
  </si>
  <si>
    <t>WG-SH1901096</t>
    <phoneticPr fontId="23" type="noConversion"/>
  </si>
  <si>
    <t>Q641F-25C</t>
  </si>
  <si>
    <t>PN16,法兰(RF)，阀体WCB，密封PTFE,阀杆不锈钢，球体不锈钢，附图纸一张，</t>
  </si>
  <si>
    <t>WG-SH1901097</t>
    <phoneticPr fontId="23" type="noConversion"/>
  </si>
  <si>
    <t>电磁阀线圈</t>
  </si>
  <si>
    <t>24V  带接线端子  带配套的螺栓 O型圈</t>
    <phoneticPr fontId="23" type="noConversion"/>
  </si>
  <si>
    <t>WG-SH1901099</t>
    <phoneticPr fontId="23" type="noConversion"/>
  </si>
  <si>
    <t>双作用气动执行器，</t>
  </si>
  <si>
    <t>KT-125</t>
    <phoneticPr fontId="23" type="noConversion"/>
  </si>
  <si>
    <t>工业服务</t>
  </si>
  <si>
    <t>WG-SH1902001</t>
    <phoneticPr fontId="23" type="noConversion"/>
  </si>
  <si>
    <t>HL190201-XP11</t>
  </si>
  <si>
    <t>WG-SH1902002</t>
    <phoneticPr fontId="23" type="noConversion"/>
  </si>
  <si>
    <t>200*200</t>
  </si>
  <si>
    <t>304SS体，304SS板，304SS轴，配国产双作用气动执行器/一体式/带24V电磁阀/带反馈信号/带快插接头（接∮8气管），阀板中心到气缸之间的高度是1.3米，附图纸</t>
  </si>
  <si>
    <t>HL190109</t>
  </si>
  <si>
    <t>WG-SH1902003</t>
    <phoneticPr fontId="23" type="noConversion"/>
  </si>
  <si>
    <t>HS1902006-Z369</t>
  </si>
  <si>
    <t>HS1902004-Z268</t>
  </si>
  <si>
    <t>H74H-10P</t>
  </si>
  <si>
    <t>HS1902001-J179</t>
  </si>
  <si>
    <t>WG-SH1902004</t>
    <phoneticPr fontId="23" type="noConversion"/>
  </si>
  <si>
    <t>J41H-10C</t>
    <phoneticPr fontId="23" type="noConversion"/>
  </si>
  <si>
    <t>铸钢</t>
  </si>
  <si>
    <t>HS1902003-Z170</t>
  </si>
  <si>
    <t>WG-SH1902005</t>
    <phoneticPr fontId="23" type="noConversion"/>
  </si>
  <si>
    <t>海氟</t>
    <phoneticPr fontId="23" type="noConversion"/>
  </si>
  <si>
    <t>法兰蝶阀</t>
  </si>
  <si>
    <t>D341FP-10C</t>
  </si>
  <si>
    <t>铸钢体，PTFE座，304板</t>
  </si>
  <si>
    <t>D371FP-10Q</t>
  </si>
  <si>
    <t>WG-SH1902006</t>
    <phoneticPr fontId="23" type="noConversion"/>
  </si>
  <si>
    <t>拓保</t>
    <phoneticPr fontId="23" type="noConversion"/>
  </si>
  <si>
    <t>UPVC摆动式止回阀</t>
  </si>
  <si>
    <t>双由令</t>
  </si>
  <si>
    <t>Q61F-6U</t>
  </si>
  <si>
    <t>WG-SH1902007</t>
    <phoneticPr fontId="23" type="noConversion"/>
  </si>
  <si>
    <t>久捷</t>
    <phoneticPr fontId="23" type="noConversion"/>
  </si>
  <si>
    <t>V230D01-16P</t>
  </si>
  <si>
    <t>材质：全304SS介质：工艺水，法兰连接，阀前：0.1-0.5MPa，阀后0.02-0.05 MPa（可精准调节）带配套的304法兰及螺栓、垫片</t>
  </si>
  <si>
    <t>HS19011096-J288</t>
  </si>
  <si>
    <t>WG-SH1902008</t>
    <phoneticPr fontId="23" type="noConversion"/>
  </si>
  <si>
    <t>铸钢,常温，水</t>
  </si>
  <si>
    <t>HS1902010-Z170</t>
  </si>
  <si>
    <t>DN65</t>
    <phoneticPr fontId="23" type="noConversion"/>
  </si>
  <si>
    <t>WG-SH1902009</t>
    <phoneticPr fontId="23" type="noConversion"/>
  </si>
  <si>
    <t>波莱斯</t>
    <phoneticPr fontId="23" type="noConversion"/>
  </si>
  <si>
    <t>中体             材质304不锈钢，丝扣连接，一片式，承压10bar</t>
  </si>
  <si>
    <t>HS1902002-J169</t>
  </si>
  <si>
    <t>阀业</t>
    <phoneticPr fontId="23" type="noConversion"/>
  </si>
  <si>
    <t>WG-SH1902010</t>
    <phoneticPr fontId="23" type="noConversion"/>
  </si>
  <si>
    <t>亿顺通</t>
    <phoneticPr fontId="23" type="noConversion"/>
  </si>
  <si>
    <t>WG-SH1902011</t>
    <phoneticPr fontId="23" type="noConversion"/>
  </si>
  <si>
    <t>304SS，常温水</t>
  </si>
  <si>
    <t>HS1902015-J156</t>
  </si>
  <si>
    <t>WG-SH1902012</t>
    <phoneticPr fontId="23" type="noConversion"/>
  </si>
  <si>
    <t>盛凯达</t>
    <phoneticPr fontId="23" type="noConversion"/>
  </si>
  <si>
    <t>电动</t>
    <phoneticPr fontId="23" type="noConversion"/>
  </si>
  <si>
    <t>电动执行器</t>
    <phoneticPr fontId="23" type="noConversion"/>
  </si>
  <si>
    <t>WG-SH1902013</t>
    <phoneticPr fontId="23" type="noConversion"/>
  </si>
  <si>
    <t>HL190202-XP07</t>
  </si>
  <si>
    <t>WG-SH1902014</t>
    <phoneticPr fontId="23" type="noConversion"/>
  </si>
  <si>
    <t>H71F-16P</t>
  </si>
  <si>
    <t>阀体304+PTFE,阀板304SS，PN40压力附图纸</t>
  </si>
  <si>
    <t>HS1902016-Z238</t>
  </si>
  <si>
    <t>上海</t>
    <phoneticPr fontId="23" type="noConversion"/>
  </si>
  <si>
    <t>WG-SH1902014</t>
    <phoneticPr fontId="23" type="noConversion"/>
  </si>
  <si>
    <t>整机</t>
    <phoneticPr fontId="23" type="noConversion"/>
  </si>
  <si>
    <t>恒科</t>
    <phoneticPr fontId="23" type="noConversion"/>
  </si>
  <si>
    <t>H71F-40P</t>
  </si>
  <si>
    <t>304SS， 常温，水，附图纸</t>
  </si>
  <si>
    <t>WG-SH1902015</t>
    <phoneticPr fontId="23" type="noConversion"/>
  </si>
  <si>
    <t>秀泰</t>
    <phoneticPr fontId="23" type="noConversion"/>
  </si>
  <si>
    <t>304SS， 160°蒸汽，</t>
  </si>
  <si>
    <t>WG-SH1902016</t>
    <phoneticPr fontId="23" type="noConversion"/>
  </si>
  <si>
    <t>兴伟</t>
    <phoneticPr fontId="23" type="noConversion"/>
  </si>
  <si>
    <t>304SS,两片式，常温，水，</t>
  </si>
  <si>
    <t>WG-SH1902017</t>
    <phoneticPr fontId="23" type="noConversion"/>
  </si>
  <si>
    <t>欧科</t>
    <phoneticPr fontId="23" type="noConversion"/>
  </si>
  <si>
    <t>手动高压高温截止阀</t>
  </si>
  <si>
    <t>J61Y-2500LB</t>
  </si>
  <si>
    <t>阀体/阀瓣：A182 F22+STL，阀杆：F22，填料：柔性石墨，连接方式：BW，原色，介质：水，温度：450℃,阀杆只上升不旋转，附图纸，按图纸生产</t>
  </si>
  <si>
    <t>HS1902040-Z351</t>
  </si>
  <si>
    <t>WG-SH1902018</t>
    <phoneticPr fontId="23" type="noConversion"/>
  </si>
  <si>
    <t>久捷</t>
    <phoneticPr fontId="23" type="noConversion"/>
  </si>
  <si>
    <t>阀体阀芯均为不锈钢SS304，阀前6公斤，阀后0.3公斤，调压范围为0.2-0.4公斤，阀前减压阀后稳压；若介质为蒸汽，带冷凝管安装时要倒装。</t>
  </si>
  <si>
    <t>HS1902018-G058</t>
  </si>
  <si>
    <t>WG-SH1902019</t>
  </si>
  <si>
    <t>蒸汽截止阀截止阀</t>
  </si>
  <si>
    <t>J41W-10P</t>
    <phoneticPr fontId="23" type="noConversion"/>
  </si>
  <si>
    <t>304 PTFE密封  手柄</t>
  </si>
  <si>
    <t>HS1902023-J280</t>
  </si>
  <si>
    <t>HS1902017-J237</t>
  </si>
  <si>
    <t>大宇</t>
    <phoneticPr fontId="23" type="noConversion"/>
  </si>
  <si>
    <t>WG-SH1902020</t>
  </si>
  <si>
    <t>气动</t>
    <phoneticPr fontId="23" type="noConversion"/>
  </si>
  <si>
    <t>腾翔耀辉</t>
    <phoneticPr fontId="23" type="noConversion"/>
  </si>
  <si>
    <t>取消</t>
    <phoneticPr fontId="23" type="noConversion"/>
  </si>
  <si>
    <t>WG-SH1902021</t>
  </si>
  <si>
    <t>304SS,常温，水，两片式</t>
  </si>
  <si>
    <t>内螺纹 304SS,三片式</t>
  </si>
  <si>
    <t>HS1902022-J169</t>
  </si>
  <si>
    <t>3/8"</t>
  </si>
  <si>
    <t>304 PTFE密封 三片式 手柄</t>
  </si>
  <si>
    <t>工业服务</t>
    <phoneticPr fontId="23" type="noConversion"/>
  </si>
  <si>
    <t>WG-SH1902022</t>
  </si>
  <si>
    <t>蝶阀</t>
    <phoneticPr fontId="23" type="noConversion"/>
  </si>
  <si>
    <t>阀世博</t>
    <phoneticPr fontId="23" type="noConversion"/>
  </si>
  <si>
    <t>270D7A1XN-10</t>
  </si>
  <si>
    <t>球铁体，尼龙板，EPDM座，416轴，上法兰F12,出轴27*27</t>
  </si>
  <si>
    <t>HL190205</t>
  </si>
  <si>
    <t>WG-SH1902023</t>
  </si>
  <si>
    <t>PN10，螺纹连接，二片式，小体</t>
  </si>
  <si>
    <t>HS1901114</t>
  </si>
  <si>
    <t>WG-SH1902024</t>
  </si>
  <si>
    <t>万瑞</t>
    <phoneticPr fontId="23" type="noConversion"/>
  </si>
  <si>
    <t>弹性接头</t>
  </si>
  <si>
    <t>碳钢法兰，天然橡胶，酸性介质</t>
  </si>
  <si>
    <t>WG-SH1902025</t>
  </si>
  <si>
    <t>碳钢体，304SS网，</t>
  </si>
  <si>
    <t>HS1902033-Z268</t>
  </si>
  <si>
    <t>WG-SH1902026</t>
  </si>
  <si>
    <t>高商</t>
    <phoneticPr fontId="23" type="noConversion"/>
  </si>
  <si>
    <t>气动执行器</t>
    <phoneticPr fontId="23" type="noConversion"/>
  </si>
  <si>
    <t>HS1902026-J012</t>
    <phoneticPr fontId="23" type="noConversion"/>
  </si>
  <si>
    <t>WG-SH1902027</t>
  </si>
  <si>
    <t>HS1902034-Z170</t>
  </si>
  <si>
    <t>WG-SH1902028</t>
  </si>
  <si>
    <t>304SS，整单禁油脱脂处理</t>
  </si>
  <si>
    <t>HS1902036-J205</t>
  </si>
  <si>
    <t>WG-SH1902029</t>
    <phoneticPr fontId="23" type="noConversion"/>
  </si>
  <si>
    <t>316L材质，常温，介质水</t>
  </si>
  <si>
    <t>HS1902037-Z369</t>
  </si>
  <si>
    <t>WG-SH1902030</t>
  </si>
  <si>
    <t>HS1902032-Z268</t>
  </si>
  <si>
    <t>焊接球阀</t>
    <phoneticPr fontId="23" type="noConversion"/>
  </si>
  <si>
    <t>304SS体，PTFE密封，三片式</t>
  </si>
  <si>
    <t>WG-SH1902031</t>
  </si>
  <si>
    <t>其他</t>
    <phoneticPr fontId="23" type="noConversion"/>
  </si>
  <si>
    <t>青竹</t>
    <phoneticPr fontId="23" type="noConversion"/>
  </si>
  <si>
    <t>WG-SH1902032</t>
  </si>
  <si>
    <t>HS1902038-J156</t>
  </si>
  <si>
    <t>HS1902039-J156</t>
  </si>
  <si>
    <t>WG-SH1902033</t>
    <phoneticPr fontId="23" type="noConversion"/>
  </si>
  <si>
    <t>KT125</t>
  </si>
  <si>
    <t>KT125双作用气缸</t>
  </si>
  <si>
    <t>HL190203</t>
  </si>
  <si>
    <t>KT100</t>
  </si>
  <si>
    <t>HL190206</t>
  </si>
  <si>
    <t>WG-SH1902034</t>
  </si>
  <si>
    <t>HS1902044-G084</t>
  </si>
  <si>
    <t>WG-SH1902035</t>
  </si>
  <si>
    <t>威盛</t>
    <phoneticPr fontId="23" type="noConversion"/>
  </si>
  <si>
    <t>WG-SH1902036</t>
  </si>
  <si>
    <t>金锋</t>
    <phoneticPr fontId="23" type="noConversion"/>
  </si>
  <si>
    <t>电动衬氟调节阀</t>
  </si>
  <si>
    <t>ZDLPF46-16C</t>
  </si>
  <si>
    <t>铸钢衬氟，进口压力0.3MPa，出口压力0.05MPa，氯化锌溶液，80-100℃，阀门带波纹管</t>
  </si>
  <si>
    <t>HL190207-ZF34</t>
  </si>
  <si>
    <t>WG-SH1902037</t>
  </si>
  <si>
    <t>隆尧</t>
    <phoneticPr fontId="23" type="noConversion"/>
  </si>
  <si>
    <t>WG-SH1902038</t>
  </si>
  <si>
    <t>Z941W-10P</t>
  </si>
  <si>
    <t>304SS 配380V普通开关型执行器</t>
  </si>
  <si>
    <t>HL190208-XP12</t>
  </si>
  <si>
    <t>WG-SH1902039</t>
  </si>
  <si>
    <t>304SS体,304SS板,EPDM座,2Cr13轴 涡轮驱动</t>
  </si>
  <si>
    <t>HL190208</t>
  </si>
  <si>
    <t>WG-SH1902039</t>
    <phoneticPr fontId="23" type="noConversion"/>
  </si>
  <si>
    <t>WG-SH1902040</t>
    <phoneticPr fontId="23" type="noConversion"/>
  </si>
  <si>
    <t>HS1902047-J169</t>
  </si>
  <si>
    <t>碳钢法兰，天然橡胶,常温，水</t>
  </si>
  <si>
    <t>WG-SH1902041</t>
    <phoneticPr fontId="23" type="noConversion"/>
  </si>
  <si>
    <t>KT63</t>
  </si>
  <si>
    <t>双作用气缸</t>
    <phoneticPr fontId="23" type="noConversion"/>
  </si>
  <si>
    <t>WG-SH1902042</t>
    <phoneticPr fontId="23" type="noConversion"/>
  </si>
  <si>
    <t>亚德客</t>
    <phoneticPr fontId="23" type="noConversion"/>
  </si>
  <si>
    <t>--</t>
    <phoneticPr fontId="23" type="noConversion"/>
  </si>
  <si>
    <t>WG-SH1902043</t>
    <phoneticPr fontId="23" type="noConversion"/>
  </si>
  <si>
    <t>∮8-1/4</t>
  </si>
  <si>
    <t>∮8-1/8</t>
  </si>
  <si>
    <t>1/4</t>
  </si>
  <si>
    <t>支架</t>
  </si>
  <si>
    <t>L型</t>
  </si>
  <si>
    <t>适配AFC2000</t>
  </si>
  <si>
    <t>WG-SH1902044</t>
    <phoneticPr fontId="23" type="noConversion"/>
  </si>
  <si>
    <t>备库</t>
    <phoneticPr fontId="23" type="noConversion"/>
  </si>
  <si>
    <t>WG-SH1902045</t>
    <phoneticPr fontId="23" type="noConversion"/>
  </si>
  <si>
    <t>飞龙</t>
    <phoneticPr fontId="23" type="noConversion"/>
  </si>
  <si>
    <t>铝，附图纸一张，按图纸生产</t>
  </si>
  <si>
    <t>HX1902056-J187</t>
  </si>
  <si>
    <t>WG-SH1902046</t>
    <phoneticPr fontId="23" type="noConversion"/>
  </si>
  <si>
    <t>双诚</t>
    <phoneticPr fontId="23" type="noConversion"/>
  </si>
  <si>
    <t>Q941TC-10P</t>
  </si>
  <si>
    <t>阀体:304;阀体内衬：陶瓷氧化锆,球体:陶瓷氧化锆，介质：石灰浆液，流量最大值15m3/h,最小值0m3/h，净扭矩100，附图纸一张，按图纸生产</t>
  </si>
  <si>
    <t>HS1901093-G020</t>
  </si>
  <si>
    <t>市场管理</t>
    <phoneticPr fontId="23" type="noConversion"/>
  </si>
  <si>
    <t>WG-SH1902047</t>
    <phoneticPr fontId="23" type="noConversion"/>
  </si>
  <si>
    <t>KT50</t>
  </si>
  <si>
    <t>SC190202-SJS06</t>
  </si>
  <si>
    <t>WG-SH1902048</t>
    <phoneticPr fontId="23" type="noConversion"/>
  </si>
  <si>
    <t>220D67A1XP-16P</t>
  </si>
  <si>
    <t>304体，304板，EPDM座，416轴，附图纸</t>
  </si>
  <si>
    <t>HS1902045-G208</t>
  </si>
  <si>
    <t>220D67A1XP-10P</t>
  </si>
  <si>
    <t>304SS体，304SS板，EPDM座，2Cr13轴，常温，水，附图纸</t>
  </si>
  <si>
    <t>HS1902052-Z477</t>
  </si>
  <si>
    <t>WG-SH1902049</t>
    <phoneticPr fontId="23" type="noConversion"/>
  </si>
  <si>
    <t>HS1902045-G208/HS1902052-Z477</t>
  </si>
  <si>
    <t>WG-SH1902050</t>
    <phoneticPr fontId="23" type="noConversion"/>
  </si>
  <si>
    <t>304体、304板、EPDM座、蜗轮驱动</t>
  </si>
  <si>
    <t>HL190211</t>
  </si>
  <si>
    <t>304体、304板、EPDM座、附图纸</t>
  </si>
  <si>
    <t>WG-SH1902051</t>
    <phoneticPr fontId="23" type="noConversion"/>
  </si>
  <si>
    <t>WG-SH1902052</t>
    <phoneticPr fontId="23" type="noConversion"/>
  </si>
  <si>
    <t>HL190201</t>
  </si>
  <si>
    <t>WG-SH1902053</t>
    <phoneticPr fontId="23" type="noConversion"/>
  </si>
  <si>
    <t>SS304 对夹式原色，介质：常温水</t>
  </si>
  <si>
    <t>WG-SH1902054</t>
    <phoneticPr fontId="23" type="noConversion"/>
  </si>
  <si>
    <t>玉捷</t>
    <phoneticPr fontId="23" type="noConversion"/>
  </si>
  <si>
    <t>HS1902053-J169</t>
  </si>
  <si>
    <t>WG-SH1902055</t>
    <phoneticPr fontId="23" type="noConversion"/>
  </si>
  <si>
    <t>华昌杰</t>
    <phoneticPr fontId="23" type="noConversion"/>
  </si>
  <si>
    <t>北京工厂</t>
  </si>
  <si>
    <t>2019年</t>
    <phoneticPr fontId="1" type="noConversion"/>
  </si>
  <si>
    <t>工业服务</t>
    <phoneticPr fontId="1" type="noConversion"/>
  </si>
  <si>
    <t>工程</t>
    <phoneticPr fontId="1" type="noConversion"/>
  </si>
  <si>
    <t>大宇</t>
    <phoneticPr fontId="23" type="noConversion"/>
  </si>
  <si>
    <t>工业服务</t>
    <phoneticPr fontId="1" type="noConversion"/>
  </si>
  <si>
    <t>工程</t>
    <phoneticPr fontId="1" type="noConversion"/>
  </si>
  <si>
    <t>畅通</t>
    <phoneticPr fontId="22" type="noConversion"/>
  </si>
  <si>
    <t>科瑞德</t>
    <phoneticPr fontId="22" type="noConversion"/>
  </si>
  <si>
    <t>西耐德</t>
    <phoneticPr fontId="22" type="noConversion"/>
  </si>
  <si>
    <t>万瑞</t>
    <phoneticPr fontId="23" type="noConversion"/>
  </si>
  <si>
    <t>新跃</t>
    <phoneticPr fontId="23" type="noConversion"/>
  </si>
  <si>
    <t>亚登</t>
    <phoneticPr fontId="23" type="noConversion"/>
  </si>
  <si>
    <t>扬修</t>
    <phoneticPr fontId="23" type="noConversion"/>
  </si>
  <si>
    <t>博琨</t>
    <phoneticPr fontId="22" type="noConversion"/>
  </si>
  <si>
    <t>昌一</t>
    <phoneticPr fontId="22" type="noConversion"/>
  </si>
  <si>
    <t>德晟特</t>
    <phoneticPr fontId="22" type="noConversion"/>
  </si>
  <si>
    <t>海氟</t>
    <phoneticPr fontId="22" type="noConversion"/>
  </si>
  <si>
    <t>汉特姆</t>
    <phoneticPr fontId="22" type="noConversion"/>
  </si>
  <si>
    <t>凯鑫</t>
    <phoneticPr fontId="22" type="noConversion"/>
  </si>
  <si>
    <t>欧科</t>
    <phoneticPr fontId="22" type="noConversion"/>
  </si>
  <si>
    <t>全风</t>
    <phoneticPr fontId="22" type="noConversion"/>
  </si>
  <si>
    <t>圣菲特</t>
    <phoneticPr fontId="22" type="noConversion"/>
  </si>
  <si>
    <t>整机</t>
    <phoneticPr fontId="1" type="noConversion"/>
  </si>
  <si>
    <t>蝶阀</t>
    <phoneticPr fontId="1" type="noConversion"/>
  </si>
  <si>
    <t>电动</t>
    <phoneticPr fontId="1" type="noConversion"/>
  </si>
  <si>
    <t>气动</t>
    <phoneticPr fontId="1" type="noConversion"/>
  </si>
  <si>
    <t>其他</t>
    <phoneticPr fontId="1" type="noConversion"/>
  </si>
  <si>
    <t>工程</t>
    <phoneticPr fontId="1" type="noConversion"/>
  </si>
  <si>
    <t>阀门断裂</t>
  </si>
  <si>
    <t>执行器发热，开盖后有烧焦的味道</t>
  </si>
  <si>
    <t>包装袋款</t>
  </si>
  <si>
    <t>于12-26产生HX12018-2订单运费200</t>
  </si>
  <si>
    <t>于12-25产生HS11083订单运费12</t>
  </si>
  <si>
    <t>于12-24/25产生HX12018订单运费127</t>
  </si>
  <si>
    <t>于12-27产生天津-北京运费200</t>
  </si>
  <si>
    <t>于12-22产生天津-北京运费200</t>
  </si>
  <si>
    <t>于12-26产生HS12079订单运费57</t>
  </si>
  <si>
    <t>于12-25/26产生HX12018/12018-1订单提货停车费9</t>
  </si>
  <si>
    <t>于12-28产生SD1234/1229/HX12077/津凯兴隆发票运费449</t>
  </si>
  <si>
    <t>于12-28产生SD1234/1229/HX12077/津凯兴隆发票运费</t>
  </si>
  <si>
    <t>于12-29产生HS1901024订单供应商直发客户运费25</t>
  </si>
  <si>
    <t>于12-29产生HX8030订单运费56</t>
  </si>
  <si>
    <t>于12-29产生天津-北京赵双杰运费360</t>
  </si>
  <si>
    <t>于12-29产生天津-北京赵双杰运费40</t>
  </si>
  <si>
    <t>于12-29产生SD1234订单运费104</t>
  </si>
  <si>
    <t>于10-29产生SD953中苏运费1000</t>
  </si>
  <si>
    <t>于10-29产生HS9108中苏运费20</t>
  </si>
  <si>
    <t>于1-2产生HS12029订单运费17</t>
  </si>
  <si>
    <t>于12-28产生HX7038订单运费26</t>
  </si>
  <si>
    <t>于12-28产生SD1234订单运费40</t>
  </si>
  <si>
    <t>于12-29退厂家货物HS11009运费70</t>
  </si>
  <si>
    <t>于12-29产生退厂家货物运费HX1812012</t>
  </si>
  <si>
    <t>于1-3产生天津-北京赵双杰运费200</t>
  </si>
  <si>
    <t>于1-4产生FT1203订单租车送天津港费用900</t>
  </si>
  <si>
    <t>12月高通运费</t>
  </si>
  <si>
    <t>于1-7产生订单运费1267+190</t>
  </si>
  <si>
    <t>于1-15产生天津-北京运费100+550</t>
  </si>
  <si>
    <t>于1-11产生HS12093订单运费15</t>
  </si>
  <si>
    <t>于1-9产生天津-北京运费100+50+50</t>
  </si>
  <si>
    <t>于1-11产生HX01034订单运费120</t>
  </si>
  <si>
    <t>于1-14产生SH181247订单运费20</t>
  </si>
  <si>
    <t>于1-15产生HX1901037订单运费200</t>
  </si>
  <si>
    <t>于1-11产生HS1901003订单运费150</t>
  </si>
  <si>
    <t>于1-14产生HX01007订单运费330</t>
  </si>
  <si>
    <t>于1-16产生SD181229订单运费322</t>
  </si>
  <si>
    <t>于1-17产生HX1901022订单运费600</t>
  </si>
  <si>
    <t>提货停车费8+2</t>
  </si>
  <si>
    <t>于1-18产生天津-北京赵双杰运费10+10</t>
  </si>
  <si>
    <t>于1-18产生HX01058订单运费26</t>
  </si>
  <si>
    <t>于1-21产生HS01018订单运费110</t>
  </si>
  <si>
    <t>于1-21产生HS01018订单运费320</t>
  </si>
  <si>
    <t>于1-21产生时代运费30</t>
  </si>
  <si>
    <t>于1-22产生HX1901081订单运费85</t>
  </si>
  <si>
    <t>于1-25产生HX1812018订单货拉拉提货费用350</t>
  </si>
  <si>
    <t>于1-24产生HX01083/01084订单运费110</t>
  </si>
  <si>
    <t>于1-25产生HX01083/01084订单运费132</t>
  </si>
  <si>
    <t>于1-23产生天津-北京赵双杰运费240+30+30</t>
  </si>
  <si>
    <t>山西班芙退货运费34</t>
  </si>
  <si>
    <t>于1-22产生HS01057订单运费249</t>
  </si>
  <si>
    <t>于2-20产生SC0112/HX01096订单运费150+52</t>
  </si>
  <si>
    <t>于2-17产生淘宝购买支架费用350</t>
  </si>
  <si>
    <t>于2-18产生K03过滤器运费76</t>
  </si>
  <si>
    <t>于2-21产生淘宝购买三联件支架费用700</t>
  </si>
  <si>
    <t>于2-21产生HL190201订单运费+停车费142</t>
  </si>
  <si>
    <t>1月京泊运费</t>
  </si>
  <si>
    <t>1月高通运费</t>
  </si>
  <si>
    <t>零星采购</t>
    <phoneticPr fontId="12" type="noConversion"/>
  </si>
  <si>
    <t>市场</t>
  </si>
  <si>
    <t>2019年</t>
    <phoneticPr fontId="12" type="noConversion"/>
  </si>
  <si>
    <t>只限回北京</t>
    <phoneticPr fontId="1" type="noConversion"/>
  </si>
  <si>
    <t>汉腾</t>
    <phoneticPr fontId="1" type="noConversion"/>
  </si>
  <si>
    <t>UPVC阀门</t>
    <phoneticPr fontId="1" type="noConversion"/>
  </si>
  <si>
    <t>月份</t>
    <phoneticPr fontId="23" type="noConversion"/>
  </si>
  <si>
    <t>结算单位</t>
    <phoneticPr fontId="23" type="noConversion"/>
  </si>
  <si>
    <t>归属单位</t>
    <phoneticPr fontId="23" type="noConversion"/>
  </si>
  <si>
    <t>订货日期</t>
  </si>
  <si>
    <t>合同编号</t>
    <phoneticPr fontId="23" type="noConversion"/>
  </si>
  <si>
    <t>生产单号</t>
  </si>
  <si>
    <t>客户代码</t>
  </si>
  <si>
    <t>订货数量</t>
  </si>
  <si>
    <t>订货金额</t>
  </si>
  <si>
    <t>订货产品</t>
  </si>
  <si>
    <t>回传</t>
    <phoneticPr fontId="23" type="noConversion"/>
  </si>
  <si>
    <t>生产单要求交期</t>
    <phoneticPr fontId="23" type="noConversion"/>
  </si>
  <si>
    <t>供应商发货日期</t>
    <phoneticPr fontId="23" type="noConversion"/>
  </si>
  <si>
    <t>运输方式</t>
    <phoneticPr fontId="23" type="noConversion"/>
  </si>
  <si>
    <t>蜗轮蝶阀</t>
    <phoneticPr fontId="23" type="noConversion"/>
  </si>
  <si>
    <t>Y</t>
    <phoneticPr fontId="23" type="noConversion"/>
  </si>
  <si>
    <t>北京</t>
    <phoneticPr fontId="23" type="noConversion"/>
  </si>
  <si>
    <t>上海</t>
    <phoneticPr fontId="23" type="noConversion"/>
  </si>
  <si>
    <t>HS1901045</t>
    <phoneticPr fontId="23" type="noConversion"/>
  </si>
  <si>
    <t>Z155</t>
    <phoneticPr fontId="23" type="noConversion"/>
  </si>
  <si>
    <t>电动</t>
    <phoneticPr fontId="23" type="noConversion"/>
  </si>
  <si>
    <t>WG-SH1901003</t>
    <phoneticPr fontId="23" type="noConversion"/>
  </si>
  <si>
    <t>球阀/止回阀</t>
    <phoneticPr fontId="23" type="noConversion"/>
  </si>
  <si>
    <t>整机</t>
    <phoneticPr fontId="23" type="noConversion"/>
  </si>
  <si>
    <t>球阀/截止阀</t>
    <phoneticPr fontId="23" type="noConversion"/>
  </si>
  <si>
    <t>Y</t>
    <phoneticPr fontId="23" type="noConversion"/>
  </si>
  <si>
    <t>1月</t>
    <phoneticPr fontId="23" type="noConversion"/>
  </si>
  <si>
    <t>旭腾</t>
    <phoneticPr fontId="23" type="noConversion"/>
  </si>
  <si>
    <t>无头高平台球阀</t>
    <phoneticPr fontId="23" type="noConversion"/>
  </si>
  <si>
    <t>WG-SH1901006</t>
    <phoneticPr fontId="23" type="noConversion"/>
  </si>
  <si>
    <t>HS1901033</t>
    <phoneticPr fontId="23" type="noConversion"/>
  </si>
  <si>
    <t>G206</t>
    <phoneticPr fontId="23" type="noConversion"/>
  </si>
  <si>
    <t>气动</t>
    <phoneticPr fontId="23" type="noConversion"/>
  </si>
  <si>
    <t>气动执行器</t>
    <phoneticPr fontId="23" type="noConversion"/>
  </si>
  <si>
    <t>HS1901033</t>
    <phoneticPr fontId="23" type="noConversion"/>
  </si>
  <si>
    <t>G206</t>
    <phoneticPr fontId="23" type="noConversion"/>
  </si>
  <si>
    <t>蝶阀</t>
    <phoneticPr fontId="23" type="noConversion"/>
  </si>
  <si>
    <t>取消，山西订货</t>
    <phoneticPr fontId="23" type="noConversion"/>
  </si>
  <si>
    <t>HS1901049</t>
    <phoneticPr fontId="23" type="noConversion"/>
  </si>
  <si>
    <t>Z336</t>
    <phoneticPr fontId="23" type="noConversion"/>
  </si>
  <si>
    <t>阀世博</t>
    <phoneticPr fontId="23" type="noConversion"/>
  </si>
  <si>
    <t>手柄/蜗轮蝶阀</t>
    <phoneticPr fontId="23" type="noConversion"/>
  </si>
  <si>
    <t>阀业</t>
    <phoneticPr fontId="23" type="noConversion"/>
  </si>
  <si>
    <t>市场管理</t>
    <phoneticPr fontId="23" type="noConversion"/>
  </si>
  <si>
    <t>WG-SC1901009</t>
    <phoneticPr fontId="23" type="noConversion"/>
  </si>
  <si>
    <t>SC190106</t>
    <phoneticPr fontId="23" type="noConversion"/>
  </si>
  <si>
    <t>无头对夹蝶阀</t>
    <phoneticPr fontId="23" type="noConversion"/>
  </si>
  <si>
    <t>WG-SH1901010</t>
    <phoneticPr fontId="23" type="noConversion"/>
  </si>
  <si>
    <t>亚德客</t>
    <phoneticPr fontId="23" type="noConversion"/>
  </si>
  <si>
    <t>电磁阀</t>
    <phoneticPr fontId="23" type="noConversion"/>
  </si>
  <si>
    <t>WG-SH1901011</t>
    <phoneticPr fontId="23" type="noConversion"/>
  </si>
  <si>
    <t>HS1901003</t>
    <phoneticPr fontId="23" type="noConversion"/>
  </si>
  <si>
    <t>J280</t>
    <phoneticPr fontId="23" type="noConversion"/>
  </si>
  <si>
    <t>正工</t>
    <phoneticPr fontId="23" type="noConversion"/>
  </si>
  <si>
    <t>止回阀</t>
    <phoneticPr fontId="23" type="noConversion"/>
  </si>
  <si>
    <t>北京</t>
    <phoneticPr fontId="23" type="noConversion"/>
  </si>
  <si>
    <t>工业服务</t>
    <phoneticPr fontId="23" type="noConversion"/>
  </si>
  <si>
    <t>WG-LN1901012</t>
    <phoneticPr fontId="23" type="noConversion"/>
  </si>
  <si>
    <t>HL190101</t>
    <phoneticPr fontId="23" type="noConversion"/>
  </si>
  <si>
    <t>工程</t>
    <phoneticPr fontId="23" type="noConversion"/>
  </si>
  <si>
    <t>圣菲特</t>
    <phoneticPr fontId="23" type="noConversion"/>
  </si>
  <si>
    <t>油罐</t>
    <phoneticPr fontId="23" type="noConversion"/>
  </si>
  <si>
    <t>直发客户</t>
    <phoneticPr fontId="23" type="noConversion"/>
  </si>
  <si>
    <t>WG-SH1901013</t>
    <phoneticPr fontId="23" type="noConversion"/>
  </si>
  <si>
    <t>HS1901036</t>
    <phoneticPr fontId="23" type="noConversion"/>
  </si>
  <si>
    <t>G058</t>
    <phoneticPr fontId="23" type="noConversion"/>
  </si>
  <si>
    <t>久捷</t>
    <phoneticPr fontId="23" type="noConversion"/>
  </si>
  <si>
    <t>自力式减压阀</t>
    <phoneticPr fontId="23" type="noConversion"/>
  </si>
  <si>
    <t>WG-SH1901014</t>
    <phoneticPr fontId="23" type="noConversion"/>
  </si>
  <si>
    <t>HS1901048</t>
    <phoneticPr fontId="23" type="noConversion"/>
  </si>
  <si>
    <t>Z369</t>
    <phoneticPr fontId="23" type="noConversion"/>
  </si>
  <si>
    <t>止回阀/过滤器</t>
    <phoneticPr fontId="23" type="noConversion"/>
  </si>
  <si>
    <t>WG-LN1901015</t>
    <phoneticPr fontId="23" type="noConversion"/>
  </si>
  <si>
    <t>无头蝶阀</t>
    <phoneticPr fontId="23" type="noConversion"/>
  </si>
  <si>
    <t>HS1901053</t>
    <phoneticPr fontId="23" type="noConversion"/>
  </si>
  <si>
    <t>J237</t>
    <phoneticPr fontId="23" type="noConversion"/>
  </si>
  <si>
    <t>恒科</t>
    <phoneticPr fontId="23" type="noConversion"/>
  </si>
  <si>
    <t>球阀/止回阀</t>
    <phoneticPr fontId="23" type="noConversion"/>
  </si>
  <si>
    <t>WG-SH1901017</t>
    <phoneticPr fontId="23" type="noConversion"/>
  </si>
  <si>
    <t>HS1901054</t>
    <phoneticPr fontId="23" type="noConversion"/>
  </si>
  <si>
    <t>J169</t>
    <phoneticPr fontId="23" type="noConversion"/>
  </si>
  <si>
    <t>兴伟</t>
    <phoneticPr fontId="23" type="noConversion"/>
  </si>
  <si>
    <t>手动球阀</t>
    <phoneticPr fontId="23" type="noConversion"/>
  </si>
  <si>
    <t>WG-SH1901018</t>
    <phoneticPr fontId="23" type="noConversion"/>
  </si>
  <si>
    <t>HS1901057</t>
    <phoneticPr fontId="23" type="noConversion"/>
  </si>
  <si>
    <t>G129</t>
    <phoneticPr fontId="23" type="noConversion"/>
  </si>
  <si>
    <t>高商</t>
    <phoneticPr fontId="23" type="noConversion"/>
  </si>
  <si>
    <t>WG-SH1901019</t>
    <phoneticPr fontId="23" type="noConversion"/>
  </si>
  <si>
    <t>HS1901053</t>
    <phoneticPr fontId="23" type="noConversion"/>
  </si>
  <si>
    <t>上日</t>
    <phoneticPr fontId="23" type="noConversion"/>
  </si>
  <si>
    <t>旋启式衬胶止回阀</t>
    <phoneticPr fontId="23" type="noConversion"/>
  </si>
  <si>
    <t>WG-SH1901020</t>
    <phoneticPr fontId="23" type="noConversion"/>
  </si>
  <si>
    <t>J237</t>
    <phoneticPr fontId="23" type="noConversion"/>
  </si>
  <si>
    <t>球阀</t>
    <phoneticPr fontId="23" type="noConversion"/>
  </si>
  <si>
    <t>时代</t>
    <phoneticPr fontId="23" type="noConversion"/>
  </si>
  <si>
    <t>WG-DY1901021</t>
    <phoneticPr fontId="23" type="noConversion"/>
  </si>
  <si>
    <t>请购单</t>
    <phoneticPr fontId="23" type="noConversion"/>
  </si>
  <si>
    <t>其他</t>
    <phoneticPr fontId="23" type="noConversion"/>
  </si>
  <si>
    <t>标牌</t>
    <phoneticPr fontId="23" type="noConversion"/>
  </si>
  <si>
    <t>WG-SH1901022</t>
    <phoneticPr fontId="23" type="noConversion"/>
  </si>
  <si>
    <t>HS1901058</t>
    <phoneticPr fontId="23" type="noConversion"/>
  </si>
  <si>
    <t>G093</t>
    <phoneticPr fontId="23" type="noConversion"/>
  </si>
  <si>
    <t>精航宇</t>
    <phoneticPr fontId="23" type="noConversion"/>
  </si>
  <si>
    <t>手动闸阀</t>
    <phoneticPr fontId="23" type="noConversion"/>
  </si>
  <si>
    <t>WG-SH1901023</t>
    <phoneticPr fontId="23" type="noConversion"/>
  </si>
  <si>
    <t>G093</t>
    <phoneticPr fontId="23" type="noConversion"/>
  </si>
  <si>
    <t>盈科</t>
    <phoneticPr fontId="23" type="noConversion"/>
  </si>
  <si>
    <t>止回阀</t>
    <phoneticPr fontId="23" type="noConversion"/>
  </si>
  <si>
    <t>WG-LN1901024</t>
    <phoneticPr fontId="23" type="noConversion"/>
  </si>
  <si>
    <t>HL190104</t>
    <phoneticPr fontId="23" type="noConversion"/>
  </si>
  <si>
    <t>ZF11</t>
    <phoneticPr fontId="23" type="noConversion"/>
  </si>
  <si>
    <t>WG-SH1901025</t>
    <phoneticPr fontId="23" type="noConversion"/>
  </si>
  <si>
    <t>SH190128</t>
    <phoneticPr fontId="23" type="noConversion"/>
  </si>
  <si>
    <t>售后</t>
    <phoneticPr fontId="23" type="noConversion"/>
  </si>
  <si>
    <t>汉腾</t>
    <phoneticPr fontId="23" type="noConversion"/>
  </si>
  <si>
    <t>电动执行器</t>
    <phoneticPr fontId="23" type="noConversion"/>
  </si>
  <si>
    <t>客户</t>
    <phoneticPr fontId="23" type="noConversion"/>
  </si>
  <si>
    <t>WG-LN1901026</t>
    <phoneticPr fontId="23" type="noConversion"/>
  </si>
  <si>
    <t>绿能</t>
    <phoneticPr fontId="23" type="noConversion"/>
  </si>
  <si>
    <t>汉特姆</t>
    <phoneticPr fontId="23" type="noConversion"/>
  </si>
  <si>
    <t>燃气球阀</t>
    <phoneticPr fontId="23" type="noConversion"/>
  </si>
  <si>
    <t>WG-SH1901027</t>
    <phoneticPr fontId="23" type="noConversion"/>
  </si>
  <si>
    <t>HS1901018</t>
    <phoneticPr fontId="23" type="noConversion"/>
  </si>
  <si>
    <t>Z374</t>
    <phoneticPr fontId="23" type="noConversion"/>
  </si>
  <si>
    <t>索特</t>
    <phoneticPr fontId="23" type="noConversion"/>
  </si>
  <si>
    <t>电动闸阀</t>
    <phoneticPr fontId="23" type="noConversion"/>
  </si>
  <si>
    <t>年后</t>
    <phoneticPr fontId="23" type="noConversion"/>
  </si>
  <si>
    <t>WG-SH1901028</t>
    <phoneticPr fontId="23" type="noConversion"/>
  </si>
  <si>
    <t>康密迪</t>
    <phoneticPr fontId="23" type="noConversion"/>
  </si>
  <si>
    <t>闸阀</t>
    <phoneticPr fontId="23" type="noConversion"/>
  </si>
  <si>
    <t>WG-SH1901029</t>
    <phoneticPr fontId="23" type="noConversion"/>
  </si>
  <si>
    <t>焦作</t>
    <phoneticPr fontId="23" type="noConversion"/>
  </si>
  <si>
    <t>软接头</t>
    <phoneticPr fontId="23" type="noConversion"/>
  </si>
  <si>
    <t>WG-SH1901030</t>
    <phoneticPr fontId="23" type="noConversion"/>
  </si>
  <si>
    <t>HS1901018/HS1901063</t>
    <phoneticPr fontId="23" type="noConversion"/>
  </si>
  <si>
    <t>Z374/G084</t>
    <phoneticPr fontId="23" type="noConversion"/>
  </si>
  <si>
    <t>2-28/1-25</t>
    <phoneticPr fontId="23" type="noConversion"/>
  </si>
  <si>
    <t>WG-SH1901031</t>
    <phoneticPr fontId="23" type="noConversion"/>
  </si>
  <si>
    <t>电磁阀/气源三联件</t>
    <phoneticPr fontId="23" type="noConversion"/>
  </si>
  <si>
    <t>WG-SH1901032</t>
    <phoneticPr fontId="23" type="noConversion"/>
  </si>
  <si>
    <t>威盛</t>
    <phoneticPr fontId="23" type="noConversion"/>
  </si>
  <si>
    <t>回信器</t>
    <phoneticPr fontId="23" type="noConversion"/>
  </si>
  <si>
    <t>WG-SH1901033</t>
    <phoneticPr fontId="23" type="noConversion"/>
  </si>
  <si>
    <t>HS1901068</t>
    <phoneticPr fontId="23" type="noConversion"/>
  </si>
  <si>
    <t>J140</t>
    <phoneticPr fontId="23" type="noConversion"/>
  </si>
  <si>
    <t>沃格</t>
    <phoneticPr fontId="23" type="noConversion"/>
  </si>
  <si>
    <t>WG-SH1901034</t>
    <phoneticPr fontId="23" type="noConversion"/>
  </si>
  <si>
    <t>HS1901067</t>
    <phoneticPr fontId="23" type="noConversion"/>
  </si>
  <si>
    <t>Z238</t>
    <phoneticPr fontId="23" type="noConversion"/>
  </si>
  <si>
    <t>取消，已退货</t>
    <phoneticPr fontId="23" type="noConversion"/>
  </si>
  <si>
    <t>WG-SH1901035</t>
    <phoneticPr fontId="23" type="noConversion"/>
  </si>
  <si>
    <t>秀泰</t>
    <phoneticPr fontId="23" type="noConversion"/>
  </si>
  <si>
    <t>取消</t>
    <phoneticPr fontId="23" type="noConversion"/>
  </si>
  <si>
    <t>WG-SH1901036</t>
    <phoneticPr fontId="23" type="noConversion"/>
  </si>
  <si>
    <t>截止阀/球阀</t>
    <phoneticPr fontId="23" type="noConversion"/>
  </si>
  <si>
    <t>WG-SH1901037</t>
    <phoneticPr fontId="23" type="noConversion"/>
  </si>
  <si>
    <t>HS1901066</t>
    <phoneticPr fontId="23" type="noConversion"/>
  </si>
  <si>
    <t>J205</t>
    <phoneticPr fontId="23" type="noConversion"/>
  </si>
  <si>
    <t>WG-SH1901038</t>
    <phoneticPr fontId="23" type="noConversion"/>
  </si>
  <si>
    <t>WG-SH1901039</t>
    <phoneticPr fontId="23" type="noConversion"/>
  </si>
  <si>
    <t>HS1901070</t>
    <phoneticPr fontId="23" type="noConversion"/>
  </si>
  <si>
    <t>煜达</t>
    <phoneticPr fontId="23" type="noConversion"/>
  </si>
  <si>
    <t>偏心阀</t>
    <phoneticPr fontId="23" type="noConversion"/>
  </si>
  <si>
    <t>WG-SH1901040</t>
    <phoneticPr fontId="23" type="noConversion"/>
  </si>
  <si>
    <t>HS1901065/HS1901073</t>
    <phoneticPr fontId="23" type="noConversion"/>
  </si>
  <si>
    <t>昌一</t>
    <phoneticPr fontId="23" type="noConversion"/>
  </si>
  <si>
    <t>截止阀</t>
    <phoneticPr fontId="23" type="noConversion"/>
  </si>
  <si>
    <t>WG-SH1901041</t>
    <phoneticPr fontId="23" type="noConversion"/>
  </si>
  <si>
    <t>HS1901065/HS1901072</t>
    <phoneticPr fontId="23" type="noConversion"/>
  </si>
  <si>
    <t>WG-SH1901042</t>
    <phoneticPr fontId="23" type="noConversion"/>
  </si>
  <si>
    <t>WG-SH1901043</t>
    <phoneticPr fontId="23" type="noConversion"/>
  </si>
  <si>
    <t>HS1901060</t>
    <phoneticPr fontId="23" type="noConversion"/>
  </si>
  <si>
    <t>J283</t>
    <phoneticPr fontId="23" type="noConversion"/>
  </si>
  <si>
    <t>天天</t>
    <phoneticPr fontId="23" type="noConversion"/>
  </si>
  <si>
    <t>WG-SH1901044</t>
    <phoneticPr fontId="23" type="noConversion"/>
  </si>
  <si>
    <t>HS1901037</t>
    <phoneticPr fontId="23" type="noConversion"/>
  </si>
  <si>
    <t>Z233</t>
    <phoneticPr fontId="23" type="noConversion"/>
  </si>
  <si>
    <t>盛凯达</t>
    <phoneticPr fontId="23" type="noConversion"/>
  </si>
  <si>
    <t>WG-SH1901045</t>
    <phoneticPr fontId="23" type="noConversion"/>
  </si>
  <si>
    <t>止回阀/截止阀</t>
    <phoneticPr fontId="23" type="noConversion"/>
  </si>
  <si>
    <t>WG-SH1901046</t>
    <phoneticPr fontId="23" type="noConversion"/>
  </si>
  <si>
    <t>HS1901065</t>
    <phoneticPr fontId="23" type="noConversion"/>
  </si>
  <si>
    <t>唐工</t>
    <phoneticPr fontId="23" type="noConversion"/>
  </si>
  <si>
    <t>WG-SH1901047</t>
    <phoneticPr fontId="23" type="noConversion"/>
  </si>
  <si>
    <t>HS1901073</t>
    <phoneticPr fontId="23" type="noConversion"/>
  </si>
  <si>
    <t>WG-SH1901048</t>
    <phoneticPr fontId="23" type="noConversion"/>
  </si>
  <si>
    <t>HS1901075</t>
    <phoneticPr fontId="23" type="noConversion"/>
  </si>
  <si>
    <t>J220</t>
    <phoneticPr fontId="23" type="noConversion"/>
  </si>
  <si>
    <t>WG-LN1901049</t>
    <phoneticPr fontId="23" type="noConversion"/>
  </si>
  <si>
    <t>HL190107</t>
    <phoneticPr fontId="23" type="noConversion"/>
  </si>
  <si>
    <t>蝶阀/阀座</t>
    <phoneticPr fontId="23" type="noConversion"/>
  </si>
  <si>
    <t>大宇</t>
    <phoneticPr fontId="23" type="noConversion"/>
  </si>
  <si>
    <t>WG-DY1901050</t>
    <phoneticPr fontId="23" type="noConversion"/>
  </si>
  <si>
    <t>HX1812078/HX1901044</t>
    <phoneticPr fontId="23" type="noConversion"/>
  </si>
  <si>
    <t>华昌杰</t>
    <phoneticPr fontId="23" type="noConversion"/>
  </si>
  <si>
    <t>木箱</t>
    <phoneticPr fontId="23" type="noConversion"/>
  </si>
  <si>
    <t>WG-SH1901051</t>
    <phoneticPr fontId="23" type="noConversion"/>
  </si>
  <si>
    <t>HS1812093</t>
    <phoneticPr fontId="23" type="noConversion"/>
  </si>
  <si>
    <t>Z184</t>
    <phoneticPr fontId="23" type="noConversion"/>
  </si>
  <si>
    <t>WG-SH1901052</t>
    <phoneticPr fontId="23" type="noConversion"/>
  </si>
  <si>
    <t>HS1901078/HS1901079</t>
    <phoneticPr fontId="23" type="noConversion"/>
  </si>
  <si>
    <t>Z170/J169</t>
    <phoneticPr fontId="23" type="noConversion"/>
  </si>
  <si>
    <t>WG-SH1901053</t>
    <phoneticPr fontId="23" type="noConversion"/>
  </si>
  <si>
    <t>HS1901083</t>
    <phoneticPr fontId="23" type="noConversion"/>
  </si>
  <si>
    <t>WG-SH1901054</t>
    <phoneticPr fontId="23" type="noConversion"/>
  </si>
  <si>
    <t>HS1901085/HS1901081</t>
    <phoneticPr fontId="23" type="noConversion"/>
  </si>
  <si>
    <t>Z170/Z277</t>
    <phoneticPr fontId="23" type="noConversion"/>
  </si>
  <si>
    <t>球阀/过滤器</t>
    <phoneticPr fontId="23" type="noConversion"/>
  </si>
  <si>
    <t>1-21/3-1</t>
    <phoneticPr fontId="23" type="noConversion"/>
  </si>
  <si>
    <t>WG-SH1901055</t>
    <phoneticPr fontId="23" type="noConversion"/>
  </si>
  <si>
    <t>HS1901081</t>
    <phoneticPr fontId="23" type="noConversion"/>
  </si>
  <si>
    <t>Z277</t>
    <phoneticPr fontId="23" type="noConversion"/>
  </si>
  <si>
    <t>气动隔膜阀</t>
    <phoneticPr fontId="23" type="noConversion"/>
  </si>
  <si>
    <t>WG-SH1901056</t>
    <phoneticPr fontId="23" type="noConversion"/>
  </si>
  <si>
    <t>双能</t>
    <phoneticPr fontId="23" type="noConversion"/>
  </si>
  <si>
    <t>调节阀</t>
    <phoneticPr fontId="23" type="noConversion"/>
  </si>
  <si>
    <t>WG-SH1901057</t>
    <phoneticPr fontId="23" type="noConversion"/>
  </si>
  <si>
    <t>HS1901081/HS1901086</t>
    <phoneticPr fontId="23" type="noConversion"/>
  </si>
  <si>
    <t>Z277/J169</t>
    <phoneticPr fontId="23" type="noConversion"/>
  </si>
  <si>
    <t>WG-SH1901058</t>
    <phoneticPr fontId="23" type="noConversion"/>
  </si>
  <si>
    <t>WG-SH1901059</t>
    <phoneticPr fontId="23" type="noConversion"/>
  </si>
  <si>
    <t>HS1901089</t>
    <phoneticPr fontId="23" type="noConversion"/>
  </si>
  <si>
    <t>Z170</t>
    <phoneticPr fontId="23" type="noConversion"/>
  </si>
  <si>
    <t>亿顺通</t>
    <phoneticPr fontId="23" type="noConversion"/>
  </si>
  <si>
    <t>WG-LN1901060</t>
    <phoneticPr fontId="23" type="noConversion"/>
  </si>
  <si>
    <t>全风</t>
    <phoneticPr fontId="23" type="noConversion"/>
  </si>
  <si>
    <t>风机</t>
    <phoneticPr fontId="23" type="noConversion"/>
  </si>
  <si>
    <t>WG-SH1901061</t>
    <phoneticPr fontId="23" type="noConversion"/>
  </si>
  <si>
    <t>HS1901092</t>
    <phoneticPr fontId="23" type="noConversion"/>
  </si>
  <si>
    <t>WG-SH1901062</t>
    <phoneticPr fontId="23" type="noConversion"/>
  </si>
  <si>
    <t>HS1901097</t>
    <phoneticPr fontId="23" type="noConversion"/>
  </si>
  <si>
    <t>WG-SH1901063</t>
    <phoneticPr fontId="23" type="noConversion"/>
  </si>
  <si>
    <t>HS1901094</t>
    <phoneticPr fontId="23" type="noConversion"/>
  </si>
  <si>
    <t>J156</t>
    <phoneticPr fontId="23" type="noConversion"/>
  </si>
  <si>
    <t>WG-SH1901064</t>
    <phoneticPr fontId="23" type="noConversion"/>
  </si>
  <si>
    <t>HS1901103</t>
    <phoneticPr fontId="23" type="noConversion"/>
  </si>
  <si>
    <t>WG-SH1901065</t>
    <phoneticPr fontId="23" type="noConversion"/>
  </si>
  <si>
    <t>HS1901107</t>
    <phoneticPr fontId="23" type="noConversion"/>
  </si>
  <si>
    <t>WG-SH1901066</t>
    <phoneticPr fontId="23" type="noConversion"/>
  </si>
  <si>
    <t>WG-SH1901067</t>
    <phoneticPr fontId="23" type="noConversion"/>
  </si>
  <si>
    <t>HS1901096</t>
    <phoneticPr fontId="23" type="noConversion"/>
  </si>
  <si>
    <t>WG-SH1901068</t>
    <phoneticPr fontId="23" type="noConversion"/>
  </si>
  <si>
    <t>WG-SH1901069</t>
    <phoneticPr fontId="23" type="noConversion"/>
  </si>
  <si>
    <t>金属软接/橡胶软接</t>
    <phoneticPr fontId="23" type="noConversion"/>
  </si>
  <si>
    <t>WG-SH1901070</t>
    <phoneticPr fontId="23" type="noConversion"/>
  </si>
  <si>
    <t>WG-SC1901071</t>
    <phoneticPr fontId="23" type="noConversion"/>
  </si>
  <si>
    <t>SC190112</t>
    <phoneticPr fontId="23" type="noConversion"/>
  </si>
  <si>
    <t>SGZ01</t>
    <phoneticPr fontId="23" type="noConversion"/>
  </si>
  <si>
    <t>WG-SC1901072</t>
    <phoneticPr fontId="23" type="noConversion"/>
  </si>
  <si>
    <t>WG-LN1901073</t>
    <phoneticPr fontId="23" type="noConversion"/>
  </si>
  <si>
    <t>西耐德</t>
    <phoneticPr fontId="23" type="noConversion"/>
  </si>
  <si>
    <t>变频控制柜</t>
    <phoneticPr fontId="23" type="noConversion"/>
  </si>
  <si>
    <t>WG-SH1901074</t>
    <phoneticPr fontId="23" type="noConversion"/>
  </si>
  <si>
    <t>HS1901111</t>
    <phoneticPr fontId="23" type="noConversion"/>
  </si>
  <si>
    <t>Z177</t>
    <phoneticPr fontId="23" type="noConversion"/>
  </si>
  <si>
    <t>WG-DY1901075</t>
    <phoneticPr fontId="23" type="noConversion"/>
  </si>
  <si>
    <t>HX1901091</t>
    <phoneticPr fontId="23" type="noConversion"/>
  </si>
  <si>
    <t>J187</t>
    <phoneticPr fontId="23" type="noConversion"/>
  </si>
  <si>
    <t>飞龙</t>
    <phoneticPr fontId="23" type="noConversion"/>
  </si>
  <si>
    <t>WG-SH1901076</t>
    <phoneticPr fontId="23" type="noConversion"/>
  </si>
  <si>
    <t>HS1901112</t>
    <phoneticPr fontId="23" type="noConversion"/>
  </si>
  <si>
    <t>Z085</t>
    <phoneticPr fontId="23" type="noConversion"/>
  </si>
  <si>
    <t>隔膜阀</t>
    <phoneticPr fontId="23" type="noConversion"/>
  </si>
  <si>
    <t>WG-SH1901077</t>
    <phoneticPr fontId="23" type="noConversion"/>
  </si>
  <si>
    <t>未下</t>
    <phoneticPr fontId="23" type="noConversion"/>
  </si>
  <si>
    <t>恒茂</t>
    <phoneticPr fontId="23" type="noConversion"/>
  </si>
  <si>
    <t>标准件</t>
    <phoneticPr fontId="23" type="noConversion"/>
  </si>
  <si>
    <t>已送货</t>
    <phoneticPr fontId="23" type="noConversion"/>
  </si>
  <si>
    <t>WG-SH1901078</t>
    <phoneticPr fontId="23" type="noConversion"/>
  </si>
  <si>
    <t>HS1901113</t>
    <phoneticPr fontId="23" type="noConversion"/>
  </si>
  <si>
    <t>WG-SH1901079</t>
    <phoneticPr fontId="23" type="noConversion"/>
  </si>
  <si>
    <t>SH190119</t>
    <phoneticPr fontId="23" type="noConversion"/>
  </si>
  <si>
    <t>WG-SH1901080</t>
    <phoneticPr fontId="23" type="noConversion"/>
  </si>
  <si>
    <t>HS1901108</t>
    <phoneticPr fontId="23" type="noConversion"/>
  </si>
  <si>
    <t>Z475</t>
    <phoneticPr fontId="23" type="noConversion"/>
  </si>
  <si>
    <t>二通</t>
    <phoneticPr fontId="23" type="noConversion"/>
  </si>
  <si>
    <t>取消，库存发二通检测，没问题换英文标牌</t>
    <phoneticPr fontId="23" type="noConversion"/>
  </si>
  <si>
    <t>WG-SH1901081</t>
    <phoneticPr fontId="23" type="noConversion"/>
  </si>
  <si>
    <t>班芙</t>
    <phoneticPr fontId="23" type="noConversion"/>
  </si>
  <si>
    <t>止回阀/过滤器</t>
    <phoneticPr fontId="23" type="noConversion"/>
  </si>
  <si>
    <t>山西</t>
    <phoneticPr fontId="23" type="noConversion"/>
  </si>
  <si>
    <t>WG-SH1901082</t>
    <phoneticPr fontId="23" type="noConversion"/>
  </si>
  <si>
    <t>白云</t>
    <phoneticPr fontId="23" type="noConversion"/>
  </si>
  <si>
    <t>平衡阀/三通阀</t>
    <phoneticPr fontId="23" type="noConversion"/>
  </si>
  <si>
    <t>WG-SH1901083</t>
    <phoneticPr fontId="23" type="noConversion"/>
  </si>
  <si>
    <t>航天金博</t>
    <phoneticPr fontId="23" type="noConversion"/>
  </si>
  <si>
    <t>橡胶接头</t>
    <phoneticPr fontId="23" type="noConversion"/>
  </si>
  <si>
    <t>WG-SH1901084</t>
    <phoneticPr fontId="23" type="noConversion"/>
  </si>
  <si>
    <t>HS1901114</t>
    <phoneticPr fontId="23" type="noConversion"/>
  </si>
  <si>
    <t>G207</t>
    <phoneticPr fontId="23" type="noConversion"/>
  </si>
  <si>
    <t>WG-SH1901085</t>
    <phoneticPr fontId="23" type="noConversion"/>
  </si>
  <si>
    <t>闸阀/止回阀</t>
    <phoneticPr fontId="23" type="noConversion"/>
  </si>
  <si>
    <t>WG-SH1901086</t>
    <phoneticPr fontId="23" type="noConversion"/>
  </si>
  <si>
    <t>WG-LN1901087</t>
    <phoneticPr fontId="23" type="noConversion"/>
  </si>
  <si>
    <t>鸿顺</t>
    <phoneticPr fontId="23" type="noConversion"/>
  </si>
  <si>
    <t>燃气调压器</t>
    <phoneticPr fontId="23" type="noConversion"/>
  </si>
  <si>
    <t>WG-SH1901088</t>
    <phoneticPr fontId="23" type="noConversion"/>
  </si>
  <si>
    <t>WG-LN1901089</t>
    <phoneticPr fontId="23" type="noConversion"/>
  </si>
  <si>
    <t>畅通</t>
    <phoneticPr fontId="23" type="noConversion"/>
  </si>
  <si>
    <t>钢管/镀锌管</t>
    <phoneticPr fontId="23" type="noConversion"/>
  </si>
  <si>
    <t>WG-SH1901090</t>
    <phoneticPr fontId="23" type="noConversion"/>
  </si>
  <si>
    <t>WG-SH1901091</t>
    <phoneticPr fontId="23" type="noConversion"/>
  </si>
  <si>
    <t>宏普新跃</t>
    <phoneticPr fontId="23" type="noConversion"/>
  </si>
  <si>
    <t>浮球阀</t>
    <phoneticPr fontId="23" type="noConversion"/>
  </si>
  <si>
    <t>WG-SH1901092</t>
    <phoneticPr fontId="23" type="noConversion"/>
  </si>
  <si>
    <t>埃杰盾</t>
    <phoneticPr fontId="23" type="noConversion"/>
  </si>
  <si>
    <t>WG-SH1901093</t>
    <phoneticPr fontId="23" type="noConversion"/>
  </si>
  <si>
    <t>WG-SH1901094</t>
    <phoneticPr fontId="23" type="noConversion"/>
  </si>
  <si>
    <t>诚博</t>
    <phoneticPr fontId="23" type="noConversion"/>
  </si>
  <si>
    <t>球形止回阀</t>
    <phoneticPr fontId="23" type="noConversion"/>
  </si>
  <si>
    <t>WG-SH1901095</t>
    <phoneticPr fontId="23" type="noConversion"/>
  </si>
  <si>
    <t>玉捷</t>
    <phoneticPr fontId="23" type="noConversion"/>
  </si>
  <si>
    <t>WG-SH1901096</t>
    <phoneticPr fontId="23" type="noConversion"/>
  </si>
  <si>
    <t>无头高平台球阀</t>
    <phoneticPr fontId="23" type="noConversion"/>
  </si>
  <si>
    <t>WG-SH1901097</t>
    <phoneticPr fontId="23" type="noConversion"/>
  </si>
  <si>
    <t>电磁阀线圈</t>
    <phoneticPr fontId="23" type="noConversion"/>
  </si>
  <si>
    <t>空号</t>
    <phoneticPr fontId="23" type="noConversion"/>
  </si>
  <si>
    <t>WG-SH1901098</t>
    <phoneticPr fontId="23" type="noConversion"/>
  </si>
  <si>
    <t>WG-SH1901099</t>
    <phoneticPr fontId="23" type="noConversion"/>
  </si>
  <si>
    <t>2月</t>
    <phoneticPr fontId="23" type="noConversion"/>
  </si>
  <si>
    <t>WG-LN1902001</t>
    <phoneticPr fontId="23" type="noConversion"/>
  </si>
  <si>
    <t>HL190201</t>
    <phoneticPr fontId="23" type="noConversion"/>
  </si>
  <si>
    <t>XP11</t>
    <phoneticPr fontId="23" type="noConversion"/>
  </si>
  <si>
    <t>WG-LN1902002</t>
    <phoneticPr fontId="23" type="noConversion"/>
  </si>
  <si>
    <t>HL190109</t>
    <phoneticPr fontId="23" type="noConversion"/>
  </si>
  <si>
    <t>气动闸板阀</t>
    <phoneticPr fontId="23" type="noConversion"/>
  </si>
  <si>
    <t>WG-SH1902003</t>
    <phoneticPr fontId="23" type="noConversion"/>
  </si>
  <si>
    <t>HS1902006/HS1902004/HS1902001</t>
    <phoneticPr fontId="23" type="noConversion"/>
  </si>
  <si>
    <t>Z369/Z268/J179</t>
    <phoneticPr fontId="23" type="noConversion"/>
  </si>
  <si>
    <t>3-14/2-21/3-5</t>
    <phoneticPr fontId="23" type="noConversion"/>
  </si>
  <si>
    <t>WG-SH1902004</t>
    <phoneticPr fontId="23" type="noConversion"/>
  </si>
  <si>
    <t>HS1902001/HS1902003</t>
    <phoneticPr fontId="23" type="noConversion"/>
  </si>
  <si>
    <t>J179/Z170</t>
    <phoneticPr fontId="23" type="noConversion"/>
  </si>
  <si>
    <t>截止阀/闸阀</t>
    <phoneticPr fontId="23" type="noConversion"/>
  </si>
  <si>
    <t>3-5/2-21</t>
    <phoneticPr fontId="23" type="noConversion"/>
  </si>
  <si>
    <t>WG-SH1902005</t>
    <phoneticPr fontId="23" type="noConversion"/>
  </si>
  <si>
    <t>HS1902001</t>
    <phoneticPr fontId="23" type="noConversion"/>
  </si>
  <si>
    <t>J179</t>
    <phoneticPr fontId="23" type="noConversion"/>
  </si>
  <si>
    <t>海氟</t>
    <phoneticPr fontId="23" type="noConversion"/>
  </si>
  <si>
    <t>法兰蝶阀</t>
    <phoneticPr fontId="23" type="noConversion"/>
  </si>
  <si>
    <t>WG-SH1902006</t>
    <phoneticPr fontId="23" type="noConversion"/>
  </si>
  <si>
    <t>拓保</t>
    <phoneticPr fontId="23" type="noConversion"/>
  </si>
  <si>
    <t>UPVC阀</t>
    <phoneticPr fontId="23" type="noConversion"/>
  </si>
  <si>
    <t>WG-SH1902007</t>
    <phoneticPr fontId="23" type="noConversion"/>
  </si>
  <si>
    <t>HS1901109</t>
    <phoneticPr fontId="23" type="noConversion"/>
  </si>
  <si>
    <t>J288</t>
    <phoneticPr fontId="23" type="noConversion"/>
  </si>
  <si>
    <t>WG-SH1902008</t>
    <phoneticPr fontId="23" type="noConversion"/>
  </si>
  <si>
    <t>HS1902010</t>
    <phoneticPr fontId="23" type="noConversion"/>
  </si>
  <si>
    <t>WG-SH1902009</t>
    <phoneticPr fontId="23" type="noConversion"/>
  </si>
  <si>
    <t>HS1902002</t>
    <phoneticPr fontId="23" type="noConversion"/>
  </si>
  <si>
    <t>波莱斯</t>
    <phoneticPr fontId="23" type="noConversion"/>
  </si>
  <si>
    <t>WG-SH1902010</t>
    <phoneticPr fontId="23" type="noConversion"/>
  </si>
  <si>
    <t>HS1902004</t>
    <phoneticPr fontId="23" type="noConversion"/>
  </si>
  <si>
    <t>Z268</t>
    <phoneticPr fontId="23" type="noConversion"/>
  </si>
  <si>
    <t>过滤器</t>
    <phoneticPr fontId="23" type="noConversion"/>
  </si>
  <si>
    <t>WG-SH1902011</t>
    <phoneticPr fontId="23" type="noConversion"/>
  </si>
  <si>
    <t>HS1902015</t>
    <phoneticPr fontId="23" type="noConversion"/>
  </si>
  <si>
    <t>WG-SH1902012</t>
    <phoneticPr fontId="23" type="noConversion"/>
  </si>
  <si>
    <t>WG-LN1902013</t>
    <phoneticPr fontId="23" type="noConversion"/>
  </si>
  <si>
    <t>HL190202</t>
    <phoneticPr fontId="23" type="noConversion"/>
  </si>
  <si>
    <t>WG-SH1902014</t>
    <phoneticPr fontId="23" type="noConversion"/>
  </si>
  <si>
    <t>HS1902016</t>
    <phoneticPr fontId="23" type="noConversion"/>
  </si>
  <si>
    <t>Z238/J237</t>
    <phoneticPr fontId="23" type="noConversion"/>
  </si>
  <si>
    <t>止回阀/球阀</t>
    <phoneticPr fontId="23" type="noConversion"/>
  </si>
  <si>
    <t>3-11/2-25</t>
    <phoneticPr fontId="23" type="noConversion"/>
  </si>
  <si>
    <t>WG-SH1902015</t>
    <phoneticPr fontId="23" type="noConversion"/>
  </si>
  <si>
    <t>疏水阀</t>
    <phoneticPr fontId="23" type="noConversion"/>
  </si>
  <si>
    <t>WG-SH1902016</t>
    <phoneticPr fontId="23" type="noConversion"/>
  </si>
  <si>
    <t>WG-SH1902017</t>
    <phoneticPr fontId="23" type="noConversion"/>
  </si>
  <si>
    <t>HS1902040</t>
    <phoneticPr fontId="23" type="noConversion"/>
  </si>
  <si>
    <t>Z351</t>
    <phoneticPr fontId="23" type="noConversion"/>
  </si>
  <si>
    <t>欧科</t>
    <phoneticPr fontId="23" type="noConversion"/>
  </si>
  <si>
    <t>WG-SH1902018</t>
    <phoneticPr fontId="23" type="noConversion"/>
  </si>
  <si>
    <t>HS1902018</t>
    <phoneticPr fontId="23" type="noConversion"/>
  </si>
  <si>
    <t>WG-SH1902019</t>
    <phoneticPr fontId="23" type="noConversion"/>
  </si>
  <si>
    <t>HS1902016/HS1902023/HS1902017</t>
    <phoneticPr fontId="23" type="noConversion"/>
  </si>
  <si>
    <t>Z238/J280/J237</t>
    <phoneticPr fontId="23" type="noConversion"/>
  </si>
  <si>
    <t>3-11/3-10/3-1</t>
    <phoneticPr fontId="23" type="noConversion"/>
  </si>
  <si>
    <t>WG-SH1902020</t>
    <phoneticPr fontId="23" type="noConversion"/>
  </si>
  <si>
    <t>请购单</t>
    <phoneticPr fontId="23" type="noConversion"/>
  </si>
  <si>
    <t>腾翔耀辉</t>
    <phoneticPr fontId="23" type="noConversion"/>
  </si>
  <si>
    <t>取消，转至张雷订货</t>
    <phoneticPr fontId="23" type="noConversion"/>
  </si>
  <si>
    <t>WG-SH1902021</t>
    <phoneticPr fontId="23" type="noConversion"/>
  </si>
  <si>
    <t>HS1902023/HS1902022</t>
    <phoneticPr fontId="23" type="noConversion"/>
  </si>
  <si>
    <t>J280/J169</t>
    <phoneticPr fontId="23" type="noConversion"/>
  </si>
  <si>
    <t>3-10/3-10</t>
    <phoneticPr fontId="23" type="noConversion"/>
  </si>
  <si>
    <t>WG-LN1902022</t>
    <phoneticPr fontId="23" type="noConversion"/>
  </si>
  <si>
    <t>HL190205</t>
    <phoneticPr fontId="23" type="noConversion"/>
  </si>
  <si>
    <t>XP12</t>
    <phoneticPr fontId="23" type="noConversion"/>
  </si>
  <si>
    <t>WG-SH1902023</t>
    <phoneticPr fontId="23" type="noConversion"/>
  </si>
  <si>
    <t>WG-SH1902024</t>
    <phoneticPr fontId="23" type="noConversion"/>
  </si>
  <si>
    <t>WG-SH1902025</t>
    <phoneticPr fontId="23" type="noConversion"/>
  </si>
  <si>
    <t>HS1902033</t>
    <phoneticPr fontId="23" type="noConversion"/>
  </si>
  <si>
    <t>Y型过滤器</t>
    <phoneticPr fontId="23" type="noConversion"/>
  </si>
  <si>
    <t>WG-SH1902026</t>
    <phoneticPr fontId="23" type="noConversion"/>
  </si>
  <si>
    <t>HS1902026</t>
    <phoneticPr fontId="23" type="noConversion"/>
  </si>
  <si>
    <t>J012</t>
    <phoneticPr fontId="23" type="noConversion"/>
  </si>
  <si>
    <t>WG-SH1902027</t>
    <phoneticPr fontId="23" type="noConversion"/>
  </si>
  <si>
    <t>HS1902034</t>
    <phoneticPr fontId="23" type="noConversion"/>
  </si>
  <si>
    <t>WG-SH1902028</t>
    <phoneticPr fontId="23" type="noConversion"/>
  </si>
  <si>
    <t>HS1902036</t>
    <phoneticPr fontId="23" type="noConversion"/>
  </si>
  <si>
    <t>WG-SH1902029</t>
    <phoneticPr fontId="23" type="noConversion"/>
  </si>
  <si>
    <t>HS1902037</t>
    <phoneticPr fontId="23" type="noConversion"/>
  </si>
  <si>
    <t>Z369</t>
    <phoneticPr fontId="23" type="noConversion"/>
  </si>
  <si>
    <t>WG-SH1902030</t>
    <phoneticPr fontId="23" type="noConversion"/>
  </si>
  <si>
    <t>HS1902032</t>
    <phoneticPr fontId="23" type="noConversion"/>
  </si>
  <si>
    <t>WG-SH1902031</t>
    <phoneticPr fontId="23" type="noConversion"/>
  </si>
  <si>
    <t>青竹</t>
    <phoneticPr fontId="23" type="noConversion"/>
  </si>
  <si>
    <t>合格证</t>
    <phoneticPr fontId="23" type="noConversion"/>
  </si>
  <si>
    <t>WG-SH1902032</t>
    <phoneticPr fontId="23" type="noConversion"/>
  </si>
  <si>
    <t>HS1902039/HS1902038</t>
    <phoneticPr fontId="23" type="noConversion"/>
  </si>
  <si>
    <t>3-6/3-5</t>
    <phoneticPr fontId="23" type="noConversion"/>
  </si>
  <si>
    <t>WG-LN1902033</t>
    <phoneticPr fontId="23" type="noConversion"/>
  </si>
  <si>
    <t>HL190206</t>
    <phoneticPr fontId="23" type="noConversion"/>
  </si>
  <si>
    <t>ZF33</t>
    <phoneticPr fontId="23" type="noConversion"/>
  </si>
  <si>
    <t>WG-SH1902034</t>
    <phoneticPr fontId="23" type="noConversion"/>
  </si>
  <si>
    <t>HS1902044/备库</t>
    <phoneticPr fontId="23" type="noConversion"/>
  </si>
  <si>
    <t>G084</t>
    <phoneticPr fontId="23" type="noConversion"/>
  </si>
  <si>
    <t>WG-SH1902035</t>
    <phoneticPr fontId="23" type="noConversion"/>
  </si>
  <si>
    <t>HS1902044</t>
    <phoneticPr fontId="23" type="noConversion"/>
  </si>
  <si>
    <t>WG-LN1902036</t>
    <phoneticPr fontId="23" type="noConversion"/>
  </si>
  <si>
    <t>HL190207</t>
    <phoneticPr fontId="23" type="noConversion"/>
  </si>
  <si>
    <t>ZF34</t>
    <phoneticPr fontId="23" type="noConversion"/>
  </si>
  <si>
    <t>金锋</t>
    <phoneticPr fontId="23" type="noConversion"/>
  </si>
  <si>
    <t>电动衬氟调节阀</t>
    <phoneticPr fontId="23" type="noConversion"/>
  </si>
  <si>
    <t>WG-SH1902037</t>
    <phoneticPr fontId="23" type="noConversion"/>
  </si>
  <si>
    <t>HS1902045</t>
    <phoneticPr fontId="23" type="noConversion"/>
  </si>
  <si>
    <t>Z402</t>
    <phoneticPr fontId="23" type="noConversion"/>
  </si>
  <si>
    <t>隆尧诚信</t>
    <phoneticPr fontId="23" type="noConversion"/>
  </si>
  <si>
    <t>WG-LN1902038</t>
    <phoneticPr fontId="23" type="noConversion"/>
  </si>
  <si>
    <t>HL190208</t>
    <phoneticPr fontId="23" type="noConversion"/>
  </si>
  <si>
    <t>WG-LN1902039</t>
    <phoneticPr fontId="23" type="noConversion"/>
  </si>
  <si>
    <t>蜗轮蝶阀</t>
    <phoneticPr fontId="23" type="noConversion"/>
  </si>
  <si>
    <t>WG-SH1902040</t>
    <phoneticPr fontId="23" type="noConversion"/>
  </si>
  <si>
    <t>HS1902047</t>
    <phoneticPr fontId="23" type="noConversion"/>
  </si>
  <si>
    <t>WG-SC1902041</t>
    <phoneticPr fontId="23" type="noConversion"/>
  </si>
  <si>
    <t>WG-SH1902042</t>
    <phoneticPr fontId="23" type="noConversion"/>
  </si>
  <si>
    <t>气源三联件</t>
    <phoneticPr fontId="23" type="noConversion"/>
  </si>
  <si>
    <t>WG-SH1902043</t>
    <phoneticPr fontId="23" type="noConversion"/>
  </si>
  <si>
    <t>快速接头/消音器/L型支架</t>
    <phoneticPr fontId="23" type="noConversion"/>
  </si>
  <si>
    <t>WG-SH1902044</t>
    <phoneticPr fontId="23" type="noConversion"/>
  </si>
  <si>
    <t>备库</t>
    <phoneticPr fontId="23" type="noConversion"/>
  </si>
  <si>
    <t>WG-DY1902045</t>
    <phoneticPr fontId="23" type="noConversion"/>
  </si>
  <si>
    <t>联络单</t>
    <phoneticPr fontId="23" type="noConversion"/>
  </si>
  <si>
    <t>WG-SH1902046</t>
    <phoneticPr fontId="23" type="noConversion"/>
  </si>
  <si>
    <t>HS1901093</t>
    <phoneticPr fontId="23" type="noConversion"/>
  </si>
  <si>
    <t>G020</t>
    <phoneticPr fontId="23" type="noConversion"/>
  </si>
  <si>
    <t>双诚</t>
    <phoneticPr fontId="23" type="noConversion"/>
  </si>
  <si>
    <t>陶瓷球阀</t>
    <phoneticPr fontId="23" type="noConversion"/>
  </si>
  <si>
    <t>WG-SC1902047</t>
    <phoneticPr fontId="23" type="noConversion"/>
  </si>
  <si>
    <t>SC190202</t>
    <phoneticPr fontId="23" type="noConversion"/>
  </si>
  <si>
    <t>SJS06</t>
    <phoneticPr fontId="23" type="noConversion"/>
  </si>
  <si>
    <t>WG-SH1902048</t>
    <phoneticPr fontId="23" type="noConversion"/>
  </si>
  <si>
    <t>HS1902045/HS1902052</t>
    <phoneticPr fontId="23" type="noConversion"/>
  </si>
  <si>
    <t>G028/Z477</t>
    <phoneticPr fontId="23" type="noConversion"/>
  </si>
  <si>
    <t>3-7/3-7</t>
    <phoneticPr fontId="23" type="noConversion"/>
  </si>
  <si>
    <t>WG-SH1902049</t>
    <phoneticPr fontId="23" type="noConversion"/>
  </si>
  <si>
    <t>WG-LN1902050</t>
    <phoneticPr fontId="23" type="noConversion"/>
  </si>
  <si>
    <t>HL190211</t>
    <phoneticPr fontId="23" type="noConversion"/>
  </si>
  <si>
    <t>WG-SH1902051</t>
    <phoneticPr fontId="23" type="noConversion"/>
  </si>
  <si>
    <t>WG-SH1902052</t>
    <phoneticPr fontId="23" type="noConversion"/>
  </si>
  <si>
    <t>WG-SH1902053</t>
    <phoneticPr fontId="23" type="noConversion"/>
  </si>
  <si>
    <t>HS1902057</t>
    <phoneticPr fontId="23" type="noConversion"/>
  </si>
  <si>
    <t>Z099</t>
    <phoneticPr fontId="23" type="noConversion"/>
  </si>
  <si>
    <t>WG-SH1902054</t>
    <phoneticPr fontId="23" type="noConversion"/>
  </si>
  <si>
    <t>HS1902053</t>
    <phoneticPr fontId="23" type="noConversion"/>
  </si>
  <si>
    <t>WG-SH1902055</t>
    <phoneticPr fontId="23" type="noConversion"/>
  </si>
  <si>
    <t>微阻缓闭止回阀</t>
    <phoneticPr fontId="23" type="noConversion"/>
  </si>
  <si>
    <t>2019年1月份订货</t>
    <phoneticPr fontId="23" type="noConversion"/>
  </si>
  <si>
    <t>合计：</t>
    <phoneticPr fontId="23" type="noConversion"/>
  </si>
  <si>
    <t>2019年2月份订货</t>
    <phoneticPr fontId="23" type="noConversion"/>
  </si>
  <si>
    <t>取消订单</t>
  </si>
  <si>
    <t>12-29/1-9</t>
  </si>
  <si>
    <t>1-14/1-7</t>
  </si>
  <si>
    <t>1-7/1-11/5月</t>
  </si>
  <si>
    <t>1-4/1-15</t>
  </si>
  <si>
    <t>1-9/5月</t>
  </si>
  <si>
    <t>1-9/1-31</t>
  </si>
  <si>
    <t>1-3/1-7</t>
  </si>
  <si>
    <t>1-5/1-15</t>
  </si>
  <si>
    <t>1-4/1-8</t>
  </si>
  <si>
    <t>1-4/1-13</t>
  </si>
  <si>
    <t>年后</t>
  </si>
  <si>
    <t>阀业</t>
    <phoneticPr fontId="23" type="noConversion"/>
  </si>
  <si>
    <t>DYWD1901001</t>
    <phoneticPr fontId="23" type="noConversion"/>
  </si>
  <si>
    <t>HS1901040</t>
    <phoneticPr fontId="23" type="noConversion"/>
  </si>
  <si>
    <t>Z314</t>
    <phoneticPr fontId="23" type="noConversion"/>
  </si>
  <si>
    <t>Y</t>
    <phoneticPr fontId="23" type="noConversion"/>
  </si>
  <si>
    <t>1月</t>
    <phoneticPr fontId="23" type="noConversion"/>
  </si>
  <si>
    <t>DYWD1901002</t>
    <phoneticPr fontId="23" type="noConversion"/>
  </si>
  <si>
    <t>SD1980746</t>
    <phoneticPr fontId="23" type="noConversion"/>
  </si>
  <si>
    <t>X5</t>
    <phoneticPr fontId="23" type="noConversion"/>
  </si>
  <si>
    <t>手柄蝶阀</t>
    <phoneticPr fontId="23" type="noConversion"/>
  </si>
  <si>
    <t>客户</t>
    <phoneticPr fontId="23" type="noConversion"/>
  </si>
  <si>
    <t>上海/大宇</t>
    <phoneticPr fontId="23" type="noConversion"/>
  </si>
  <si>
    <t>DYWD1901003</t>
    <phoneticPr fontId="23" type="noConversion"/>
  </si>
  <si>
    <t>HS1901013/HX1901020</t>
    <phoneticPr fontId="23" type="noConversion"/>
  </si>
  <si>
    <t>J220</t>
    <phoneticPr fontId="23" type="noConversion"/>
  </si>
  <si>
    <t>半包胶止回阀</t>
    <phoneticPr fontId="23" type="noConversion"/>
  </si>
  <si>
    <t>北京</t>
    <phoneticPr fontId="23" type="noConversion"/>
  </si>
  <si>
    <t>DYWD1901004</t>
    <phoneticPr fontId="23" type="noConversion"/>
  </si>
  <si>
    <t>HS1811009</t>
    <phoneticPr fontId="23" type="noConversion"/>
  </si>
  <si>
    <t>Z429</t>
    <phoneticPr fontId="23" type="noConversion"/>
  </si>
  <si>
    <t>截止阀/闸阀</t>
    <phoneticPr fontId="23" type="noConversion"/>
  </si>
  <si>
    <t>上海</t>
    <phoneticPr fontId="23" type="noConversion"/>
  </si>
  <si>
    <t>上海</t>
    <phoneticPr fontId="23" type="noConversion"/>
  </si>
  <si>
    <t>DYWD1901005</t>
    <phoneticPr fontId="23" type="noConversion"/>
  </si>
  <si>
    <t>HS1812030</t>
    <phoneticPr fontId="23" type="noConversion"/>
  </si>
  <si>
    <t>J144</t>
    <phoneticPr fontId="23" type="noConversion"/>
  </si>
  <si>
    <t>蝶阀</t>
    <phoneticPr fontId="23" type="noConversion"/>
  </si>
  <si>
    <t>阀世博</t>
    <phoneticPr fontId="23" type="noConversion"/>
  </si>
  <si>
    <t>无头蝶阀</t>
    <phoneticPr fontId="23" type="noConversion"/>
  </si>
  <si>
    <t>阀业</t>
    <phoneticPr fontId="23" type="noConversion"/>
  </si>
  <si>
    <t>DYWD1901006</t>
    <phoneticPr fontId="23" type="noConversion"/>
  </si>
  <si>
    <t>HXYJ190101</t>
    <phoneticPr fontId="23" type="noConversion"/>
  </si>
  <si>
    <t>S274</t>
    <phoneticPr fontId="23" type="noConversion"/>
  </si>
  <si>
    <t>手柄蝶阀</t>
    <phoneticPr fontId="23" type="noConversion"/>
  </si>
  <si>
    <t>DYWD1901007</t>
    <phoneticPr fontId="23" type="noConversion"/>
  </si>
  <si>
    <t>HX1901036</t>
    <phoneticPr fontId="23" type="noConversion"/>
  </si>
  <si>
    <t>G177</t>
    <phoneticPr fontId="23" type="noConversion"/>
  </si>
  <si>
    <t>时代</t>
    <phoneticPr fontId="23" type="noConversion"/>
  </si>
  <si>
    <t>DYWD1901008</t>
    <phoneticPr fontId="23" type="noConversion"/>
  </si>
  <si>
    <t>SD-YJ190101</t>
    <phoneticPr fontId="23" type="noConversion"/>
  </si>
  <si>
    <t>K03</t>
    <phoneticPr fontId="23" type="noConversion"/>
  </si>
  <si>
    <t>盈科</t>
    <phoneticPr fontId="23" type="noConversion"/>
  </si>
  <si>
    <t>蝶式止回阀</t>
    <phoneticPr fontId="23" type="noConversion"/>
  </si>
  <si>
    <t>DYWD1901009</t>
    <phoneticPr fontId="23" type="noConversion"/>
  </si>
  <si>
    <t>SD181229</t>
    <phoneticPr fontId="23" type="noConversion"/>
  </si>
  <si>
    <t>K03</t>
    <phoneticPr fontId="23" type="noConversion"/>
  </si>
  <si>
    <t>博琨</t>
    <phoneticPr fontId="23" type="noConversion"/>
  </si>
  <si>
    <t>明杆闸阀/暗杆闸阀</t>
    <phoneticPr fontId="23" type="noConversion"/>
  </si>
  <si>
    <t>待定</t>
    <phoneticPr fontId="23" type="noConversion"/>
  </si>
  <si>
    <t>DYWD1901010</t>
    <phoneticPr fontId="23" type="noConversion"/>
  </si>
  <si>
    <t>HX1901020</t>
    <phoneticPr fontId="23" type="noConversion"/>
  </si>
  <si>
    <t>X417</t>
    <phoneticPr fontId="23" type="noConversion"/>
  </si>
  <si>
    <t>1月</t>
    <phoneticPr fontId="23" type="noConversion"/>
  </si>
  <si>
    <t>DYWD1901011</t>
    <phoneticPr fontId="23" type="noConversion"/>
  </si>
  <si>
    <t>超众</t>
    <phoneticPr fontId="23" type="noConversion"/>
  </si>
  <si>
    <t>减压阀</t>
    <phoneticPr fontId="23" type="noConversion"/>
  </si>
  <si>
    <t>DYWD1901012</t>
    <phoneticPr fontId="23" type="noConversion"/>
  </si>
  <si>
    <t>FT181205</t>
    <phoneticPr fontId="23" type="noConversion"/>
  </si>
  <si>
    <t>M039</t>
    <phoneticPr fontId="23" type="noConversion"/>
  </si>
  <si>
    <t>罗福</t>
    <phoneticPr fontId="23" type="noConversion"/>
  </si>
  <si>
    <t>对夹手柄蝶阀</t>
    <phoneticPr fontId="23" type="noConversion"/>
  </si>
  <si>
    <t>Y</t>
    <phoneticPr fontId="23" type="noConversion"/>
  </si>
  <si>
    <t>大宇</t>
    <phoneticPr fontId="23" type="noConversion"/>
  </si>
  <si>
    <t>DYWD1901013</t>
    <phoneticPr fontId="23" type="noConversion"/>
  </si>
  <si>
    <t>HX1901034</t>
    <phoneticPr fontId="23" type="noConversion"/>
  </si>
  <si>
    <t>G175</t>
    <phoneticPr fontId="23" type="noConversion"/>
  </si>
  <si>
    <t>软接头</t>
    <phoneticPr fontId="23" type="noConversion"/>
  </si>
  <si>
    <t>北京</t>
    <phoneticPr fontId="23" type="noConversion"/>
  </si>
  <si>
    <t>DYWD1901014</t>
    <phoneticPr fontId="23" type="noConversion"/>
  </si>
  <si>
    <t>HX1901023/HX1901027</t>
    <phoneticPr fontId="23" type="noConversion"/>
  </si>
  <si>
    <t>Y063/X488</t>
    <phoneticPr fontId="23" type="noConversion"/>
  </si>
  <si>
    <t>无头蝶阀/手柄蝶阀</t>
    <phoneticPr fontId="23" type="noConversion"/>
  </si>
  <si>
    <t>DYWD1901015</t>
    <phoneticPr fontId="23" type="noConversion"/>
  </si>
  <si>
    <t>HX1812072</t>
    <phoneticPr fontId="23" type="noConversion"/>
  </si>
  <si>
    <t>L162</t>
    <phoneticPr fontId="23" type="noConversion"/>
  </si>
  <si>
    <t>DYWD1901016</t>
    <phoneticPr fontId="23" type="noConversion"/>
  </si>
  <si>
    <t>SH181252</t>
    <phoneticPr fontId="23" type="noConversion"/>
  </si>
  <si>
    <t>HX1706066/HX1802023</t>
    <phoneticPr fontId="23" type="noConversion"/>
  </si>
  <si>
    <t>科瑞德</t>
    <phoneticPr fontId="23" type="noConversion"/>
  </si>
  <si>
    <t>DYWD1901017</t>
    <phoneticPr fontId="23" type="noConversion"/>
  </si>
  <si>
    <t>HX1901033</t>
    <phoneticPr fontId="23" type="noConversion"/>
  </si>
  <si>
    <t>H105</t>
    <phoneticPr fontId="23" type="noConversion"/>
  </si>
  <si>
    <t>DYWD1901018</t>
    <phoneticPr fontId="23" type="noConversion"/>
  </si>
  <si>
    <t>SD190105</t>
    <phoneticPr fontId="23" type="noConversion"/>
  </si>
  <si>
    <t>K09</t>
    <phoneticPr fontId="23" type="noConversion"/>
  </si>
  <si>
    <t>电动调节型执行器</t>
    <phoneticPr fontId="23" type="noConversion"/>
  </si>
  <si>
    <t>DYWD1901019</t>
    <phoneticPr fontId="23" type="noConversion"/>
  </si>
  <si>
    <t>HS1901027/HS1901030/HS1901029</t>
    <phoneticPr fontId="23" type="noConversion"/>
  </si>
  <si>
    <t>G205/J156/J156</t>
    <phoneticPr fontId="23" type="noConversion"/>
  </si>
  <si>
    <t>DYWD1901020</t>
    <phoneticPr fontId="23" type="noConversion"/>
  </si>
  <si>
    <t>HX1901017</t>
    <phoneticPr fontId="23" type="noConversion"/>
  </si>
  <si>
    <t>H049</t>
    <phoneticPr fontId="23" type="noConversion"/>
  </si>
  <si>
    <t>DYWD1901021</t>
    <phoneticPr fontId="23" type="noConversion"/>
  </si>
  <si>
    <t>HX1901026</t>
    <phoneticPr fontId="23" type="noConversion"/>
  </si>
  <si>
    <t>S261</t>
    <phoneticPr fontId="23" type="noConversion"/>
  </si>
  <si>
    <t>大宇/上海</t>
    <phoneticPr fontId="23" type="noConversion"/>
  </si>
  <si>
    <t>DYWD1901022</t>
    <phoneticPr fontId="23" type="noConversion"/>
  </si>
  <si>
    <t>HX1901025/HS1901029</t>
    <phoneticPr fontId="23" type="noConversion"/>
  </si>
  <si>
    <t>T029/J156</t>
    <phoneticPr fontId="23" type="noConversion"/>
  </si>
  <si>
    <t>蜗轮蝶阀</t>
    <phoneticPr fontId="23" type="noConversion"/>
  </si>
  <si>
    <t>DYWD1901023</t>
    <phoneticPr fontId="23" type="noConversion"/>
  </si>
  <si>
    <t>HX1812029</t>
    <phoneticPr fontId="23" type="noConversion"/>
  </si>
  <si>
    <t>DYWD1901024</t>
    <phoneticPr fontId="23" type="noConversion"/>
  </si>
  <si>
    <t>HS1901031/HS1901029</t>
    <phoneticPr fontId="23" type="noConversion"/>
  </si>
  <si>
    <t>Z406/J156</t>
    <phoneticPr fontId="23" type="noConversion"/>
  </si>
  <si>
    <t>市场管理部</t>
    <phoneticPr fontId="23" type="noConversion"/>
  </si>
  <si>
    <t>DYWD1901025</t>
    <phoneticPr fontId="23" type="noConversion"/>
  </si>
  <si>
    <t>HX1812012</t>
    <phoneticPr fontId="23" type="noConversion"/>
  </si>
  <si>
    <t>退货</t>
    <phoneticPr fontId="23" type="noConversion"/>
  </si>
  <si>
    <t>DYWD1901026</t>
    <phoneticPr fontId="23" type="noConversion"/>
  </si>
  <si>
    <t>SC190101</t>
    <phoneticPr fontId="23" type="noConversion"/>
  </si>
  <si>
    <t>SGZ01</t>
    <phoneticPr fontId="23" type="noConversion"/>
  </si>
  <si>
    <t>蝶阀</t>
    <phoneticPr fontId="23" type="noConversion"/>
  </si>
  <si>
    <t>DYWD1901027</t>
    <phoneticPr fontId="23" type="noConversion"/>
  </si>
  <si>
    <t>DYWD1901028</t>
    <phoneticPr fontId="23" type="noConversion"/>
  </si>
  <si>
    <t>HX1812019</t>
    <phoneticPr fontId="23" type="noConversion"/>
  </si>
  <si>
    <t>请购单</t>
    <phoneticPr fontId="23" type="noConversion"/>
  </si>
  <si>
    <t>配件</t>
    <phoneticPr fontId="23" type="noConversion"/>
  </si>
  <si>
    <t>DYWD1901029</t>
    <phoneticPr fontId="23" type="noConversion"/>
  </si>
  <si>
    <t>HX1709032</t>
    <phoneticPr fontId="23" type="noConversion"/>
  </si>
  <si>
    <t>X636</t>
    <phoneticPr fontId="23" type="noConversion"/>
  </si>
  <si>
    <t>圣海</t>
    <phoneticPr fontId="23" type="noConversion"/>
  </si>
  <si>
    <t>金属硬密封蝶阀</t>
    <phoneticPr fontId="23" type="noConversion"/>
  </si>
  <si>
    <t>DYWD1901030</t>
    <phoneticPr fontId="23" type="noConversion"/>
  </si>
  <si>
    <t>SH190115</t>
    <phoneticPr fontId="23" type="noConversion"/>
  </si>
  <si>
    <t>HX1810062</t>
    <phoneticPr fontId="23" type="noConversion"/>
  </si>
  <si>
    <t>DYWD1901031</t>
    <phoneticPr fontId="23" type="noConversion"/>
  </si>
  <si>
    <t>SC1812007</t>
    <phoneticPr fontId="23" type="noConversion"/>
  </si>
  <si>
    <t>综合服务</t>
    <phoneticPr fontId="23" type="noConversion"/>
  </si>
  <si>
    <t>DYWD1901032</t>
    <phoneticPr fontId="23" type="noConversion"/>
  </si>
  <si>
    <t>DYWD1901033</t>
    <phoneticPr fontId="23" type="noConversion"/>
  </si>
  <si>
    <t>HX1812055</t>
    <phoneticPr fontId="23" type="noConversion"/>
  </si>
  <si>
    <t>S260</t>
    <phoneticPr fontId="23" type="noConversion"/>
  </si>
  <si>
    <t>凯鑫</t>
    <phoneticPr fontId="23" type="noConversion"/>
  </si>
  <si>
    <t>UPVC蝶阀</t>
    <phoneticPr fontId="23" type="noConversion"/>
  </si>
  <si>
    <t>SHWD1901001</t>
    <phoneticPr fontId="23" type="noConversion"/>
  </si>
  <si>
    <t>HS1901001/HS1812030</t>
    <phoneticPr fontId="23" type="noConversion"/>
  </si>
  <si>
    <t>J052/J144</t>
    <phoneticPr fontId="23" type="noConversion"/>
  </si>
  <si>
    <t>闸阀/无头闸阀</t>
    <phoneticPr fontId="23" type="noConversion"/>
  </si>
  <si>
    <t>SHWD1901002</t>
    <phoneticPr fontId="23" type="noConversion"/>
  </si>
  <si>
    <t>HS1812030</t>
    <phoneticPr fontId="23" type="noConversion"/>
  </si>
  <si>
    <t>J144</t>
    <phoneticPr fontId="23" type="noConversion"/>
  </si>
  <si>
    <t>无头调节阀</t>
    <phoneticPr fontId="23" type="noConversion"/>
  </si>
  <si>
    <t>SHWD1901003</t>
    <phoneticPr fontId="23" type="noConversion"/>
  </si>
  <si>
    <t>德晟特</t>
    <phoneticPr fontId="23" type="noConversion"/>
  </si>
  <si>
    <t>SHWD1901004</t>
    <phoneticPr fontId="23" type="noConversion"/>
  </si>
  <si>
    <t>扬州</t>
    <phoneticPr fontId="23" type="noConversion"/>
  </si>
  <si>
    <t>SHWD1901005</t>
    <phoneticPr fontId="23" type="noConversion"/>
  </si>
  <si>
    <t>HS1901017</t>
    <phoneticPr fontId="23" type="noConversion"/>
  </si>
  <si>
    <t>诚真</t>
    <phoneticPr fontId="23" type="noConversion"/>
  </si>
  <si>
    <t>SHWD1901006</t>
    <phoneticPr fontId="23" type="noConversion"/>
  </si>
  <si>
    <t>静态平衡阀</t>
    <phoneticPr fontId="23" type="noConversion"/>
  </si>
  <si>
    <t>SHWD1901007</t>
    <phoneticPr fontId="23" type="noConversion"/>
  </si>
  <si>
    <t>HS1901038</t>
    <phoneticPr fontId="23" type="noConversion"/>
  </si>
  <si>
    <t>SHWD1901008</t>
    <phoneticPr fontId="23" type="noConversion"/>
  </si>
  <si>
    <t>HS1812001</t>
    <phoneticPr fontId="23" type="noConversion"/>
  </si>
  <si>
    <t>SHWD1901009</t>
    <phoneticPr fontId="23" type="noConversion"/>
  </si>
  <si>
    <t>HS1901020/HS1901026</t>
    <phoneticPr fontId="23" type="noConversion"/>
  </si>
  <si>
    <t>Z120/Z170</t>
    <phoneticPr fontId="23" type="noConversion"/>
  </si>
  <si>
    <t>SHWD1901010</t>
    <phoneticPr fontId="23" type="noConversion"/>
  </si>
  <si>
    <t>HS1901027</t>
    <phoneticPr fontId="23" type="noConversion"/>
  </si>
  <si>
    <t>G205</t>
    <phoneticPr fontId="23" type="noConversion"/>
  </si>
  <si>
    <t>SHWD1901011</t>
    <phoneticPr fontId="23" type="noConversion"/>
  </si>
  <si>
    <t>HS1901035</t>
    <phoneticPr fontId="23" type="noConversion"/>
  </si>
  <si>
    <t>SHWD1901012</t>
    <phoneticPr fontId="23" type="noConversion"/>
  </si>
  <si>
    <t>HS1901039</t>
    <phoneticPr fontId="23" type="noConversion"/>
  </si>
  <si>
    <t>Z435</t>
    <phoneticPr fontId="23" type="noConversion"/>
  </si>
  <si>
    <t>电动三通阀</t>
    <phoneticPr fontId="23" type="noConversion"/>
  </si>
  <si>
    <t>SHWD1901013</t>
    <phoneticPr fontId="23" type="noConversion"/>
  </si>
  <si>
    <t>HS1901042</t>
    <phoneticPr fontId="23" type="noConversion"/>
  </si>
  <si>
    <t>Z098</t>
    <phoneticPr fontId="23" type="noConversion"/>
  </si>
  <si>
    <t>SHWD1901014</t>
    <phoneticPr fontId="23" type="noConversion"/>
  </si>
  <si>
    <t>SH190102/HS1901046</t>
    <phoneticPr fontId="23" type="noConversion"/>
  </si>
  <si>
    <t>斯坦福</t>
    <phoneticPr fontId="23" type="noConversion"/>
  </si>
  <si>
    <t>四氟垫/球阀</t>
    <phoneticPr fontId="23" type="noConversion"/>
  </si>
  <si>
    <t>SHWD1901015</t>
    <phoneticPr fontId="23" type="noConversion"/>
  </si>
  <si>
    <t>HS1901044-Z424</t>
    <phoneticPr fontId="23" type="noConversion"/>
  </si>
  <si>
    <t>Z424</t>
    <phoneticPr fontId="23" type="noConversion"/>
  </si>
  <si>
    <t>V型球阀</t>
    <phoneticPr fontId="23" type="noConversion"/>
  </si>
  <si>
    <t>SDWD1901001</t>
    <phoneticPr fontId="23" type="noConversion"/>
  </si>
  <si>
    <t>HS1901001</t>
    <phoneticPr fontId="23" type="noConversion"/>
  </si>
  <si>
    <t>J052</t>
    <phoneticPr fontId="23" type="noConversion"/>
  </si>
  <si>
    <t>橡胶软接头</t>
    <phoneticPr fontId="23" type="noConversion"/>
  </si>
  <si>
    <t>SDWD1901002</t>
    <phoneticPr fontId="23" type="noConversion"/>
  </si>
  <si>
    <t>可曲挠偏心异径橡胶接头</t>
    <phoneticPr fontId="23" type="noConversion"/>
  </si>
  <si>
    <t>SDWD1901003</t>
    <phoneticPr fontId="23" type="noConversion"/>
  </si>
  <si>
    <t>SD190106</t>
    <phoneticPr fontId="23" type="noConversion"/>
  </si>
  <si>
    <t>K07</t>
    <phoneticPr fontId="23" type="noConversion"/>
  </si>
  <si>
    <t>SDWD1901004</t>
    <phoneticPr fontId="23" type="noConversion"/>
  </si>
  <si>
    <t>HX1901034</t>
    <phoneticPr fontId="23" type="noConversion"/>
  </si>
  <si>
    <t>波莱斯</t>
    <phoneticPr fontId="23" type="noConversion"/>
  </si>
  <si>
    <t>SDWD1901005</t>
    <phoneticPr fontId="23" type="noConversion"/>
  </si>
  <si>
    <t>SD-YJ190102</t>
    <phoneticPr fontId="23" type="noConversion"/>
  </si>
  <si>
    <t>盈科</t>
    <phoneticPr fontId="23" type="noConversion"/>
  </si>
  <si>
    <t>止回阀</t>
    <phoneticPr fontId="23" type="noConversion"/>
  </si>
  <si>
    <t>SDWD1901006</t>
    <phoneticPr fontId="23" type="noConversion"/>
  </si>
  <si>
    <t>SD190102</t>
    <phoneticPr fontId="23" type="noConversion"/>
  </si>
  <si>
    <t>SDWD1901007</t>
    <phoneticPr fontId="23" type="noConversion"/>
  </si>
  <si>
    <t>方标牌</t>
    <phoneticPr fontId="23" type="noConversion"/>
  </si>
  <si>
    <t>HX1807038</t>
    <phoneticPr fontId="23" type="noConversion"/>
  </si>
  <si>
    <t>Y055</t>
    <phoneticPr fontId="23" type="noConversion"/>
  </si>
  <si>
    <t>竖立疏水阀</t>
    <phoneticPr fontId="23" type="noConversion"/>
  </si>
  <si>
    <t>SDWD1901009</t>
    <phoneticPr fontId="23" type="noConversion"/>
  </si>
  <si>
    <t>K03</t>
    <phoneticPr fontId="23" type="noConversion"/>
  </si>
  <si>
    <t>万瑞</t>
    <phoneticPr fontId="23" type="noConversion"/>
  </si>
  <si>
    <t>SDWD1901010</t>
    <phoneticPr fontId="23" type="noConversion"/>
  </si>
  <si>
    <t>罗福</t>
    <phoneticPr fontId="23" type="noConversion"/>
  </si>
  <si>
    <t>有销蝶阀</t>
    <phoneticPr fontId="23" type="noConversion"/>
  </si>
  <si>
    <t>310D7A1XH-10Q</t>
    <phoneticPr fontId="23" type="noConversion"/>
  </si>
  <si>
    <t>WG-SH1903001</t>
  </si>
  <si>
    <t>380V无源触点开关型电动执行器</t>
  </si>
  <si>
    <t>HS1902061-Z231</t>
  </si>
  <si>
    <t>WG-SH1903002</t>
  </si>
  <si>
    <t>直通式隔膜阀</t>
  </si>
  <si>
    <t>G46J-10Q</t>
  </si>
  <si>
    <t>球墨铸铁衬EPDM，法兰连接，介质：循环浆液</t>
  </si>
  <si>
    <t>HS1902058-G202</t>
  </si>
  <si>
    <t>球墨铸铁衬EPDM，法兰连接，介质：石膏浆液</t>
  </si>
  <si>
    <t>球墨铸铁衬EPDM，介质：石灰石浆液，法兰连接</t>
  </si>
  <si>
    <t>球墨铸铁衬EPDM，法兰连接，介质：滤液</t>
  </si>
  <si>
    <t>球墨铸铁衬EPDM，法兰连接，介质：脱硫浆液</t>
  </si>
  <si>
    <t>WG-SH1903003</t>
  </si>
  <si>
    <t>万瑞</t>
  </si>
  <si>
    <t>可曲挠柔性接头</t>
  </si>
  <si>
    <t>碳钢法兰，EPDM胶，法兰连接，介质：石膏浆液</t>
  </si>
  <si>
    <t>碳钢法兰，EPDM胶，介质：石灰石浆液</t>
  </si>
  <si>
    <t>碳钢法兰，EPDM胶，法兰连接，介质：脱硫浆液</t>
  </si>
  <si>
    <t>碳钢法兰，EPDM胶，法兰连接，介质：滤液</t>
  </si>
  <si>
    <t>碳钢法兰，EPDM胶，法兰连接，介质水</t>
  </si>
  <si>
    <t>碳钢法兰，EPDM胶，法兰连接</t>
  </si>
  <si>
    <t>碳钢法兰，EPDM胶，介质：循环浆液，法兰连接，</t>
  </si>
  <si>
    <t>金属补偿器</t>
  </si>
  <si>
    <t>PN16</t>
  </si>
  <si>
    <t>304，法兰连接，介质：除盐水</t>
  </si>
  <si>
    <t>304，法兰连接介质：20%～25%浓度氨水</t>
  </si>
  <si>
    <t>WG-SH1903004</t>
  </si>
  <si>
    <t>康密迪</t>
  </si>
  <si>
    <t>背压阀</t>
  </si>
  <si>
    <t>工作压力～1.6MPA</t>
  </si>
  <si>
    <t>304，螺纹连接，介质：除盐水，PN16</t>
  </si>
  <si>
    <t>304，螺纹连接，PN16介质：20%～25%浓度氨水</t>
  </si>
  <si>
    <t>WG-SH1903005</t>
  </si>
  <si>
    <t>伟源</t>
  </si>
  <si>
    <t>三片式不锈钢球阀</t>
  </si>
  <si>
    <t>SS304，法兰连接，介质：压缩空气</t>
  </si>
  <si>
    <t>SS304，法兰连接，介质：除盐水</t>
  </si>
  <si>
    <t>SS304，法兰连接，介质：20%～25%浓度氨水</t>
  </si>
  <si>
    <t>WG-SH1903006</t>
  </si>
  <si>
    <t>恒科</t>
  </si>
  <si>
    <t xml:space="preserve">GL41W-16P </t>
  </si>
  <si>
    <t>304，法兰连接,介质：20%～25%浓度氨水</t>
  </si>
  <si>
    <t>H44H-16P</t>
  </si>
  <si>
    <t>SS304，介质：水</t>
  </si>
  <si>
    <t>304，法兰连接，介质：消防水</t>
  </si>
  <si>
    <t>304，法兰连接，介质：杂用压缩空气</t>
  </si>
  <si>
    <t>WG-SH1903007</t>
  </si>
  <si>
    <t>GL41H-10C</t>
  </si>
  <si>
    <t>碳钢体，304网，法兰连接，介质水L=300mm</t>
  </si>
  <si>
    <t>法兰式截止阀</t>
  </si>
  <si>
    <t>J41W-10C</t>
  </si>
  <si>
    <t>碳钢，法兰连接，介质：水</t>
  </si>
  <si>
    <t>WG-SH1903008</t>
  </si>
  <si>
    <t>外螺纹截止阀</t>
  </si>
  <si>
    <t>J21W-10C</t>
  </si>
  <si>
    <t>碳钢，介质：水</t>
  </si>
  <si>
    <t>碳钢，介质：脱硫</t>
  </si>
  <si>
    <t>J21W-10P</t>
  </si>
  <si>
    <t>304，螺纹连接介质：20%～25%浓度氨水</t>
  </si>
  <si>
    <t xml:space="preserve"> </t>
  </si>
  <si>
    <t>304，介质：脱硫浆液，L=155mm</t>
  </si>
  <si>
    <t>WG-SH1903009</t>
  </si>
  <si>
    <t>304，螺纹连接，介质：除盐水</t>
  </si>
  <si>
    <t>304，螺纹连接</t>
  </si>
  <si>
    <t>H14H-16P</t>
  </si>
  <si>
    <t>内螺纹截止阀</t>
  </si>
  <si>
    <t>丝扣304，S型，介质：脱硫浆液</t>
  </si>
  <si>
    <t>304两片式，介质：水</t>
  </si>
  <si>
    <t>SS304，两片式，介质：空气</t>
  </si>
  <si>
    <t>SS304，两片式，介质：压缩空气</t>
  </si>
  <si>
    <t>304两片式，介质：脱硫</t>
  </si>
  <si>
    <t>304，焊接，介质：5%浓度氨水</t>
  </si>
  <si>
    <t>304，焊接，介质：杂用压缩空气</t>
  </si>
  <si>
    <t>304，焊接，介质：除盐水</t>
  </si>
  <si>
    <t>304,焊接，介质：20%～25%浓度氨水/除盐水</t>
  </si>
  <si>
    <t>304，焊接，介质：20%～25%浓度氨水</t>
  </si>
  <si>
    <t>304，焊接介质：20%～25%浓度氨水</t>
  </si>
  <si>
    <t>WG-SH1903010</t>
  </si>
  <si>
    <t>波莱斯</t>
  </si>
  <si>
    <t>立式升降止回阀</t>
  </si>
  <si>
    <t>工作压力0.2Mpa，螺纹标准BSPT,密封PTFE,H12W-16P</t>
  </si>
  <si>
    <t>304SS  螺纹连接，介质：杂用压缩空气</t>
  </si>
  <si>
    <t>WG-SH1903011</t>
  </si>
  <si>
    <t>领汇兴</t>
  </si>
  <si>
    <t>球铁体，304SS网，常温水，目数100目</t>
  </si>
  <si>
    <t>HS1902060-J156</t>
  </si>
  <si>
    <t>WG-SH1903012</t>
  </si>
  <si>
    <t>浮球疏水阀</t>
  </si>
  <si>
    <t>CS41H-10C</t>
  </si>
  <si>
    <t>铸钢，原色，常温水（法兰）</t>
  </si>
  <si>
    <t>WG-SH1903013</t>
  </si>
  <si>
    <t>手动截止阀</t>
  </si>
  <si>
    <t>铸钢，常温水（法兰）</t>
  </si>
  <si>
    <t>WG-SH1903014</t>
  </si>
  <si>
    <t>铸钢体</t>
  </si>
  <si>
    <t>HL190302-XP07</t>
  </si>
  <si>
    <t>WG-SH1903015</t>
  </si>
  <si>
    <t>双作用气动执行器（不含其他配件）</t>
  </si>
  <si>
    <t>KT75</t>
  </si>
  <si>
    <t>KT88</t>
  </si>
  <si>
    <t>WG-SH1903016</t>
  </si>
  <si>
    <t>DN40-50</t>
  </si>
  <si>
    <t>WG-SH1903017</t>
  </si>
  <si>
    <t>Q41F-25P</t>
  </si>
  <si>
    <t>304体，304球</t>
  </si>
  <si>
    <t>WG-SH1903018</t>
  </si>
  <si>
    <t>盈科</t>
  </si>
  <si>
    <t>球铁体，304板</t>
  </si>
  <si>
    <t>WG-SH1903019</t>
  </si>
  <si>
    <t>304体，304球，附图纸</t>
  </si>
  <si>
    <t>WG-SH1903020</t>
  </si>
  <si>
    <t>铸钢，不锈钢201网，常温水，</t>
  </si>
  <si>
    <t>HS1903003-Z184</t>
  </si>
  <si>
    <t>WG-SH1903021</t>
  </si>
  <si>
    <t>余姚</t>
  </si>
  <si>
    <t>丝扣电磁阀</t>
  </si>
  <si>
    <t>PN10</t>
  </si>
  <si>
    <t>220V,50HZ 丝扣</t>
  </si>
  <si>
    <t>WG-SH1903022</t>
  </si>
  <si>
    <t>WG-SH1903023</t>
  </si>
  <si>
    <t>渤海</t>
  </si>
  <si>
    <t>蝶阀法兰</t>
  </si>
  <si>
    <t>平焊法兰</t>
  </si>
  <si>
    <t>WG-SH1903024</t>
  </si>
  <si>
    <t>270D97A1XP-10Q</t>
  </si>
  <si>
    <t>球铁体，304板，416轴，EPDM座，常温水，附图纸</t>
  </si>
  <si>
    <t>WG-SH1903025</t>
  </si>
  <si>
    <t>手动蝶阀</t>
  </si>
  <si>
    <t>220D7A1FP-16P</t>
  </si>
  <si>
    <t>304体，304板，四氟座，416轴 手柄驱动</t>
  </si>
  <si>
    <t>HL190301</t>
  </si>
  <si>
    <t>270D67A1XR-16Q</t>
  </si>
  <si>
    <t>球铁体、316板、EPDM座附图纸</t>
  </si>
  <si>
    <t>HL190303</t>
  </si>
  <si>
    <t>WG-SH1903026</t>
  </si>
  <si>
    <t>H74W-10RL</t>
  </si>
  <si>
    <t>SS316L,常温，水，附图纸一张</t>
  </si>
  <si>
    <t>HS1903005-J012</t>
  </si>
  <si>
    <t>WG-SH1903027</t>
  </si>
  <si>
    <t>304体，304SS板，EPDM座，2Cr13轴，常温，水，上法兰：F10，出轴：斜方17*17*19</t>
  </si>
  <si>
    <t>HS1902051-J046</t>
  </si>
  <si>
    <t>WG-SH1903028</t>
  </si>
  <si>
    <t>220D97A1XP-10Q</t>
  </si>
  <si>
    <t>球铁体，316板，EPDM座，416轴 上法兰F03/F05,斜方14*14*13</t>
  </si>
  <si>
    <t>SC190301</t>
  </si>
  <si>
    <t>WG-SH1903029</t>
  </si>
  <si>
    <t>泄压阀</t>
  </si>
  <si>
    <t>500X-16Q</t>
  </si>
  <si>
    <t>球墨铸铁，开启压力3bar</t>
  </si>
  <si>
    <t>HS1903009-Z268</t>
  </si>
  <si>
    <t>WG-SH1903030</t>
  </si>
  <si>
    <t>碳钢体，304SS网，法兰连接</t>
  </si>
  <si>
    <t>WG-SH1903031</t>
  </si>
  <si>
    <t>304SS体，304SS网，法兰连接</t>
  </si>
  <si>
    <t>WG-SH1903032</t>
  </si>
  <si>
    <t>304SS体，304SS网，螺纹连接</t>
  </si>
  <si>
    <t>HS1903014-J169</t>
  </si>
  <si>
    <t>WG-SH1903033</t>
  </si>
  <si>
    <t>庚林</t>
  </si>
  <si>
    <t>纸板</t>
  </si>
  <si>
    <t>1000*500</t>
  </si>
  <si>
    <t>五层AB楞</t>
  </si>
  <si>
    <t>HX1902027</t>
  </si>
  <si>
    <t>纸箱</t>
  </si>
  <si>
    <t>560*350*230</t>
  </si>
  <si>
    <t>HX1902056</t>
  </si>
  <si>
    <t>WG-SH1903034</t>
  </si>
  <si>
    <t>HS1903018-Z170</t>
  </si>
  <si>
    <t>WG-SH1903035</t>
  </si>
  <si>
    <t>HH44X-10Q</t>
  </si>
  <si>
    <t>球墨铸铁 黑色烤漆，附图纸</t>
  </si>
  <si>
    <t>HS1903017-Z326</t>
  </si>
  <si>
    <t>WG-SH1903036</t>
  </si>
  <si>
    <t>球铁体，304SS板，416SS轴，EPDM座，RAL5010，常温水，配AC220V无源触点开关型电动执行器</t>
  </si>
  <si>
    <t>HS1902030-J156</t>
  </si>
  <si>
    <t>WG-SH1903037</t>
  </si>
  <si>
    <t>煜达</t>
  </si>
  <si>
    <t>高平台硬密封法兰蝶阀</t>
  </si>
  <si>
    <t>D43H-16C</t>
  </si>
  <si>
    <t>铸钢体，上法兰：F07，出轴尺寸：斜方22*22</t>
  </si>
  <si>
    <t>HS1903024-J007</t>
  </si>
  <si>
    <t>WG-SH1903038</t>
  </si>
  <si>
    <t>H71W-10R</t>
  </si>
  <si>
    <t>SS316，PTFE密封圈，侧法兰满足美标150LB实际压力10公斤常温水 RAL5010高光</t>
  </si>
  <si>
    <t>HS1903025-Z099</t>
  </si>
  <si>
    <t>WG-SH1903039</t>
  </si>
  <si>
    <t>HS1903026-Z347</t>
  </si>
  <si>
    <t>WG-SH1903040</t>
  </si>
  <si>
    <t>工程</t>
  </si>
  <si>
    <t>兴润</t>
  </si>
  <si>
    <t>燃气调压柜</t>
  </si>
  <si>
    <t>RX200</t>
  </si>
  <si>
    <t>见合同</t>
  </si>
  <si>
    <t>HL190308</t>
  </si>
  <si>
    <t>RX600</t>
  </si>
  <si>
    <t>RX1000</t>
  </si>
  <si>
    <t>RX2000</t>
  </si>
  <si>
    <t>WG-SH1903041</t>
  </si>
  <si>
    <t>304SS体，304SS板，EPDM座，416SS轴 上法兰F05,出轴14*14*15</t>
  </si>
  <si>
    <t>SC190303-STJ03</t>
  </si>
  <si>
    <t>WG-SH1903042</t>
  </si>
  <si>
    <t>HS1903023-G093/备库8台</t>
  </si>
  <si>
    <t>WG-SH1903043</t>
  </si>
  <si>
    <t>耐氟隆</t>
  </si>
  <si>
    <t>对夹式手动蝶阀</t>
  </si>
  <si>
    <t>D71F46-10C</t>
  </si>
  <si>
    <t>铸钢衬氟46，常温水</t>
  </si>
  <si>
    <t>HS1903006-Z429</t>
  </si>
  <si>
    <t>J41F46-10C</t>
  </si>
  <si>
    <t>铸钢衬氟46，介质：氯化锂溶液，0~100℃</t>
  </si>
  <si>
    <t>Q41F46-10C</t>
  </si>
  <si>
    <t>卧式止回阀</t>
  </si>
  <si>
    <t>H41F46-10C</t>
  </si>
  <si>
    <t>WG-SH1903044</t>
  </si>
  <si>
    <t>304，介质：冷凝水，0~105℃</t>
  </si>
  <si>
    <t>J41W-10RL</t>
  </si>
  <si>
    <t>316L，介质：不凝气，0~105℃</t>
  </si>
  <si>
    <t xml:space="preserve">Q41F-10RL </t>
  </si>
  <si>
    <t>304，介质：循环冷却水，5~15℃</t>
  </si>
  <si>
    <t>304，介质：工业用水，0~20℃</t>
  </si>
  <si>
    <t>304，介质：机封水，0~50℃</t>
  </si>
  <si>
    <t>304，介质：仪表气，0~50℃</t>
  </si>
  <si>
    <t>Z41W-16P</t>
  </si>
  <si>
    <t>H44W-10RL</t>
  </si>
  <si>
    <t>WG-SH1903045</t>
  </si>
  <si>
    <t>CS41H-16P</t>
  </si>
  <si>
    <t>WG-SH1903046</t>
  </si>
  <si>
    <t>埃杰盾</t>
  </si>
  <si>
    <t>Q11F-16T</t>
  </si>
  <si>
    <t>铜，G1/2”内螺纹M15*1.5，介质：水及非腐蚀性液体，5~15℃</t>
  </si>
  <si>
    <t>铜，G1/2”内螺纹M15*1.5，介质：水及非腐蚀性液体，0~20℃</t>
  </si>
  <si>
    <t>铜，G1/2”内螺纹M15*1.5，介质：水及非腐蚀性液体，0~50℃</t>
  </si>
  <si>
    <t>铜，G1/2”内螺纹M15*1.5，介质：水及非腐蚀性液体，0~100℃</t>
  </si>
  <si>
    <t>铜，G1/2”内螺纹M15*1.5，介质：水及非腐蚀性液体，0~105℃</t>
  </si>
  <si>
    <t>铜，G1/2”内螺纹M15*1.5，介质：水及非腐蚀性液体，0~200℃</t>
  </si>
  <si>
    <t>WG-SH1903047</t>
  </si>
  <si>
    <t>270D67A1XN-16Q</t>
  </si>
  <si>
    <t>球铁体，尼龙板，EPDM座，2Cr13轴，常温水，RAL5010高光,</t>
  </si>
  <si>
    <t>HS1903027-Z170</t>
  </si>
  <si>
    <t>270D7A1XP-10Q</t>
  </si>
  <si>
    <t>球铁体，304SS板，416SS轴，EPDM座，RAL5010，常温水</t>
  </si>
  <si>
    <t>HS1903029-J156</t>
  </si>
  <si>
    <t>270D37A1XP-16Q</t>
  </si>
  <si>
    <t>WG-SH1903048</t>
  </si>
  <si>
    <t>汉特姆</t>
  </si>
  <si>
    <t>Q11F-16C</t>
  </si>
  <si>
    <t>燃气专用</t>
  </si>
  <si>
    <t>Q347F-16C</t>
  </si>
  <si>
    <t>J41N-16C</t>
  </si>
  <si>
    <t>WG-SH1903049</t>
  </si>
  <si>
    <t xml:space="preserve">LNBK </t>
  </si>
  <si>
    <t>WG-SH1903050</t>
  </si>
  <si>
    <t>LNBK</t>
  </si>
  <si>
    <t>WG-SH1903051</t>
  </si>
  <si>
    <t>未下</t>
  </si>
  <si>
    <t>WG-SH1903052</t>
  </si>
  <si>
    <t>200方</t>
  </si>
  <si>
    <t>600方</t>
  </si>
  <si>
    <t>1000方</t>
  </si>
  <si>
    <t>2000方</t>
  </si>
  <si>
    <t>WG-SH1903053</t>
  </si>
  <si>
    <t>腾翔耀辉</t>
  </si>
  <si>
    <t>HS1901018</t>
  </si>
  <si>
    <t>WG-SH1903054</t>
  </si>
  <si>
    <t>KT-DA50</t>
  </si>
  <si>
    <t>WG-SH1903055</t>
  </si>
  <si>
    <t>220D37A1XR-16P</t>
  </si>
  <si>
    <t>304SS体，316SS板，EPDM座，416SS轴 ，蜗轮驱动</t>
  </si>
  <si>
    <t>HL190310</t>
  </si>
  <si>
    <t>WG-SH1903056</t>
  </si>
  <si>
    <t>WG-SH1903057</t>
  </si>
  <si>
    <t>HS1903030-G210</t>
  </si>
  <si>
    <t>WG-SH1903058</t>
  </si>
  <si>
    <t>220V普通开关型电动执行器</t>
  </si>
  <si>
    <t>WG-SH1903059</t>
  </si>
  <si>
    <t>J11H-16P</t>
  </si>
  <si>
    <t>HL190312</t>
  </si>
  <si>
    <t>WG-SH1903060</t>
  </si>
  <si>
    <t>凯鑫</t>
  </si>
  <si>
    <t>UPVC止回阀</t>
  </si>
  <si>
    <t>H41F-10U</t>
  </si>
  <si>
    <t>法兰式，UPVC立式止回阀</t>
  </si>
  <si>
    <t>HS1903038-Z255</t>
  </si>
  <si>
    <t>H61F-10U</t>
  </si>
  <si>
    <t>UPVC承插止回阀</t>
  </si>
  <si>
    <t>WG-SH1903061</t>
  </si>
  <si>
    <t>220V无源触点普通开关型电动执行器</t>
  </si>
  <si>
    <t>220V普通调节型电动执行器,4-20MA输入输出</t>
  </si>
  <si>
    <t>WG-SH1903062</t>
  </si>
  <si>
    <t>沃格</t>
  </si>
  <si>
    <t>VG15-220V(0~10V)调节型电动执行器</t>
  </si>
  <si>
    <t>HS1903044-J140</t>
  </si>
  <si>
    <t>VG50-220V(0~10V)调节型电动执行器</t>
  </si>
  <si>
    <t>WG-SH1903063</t>
  </si>
  <si>
    <t>270D97A1XN-10</t>
  </si>
  <si>
    <t>球铁体，尼龙板，EPDM座，416轴，上法兰F05,出轴14*14</t>
  </si>
  <si>
    <t>HL190315</t>
  </si>
  <si>
    <t>WG-SH1903064</t>
  </si>
  <si>
    <t>机械式压差旁通阀</t>
  </si>
  <si>
    <t>800X-16P</t>
  </si>
  <si>
    <t>SS304介质30%乙二醇水溶液，使用温度0℃～20℃，提供法兰厚度</t>
  </si>
  <si>
    <t>HS1903036-J169</t>
  </si>
  <si>
    <t>SS304介质30%乙二醇水溶液，使用温度常温。提供该阀法兰厚度</t>
  </si>
  <si>
    <t>WG-SH1903065</t>
  </si>
  <si>
    <t>法兰标准JB/T81，材质：304不锈钢，介质30%乙二醇水溶液，使用温度0℃～20℃</t>
  </si>
  <si>
    <t>法兰标准JB/T81，材质：304不锈钢，介质30%乙二醇水溶液，使用温度常温。</t>
  </si>
  <si>
    <t>波纹补偿器</t>
  </si>
  <si>
    <t>SS304承压1.0MPa，伸缩量40mm，法兰标准JB/T81，介质HC-50，使用温度-50℃～85℃。</t>
  </si>
  <si>
    <t>承压1.0MPa，伸缩量40mm，法兰标准JB/T81，材质：304不锈钢，介质HC-50，使用温度-50℃～85℃。</t>
  </si>
  <si>
    <t>材质：304不锈钢，介质HC-50，使用温度-50℃～85℃。</t>
  </si>
  <si>
    <t>WG-SH1903066</t>
  </si>
  <si>
    <t>SS304，水平管或垂直管都可安装，介质30%乙二醇水溶液，使用温度0℃～20℃。提供该阀高度</t>
  </si>
  <si>
    <t>SS304，水平管或垂直管都可安装，介质30%乙二醇水溶液，使用温度常温。提供该阀高度</t>
  </si>
  <si>
    <t>SS304水平管或垂直管都可安装，介质HC-50，使用温度-50℃～85℃。提供该阀高度</t>
  </si>
  <si>
    <t>H76W-16P</t>
  </si>
  <si>
    <t>304SS过滤网40目，介质30%乙二醇水溶液,使用温度0℃～20℃，提供法兰厚度</t>
  </si>
  <si>
    <t>GL41W-10P</t>
  </si>
  <si>
    <t>304SS过滤网40目，介质HC-50,使用温度-50℃～85℃，提供法兰厚度</t>
  </si>
  <si>
    <t>WG-SH1903067</t>
  </si>
  <si>
    <t>SS304 两片式，小体</t>
  </si>
  <si>
    <t>WG-SH1903068</t>
  </si>
  <si>
    <t>380V普通开关型电动执行器</t>
  </si>
  <si>
    <t>HS1903045-Z409</t>
  </si>
  <si>
    <t>WG-SH1903069</t>
  </si>
  <si>
    <t>HS1903056-J169</t>
  </si>
  <si>
    <t>WG-SH1903070</t>
  </si>
  <si>
    <t>衬氟球阀</t>
  </si>
  <si>
    <t>Q41F46-16C</t>
  </si>
  <si>
    <t>铸钢衬F46，常温，水</t>
  </si>
  <si>
    <t>HS1903046-G211</t>
  </si>
  <si>
    <t>铸钢衬氟</t>
  </si>
  <si>
    <t>HS1903047-J293</t>
  </si>
  <si>
    <t>Z41F46-10C</t>
  </si>
  <si>
    <t>WG-SH1903071</t>
  </si>
  <si>
    <t>SS304，常温，水</t>
  </si>
  <si>
    <t>SS304，两片式</t>
  </si>
  <si>
    <t>WG-SH1903072</t>
  </si>
  <si>
    <t>H44H-10C</t>
  </si>
  <si>
    <t>HS1903047-j293</t>
  </si>
  <si>
    <t>WG-SH1903073</t>
  </si>
  <si>
    <t>HQ41X-10Q</t>
  </si>
  <si>
    <t>球铁</t>
  </si>
  <si>
    <t>WG-SH1903074</t>
  </si>
  <si>
    <t>JCD-25</t>
  </si>
  <si>
    <t>碳钢法兰，衬EPDM</t>
  </si>
  <si>
    <t>碳钢法兰，EPDM衬PTFE</t>
  </si>
  <si>
    <t>碳钢法兰，天然橡胶</t>
  </si>
  <si>
    <t>WG-SH1903075</t>
  </si>
  <si>
    <t>高创</t>
  </si>
  <si>
    <t>加长杆刀闸阀</t>
  </si>
  <si>
    <t>PZU73X-10Q</t>
  </si>
  <si>
    <t>球墨铸铁，201不锈钢闸板,深度1.35m，（1.35的高度是从阀门中心支手轮高处）</t>
  </si>
  <si>
    <t>WG-SH1903076</t>
  </si>
  <si>
    <t>华蕴</t>
  </si>
  <si>
    <t>单口排气阀</t>
  </si>
  <si>
    <t>QB1-10C</t>
  </si>
  <si>
    <t>WCB，10公斤</t>
  </si>
  <si>
    <t>WG-SH1903077</t>
  </si>
  <si>
    <t>球墨铸铁</t>
  </si>
  <si>
    <t>WG-SH1903078</t>
  </si>
  <si>
    <t>球铁体，304板，EPDM座，416轴，手柄，RAL5010高光</t>
  </si>
  <si>
    <t>220D7A1XP-16C</t>
  </si>
  <si>
    <t>阀体：碳钢体，阀板304SS 阀座：EPDM,阀轴:416SS，常温水 RAL5010高光</t>
  </si>
  <si>
    <t>HS1903055-Z347</t>
  </si>
  <si>
    <t>WG-SH1903079</t>
  </si>
  <si>
    <t>亚德客</t>
  </si>
  <si>
    <t>WG-SH1903080</t>
  </si>
  <si>
    <t>WCB，中心距F05,方14*14加14变17轴套，出轴小于15</t>
  </si>
  <si>
    <t>WG-SH1903081</t>
  </si>
  <si>
    <t>270D7A1XR-16Q</t>
  </si>
  <si>
    <t>阀体：球铁体，阀板：316SS 阀座：EPDM,阀轴:416SS 常温 水 RAL5010高光</t>
  </si>
  <si>
    <t>HS1903050</t>
  </si>
  <si>
    <t>WG-SH1903082</t>
  </si>
  <si>
    <t>270D97A1XP-16Q</t>
  </si>
  <si>
    <t>球铁体，304板，EPDM座，416轴，</t>
  </si>
  <si>
    <t>HL190318</t>
  </si>
  <si>
    <t>WG-SH1903083</t>
  </si>
  <si>
    <t>对价止回阀</t>
  </si>
  <si>
    <t>H71W-25P</t>
  </si>
  <si>
    <t>HL190318-XP07</t>
  </si>
  <si>
    <t>WG-SH1903084</t>
  </si>
  <si>
    <t>304体，304球，配220V普通开关型电动执行器</t>
  </si>
  <si>
    <t>WG-SH1903085</t>
  </si>
  <si>
    <t>HL190318-XP07/HL190317</t>
  </si>
  <si>
    <t>SKD-25</t>
  </si>
  <si>
    <t>HL190317</t>
  </si>
  <si>
    <t>WG-SH1903086</t>
  </si>
  <si>
    <t>270D97A1XP-16</t>
  </si>
  <si>
    <t>球铁体，304板，EPDM座，416轴，无头阀上法兰F07,出轴17*17</t>
  </si>
  <si>
    <t>球铁体，304板，EPDM座，416轴，上法兰F10,出轴22*22</t>
  </si>
  <si>
    <t>270D7A1XP-16</t>
  </si>
  <si>
    <t>球铁体，304板，EPDM座，416轴，RAL5010高光</t>
  </si>
  <si>
    <t>270D37A1XP-16</t>
  </si>
  <si>
    <t>WG-SH1903087</t>
  </si>
  <si>
    <t>220D7A1XN-16Q</t>
  </si>
  <si>
    <t>球铁体，尼龙板，EPDM座，416轴，铝手柄，RAL5010</t>
  </si>
  <si>
    <t>SC190306</t>
  </si>
  <si>
    <t>WG-SH1903088</t>
  </si>
  <si>
    <t>304体，乙丙座，304板，416轴，常温水</t>
  </si>
  <si>
    <t>HS1903053-G080</t>
  </si>
  <si>
    <t>WG-SH1903089</t>
  </si>
  <si>
    <t>手动对夹球阀</t>
  </si>
  <si>
    <t>Q71F-16P</t>
  </si>
  <si>
    <t>304SS体，304SS球，螺纹孔 全通径49mm</t>
  </si>
  <si>
    <t>HS1903051-Z268</t>
  </si>
  <si>
    <t>304SS体，304SS球，螺纹孔 全通径64mm</t>
  </si>
  <si>
    <t>WG-SH1903090</t>
  </si>
  <si>
    <t>320D97A1XN-10Q</t>
  </si>
  <si>
    <t>球铁体，球铁覆尼龙板，EPDM座，2Cr13轴，常温，水，RAL5010高光，上法兰F12，出轴∮31.7键8</t>
  </si>
  <si>
    <t>HS1903063-Z406</t>
  </si>
  <si>
    <t>WG-SH1903091</t>
  </si>
  <si>
    <t>SKD-100</t>
  </si>
  <si>
    <t>WG-SH1903092</t>
  </si>
  <si>
    <t>飞龙</t>
  </si>
  <si>
    <t>φ55</t>
  </si>
  <si>
    <t>WG-SH1903093</t>
  </si>
  <si>
    <t>铸钢 热水60℃</t>
  </si>
  <si>
    <t>HS1903061-J183</t>
  </si>
  <si>
    <t>GL41W-10C</t>
  </si>
  <si>
    <t>HS1903062-J183</t>
  </si>
  <si>
    <t>WG-SH1903094</t>
  </si>
  <si>
    <t>复合式自动排气阀</t>
  </si>
  <si>
    <t>CARX-10</t>
  </si>
  <si>
    <t>WG-SH1903095</t>
  </si>
  <si>
    <t>270D7A1XP-16Q</t>
  </si>
  <si>
    <t>球铁体，304板，EPDM座，416轴，手柄 常温水 RAL5010高光</t>
  </si>
  <si>
    <t>HS1903039-Z136</t>
  </si>
  <si>
    <t>球铁体，304板，EPDM座，416轴，蜗轮 常温水 RAL5010高光</t>
  </si>
  <si>
    <t>WG-SH1903096</t>
  </si>
  <si>
    <t>WG-SH1903097</t>
  </si>
  <si>
    <t>HL190321-ZF29</t>
  </si>
  <si>
    <t>WG-SH1903098</t>
  </si>
  <si>
    <t>普通220V无源触点开关型电动执行器</t>
  </si>
  <si>
    <t>HS1903079-Z155</t>
  </si>
  <si>
    <t>WG-SH1903099</t>
  </si>
  <si>
    <t>法兰过滤器</t>
  </si>
  <si>
    <t>GL41W-16Q</t>
  </si>
  <si>
    <t>球墨铸铁体，SS304网</t>
  </si>
  <si>
    <t>过滤网</t>
  </si>
  <si>
    <t>100目</t>
  </si>
  <si>
    <t>联络单</t>
  </si>
  <si>
    <t>WG-SH1903100</t>
  </si>
  <si>
    <t>SS304</t>
  </si>
  <si>
    <t>SS316</t>
  </si>
  <si>
    <t>WG-SH1903101</t>
  </si>
  <si>
    <t>微米</t>
  </si>
  <si>
    <t>电动蝶阀</t>
  </si>
  <si>
    <t>卫生级，焊接</t>
  </si>
  <si>
    <t>SS304体，304SS抛光板，硅胶座，配普通220V开关型电动执行器</t>
  </si>
  <si>
    <t>SS316体，316SS抛光板，硅胶座，配普通220V开关型电动执行器</t>
  </si>
  <si>
    <t>WG-SH1903102</t>
  </si>
  <si>
    <t>蝶形球阀</t>
  </si>
  <si>
    <t>BF32/C</t>
  </si>
  <si>
    <t>A105体，氟密封，A105板，双密封结构</t>
  </si>
  <si>
    <t>WG-SH1903103</t>
  </si>
  <si>
    <t>HS1903080-Z170</t>
  </si>
  <si>
    <t>WG-SH1903104</t>
  </si>
  <si>
    <t>兴达</t>
  </si>
  <si>
    <t>调长器</t>
  </si>
  <si>
    <t>WG-SH1903105</t>
  </si>
  <si>
    <t>304体，304球，上法兰F07,出轴14*14*15</t>
  </si>
  <si>
    <t>HL190326-XP07</t>
  </si>
  <si>
    <t>WG-SH1903106</t>
  </si>
  <si>
    <t>260D97A1XP-16P</t>
  </si>
  <si>
    <t>304体，304板，EPDM座，416轴，</t>
  </si>
  <si>
    <t>HS1903079-Z155，附图纸</t>
  </si>
  <si>
    <t>260D97A1XR-16R</t>
  </si>
  <si>
    <t>316体，316板，EPDM座，416轴</t>
  </si>
  <si>
    <t>260D67A1XP-10P</t>
  </si>
  <si>
    <t>304体，304板，EPDM座，416轴</t>
  </si>
  <si>
    <t>260D67A1XP-16P</t>
  </si>
  <si>
    <t>取消</t>
  </si>
  <si>
    <t>260D7A1XP-10P</t>
  </si>
  <si>
    <t>304体，304板，EPDM座，416轴，手柄</t>
  </si>
  <si>
    <t>HS1901048-Z369</t>
  </si>
  <si>
    <t>270D7A1XN-16Q</t>
  </si>
  <si>
    <t>球铁体，尼龙板，416轴，EPDM座，手柄 RAL5010高光</t>
  </si>
  <si>
    <t>HS1903076-G015</t>
  </si>
  <si>
    <t>HS1901029-J156，</t>
  </si>
  <si>
    <t>球铁体，304SS板，EPDM座，416SS轴，RAL5010高光，常温，水，上法兰F05,方14*14出轴小于13</t>
  </si>
  <si>
    <t>球铁体，304SS板，EPDM座，416SS轴，RAL5010高光，常温，水，手柄</t>
  </si>
  <si>
    <t>WG-SH1903107</t>
  </si>
  <si>
    <t>衬氟调节阀体</t>
  </si>
  <si>
    <t>HS1903067-J024</t>
  </si>
  <si>
    <t>WG-SH1903108</t>
  </si>
  <si>
    <t>球铁体，304SS板，EPDM座，316SS轴，常温，水 RAL5010高光</t>
  </si>
  <si>
    <t>HS1903081-Z374</t>
  </si>
  <si>
    <t>WG-SH1903109</t>
  </si>
  <si>
    <t>WG-SH1903110</t>
  </si>
  <si>
    <t>HS1903088-J169</t>
  </si>
  <si>
    <t>304SS,三片式，两头对焊</t>
  </si>
  <si>
    <t>HS1903075-Z268</t>
  </si>
  <si>
    <t>304SS,三片式，一头对焊，一头内丝</t>
  </si>
  <si>
    <t>Q61F-16R</t>
  </si>
  <si>
    <t>SS316,三片式</t>
  </si>
  <si>
    <t>HS1903071-Z268</t>
  </si>
  <si>
    <t>HS1903074-Z268</t>
  </si>
  <si>
    <t>1/4"NPT</t>
  </si>
  <si>
    <t>SS304，一片式</t>
  </si>
  <si>
    <t>HS1903084-Z491</t>
  </si>
  <si>
    <t>SS316，一片式</t>
  </si>
  <si>
    <t>WG-SH1903111</t>
  </si>
  <si>
    <t>WG-SH1903112</t>
  </si>
  <si>
    <t>联科</t>
  </si>
  <si>
    <t>HS1903078-Z268</t>
  </si>
  <si>
    <t>木箱款</t>
  </si>
  <si>
    <t>WG-SH1903113</t>
  </si>
  <si>
    <t>对夹式手动球阀(全通径)</t>
  </si>
  <si>
    <t>304SS体，304SS球，螺纹孔，全通经64mm</t>
  </si>
  <si>
    <t>WG-SH1903114</t>
  </si>
  <si>
    <t>自动排气阀 </t>
  </si>
  <si>
    <t>P11X-16P</t>
  </si>
  <si>
    <t>304SS,外螺纹</t>
  </si>
  <si>
    <t>HS1903074</t>
  </si>
  <si>
    <t>WG-SH1903115</t>
  </si>
  <si>
    <t>晟杰</t>
  </si>
  <si>
    <t>WG-SH1903116</t>
  </si>
  <si>
    <t>无头法兰蝶阀</t>
  </si>
  <si>
    <t>D043H-25C</t>
  </si>
  <si>
    <t>铸钢体，铸钢板，法兰连接，结构长度178mm，阀门与执行器连接中心距为140，轴方为斜方27*27，出轴高度30-40mm</t>
  </si>
  <si>
    <t>HL190327</t>
  </si>
  <si>
    <t>WG-SH1903117</t>
  </si>
  <si>
    <t>球铁体，尼龙板，EPDM座，416轴，铝手柄，</t>
  </si>
  <si>
    <t>SC190307</t>
  </si>
  <si>
    <t>WG-SH1903118</t>
  </si>
  <si>
    <t>JCD-10</t>
  </si>
  <si>
    <t>WG-SH1903119</t>
  </si>
  <si>
    <t>膜片</t>
  </si>
  <si>
    <t>JM744-10</t>
  </si>
  <si>
    <t>适配气动隔膜式快开排泥阀</t>
  </si>
  <si>
    <t>HS1903096-Z361</t>
  </si>
  <si>
    <t>WG-SH1903120</t>
  </si>
  <si>
    <t>HS1903090-Z400</t>
  </si>
  <si>
    <t>220V，4-20mA调节型电动执行器</t>
  </si>
  <si>
    <t>WG-SH1903121</t>
  </si>
  <si>
    <t>Q941F-10P</t>
  </si>
  <si>
    <t>SS304，上法兰F05,轴方9*9，出轴长度＜11</t>
  </si>
  <si>
    <t>WG-SH1903122</t>
  </si>
  <si>
    <t>材质304不锈钢，丝扣连接，三片式，承压10bar</t>
  </si>
  <si>
    <t>HS1903087-J169</t>
  </si>
  <si>
    <t>HS1903093-J169</t>
  </si>
  <si>
    <t>WG-SH1903123</t>
  </si>
  <si>
    <t>球铁体，304板，EPDM座，416轴，RAL5010高光，介质：空气，温度60度</t>
  </si>
  <si>
    <t>HS1903092-G043</t>
  </si>
  <si>
    <t>球铁体，304板，EPDM座，416轴，RAL5010高光，介质：336台是清水，PH=6~9，24台是空气，温度80度，16台是空气，温度60度</t>
  </si>
  <si>
    <t>球铁体，304板，EPDM座，416轴，RAL5010高光，介质：清水，PH=6~9</t>
  </si>
  <si>
    <t>球铁体，304板，EPDM座，416轴，RAL5010高光，介质：24台是泥水混合物，浓度10g/L，PH=6~9；4台是空气，温度80度。</t>
  </si>
  <si>
    <t>WG-SH1903124</t>
  </si>
  <si>
    <t>拓保</t>
  </si>
  <si>
    <t>D971X-10U</t>
  </si>
  <si>
    <t>UPVC，AC220V普通开关型，开关量输出，长关，介质：酸碱液，PH=2~12</t>
  </si>
  <si>
    <t>WG-SH1903125</t>
  </si>
  <si>
    <t>WG-SH1903126</t>
  </si>
  <si>
    <t>双法兰伸缩接头</t>
  </si>
  <si>
    <t>VSSJAFC-2</t>
  </si>
  <si>
    <t>碳钢，介质：清水，PH=6~9    PN10</t>
  </si>
  <si>
    <t>WG-SH1903127</t>
  </si>
  <si>
    <t>津凯兴隆</t>
  </si>
  <si>
    <t>取消，转山西订货</t>
  </si>
  <si>
    <t>WG-SH1903128</t>
  </si>
  <si>
    <t>WG-SH1903129</t>
  </si>
  <si>
    <t>304SS,-30℃~60℃，载冷剂</t>
  </si>
  <si>
    <t>HS1903064-J169</t>
  </si>
  <si>
    <t>WG-SH1903130</t>
  </si>
  <si>
    <t>304SS,-30℃~60℃，载冷剂，L=200</t>
  </si>
  <si>
    <t>WG-SH1903131</t>
  </si>
  <si>
    <t>球铁体，尼龙板，EPDM座，416SS轴，常温，水，RAL5010高光</t>
  </si>
  <si>
    <t>HS1903040-G072</t>
  </si>
  <si>
    <t>WG-SH1903132</t>
  </si>
  <si>
    <t>法兰式全衬氟球阀</t>
  </si>
  <si>
    <t>HS1808087-G072售后--SH190316</t>
  </si>
  <si>
    <t>WG-SH1903133</t>
  </si>
  <si>
    <t>明罡</t>
  </si>
  <si>
    <t>304体，304板，EPDM座，416轴，上法兰F03,出轴方11*11，出轴长度＜12</t>
  </si>
  <si>
    <t>WG-SH1903134</t>
  </si>
  <si>
    <t>无头偏心蝶阀</t>
  </si>
  <si>
    <t>D673H-16C</t>
  </si>
  <si>
    <t>铸钢阀体，铸钢阀板，不含其他附件，L=43mm,介质：矿物油，温度60°上法兰F05,方14*14（加14变17转接套）出轴＜15</t>
  </si>
  <si>
    <t>HS1903095-J297</t>
  </si>
  <si>
    <t>WG-SH1903135</t>
  </si>
  <si>
    <t>三片式焊接球阀</t>
  </si>
  <si>
    <t>WG-SH1903136</t>
  </si>
  <si>
    <t>270D67A1XN-10Q</t>
  </si>
  <si>
    <t>球铁体，尼龙板，416轴，EPDM座，常温水，RAL5010色,附图纸一张。</t>
  </si>
  <si>
    <t>HS1903097-G084</t>
  </si>
  <si>
    <t>270D7A1XN-10Q</t>
  </si>
  <si>
    <t>球铁体，尼龙板，416轴，EPDM座，手柄，常温水，RAL5010色</t>
  </si>
  <si>
    <t>WG-SH1903137</t>
  </si>
  <si>
    <t>磁感应形式反馈开关</t>
  </si>
  <si>
    <t>WG-SH1903138</t>
  </si>
  <si>
    <t>H71H-16C</t>
  </si>
  <si>
    <t>铸钢，常温，水，只喷底漆</t>
  </si>
  <si>
    <t>HS1903099-Z419</t>
  </si>
  <si>
    <t>WG-SH1903139</t>
  </si>
  <si>
    <t>球铁体，304网，带1寸球阀的排污口，只喷底漆，务必保证外观</t>
  </si>
  <si>
    <t>WG-SH1903140</t>
  </si>
  <si>
    <t>Q911F-16R</t>
  </si>
  <si>
    <t>316SS，常温，水，上法兰F05,方9*9，出轴高度小于11，配9*9变11*11的转接套</t>
  </si>
  <si>
    <t>HS1903094-Z329</t>
  </si>
  <si>
    <t>WG-SH1903141</t>
  </si>
  <si>
    <t>320D341XP-10Q</t>
  </si>
  <si>
    <t>球铁体，304SS板，EPDM座，45#轴，RAL5010高光，常温水</t>
  </si>
  <si>
    <t>HS1903102</t>
  </si>
  <si>
    <t>WG-SH1903142</t>
  </si>
  <si>
    <t>HS1903100-Z018</t>
  </si>
  <si>
    <t>WG-SH1903143</t>
  </si>
  <si>
    <t>球铁体，304SS板，EPDM座，416SS轴，RAL5010高光，上法兰F07,方17*17，高度小于19</t>
  </si>
  <si>
    <t>SC190309</t>
  </si>
  <si>
    <t>球铁体，304SS板，EPDM座，416SS轴，RAL5010高光，上法兰F07,方22*22，高度小于20</t>
  </si>
  <si>
    <t>WG-SH1903144</t>
  </si>
  <si>
    <t>白云</t>
  </si>
  <si>
    <t>DRV-10</t>
  </si>
  <si>
    <t>WG-SH1903145</t>
  </si>
  <si>
    <t>316SS,三片式，两头对焊</t>
  </si>
  <si>
    <t>HS1903103-Z268</t>
  </si>
  <si>
    <t>WG-SH1903146</t>
  </si>
  <si>
    <t>气动蝶阀</t>
  </si>
  <si>
    <t>304体，304板，EPDM座，416轴，上法兰F05,方14*14，高度小于15</t>
  </si>
  <si>
    <t>HS1903104-Z155</t>
  </si>
  <si>
    <t>2019年3月份订货</t>
    <phoneticPr fontId="23" type="noConversion"/>
  </si>
  <si>
    <t>Z231</t>
  </si>
  <si>
    <t>Y</t>
  </si>
  <si>
    <t>G202</t>
  </si>
  <si>
    <t>J156</t>
  </si>
  <si>
    <t>XP07</t>
  </si>
  <si>
    <t>Z184</t>
  </si>
  <si>
    <t>J012</t>
  </si>
  <si>
    <t>J046</t>
  </si>
  <si>
    <t>SHB10</t>
  </si>
  <si>
    <t>Z268</t>
  </si>
  <si>
    <t>3-12/3-8</t>
  </si>
  <si>
    <t>Z170</t>
  </si>
  <si>
    <t>Z326</t>
  </si>
  <si>
    <t>J007</t>
  </si>
  <si>
    <t>Z099</t>
  </si>
  <si>
    <t>Z347</t>
  </si>
  <si>
    <t>STJ03</t>
  </si>
  <si>
    <t>G093</t>
  </si>
  <si>
    <t>Z429</t>
  </si>
  <si>
    <t>3-23/4-3</t>
  </si>
  <si>
    <t>Z374</t>
  </si>
  <si>
    <t>陆续</t>
  </si>
  <si>
    <t>G210</t>
  </si>
  <si>
    <t>Z255</t>
  </si>
  <si>
    <t>J140</t>
  </si>
  <si>
    <t>J169</t>
  </si>
  <si>
    <t>4-10/5-10/6-10</t>
  </si>
  <si>
    <t>Z409</t>
  </si>
  <si>
    <t>G211/J293</t>
  </si>
  <si>
    <t>3-22/3-29</t>
  </si>
  <si>
    <t>J293</t>
  </si>
  <si>
    <t>3-21/3-28</t>
  </si>
  <si>
    <t>Z002</t>
  </si>
  <si>
    <t>G080</t>
  </si>
  <si>
    <t>Z406</t>
  </si>
  <si>
    <t>J187</t>
  </si>
  <si>
    <t>J183</t>
  </si>
  <si>
    <t>Z136</t>
  </si>
  <si>
    <t>Z155</t>
  </si>
  <si>
    <t>ZF29</t>
  </si>
  <si>
    <t>样机</t>
  </si>
  <si>
    <t>Z155/Z369/J156</t>
  </si>
  <si>
    <t>4-12/1-18/3-29/1-16</t>
  </si>
  <si>
    <t>J024</t>
  </si>
  <si>
    <t>J169/Z268</t>
  </si>
  <si>
    <t>4-8/4-10</t>
  </si>
  <si>
    <t>Z361</t>
  </si>
  <si>
    <t>Z400</t>
  </si>
  <si>
    <t>G043</t>
  </si>
  <si>
    <t>G072</t>
  </si>
  <si>
    <t>J297</t>
  </si>
  <si>
    <t>G084</t>
  </si>
  <si>
    <t>Z419</t>
  </si>
  <si>
    <t>Z329</t>
  </si>
  <si>
    <t>G029</t>
  </si>
  <si>
    <t>Z018</t>
  </si>
  <si>
    <t>3月</t>
    <phoneticPr fontId="23" type="noConversion"/>
  </si>
  <si>
    <t>上海</t>
    <phoneticPr fontId="23" type="noConversion"/>
  </si>
  <si>
    <t>上海</t>
    <phoneticPr fontId="23" type="noConversion"/>
  </si>
  <si>
    <t>WG-SH1903001</t>
    <phoneticPr fontId="23" type="noConversion"/>
  </si>
  <si>
    <t>HS1902061</t>
    <phoneticPr fontId="23" type="noConversion"/>
  </si>
  <si>
    <t>电动</t>
    <phoneticPr fontId="23" type="noConversion"/>
  </si>
  <si>
    <t>盛凯达</t>
    <phoneticPr fontId="23" type="noConversion"/>
  </si>
  <si>
    <t>电动执行器</t>
    <phoneticPr fontId="23" type="noConversion"/>
  </si>
  <si>
    <t>Y</t>
    <phoneticPr fontId="23" type="noConversion"/>
  </si>
  <si>
    <t>北京</t>
    <phoneticPr fontId="23" type="noConversion"/>
  </si>
  <si>
    <t>WG-SH1903002</t>
    <phoneticPr fontId="23" type="noConversion"/>
  </si>
  <si>
    <t>HS1902058</t>
    <phoneticPr fontId="23" type="noConversion"/>
  </si>
  <si>
    <t>整机</t>
    <phoneticPr fontId="23" type="noConversion"/>
  </si>
  <si>
    <t>上日</t>
    <phoneticPr fontId="23" type="noConversion"/>
  </si>
  <si>
    <t>隔膜阀</t>
    <phoneticPr fontId="23" type="noConversion"/>
  </si>
  <si>
    <t>WG-SH1903003</t>
    <phoneticPr fontId="23" type="noConversion"/>
  </si>
  <si>
    <t>焦作</t>
    <phoneticPr fontId="23" type="noConversion"/>
  </si>
  <si>
    <t>橡胶接头/金属补偿器</t>
    <phoneticPr fontId="23" type="noConversion"/>
  </si>
  <si>
    <t>Y</t>
    <phoneticPr fontId="23" type="noConversion"/>
  </si>
  <si>
    <t>上海</t>
    <phoneticPr fontId="23" type="noConversion"/>
  </si>
  <si>
    <t>WG-SH1903004</t>
    <phoneticPr fontId="23" type="noConversion"/>
  </si>
  <si>
    <t>HS1902058</t>
    <phoneticPr fontId="23" type="noConversion"/>
  </si>
  <si>
    <t>康密迪</t>
    <phoneticPr fontId="23" type="noConversion"/>
  </si>
  <si>
    <t>背压阀</t>
    <phoneticPr fontId="23" type="noConversion"/>
  </si>
  <si>
    <t>上海</t>
    <phoneticPr fontId="23" type="noConversion"/>
  </si>
  <si>
    <t>WG-SH1903005</t>
    <phoneticPr fontId="23" type="noConversion"/>
  </si>
  <si>
    <t>伟源</t>
    <phoneticPr fontId="23" type="noConversion"/>
  </si>
  <si>
    <t>球阀</t>
    <phoneticPr fontId="23" type="noConversion"/>
  </si>
  <si>
    <t>WG-SH1903006</t>
    <phoneticPr fontId="23" type="noConversion"/>
  </si>
  <si>
    <t>HS1902058</t>
    <phoneticPr fontId="23" type="noConversion"/>
  </si>
  <si>
    <t>恒科</t>
    <phoneticPr fontId="23" type="noConversion"/>
  </si>
  <si>
    <t>止回阀/截止阀</t>
    <phoneticPr fontId="23" type="noConversion"/>
  </si>
  <si>
    <t>阀业</t>
    <phoneticPr fontId="23" type="noConversion"/>
  </si>
  <si>
    <t>WG-SH1903007</t>
    <phoneticPr fontId="23" type="noConversion"/>
  </si>
  <si>
    <t>亿顺通</t>
    <phoneticPr fontId="23" type="noConversion"/>
  </si>
  <si>
    <t>过滤器/截止阀</t>
    <phoneticPr fontId="23" type="noConversion"/>
  </si>
  <si>
    <t>Y</t>
    <phoneticPr fontId="23" type="noConversion"/>
  </si>
  <si>
    <t>WG-SH1903008</t>
    <phoneticPr fontId="23" type="noConversion"/>
  </si>
  <si>
    <t>易希尔</t>
    <phoneticPr fontId="23" type="noConversion"/>
  </si>
  <si>
    <t>截止阀</t>
    <phoneticPr fontId="23" type="noConversion"/>
  </si>
  <si>
    <t>WG-SH1903009</t>
    <phoneticPr fontId="23" type="noConversion"/>
  </si>
  <si>
    <t>兴伟</t>
    <phoneticPr fontId="23" type="noConversion"/>
  </si>
  <si>
    <t>球阀/截止阀/止回阀</t>
    <phoneticPr fontId="23" type="noConversion"/>
  </si>
  <si>
    <t>3月</t>
    <phoneticPr fontId="23" type="noConversion"/>
  </si>
  <si>
    <t>WG-SH1903010</t>
    <phoneticPr fontId="23" type="noConversion"/>
  </si>
  <si>
    <t>WG-SH1903011</t>
    <phoneticPr fontId="23" type="noConversion"/>
  </si>
  <si>
    <t>HS1902060</t>
    <phoneticPr fontId="23" type="noConversion"/>
  </si>
  <si>
    <t>领汇兴</t>
    <phoneticPr fontId="23" type="noConversion"/>
  </si>
  <si>
    <t>Y型过滤器</t>
    <phoneticPr fontId="23" type="noConversion"/>
  </si>
  <si>
    <t>WG-SH1903012</t>
    <phoneticPr fontId="23" type="noConversion"/>
  </si>
  <si>
    <t>整机</t>
    <phoneticPr fontId="23" type="noConversion"/>
  </si>
  <si>
    <t>秀泰</t>
    <phoneticPr fontId="23" type="noConversion"/>
  </si>
  <si>
    <t>疏水阀</t>
    <phoneticPr fontId="23" type="noConversion"/>
  </si>
  <si>
    <t>3月</t>
    <phoneticPr fontId="23" type="noConversion"/>
  </si>
  <si>
    <t>WG-SH1903013</t>
    <phoneticPr fontId="23" type="noConversion"/>
  </si>
  <si>
    <t>HS1902060</t>
    <phoneticPr fontId="23" type="noConversion"/>
  </si>
  <si>
    <t>亿顺通</t>
    <phoneticPr fontId="23" type="noConversion"/>
  </si>
  <si>
    <t>工业服务</t>
    <phoneticPr fontId="23" type="noConversion"/>
  </si>
  <si>
    <t>WG-SH1903014</t>
    <phoneticPr fontId="23" type="noConversion"/>
  </si>
  <si>
    <t>HL190302</t>
    <phoneticPr fontId="23" type="noConversion"/>
  </si>
  <si>
    <t>止回阀</t>
    <phoneticPr fontId="23" type="noConversion"/>
  </si>
  <si>
    <t>阀业</t>
    <phoneticPr fontId="23" type="noConversion"/>
  </si>
  <si>
    <t>WG-SH1903015</t>
    <phoneticPr fontId="23" type="noConversion"/>
  </si>
  <si>
    <t>气动</t>
    <phoneticPr fontId="23" type="noConversion"/>
  </si>
  <si>
    <t>高商</t>
    <phoneticPr fontId="23" type="noConversion"/>
  </si>
  <si>
    <t>气动执行器</t>
    <phoneticPr fontId="23" type="noConversion"/>
  </si>
  <si>
    <t>WG-SH1903016</t>
    <phoneticPr fontId="23" type="noConversion"/>
  </si>
  <si>
    <t>HL190302</t>
    <phoneticPr fontId="23" type="noConversion"/>
  </si>
  <si>
    <t>盛凯达</t>
    <phoneticPr fontId="23" type="noConversion"/>
  </si>
  <si>
    <t>工业服务</t>
    <phoneticPr fontId="23" type="noConversion"/>
  </si>
  <si>
    <t>WG-SH1903017</t>
    <phoneticPr fontId="23" type="noConversion"/>
  </si>
  <si>
    <t>恒科</t>
    <phoneticPr fontId="23" type="noConversion"/>
  </si>
  <si>
    <t>球阀</t>
    <phoneticPr fontId="23" type="noConversion"/>
  </si>
  <si>
    <t>WG-SH1903018</t>
    <phoneticPr fontId="23" type="noConversion"/>
  </si>
  <si>
    <t>盈科</t>
    <phoneticPr fontId="23" type="noConversion"/>
  </si>
  <si>
    <t>WG-SH1903019</t>
    <phoneticPr fontId="23" type="noConversion"/>
  </si>
  <si>
    <t>旭腾</t>
    <phoneticPr fontId="23" type="noConversion"/>
  </si>
  <si>
    <t>北京</t>
    <phoneticPr fontId="23" type="noConversion"/>
  </si>
  <si>
    <t>WG-SH1903020</t>
    <phoneticPr fontId="23" type="noConversion"/>
  </si>
  <si>
    <t>HS1903003</t>
    <phoneticPr fontId="23" type="noConversion"/>
  </si>
  <si>
    <t>Y型过滤器</t>
    <phoneticPr fontId="23" type="noConversion"/>
  </si>
  <si>
    <t>WG-SH1903021</t>
    <phoneticPr fontId="23" type="noConversion"/>
  </si>
  <si>
    <t>余姚</t>
    <phoneticPr fontId="23" type="noConversion"/>
  </si>
  <si>
    <t>电磁阀</t>
    <phoneticPr fontId="23" type="noConversion"/>
  </si>
  <si>
    <t>WG-SH1903022</t>
    <phoneticPr fontId="23" type="noConversion"/>
  </si>
  <si>
    <t>盛凯达</t>
    <phoneticPr fontId="23" type="noConversion"/>
  </si>
  <si>
    <t>WG-SH1903023</t>
    <phoneticPr fontId="23" type="noConversion"/>
  </si>
  <si>
    <t>整机</t>
    <phoneticPr fontId="23" type="noConversion"/>
  </si>
  <si>
    <t>渤海</t>
    <phoneticPr fontId="23" type="noConversion"/>
  </si>
  <si>
    <t>法兰</t>
    <phoneticPr fontId="23" type="noConversion"/>
  </si>
  <si>
    <t>WG-SH1903024</t>
    <phoneticPr fontId="23" type="noConversion"/>
  </si>
  <si>
    <t>HS1903003</t>
    <phoneticPr fontId="23" type="noConversion"/>
  </si>
  <si>
    <t>蝶阀</t>
    <phoneticPr fontId="23" type="noConversion"/>
  </si>
  <si>
    <t>阀世博</t>
    <phoneticPr fontId="23" type="noConversion"/>
  </si>
  <si>
    <t>WG-SH1903025</t>
    <phoneticPr fontId="23" type="noConversion"/>
  </si>
  <si>
    <t>HL190301/HL190303</t>
    <phoneticPr fontId="23" type="noConversion"/>
  </si>
  <si>
    <t>蝶阀</t>
    <phoneticPr fontId="23" type="noConversion"/>
  </si>
  <si>
    <t>WG-SH1903026</t>
    <phoneticPr fontId="23" type="noConversion"/>
  </si>
  <si>
    <t>HS1903005</t>
    <phoneticPr fontId="23" type="noConversion"/>
  </si>
  <si>
    <t>止回阀</t>
    <phoneticPr fontId="23" type="noConversion"/>
  </si>
  <si>
    <t>WG-SH1903027</t>
    <phoneticPr fontId="23" type="noConversion"/>
  </si>
  <si>
    <t>HS1902051</t>
    <phoneticPr fontId="23" type="noConversion"/>
  </si>
  <si>
    <t>市场管理</t>
    <phoneticPr fontId="23" type="noConversion"/>
  </si>
  <si>
    <t>WG-SH1903028</t>
    <phoneticPr fontId="23" type="noConversion"/>
  </si>
  <si>
    <t>SC190301</t>
    <phoneticPr fontId="23" type="noConversion"/>
  </si>
  <si>
    <t>WG-SH1903029</t>
    <phoneticPr fontId="23" type="noConversion"/>
  </si>
  <si>
    <t>HS1903009</t>
    <phoneticPr fontId="23" type="noConversion"/>
  </si>
  <si>
    <t>整机</t>
    <phoneticPr fontId="23" type="noConversion"/>
  </si>
  <si>
    <t>诚博</t>
    <phoneticPr fontId="23" type="noConversion"/>
  </si>
  <si>
    <t>泄压阀</t>
    <phoneticPr fontId="23" type="noConversion"/>
  </si>
  <si>
    <t>阀业</t>
    <phoneticPr fontId="23" type="noConversion"/>
  </si>
  <si>
    <t>WG-SH1903030</t>
    <phoneticPr fontId="23" type="noConversion"/>
  </si>
  <si>
    <t>过滤器</t>
    <phoneticPr fontId="23" type="noConversion"/>
  </si>
  <si>
    <t>WG-SH1903031</t>
    <phoneticPr fontId="23" type="noConversion"/>
  </si>
  <si>
    <t>HS1903009</t>
    <phoneticPr fontId="23" type="noConversion"/>
  </si>
  <si>
    <t>过滤器</t>
    <phoneticPr fontId="23" type="noConversion"/>
  </si>
  <si>
    <t>WG-SH1903032</t>
    <phoneticPr fontId="23" type="noConversion"/>
  </si>
  <si>
    <t>HS1903009/HS1903014</t>
    <phoneticPr fontId="23" type="noConversion"/>
  </si>
  <si>
    <t>兴伟</t>
    <phoneticPr fontId="23" type="noConversion"/>
  </si>
  <si>
    <t>过滤器/球阀</t>
    <phoneticPr fontId="23" type="noConversion"/>
  </si>
  <si>
    <t>大宇</t>
    <phoneticPr fontId="23" type="noConversion"/>
  </si>
  <si>
    <t>WG-SH1903033</t>
    <phoneticPr fontId="23" type="noConversion"/>
  </si>
  <si>
    <t>HX1902027/HX1902056</t>
    <phoneticPr fontId="23" type="noConversion"/>
  </si>
  <si>
    <t>其他</t>
    <phoneticPr fontId="23" type="noConversion"/>
  </si>
  <si>
    <t>庚林</t>
    <phoneticPr fontId="23" type="noConversion"/>
  </si>
  <si>
    <t>纸箱/纸板</t>
    <phoneticPr fontId="23" type="noConversion"/>
  </si>
  <si>
    <t>WG-SH1903034</t>
    <phoneticPr fontId="23" type="noConversion"/>
  </si>
  <si>
    <t>HS1903018</t>
    <phoneticPr fontId="23" type="noConversion"/>
  </si>
  <si>
    <t>球阀</t>
    <phoneticPr fontId="23" type="noConversion"/>
  </si>
  <si>
    <t>WG-SH1903035</t>
    <phoneticPr fontId="23" type="noConversion"/>
  </si>
  <si>
    <t>HS1903017</t>
    <phoneticPr fontId="23" type="noConversion"/>
  </si>
  <si>
    <t>微阻缓闭止回阀</t>
    <phoneticPr fontId="23" type="noConversion"/>
  </si>
  <si>
    <t>3月</t>
    <phoneticPr fontId="23" type="noConversion"/>
  </si>
  <si>
    <t>WG-SH1903036</t>
    <phoneticPr fontId="23" type="noConversion"/>
  </si>
  <si>
    <t>HS1903020</t>
    <phoneticPr fontId="23" type="noConversion"/>
  </si>
  <si>
    <t>WG-SH1903037</t>
    <phoneticPr fontId="23" type="noConversion"/>
  </si>
  <si>
    <t>HS1903024</t>
    <phoneticPr fontId="23" type="noConversion"/>
  </si>
  <si>
    <t>煜达</t>
    <phoneticPr fontId="23" type="noConversion"/>
  </si>
  <si>
    <t>偏心蝶阀</t>
    <phoneticPr fontId="23" type="noConversion"/>
  </si>
  <si>
    <t>WG-SH1903038</t>
    <phoneticPr fontId="23" type="noConversion"/>
  </si>
  <si>
    <t>HS1903025</t>
    <phoneticPr fontId="23" type="noConversion"/>
  </si>
  <si>
    <t>止回阀</t>
    <phoneticPr fontId="23" type="noConversion"/>
  </si>
  <si>
    <t>WG-SH1903039</t>
    <phoneticPr fontId="23" type="noConversion"/>
  </si>
  <si>
    <t>HS1903026</t>
    <phoneticPr fontId="23" type="noConversion"/>
  </si>
  <si>
    <t>气动</t>
    <phoneticPr fontId="23" type="noConversion"/>
  </si>
  <si>
    <t>气动执行器</t>
    <phoneticPr fontId="23" type="noConversion"/>
  </si>
  <si>
    <t>WG-SH1903040</t>
    <phoneticPr fontId="23" type="noConversion"/>
  </si>
  <si>
    <t>HL190308</t>
    <phoneticPr fontId="23" type="noConversion"/>
  </si>
  <si>
    <t>工程</t>
    <phoneticPr fontId="23" type="noConversion"/>
  </si>
  <si>
    <t>兴润</t>
    <phoneticPr fontId="23" type="noConversion"/>
  </si>
  <si>
    <t>燃气调压柜</t>
    <phoneticPr fontId="23" type="noConversion"/>
  </si>
  <si>
    <t>WG-SH1903041</t>
    <phoneticPr fontId="23" type="noConversion"/>
  </si>
  <si>
    <t>SC190303</t>
    <phoneticPr fontId="23" type="noConversion"/>
  </si>
  <si>
    <t>WG-SH1903042</t>
    <phoneticPr fontId="23" type="noConversion"/>
  </si>
  <si>
    <t>HS1903023</t>
    <phoneticPr fontId="23" type="noConversion"/>
  </si>
  <si>
    <t>电动执行器</t>
    <phoneticPr fontId="23" type="noConversion"/>
  </si>
  <si>
    <t>WG-SH1903043</t>
    <phoneticPr fontId="23" type="noConversion"/>
  </si>
  <si>
    <t>HS1903006</t>
    <phoneticPr fontId="23" type="noConversion"/>
  </si>
  <si>
    <t>耐氟隆</t>
    <phoneticPr fontId="23" type="noConversion"/>
  </si>
  <si>
    <t>球阀/蝶阀/截止阀/止回阀</t>
    <phoneticPr fontId="23" type="noConversion"/>
  </si>
  <si>
    <t>WG-SH1903044</t>
    <phoneticPr fontId="23" type="noConversion"/>
  </si>
  <si>
    <t>HS1903006</t>
    <phoneticPr fontId="23" type="noConversion"/>
  </si>
  <si>
    <t>球阀/截止阀/止回阀</t>
    <phoneticPr fontId="23" type="noConversion"/>
  </si>
  <si>
    <t>WG-SH1903045</t>
    <phoneticPr fontId="23" type="noConversion"/>
  </si>
  <si>
    <t>秀泰</t>
    <phoneticPr fontId="23" type="noConversion"/>
  </si>
  <si>
    <t>疏水阀</t>
    <phoneticPr fontId="23" type="noConversion"/>
  </si>
  <si>
    <t>WG-SH1903046</t>
    <phoneticPr fontId="23" type="noConversion"/>
  </si>
  <si>
    <t>埃杰盾</t>
    <phoneticPr fontId="23" type="noConversion"/>
  </si>
  <si>
    <t>WG-SH1903047</t>
    <phoneticPr fontId="23" type="noConversion"/>
  </si>
  <si>
    <t>HS1903027</t>
    <phoneticPr fontId="23" type="noConversion"/>
  </si>
  <si>
    <t>阀世博</t>
    <phoneticPr fontId="23" type="noConversion"/>
  </si>
  <si>
    <t>WG-SH1903048</t>
    <phoneticPr fontId="23" type="noConversion"/>
  </si>
  <si>
    <t>HL190308</t>
    <phoneticPr fontId="23" type="noConversion"/>
  </si>
  <si>
    <t>汉特姆</t>
    <phoneticPr fontId="23" type="noConversion"/>
  </si>
  <si>
    <t>燃气球阀/截止阀</t>
    <phoneticPr fontId="23" type="noConversion"/>
  </si>
  <si>
    <t>WG-SH1903049</t>
    <phoneticPr fontId="23" type="noConversion"/>
  </si>
  <si>
    <t>备库单</t>
    <phoneticPr fontId="23" type="noConversion"/>
  </si>
  <si>
    <t>高商</t>
    <phoneticPr fontId="23" type="noConversion"/>
  </si>
  <si>
    <t>WG-SH1903050</t>
    <phoneticPr fontId="23" type="noConversion"/>
  </si>
  <si>
    <t>备库单</t>
    <phoneticPr fontId="23" type="noConversion"/>
  </si>
  <si>
    <t>WG-SH1903051</t>
    <phoneticPr fontId="23" type="noConversion"/>
  </si>
  <si>
    <t>请购单</t>
    <phoneticPr fontId="23" type="noConversion"/>
  </si>
  <si>
    <t>取消</t>
    <phoneticPr fontId="23" type="noConversion"/>
  </si>
  <si>
    <t>WG-SH1903052</t>
    <phoneticPr fontId="23" type="noConversion"/>
  </si>
  <si>
    <t>HL190308</t>
    <phoneticPr fontId="23" type="noConversion"/>
  </si>
  <si>
    <t>祥源</t>
    <phoneticPr fontId="23" type="noConversion"/>
  </si>
  <si>
    <t>调压箱体</t>
    <phoneticPr fontId="23" type="noConversion"/>
  </si>
  <si>
    <t>WG-SH1903053</t>
    <phoneticPr fontId="23" type="noConversion"/>
  </si>
  <si>
    <t>HS1901018</t>
    <phoneticPr fontId="23" type="noConversion"/>
  </si>
  <si>
    <t>腾翔耀辉</t>
    <phoneticPr fontId="23" type="noConversion"/>
  </si>
  <si>
    <t>快速接头/消音器</t>
    <phoneticPr fontId="23" type="noConversion"/>
  </si>
  <si>
    <t>WG-SH1903054</t>
    <phoneticPr fontId="23" type="noConversion"/>
  </si>
  <si>
    <t>WG-SH1903055</t>
    <phoneticPr fontId="23" type="noConversion"/>
  </si>
  <si>
    <t>HL190310</t>
    <phoneticPr fontId="23" type="noConversion"/>
  </si>
  <si>
    <t>工业服务</t>
    <phoneticPr fontId="23" type="noConversion"/>
  </si>
  <si>
    <t>WG-SH1903056</t>
    <phoneticPr fontId="23" type="noConversion"/>
  </si>
  <si>
    <t>燃气备库</t>
    <phoneticPr fontId="23" type="noConversion"/>
  </si>
  <si>
    <t>汉特姆</t>
    <phoneticPr fontId="23" type="noConversion"/>
  </si>
  <si>
    <t>燃气球阀/截止阀</t>
    <phoneticPr fontId="23" type="noConversion"/>
  </si>
  <si>
    <t>WG-SH1903057</t>
    <phoneticPr fontId="23" type="noConversion"/>
  </si>
  <si>
    <t>HS1903030</t>
    <phoneticPr fontId="23" type="noConversion"/>
  </si>
  <si>
    <t>电动</t>
    <phoneticPr fontId="23" type="noConversion"/>
  </si>
  <si>
    <t>WG-SH1903058</t>
    <phoneticPr fontId="23" type="noConversion"/>
  </si>
  <si>
    <t>WG-SH1903059</t>
    <phoneticPr fontId="23" type="noConversion"/>
  </si>
  <si>
    <t>HL190312</t>
    <phoneticPr fontId="23" type="noConversion"/>
  </si>
  <si>
    <t>截止阀</t>
    <phoneticPr fontId="23" type="noConversion"/>
  </si>
  <si>
    <t>WG-SH1903060</t>
    <phoneticPr fontId="23" type="noConversion"/>
  </si>
  <si>
    <t>HS1903038</t>
    <phoneticPr fontId="23" type="noConversion"/>
  </si>
  <si>
    <t>凯鑫</t>
    <phoneticPr fontId="23" type="noConversion"/>
  </si>
  <si>
    <t>UPVC止回阀</t>
    <phoneticPr fontId="23" type="noConversion"/>
  </si>
  <si>
    <t>WG-SH1903061</t>
    <phoneticPr fontId="23" type="noConversion"/>
  </si>
  <si>
    <t>WG-SH1903062</t>
    <phoneticPr fontId="23" type="noConversion"/>
  </si>
  <si>
    <t>HS1903044</t>
    <phoneticPr fontId="23" type="noConversion"/>
  </si>
  <si>
    <t>电动</t>
    <phoneticPr fontId="23" type="noConversion"/>
  </si>
  <si>
    <t>沃格</t>
    <phoneticPr fontId="23" type="noConversion"/>
  </si>
  <si>
    <t>客户</t>
    <phoneticPr fontId="23" type="noConversion"/>
  </si>
  <si>
    <t>WG-SH1903063</t>
    <phoneticPr fontId="23" type="noConversion"/>
  </si>
  <si>
    <t>HL190315</t>
    <phoneticPr fontId="23" type="noConversion"/>
  </si>
  <si>
    <t>WG-SH1903064</t>
    <phoneticPr fontId="23" type="noConversion"/>
  </si>
  <si>
    <t>HS1903036</t>
    <phoneticPr fontId="23" type="noConversion"/>
  </si>
  <si>
    <t>诚博</t>
    <phoneticPr fontId="23" type="noConversion"/>
  </si>
  <si>
    <t>压差旁通阀</t>
    <phoneticPr fontId="23" type="noConversion"/>
  </si>
  <si>
    <t>WG-SH1903065</t>
    <phoneticPr fontId="23" type="noConversion"/>
  </si>
  <si>
    <t>HS1903036</t>
    <phoneticPr fontId="23" type="noConversion"/>
  </si>
  <si>
    <t>焦作</t>
    <phoneticPr fontId="23" type="noConversion"/>
  </si>
  <si>
    <t>金属软管/波纹补偿器</t>
    <phoneticPr fontId="23" type="noConversion"/>
  </si>
  <si>
    <t>WG-SH1903066</t>
    <phoneticPr fontId="23" type="noConversion"/>
  </si>
  <si>
    <t>止回阀/过滤器</t>
    <phoneticPr fontId="23" type="noConversion"/>
  </si>
  <si>
    <t>WG-SH1903067</t>
    <phoneticPr fontId="23" type="noConversion"/>
  </si>
  <si>
    <t>WG-SH1903068</t>
    <phoneticPr fontId="23" type="noConversion"/>
  </si>
  <si>
    <t>HS1903045</t>
    <phoneticPr fontId="23" type="noConversion"/>
  </si>
  <si>
    <t>WG-SH1903069</t>
    <phoneticPr fontId="23" type="noConversion"/>
  </si>
  <si>
    <t>HS1903056</t>
    <phoneticPr fontId="23" type="noConversion"/>
  </si>
  <si>
    <t>WG-SH1903070</t>
    <phoneticPr fontId="23" type="noConversion"/>
  </si>
  <si>
    <t>HS1903046/HS1903047</t>
    <phoneticPr fontId="23" type="noConversion"/>
  </si>
  <si>
    <t>耐氟隆</t>
    <phoneticPr fontId="23" type="noConversion"/>
  </si>
  <si>
    <t>球阀/截止阀/闸阀</t>
    <phoneticPr fontId="23" type="noConversion"/>
  </si>
  <si>
    <t>WG-SH1903071</t>
    <phoneticPr fontId="23" type="noConversion"/>
  </si>
  <si>
    <t>球阀/止回阀</t>
    <phoneticPr fontId="23" type="noConversion"/>
  </si>
  <si>
    <t>WG-SH1903072</t>
    <phoneticPr fontId="23" type="noConversion"/>
  </si>
  <si>
    <t>HS1903047</t>
    <phoneticPr fontId="23" type="noConversion"/>
  </si>
  <si>
    <t>WG-SH1903073</t>
    <phoneticPr fontId="23" type="noConversion"/>
  </si>
  <si>
    <t>康密迪</t>
    <phoneticPr fontId="23" type="noConversion"/>
  </si>
  <si>
    <t>WG-SH1903074</t>
    <phoneticPr fontId="23" type="noConversion"/>
  </si>
  <si>
    <t>橡胶接头</t>
    <phoneticPr fontId="23" type="noConversion"/>
  </si>
  <si>
    <t>Y</t>
    <phoneticPr fontId="23" type="noConversion"/>
  </si>
  <si>
    <t>WG-SH1903075</t>
    <phoneticPr fontId="23" type="noConversion"/>
  </si>
  <si>
    <t>高创</t>
    <phoneticPr fontId="23" type="noConversion"/>
  </si>
  <si>
    <t>刀闸阀</t>
    <phoneticPr fontId="23" type="noConversion"/>
  </si>
  <si>
    <t>上海</t>
    <phoneticPr fontId="23" type="noConversion"/>
  </si>
  <si>
    <t>WG-SH1903076</t>
    <phoneticPr fontId="23" type="noConversion"/>
  </si>
  <si>
    <t>华蕴</t>
    <phoneticPr fontId="23" type="noConversion"/>
  </si>
  <si>
    <t>排气阀</t>
    <phoneticPr fontId="23" type="noConversion"/>
  </si>
  <si>
    <t>WG-SH1903077</t>
    <phoneticPr fontId="23" type="noConversion"/>
  </si>
  <si>
    <t>闸阀</t>
    <phoneticPr fontId="23" type="noConversion"/>
  </si>
  <si>
    <t>WG-SH1903078</t>
    <phoneticPr fontId="23" type="noConversion"/>
  </si>
  <si>
    <t>WG-SH1903079</t>
    <phoneticPr fontId="23" type="noConversion"/>
  </si>
  <si>
    <t>HS1903047</t>
    <phoneticPr fontId="23" type="noConversion"/>
  </si>
  <si>
    <t>亚德客</t>
    <phoneticPr fontId="23" type="noConversion"/>
  </si>
  <si>
    <t>电磁阀/气源三联件</t>
    <phoneticPr fontId="23" type="noConversion"/>
  </si>
  <si>
    <t>WG-SH1903080</t>
    <phoneticPr fontId="23" type="noConversion"/>
  </si>
  <si>
    <t>旭腾</t>
    <phoneticPr fontId="23" type="noConversion"/>
  </si>
  <si>
    <t>WG-SH1903081</t>
    <phoneticPr fontId="23" type="noConversion"/>
  </si>
  <si>
    <t>HS1903050</t>
    <phoneticPr fontId="23" type="noConversion"/>
  </si>
  <si>
    <t>WG-SH1903082</t>
    <phoneticPr fontId="23" type="noConversion"/>
  </si>
  <si>
    <t>HL190318</t>
    <phoneticPr fontId="23" type="noConversion"/>
  </si>
  <si>
    <t>WG-SH1903083</t>
    <phoneticPr fontId="23" type="noConversion"/>
  </si>
  <si>
    <t>WG-SH1903084</t>
    <phoneticPr fontId="23" type="noConversion"/>
  </si>
  <si>
    <t>HL190318</t>
    <phoneticPr fontId="23" type="noConversion"/>
  </si>
  <si>
    <t>旭腾</t>
    <phoneticPr fontId="23" type="noConversion"/>
  </si>
  <si>
    <t>WG-SH1903085</t>
    <phoneticPr fontId="23" type="noConversion"/>
  </si>
  <si>
    <t>HL190318/HL190317</t>
    <phoneticPr fontId="23" type="noConversion"/>
  </si>
  <si>
    <t>电动执行器</t>
    <phoneticPr fontId="23" type="noConversion"/>
  </si>
  <si>
    <t>WG-SH1903086</t>
    <phoneticPr fontId="23" type="noConversion"/>
  </si>
  <si>
    <t>HL190317</t>
    <phoneticPr fontId="23" type="noConversion"/>
  </si>
  <si>
    <t>市场管理</t>
    <phoneticPr fontId="23" type="noConversion"/>
  </si>
  <si>
    <t>WG-SH1903087</t>
    <phoneticPr fontId="23" type="noConversion"/>
  </si>
  <si>
    <t>SC190306</t>
    <phoneticPr fontId="23" type="noConversion"/>
  </si>
  <si>
    <t>WG-SH1903088</t>
    <phoneticPr fontId="23" type="noConversion"/>
  </si>
  <si>
    <t>HS1903053</t>
    <phoneticPr fontId="23" type="noConversion"/>
  </si>
  <si>
    <t>阀世博</t>
    <phoneticPr fontId="23" type="noConversion"/>
  </si>
  <si>
    <t>WG-SH1903089</t>
    <phoneticPr fontId="23" type="noConversion"/>
  </si>
  <si>
    <t>HS1903051</t>
    <phoneticPr fontId="23" type="noConversion"/>
  </si>
  <si>
    <t>WG-SH1903090</t>
    <phoneticPr fontId="23" type="noConversion"/>
  </si>
  <si>
    <t>HS1903063</t>
    <phoneticPr fontId="23" type="noConversion"/>
  </si>
  <si>
    <t>WG-SH1903091</t>
    <phoneticPr fontId="23" type="noConversion"/>
  </si>
  <si>
    <t>WG-SH1903092</t>
    <phoneticPr fontId="23" type="noConversion"/>
  </si>
  <si>
    <t>HX1903072</t>
    <phoneticPr fontId="23" type="noConversion"/>
  </si>
  <si>
    <t>飞龙</t>
    <phoneticPr fontId="23" type="noConversion"/>
  </si>
  <si>
    <t>标牌</t>
    <phoneticPr fontId="23" type="noConversion"/>
  </si>
  <si>
    <t>WG-SH1903093</t>
    <phoneticPr fontId="23" type="noConversion"/>
  </si>
  <si>
    <t>HS19203061</t>
    <phoneticPr fontId="23" type="noConversion"/>
  </si>
  <si>
    <t>截止阀/过滤器</t>
    <phoneticPr fontId="23" type="noConversion"/>
  </si>
  <si>
    <t>WG-SH1903094</t>
    <phoneticPr fontId="23" type="noConversion"/>
  </si>
  <si>
    <t>HS1903061</t>
    <phoneticPr fontId="23" type="noConversion"/>
  </si>
  <si>
    <t>WG-SH1903095</t>
    <phoneticPr fontId="23" type="noConversion"/>
  </si>
  <si>
    <t>HS1903039</t>
    <phoneticPr fontId="23" type="noConversion"/>
  </si>
  <si>
    <t>Y</t>
    <phoneticPr fontId="23" type="noConversion"/>
  </si>
  <si>
    <t>WG-SH1903096</t>
    <phoneticPr fontId="23" type="noConversion"/>
  </si>
  <si>
    <t>HS1903079</t>
    <phoneticPr fontId="23" type="noConversion"/>
  </si>
  <si>
    <t>WG-SH1903097</t>
    <phoneticPr fontId="23" type="noConversion"/>
  </si>
  <si>
    <t>HL190321</t>
    <phoneticPr fontId="23" type="noConversion"/>
  </si>
  <si>
    <t>WG-SH1903098</t>
    <phoneticPr fontId="23" type="noConversion"/>
  </si>
  <si>
    <t>WG-SH1903099</t>
    <phoneticPr fontId="23" type="noConversion"/>
  </si>
  <si>
    <t>领汇兴</t>
    <phoneticPr fontId="23" type="noConversion"/>
  </si>
  <si>
    <t>过滤器/网</t>
    <phoneticPr fontId="23" type="noConversion"/>
  </si>
  <si>
    <t>北京/上海</t>
    <phoneticPr fontId="23" type="noConversion"/>
  </si>
  <si>
    <t>WG-SH1903100</t>
    <phoneticPr fontId="23" type="noConversion"/>
  </si>
  <si>
    <t>WG-SH1903101</t>
    <phoneticPr fontId="23" type="noConversion"/>
  </si>
  <si>
    <t>微米</t>
    <phoneticPr fontId="23" type="noConversion"/>
  </si>
  <si>
    <t>电动蝶阀</t>
    <phoneticPr fontId="23" type="noConversion"/>
  </si>
  <si>
    <t>WG-SH1903102</t>
    <phoneticPr fontId="23" type="noConversion"/>
  </si>
  <si>
    <t>HL190320</t>
    <phoneticPr fontId="23" type="noConversion"/>
  </si>
  <si>
    <t>兴润+飞奥，飞奥款未退</t>
    <phoneticPr fontId="23" type="noConversion"/>
  </si>
  <si>
    <t>蝶形球阀</t>
    <phoneticPr fontId="23" type="noConversion"/>
  </si>
  <si>
    <t>山西</t>
    <phoneticPr fontId="23" type="noConversion"/>
  </si>
  <si>
    <t>WG-SH1903103</t>
    <phoneticPr fontId="23" type="noConversion"/>
  </si>
  <si>
    <t>HS1903080</t>
    <phoneticPr fontId="23" type="noConversion"/>
  </si>
  <si>
    <t>WG-SH1903104</t>
    <phoneticPr fontId="23" type="noConversion"/>
  </si>
  <si>
    <t>兴达</t>
    <phoneticPr fontId="23" type="noConversion"/>
  </si>
  <si>
    <t>调长器</t>
    <phoneticPr fontId="23" type="noConversion"/>
  </si>
  <si>
    <t>WG-SH1903105</t>
    <phoneticPr fontId="23" type="noConversion"/>
  </si>
  <si>
    <t>HL190326</t>
    <phoneticPr fontId="23" type="noConversion"/>
  </si>
  <si>
    <t>WG-SH1903106</t>
    <phoneticPr fontId="23" type="noConversion"/>
  </si>
  <si>
    <t>HS1903079/HS1901048/HS1901029/HS1903076</t>
    <phoneticPr fontId="23" type="noConversion"/>
  </si>
  <si>
    <t>WG-SH1903107</t>
    <phoneticPr fontId="23" type="noConversion"/>
  </si>
  <si>
    <t>HS1903067</t>
    <phoneticPr fontId="23" type="noConversion"/>
  </si>
  <si>
    <t>金锋</t>
    <phoneticPr fontId="23" type="noConversion"/>
  </si>
  <si>
    <t>调节阀</t>
    <phoneticPr fontId="23" type="noConversion"/>
  </si>
  <si>
    <t>WG-SH1903108</t>
    <phoneticPr fontId="23" type="noConversion"/>
  </si>
  <si>
    <t>HS1903081</t>
    <phoneticPr fontId="23" type="noConversion"/>
  </si>
  <si>
    <t>沃特斯</t>
    <phoneticPr fontId="23" type="noConversion"/>
  </si>
  <si>
    <t>客户</t>
    <phoneticPr fontId="23" type="noConversion"/>
  </si>
  <si>
    <t>WG-SH1903109</t>
    <phoneticPr fontId="23" type="noConversion"/>
  </si>
  <si>
    <t>兴润</t>
    <phoneticPr fontId="23" type="noConversion"/>
  </si>
  <si>
    <t>WG-SH1903110</t>
    <phoneticPr fontId="23" type="noConversion"/>
  </si>
  <si>
    <t>HS1903088/HS1903075/HS1903071/HS1903074/HS1903084</t>
    <phoneticPr fontId="23" type="noConversion"/>
  </si>
  <si>
    <t>球阀/过滤器</t>
    <phoneticPr fontId="23" type="noConversion"/>
  </si>
  <si>
    <t>WG-SH1903111</t>
    <phoneticPr fontId="23" type="noConversion"/>
  </si>
  <si>
    <t>HS1903075/HS1903074</t>
    <phoneticPr fontId="23" type="noConversion"/>
  </si>
  <si>
    <t>WG-SH1903112</t>
    <phoneticPr fontId="23" type="noConversion"/>
  </si>
  <si>
    <t>HS1903074/HS1903078</t>
    <phoneticPr fontId="23" type="noConversion"/>
  </si>
  <si>
    <t>联科</t>
    <phoneticPr fontId="23" type="noConversion"/>
  </si>
  <si>
    <t>WG-SH1903113</t>
    <phoneticPr fontId="23" type="noConversion"/>
  </si>
  <si>
    <t>HS1903074</t>
    <phoneticPr fontId="23" type="noConversion"/>
  </si>
  <si>
    <t>全通径球阀</t>
    <phoneticPr fontId="23" type="noConversion"/>
  </si>
  <si>
    <t>WG-SH1903114</t>
    <phoneticPr fontId="23" type="noConversion"/>
  </si>
  <si>
    <t>HS1903074</t>
    <phoneticPr fontId="23" type="noConversion"/>
  </si>
  <si>
    <t>WG-SH1903115</t>
    <phoneticPr fontId="23" type="noConversion"/>
  </si>
  <si>
    <t>晟杰</t>
    <phoneticPr fontId="23" type="noConversion"/>
  </si>
  <si>
    <t>国内木箱</t>
    <phoneticPr fontId="23" type="noConversion"/>
  </si>
  <si>
    <t>WG-SH1903116</t>
    <phoneticPr fontId="23" type="noConversion"/>
  </si>
  <si>
    <t>HL190327</t>
    <phoneticPr fontId="23" type="noConversion"/>
  </si>
  <si>
    <t>整机</t>
    <phoneticPr fontId="23" type="noConversion"/>
  </si>
  <si>
    <t>法兰蝶阀</t>
    <phoneticPr fontId="23" type="noConversion"/>
  </si>
  <si>
    <t>市场管理</t>
    <phoneticPr fontId="23" type="noConversion"/>
  </si>
  <si>
    <t>WG-SH1903117</t>
    <phoneticPr fontId="23" type="noConversion"/>
  </si>
  <si>
    <t>SC190307</t>
    <phoneticPr fontId="23" type="noConversion"/>
  </si>
  <si>
    <t>WG-SH1903118</t>
    <phoneticPr fontId="23" type="noConversion"/>
  </si>
  <si>
    <t>橡胶软接</t>
    <phoneticPr fontId="23" type="noConversion"/>
  </si>
  <si>
    <t>WG-SH1903119</t>
    <phoneticPr fontId="23" type="noConversion"/>
  </si>
  <si>
    <t>HS1903096</t>
    <phoneticPr fontId="23" type="noConversion"/>
  </si>
  <si>
    <t>华蕴</t>
    <phoneticPr fontId="23" type="noConversion"/>
  </si>
  <si>
    <t>膜片</t>
    <phoneticPr fontId="23" type="noConversion"/>
  </si>
  <si>
    <t>WG-SH1903120</t>
    <phoneticPr fontId="23" type="noConversion"/>
  </si>
  <si>
    <t>HS1903090</t>
    <phoneticPr fontId="23" type="noConversion"/>
  </si>
  <si>
    <t>WG-SH1903121</t>
    <phoneticPr fontId="23" type="noConversion"/>
  </si>
  <si>
    <t>HS1903090</t>
    <phoneticPr fontId="23" type="noConversion"/>
  </si>
  <si>
    <t>WG-SH1903122</t>
    <phoneticPr fontId="23" type="noConversion"/>
  </si>
  <si>
    <t>HS1903087</t>
    <phoneticPr fontId="23" type="noConversion"/>
  </si>
  <si>
    <t>WG-SH1903123</t>
    <phoneticPr fontId="23" type="noConversion"/>
  </si>
  <si>
    <t>HS1903092</t>
    <phoneticPr fontId="23" type="noConversion"/>
  </si>
  <si>
    <t>WG-SH1903124</t>
    <phoneticPr fontId="23" type="noConversion"/>
  </si>
  <si>
    <t>拓保</t>
    <phoneticPr fontId="23" type="noConversion"/>
  </si>
  <si>
    <t>电动蝶阀</t>
    <phoneticPr fontId="23" type="noConversion"/>
  </si>
  <si>
    <t>WG-SH1903125</t>
    <phoneticPr fontId="23" type="noConversion"/>
  </si>
  <si>
    <t>取消，用北京库存</t>
    <phoneticPr fontId="23" type="noConversion"/>
  </si>
  <si>
    <t>WG-SH1903126</t>
    <phoneticPr fontId="23" type="noConversion"/>
  </si>
  <si>
    <t>HS1903092</t>
    <phoneticPr fontId="23" type="noConversion"/>
  </si>
  <si>
    <t>焦作</t>
    <phoneticPr fontId="23" type="noConversion"/>
  </si>
  <si>
    <t>伸缩接头</t>
    <phoneticPr fontId="23" type="noConversion"/>
  </si>
  <si>
    <t>WG-SH1903127</t>
    <phoneticPr fontId="23" type="noConversion"/>
  </si>
  <si>
    <t>取消，转山西订货</t>
    <phoneticPr fontId="23" type="noConversion"/>
  </si>
  <si>
    <t>WG-SH1903128</t>
    <phoneticPr fontId="23" type="noConversion"/>
  </si>
  <si>
    <t>HS1903064</t>
    <phoneticPr fontId="23" type="noConversion"/>
  </si>
  <si>
    <t>3月</t>
    <phoneticPr fontId="23" type="noConversion"/>
  </si>
  <si>
    <t>WG-SH1903129</t>
    <phoneticPr fontId="23" type="noConversion"/>
  </si>
  <si>
    <t>圣海</t>
    <phoneticPr fontId="23" type="noConversion"/>
  </si>
  <si>
    <t>偏心阀</t>
    <phoneticPr fontId="23" type="noConversion"/>
  </si>
  <si>
    <t>WG-SH1903130</t>
    <phoneticPr fontId="23" type="noConversion"/>
  </si>
  <si>
    <t>不锈钢软接</t>
    <phoneticPr fontId="23" type="noConversion"/>
  </si>
  <si>
    <t>WG-SH1903131</t>
    <phoneticPr fontId="23" type="noConversion"/>
  </si>
  <si>
    <t>HS1903040</t>
    <phoneticPr fontId="23" type="noConversion"/>
  </si>
  <si>
    <t>WG-SH1903132</t>
    <phoneticPr fontId="23" type="noConversion"/>
  </si>
  <si>
    <t>SH190316</t>
    <phoneticPr fontId="23" type="noConversion"/>
  </si>
  <si>
    <t>WG-SH1903133</t>
    <phoneticPr fontId="23" type="noConversion"/>
  </si>
  <si>
    <t>HS1903079/HS1901048</t>
    <phoneticPr fontId="23" type="noConversion"/>
  </si>
  <si>
    <t>明罡</t>
    <phoneticPr fontId="23" type="noConversion"/>
  </si>
  <si>
    <t>WG-SH1903134</t>
    <phoneticPr fontId="23" type="noConversion"/>
  </si>
  <si>
    <t>HS1903095</t>
    <phoneticPr fontId="23" type="noConversion"/>
  </si>
  <si>
    <t>偏心蝶阀</t>
    <phoneticPr fontId="23" type="noConversion"/>
  </si>
  <si>
    <t>WG-SH1903135</t>
    <phoneticPr fontId="23" type="noConversion"/>
  </si>
  <si>
    <t>HS1903071</t>
    <phoneticPr fontId="23" type="noConversion"/>
  </si>
  <si>
    <t>WG-SH1903136</t>
    <phoneticPr fontId="23" type="noConversion"/>
  </si>
  <si>
    <t>HS1903097</t>
    <phoneticPr fontId="23" type="noConversion"/>
  </si>
  <si>
    <t>WG-SH1903137</t>
    <phoneticPr fontId="23" type="noConversion"/>
  </si>
  <si>
    <t>感应式回信器</t>
    <phoneticPr fontId="23" type="noConversion"/>
  </si>
  <si>
    <t>WG-SH1903138</t>
    <phoneticPr fontId="23" type="noConversion"/>
  </si>
  <si>
    <t>HS1903099</t>
    <phoneticPr fontId="23" type="noConversion"/>
  </si>
  <si>
    <t>WG-SH1903139</t>
    <phoneticPr fontId="23" type="noConversion"/>
  </si>
  <si>
    <t>WG-SH1903140</t>
    <phoneticPr fontId="23" type="noConversion"/>
  </si>
  <si>
    <t>HS1903094</t>
    <phoneticPr fontId="23" type="noConversion"/>
  </si>
  <si>
    <t>WG-SH1903141</t>
    <phoneticPr fontId="23" type="noConversion"/>
  </si>
  <si>
    <t>HS1903102</t>
    <phoneticPr fontId="23" type="noConversion"/>
  </si>
  <si>
    <t>WG-SH1903142</t>
    <phoneticPr fontId="23" type="noConversion"/>
  </si>
  <si>
    <t>HS1903100</t>
    <phoneticPr fontId="23" type="noConversion"/>
  </si>
  <si>
    <t>软接头</t>
    <phoneticPr fontId="23" type="noConversion"/>
  </si>
  <si>
    <t>WG-SH1903143</t>
    <phoneticPr fontId="23" type="noConversion"/>
  </si>
  <si>
    <t>SC190309</t>
    <phoneticPr fontId="23" type="noConversion"/>
  </si>
  <si>
    <t>WG-SH1903144</t>
    <phoneticPr fontId="23" type="noConversion"/>
  </si>
  <si>
    <t>白云</t>
    <phoneticPr fontId="23" type="noConversion"/>
  </si>
  <si>
    <t>静态平衡阀</t>
    <phoneticPr fontId="23" type="noConversion"/>
  </si>
  <si>
    <t>WG-SH1903145</t>
    <phoneticPr fontId="23" type="noConversion"/>
  </si>
  <si>
    <t>HS1903103</t>
    <phoneticPr fontId="23" type="noConversion"/>
  </si>
  <si>
    <t>WG-SH1903146</t>
    <phoneticPr fontId="23" type="noConversion"/>
  </si>
  <si>
    <t>HS1903104</t>
    <phoneticPr fontId="23" type="noConversion"/>
  </si>
  <si>
    <t>于3-4产生HL190206/SC190112订单运费80+130</t>
  </si>
  <si>
    <t>于3-2产生HL190208/SD190211/HX1902050/大宇SH1902005订单运费40+70+540</t>
  </si>
  <si>
    <t>于1-29产生HX12018订单运费+提货费</t>
  </si>
  <si>
    <t>2019年1月停车费4+4+2</t>
  </si>
  <si>
    <t>于3-11产生尖驰快运运费（HL302/209/303/305/HS2024/2049/3026/3027/大宇备库）277+277+50</t>
  </si>
  <si>
    <t>于3-11产生赵双杰运费100+200+10+40</t>
  </si>
  <si>
    <t>于3-7产生赵双杰运费680+100+20</t>
  </si>
  <si>
    <t>于3/7-21产生提货停车费10+3+4</t>
  </si>
  <si>
    <t>于3-15产生SD190319订单运费24</t>
  </si>
  <si>
    <t>于3-24产生上海140气缸转北京运费100</t>
  </si>
  <si>
    <t>于3-22产生HL190315订单运费34</t>
  </si>
  <si>
    <t>于3-18产生购买包装袋款</t>
    <phoneticPr fontId="12" type="noConversion"/>
  </si>
  <si>
    <t>于3-6京东购买A4不干胶纸</t>
    <phoneticPr fontId="12" type="noConversion"/>
  </si>
  <si>
    <t>2-3月高通运费</t>
  </si>
  <si>
    <t>3月京泊运费</t>
  </si>
  <si>
    <t>返回</t>
    <phoneticPr fontId="12" type="noConversion"/>
  </si>
  <si>
    <t>结构长度不符，客户装不上</t>
    <phoneticPr fontId="23" type="noConversion"/>
  </si>
  <si>
    <t>盖子坏了，更换盖子</t>
    <phoneticPr fontId="23" type="noConversion"/>
  </si>
  <si>
    <t>阀门阀轴坏了，更换新阀</t>
    <phoneticPr fontId="23" type="noConversion"/>
  </si>
  <si>
    <t>偏心蝶阀</t>
    <phoneticPr fontId="1" type="noConversion"/>
  </si>
  <si>
    <t>铸铁过滤器</t>
    <phoneticPr fontId="1" type="noConversion"/>
  </si>
  <si>
    <t>衬氟阀门</t>
    <phoneticPr fontId="1" type="noConversion"/>
  </si>
  <si>
    <t>橡胶接头</t>
    <phoneticPr fontId="23" type="noConversion"/>
  </si>
  <si>
    <t>JGD-10</t>
    <phoneticPr fontId="23" type="noConversion"/>
  </si>
  <si>
    <t>DN65</t>
    <phoneticPr fontId="23" type="noConversion"/>
  </si>
  <si>
    <t>DN80</t>
    <phoneticPr fontId="23" type="noConversion"/>
  </si>
  <si>
    <t>DN125</t>
    <phoneticPr fontId="23" type="noConversion"/>
  </si>
  <si>
    <t>DN200</t>
    <phoneticPr fontId="23" type="noConversion"/>
  </si>
  <si>
    <t>DN250</t>
    <phoneticPr fontId="23" type="noConversion"/>
  </si>
  <si>
    <t>DN350</t>
    <phoneticPr fontId="23" type="noConversion"/>
  </si>
  <si>
    <t>DN400</t>
    <phoneticPr fontId="23" type="noConversion"/>
  </si>
  <si>
    <t>DN450</t>
  </si>
  <si>
    <t>DN450</t>
    <phoneticPr fontId="23" type="noConversion"/>
  </si>
  <si>
    <t>DN500</t>
    <phoneticPr fontId="23" type="noConversion"/>
  </si>
  <si>
    <t>DN40-65</t>
    <phoneticPr fontId="23" type="noConversion"/>
  </si>
  <si>
    <t>异径接头</t>
    <phoneticPr fontId="23" type="noConversion"/>
  </si>
  <si>
    <t>--</t>
    <phoneticPr fontId="23" type="noConversion"/>
  </si>
  <si>
    <t>碳钢，天然橡胶</t>
    <phoneticPr fontId="23" type="noConversion"/>
  </si>
  <si>
    <t>老库存</t>
    <phoneticPr fontId="23" type="noConversion"/>
  </si>
  <si>
    <t>抵货款，未折旧</t>
    <phoneticPr fontId="23" type="noConversion"/>
  </si>
  <si>
    <t>庚林</t>
    <phoneticPr fontId="22" type="noConversion"/>
  </si>
  <si>
    <t>晟杰</t>
    <phoneticPr fontId="22" type="noConversion"/>
  </si>
  <si>
    <t>微米</t>
    <phoneticPr fontId="22" type="noConversion"/>
  </si>
  <si>
    <t>兴达</t>
    <phoneticPr fontId="22" type="noConversion"/>
  </si>
  <si>
    <t>兴润</t>
    <phoneticPr fontId="22" type="noConversion"/>
  </si>
  <si>
    <t>WG-SD1903001</t>
  </si>
  <si>
    <t>利达</t>
  </si>
  <si>
    <t>ASK77.9</t>
  </si>
  <si>
    <t>套件，压力要求：PN16，按PN10压力下最大扭矩控制扭矩；介质：水，温度：-10℃~80℃</t>
  </si>
  <si>
    <t>FT190107-K04/FT190201-K04</t>
  </si>
  <si>
    <t>ASK77.10</t>
  </si>
  <si>
    <t>ASK77.11</t>
  </si>
  <si>
    <t>WG-SD1903002</t>
  </si>
  <si>
    <t>全304SS，带丝堵，阀体铸    商标</t>
  </si>
  <si>
    <t>SD190144-K03</t>
  </si>
  <si>
    <t>国内型</t>
  </si>
  <si>
    <t>WG-SD1903003</t>
  </si>
  <si>
    <t>汉腾</t>
  </si>
  <si>
    <t>SD190139-K07</t>
  </si>
  <si>
    <t>HT-60B</t>
  </si>
  <si>
    <t>HB2-150B3</t>
  </si>
  <si>
    <t>HT-10E</t>
  </si>
  <si>
    <t>RAL7011高光普通调节型，带有电流、电压两组控制信号，220V</t>
  </si>
  <si>
    <t>HT-20E</t>
  </si>
  <si>
    <t>HT-40E</t>
  </si>
  <si>
    <t>HT-60E</t>
  </si>
  <si>
    <t>SD190111-K07</t>
  </si>
  <si>
    <t>HB-100B</t>
  </si>
  <si>
    <t>H2B-200B3</t>
  </si>
  <si>
    <t>SD190146-K07</t>
  </si>
  <si>
    <t>SD190209-K07</t>
  </si>
  <si>
    <t>WG-SD1903004</t>
  </si>
  <si>
    <t> 对夹式蝶形止回阀</t>
  </si>
  <si>
    <t>H77X-16Z</t>
  </si>
  <si>
    <t>灰铁RAL5015高光体，EPDM座，球铁镀镍板，416SS轴，316SS簧</t>
  </si>
  <si>
    <t>SD190207-K07</t>
  </si>
  <si>
    <t>对夹式蝶型止回阀</t>
  </si>
  <si>
    <t>H77X-16Q</t>
  </si>
  <si>
    <t>球铁RAL5015高光体，EPDM座，球铁镀镍板，416SS轴，316SS簧</t>
  </si>
  <si>
    <t>SD190208-K03</t>
  </si>
  <si>
    <t>WG-SD1903005</t>
  </si>
  <si>
    <t>隆达</t>
  </si>
  <si>
    <t>SD190207-K03</t>
  </si>
  <si>
    <t xml:space="preserve">Z41X-16Q </t>
  </si>
  <si>
    <t>WG-SD1903006</t>
  </si>
  <si>
    <t>WG-SD1903007</t>
  </si>
  <si>
    <t>二通</t>
  </si>
  <si>
    <t>QT5-1</t>
  </si>
  <si>
    <t>天二通普通开关型执行器，220V 50Hz 连接孔尺寸，符合适配的好利阀门规格。 本批材料需要独立纸箱包装，随货带合格证，检测报告 使用说明书。蓝色,好利标准键轴</t>
  </si>
  <si>
    <t>SD190317-H17</t>
  </si>
  <si>
    <t>QT10-1</t>
  </si>
  <si>
    <t>QT15-1</t>
  </si>
  <si>
    <t>QT20-1</t>
  </si>
  <si>
    <t>QT40-1</t>
  </si>
  <si>
    <t>WG-SD1903008</t>
  </si>
  <si>
    <t>沃尔德</t>
  </si>
  <si>
    <t>无头对夹式衬氟蝶阀（PN10）</t>
  </si>
  <si>
    <t>D71FFP-10C</t>
  </si>
  <si>
    <t>阀体WCB，阀座PTFE硅胶靠背，阀板304SS板覆PTFE，阀轴SS410,RAL5010砂纹，上法兰F05,出轴9*9*11，阀体铸标+GF+</t>
  </si>
  <si>
    <t>SD190145-K02</t>
  </si>
  <si>
    <t>D71FC-16Q</t>
  </si>
  <si>
    <t>阀体球铁，阀座PTFE，阀板WCB板覆PTFE，阀轴416SS,RAL5010砂纹，上法兰F05,出轴9*9*14，阀体铸标+GF+</t>
  </si>
  <si>
    <t>SD190214-K02</t>
  </si>
  <si>
    <t>阀体球铁，阀座PTFE，阀板WCB板覆PTFE，阀轴416SS,RAL5010砂纹，阀体铸标+GF+</t>
  </si>
  <si>
    <t>WG-SD1903009</t>
  </si>
  <si>
    <t>班芙</t>
  </si>
  <si>
    <t>球铁RAL5015高光体，EPDM垫，304SS滤网，不锈钢配件,阀体铸     标</t>
  </si>
  <si>
    <t>WG-SD1903010</t>
  </si>
  <si>
    <t xml:space="preserve">蜗轮式法兰蝶阀 </t>
  </si>
  <si>
    <t>320D37A1X-16Q</t>
  </si>
  <si>
    <t>球铁RAL5015高光体，EPDM座，球铁防腐板（RAL5015高光），2Cr13轴，蜗轮操作
阀体铸     商标。</t>
  </si>
  <si>
    <t xml:space="preserve">320D37A1XP-16Q </t>
  </si>
  <si>
    <t>球铁RAL5015高光体，EPDM座，304SS板，2Cr13轴，蜗轮操作
阀体铸     商标。</t>
  </si>
  <si>
    <t>WG-SD1903011</t>
  </si>
  <si>
    <t>320D41XR-16Q</t>
  </si>
  <si>
    <t>球铁体，316SS板，EPDM座，2Cr13轴，RAL7011高光</t>
  </si>
  <si>
    <t>SD190206-M031</t>
  </si>
  <si>
    <t>WG-SD1903012</t>
  </si>
  <si>
    <t>AVA标牌</t>
  </si>
  <si>
    <t>50-300</t>
  </si>
  <si>
    <t>WG-SD1903013</t>
  </si>
  <si>
    <t>DN100-150</t>
  </si>
  <si>
    <t>SD190305-G05/SD190304-G05</t>
  </si>
  <si>
    <t>WG-SD1903014</t>
  </si>
  <si>
    <t>球铁体，EPDM座，304板，2Cr13轴，附图纸一张</t>
  </si>
  <si>
    <t>SD190305-G05</t>
  </si>
  <si>
    <t>WG-SD1903015</t>
  </si>
  <si>
    <t>YCD-11</t>
  </si>
  <si>
    <t>SS304、丝扣连接</t>
  </si>
  <si>
    <t>SD190304-G05</t>
  </si>
  <si>
    <t>WG-SD1903016</t>
  </si>
  <si>
    <t>WG-SD1903017</t>
  </si>
  <si>
    <t>Q911F-25R</t>
  </si>
  <si>
    <t>丝扣电动球阀，316SS，附图纸一张</t>
  </si>
  <si>
    <t>WG-SD1903018</t>
  </si>
  <si>
    <t>H76W-25R</t>
  </si>
  <si>
    <t>SS316,对夹式</t>
  </si>
  <si>
    <t>H76W-10R</t>
  </si>
  <si>
    <t>WG-SD1903019</t>
  </si>
  <si>
    <t xml:space="preserve">球铁体、尼龙板、EPDM座，2Cr13轴，铝手柄 RAL5010 </t>
  </si>
  <si>
    <t>261D7L1XN-25Q</t>
  </si>
  <si>
    <t>261D97A1XN-25Q</t>
  </si>
  <si>
    <t>球铁体，EPDM座，尼龙板，2Cr13轴，附图纸</t>
  </si>
  <si>
    <t>WG-SD1903020</t>
  </si>
  <si>
    <t>球铁RAL5015高光体，EPDM垫，304SS滤网，不锈钢丝堵、螺栓</t>
  </si>
  <si>
    <t>SD190216-K03</t>
  </si>
  <si>
    <t>Y型磁性过滤器</t>
  </si>
  <si>
    <t>球铁RAL5015高光体，EPDM垫，304SS滤网，不锈钢配件，带磁棒和磁片</t>
  </si>
  <si>
    <t>WG-SD1903021</t>
  </si>
  <si>
    <t xml:space="preserve"> 铸钢RAL5015高光体（阀体不要有铸钢材质字样，或有球铁铸字），金属复合垫，304SS滤网，带不锈钢丝堵，不锈钢螺栓，阀体铸       商标 </t>
  </si>
  <si>
    <t>WG-SD1903022</t>
  </si>
  <si>
    <t>J11W-25R</t>
  </si>
  <si>
    <t>丝扣，316SS</t>
  </si>
  <si>
    <t>Q11F-25R</t>
  </si>
  <si>
    <t>丝扣球阀，316SS，三片式</t>
  </si>
  <si>
    <t>WG-SD1903023</t>
  </si>
  <si>
    <t>球铁RAL5015高光体，EPDM垫，304SS滤网，不锈钢配件，阀体铸    商标</t>
  </si>
  <si>
    <t>SD190309-K03</t>
  </si>
  <si>
    <t>WG-SD1903024</t>
  </si>
  <si>
    <t>球铁RAL5015高光体，EPDM包胶球铁板，不锈钢阀杆，阀体铸    商标</t>
  </si>
  <si>
    <t>WG-SD1903025</t>
  </si>
  <si>
    <t>H77XD-16Q(B1)</t>
  </si>
  <si>
    <t>球铁RAL5015高光体，EPDM座，球铁电镀板，不锈钢轴和簧，阀体铸    商标</t>
  </si>
  <si>
    <t>WG-SD1903026</t>
  </si>
  <si>
    <t>SD190310-K07</t>
  </si>
  <si>
    <t>WG-SD1903027</t>
  </si>
  <si>
    <t>220D7A1XP-16Q</t>
  </si>
  <si>
    <t>球铁体，EPDM座，304板 不锈钢轴，斜方22*22 上法兰F07 (配过度盘) RAL5015色</t>
  </si>
  <si>
    <t>SD190308-X5</t>
  </si>
  <si>
    <t>四氟阀座</t>
  </si>
  <si>
    <t>220系列</t>
  </si>
  <si>
    <t>适配好利220系列</t>
  </si>
  <si>
    <t>WG-SD1903028</t>
  </si>
  <si>
    <t>SD190316-G05</t>
  </si>
  <si>
    <t>WG-SD1903029</t>
  </si>
  <si>
    <t>220D7A1XN-16</t>
  </si>
  <si>
    <t>阀体：球磨铸铁               阀座：EPDM                    阀板：尼龙板                   阀轴：416SS                  阀体颜色:RAL6016砂纹,手柄颜色:RAL7011砂纹,阀板颜色:好利灰色.          侧法兰DN50-DN600侧法兰标准BS Table E DN700 侧法兰标准ISO1007.5 详见图纸 所以规格产品侧法兰耳朵要单独打孔，不要一次性铸造成形，侧法兰不要多标准通用连接孔。</t>
  </si>
  <si>
    <t>FT190205-K33</t>
  </si>
  <si>
    <t>WG-SD1903030</t>
  </si>
  <si>
    <t>球铁体，304SS网，EPDM垫，不锈钢螺栓，附图纸一张，第阀体铸       标</t>
  </si>
  <si>
    <t>球铁体，304SS网，EPDM垫，不锈钢螺栓，附图纸一张，第阀体铸“FLOMAITC”标，标识字体：Tahoma,字高：7mm</t>
  </si>
  <si>
    <t>WG-SD1903031</t>
  </si>
  <si>
    <t>270D67A1XR-10Q</t>
  </si>
  <si>
    <t>球铁体，EPDM座，316板 2Cr13轴，RAL5010色</t>
  </si>
  <si>
    <t xml:space="preserve">SD190323-G05  </t>
  </si>
  <si>
    <t>对夹式蝶阀</t>
  </si>
  <si>
    <t>球铁体，304板，EPDM座，手柄驱动 RAL5010</t>
  </si>
  <si>
    <t>SD190319-H17</t>
  </si>
  <si>
    <t>WG-SD1903032</t>
  </si>
  <si>
    <t xml:space="preserve">手柄法兰蝶阀 </t>
  </si>
  <si>
    <t>320D41XP-16Q</t>
  </si>
  <si>
    <t>球铁RAL5015高光体，EPDM座，304SS板，2Cr13轴，铝手柄操作
阀体铸         商标。</t>
  </si>
  <si>
    <t>SD190318-K03</t>
  </si>
  <si>
    <t>WG-SD1903033</t>
  </si>
  <si>
    <t>球体材质,阀板包橡胶  RAL5010</t>
  </si>
  <si>
    <t>WG-SD1903034</t>
  </si>
  <si>
    <t>SD190324-K07</t>
  </si>
  <si>
    <t>WG-SD1903035</t>
  </si>
  <si>
    <t>威盛</t>
  </si>
  <si>
    <t>SD190323-G05</t>
  </si>
  <si>
    <t>WG-SD1903036</t>
  </si>
  <si>
    <t>220D37A1XP-16Q</t>
  </si>
  <si>
    <t>球铁体，EPDM座，304板，2Cr13轴，铸铁涡轮 颜色RAL5010</t>
  </si>
  <si>
    <t>SD190327-G05</t>
  </si>
  <si>
    <t>球铁体，EPDM座，304板，2Cr13轴，铝手柄  颜色RAL5010</t>
  </si>
  <si>
    <t>WG-SD1903037</t>
  </si>
  <si>
    <t>SD190328-K03</t>
  </si>
  <si>
    <t>WG-SD1903038</t>
  </si>
  <si>
    <t>FT190302-K04</t>
  </si>
  <si>
    <t>WG-SD1903039</t>
  </si>
  <si>
    <t>SD190326-K07</t>
  </si>
  <si>
    <t>WG-SD1903040</t>
  </si>
  <si>
    <t>球铁体，304板，EPDM座，手柄驱动 消防红色</t>
  </si>
  <si>
    <t>SD190329-H17</t>
  </si>
  <si>
    <t>WG-SD1903041</t>
  </si>
  <si>
    <t>SD190332-G05</t>
  </si>
  <si>
    <t>WG-SD1903042</t>
  </si>
  <si>
    <t>阀体：球磨铸铁               阀座：EPDM                    阀板：尼龙板                  阀轴：416SS                   阀体颜色:RAL6016砂纹,手柄颜色:RAL7011砂纹,阀板颜色:好利灰色.         侧法兰DN50-DN600侧法兰标准BS Table E DN700 侧法兰标准ISO1007.5 详见图纸 所以规格产品侧法兰耳朵要单独打孔，不要一次性铸造成形，侧法兰不要多标准通用连接孔。</t>
  </si>
  <si>
    <t>FT190305-K33</t>
  </si>
  <si>
    <t>WG-SD1903043</t>
  </si>
  <si>
    <t xml:space="preserve">阀体：球磨铸铁                 阀座：EPDM                    阀板：304SS                    阀轴：416SS                    阀体颜色:RAL6016砂纹, PN16   铸字：DI,相应规格， PN16 </t>
  </si>
  <si>
    <t>WG-SD1903044</t>
  </si>
  <si>
    <t>铸铁体，尼龙板 EPDM 座 45#轴 手柄  RAL5010</t>
  </si>
  <si>
    <t>SD190338-X03</t>
  </si>
  <si>
    <t>手动蝶阀(红）</t>
  </si>
  <si>
    <t>球铁体，304板，不锈钢轴，EPDM座，手柄,消防红色</t>
  </si>
  <si>
    <t>SD190342-H17</t>
  </si>
  <si>
    <t>球铁体，304板，不锈钢轴，EPDM座，RAL5010高光，附图纸</t>
  </si>
  <si>
    <t>SD190330-H17</t>
  </si>
  <si>
    <t>WG-SD1903045</t>
  </si>
  <si>
    <t>220V普通开关型执行器。蓝色,好利标准键轴</t>
  </si>
  <si>
    <t>WG-SD1903046</t>
  </si>
  <si>
    <t>铜截止阀</t>
  </si>
  <si>
    <t>J11W-16T</t>
  </si>
  <si>
    <t>铜质丝扣</t>
  </si>
  <si>
    <t>WG-SD1903047</t>
  </si>
  <si>
    <t>YGL-10Q</t>
  </si>
  <si>
    <t>球铁体，304网，蓝色</t>
  </si>
  <si>
    <t>橡胶瓣止回阀（蓝）</t>
  </si>
  <si>
    <t>H44X-10Q</t>
  </si>
  <si>
    <t>球铁体，阀板包覆橡胶，蓝色</t>
  </si>
  <si>
    <t>暗杆闸阀（蓝）</t>
  </si>
  <si>
    <t>防护闸阀（红）</t>
  </si>
  <si>
    <t>球铁体，阀板包覆橡胶，消防红色</t>
  </si>
  <si>
    <t>WG-SD1903048</t>
  </si>
  <si>
    <t>球铁体，304板 EPDM 座 45#轴 手柄  RAL5010</t>
  </si>
  <si>
    <t>SD190341-GD05</t>
  </si>
  <si>
    <t>WG-SD1903049</t>
  </si>
  <si>
    <t>SD190337-K07</t>
  </si>
  <si>
    <t>WG-SD1903050</t>
  </si>
  <si>
    <t>SD190339-K03</t>
  </si>
  <si>
    <t>WG-SD1903051</t>
  </si>
  <si>
    <t>WG-SD1903052</t>
  </si>
  <si>
    <t xml:space="preserve">无头式法兰蝶阀 </t>
  </si>
  <si>
    <t>球铁RAL5015高光体，EPDM座，304SS板，2Cr13轴，无头式
上法兰F10 17*17正方 高39
阀体铸     商标。</t>
  </si>
  <si>
    <t>SD190343-K03</t>
  </si>
  <si>
    <t>WG-SD1903053</t>
  </si>
  <si>
    <t>RAL7011高光普通调节型，带有电流电压两组控制信号，220V</t>
  </si>
  <si>
    <t>SD190344-K07</t>
  </si>
  <si>
    <t>WG-SD1903054</t>
  </si>
  <si>
    <t>SD190346-K07</t>
  </si>
  <si>
    <t>WG-SD1903055</t>
  </si>
  <si>
    <t>消声止回阀</t>
  </si>
  <si>
    <t>H42X-16Q</t>
  </si>
  <si>
    <t>球铁体，QT覆EPDM板，416轴，常温水，RAL5010高光，附图纸一张，按图纸生产</t>
  </si>
  <si>
    <t>SD190321-SH02</t>
  </si>
  <si>
    <t>运费</t>
  </si>
  <si>
    <t>WG-SD1903056</t>
  </si>
  <si>
    <t>SD190347-K07</t>
  </si>
  <si>
    <t>WG-SD1903057</t>
  </si>
  <si>
    <t>风阀执行器支架</t>
  </si>
  <si>
    <t>套件</t>
  </si>
  <si>
    <t>FT190308-K04</t>
  </si>
  <si>
    <t>WG-SD1903058</t>
  </si>
  <si>
    <t>碳钢法兰，天然橡胶主体，常温水，</t>
  </si>
  <si>
    <t>SD190350-K05</t>
  </si>
  <si>
    <t>WG-SD1903059</t>
  </si>
  <si>
    <t>球铁体，尼龙板，EPDM座，不锈钢轴。涡轮驱动。RAL5010色</t>
  </si>
  <si>
    <t>SD190353-X8</t>
  </si>
  <si>
    <t>球铁体，尼龙板，EPDM座，不锈钢轴。14*14 斜方轴  F05  RAL5010</t>
  </si>
  <si>
    <t>球铁体，尼龙板，EPDM座，不锈钢轴，17*17斜方轴 F07   RAL5010</t>
  </si>
  <si>
    <t>WG-SD1903060</t>
  </si>
  <si>
    <t>球铁体，EPDM座，304板，2Cr13轴，铸铁涡轮  颜色RAL5010</t>
  </si>
  <si>
    <t>SD190351-G05</t>
  </si>
  <si>
    <t>220D7A1FP-16Q</t>
  </si>
  <si>
    <t>球铁体，PTFE座，304板，2Cr13轴，铝手柄  颜色RAL5010</t>
  </si>
  <si>
    <t>球铁体、304板、EPDM座，2Cr13轴，铝手柄</t>
  </si>
  <si>
    <t>球铁体，EPDM座，304SS板，2Cr13轴，铸铁涡轮</t>
  </si>
  <si>
    <t>球铁体，EPDM座，304SS板，2Cr13轴，附图纸</t>
  </si>
  <si>
    <t>WG-SD1903061</t>
  </si>
  <si>
    <t>SD190352-G05</t>
  </si>
  <si>
    <t>K04</t>
  </si>
  <si>
    <t>3-29/4-15</t>
  </si>
  <si>
    <t>K03</t>
  </si>
  <si>
    <t>商务通知</t>
  </si>
  <si>
    <t>K07</t>
  </si>
  <si>
    <t>3-16/3-2/1-25/2-22</t>
  </si>
  <si>
    <t>3-2/3-9</t>
  </si>
  <si>
    <t>H17</t>
  </si>
  <si>
    <t>K02</t>
  </si>
  <si>
    <t>3-5/3-16</t>
  </si>
  <si>
    <t>M031</t>
  </si>
  <si>
    <t>G05</t>
  </si>
  <si>
    <t>暂停</t>
  </si>
  <si>
    <t>X5</t>
  </si>
  <si>
    <t>K33</t>
  </si>
  <si>
    <t>X03/GD05</t>
  </si>
  <si>
    <t>X03</t>
  </si>
  <si>
    <t>GD05</t>
  </si>
  <si>
    <t>SH02</t>
  </si>
  <si>
    <t>K05</t>
  </si>
  <si>
    <t>X8</t>
  </si>
  <si>
    <t>4-1/4-2</t>
  </si>
  <si>
    <t>时代</t>
    <phoneticPr fontId="23" type="noConversion"/>
  </si>
  <si>
    <t>WG-SD1903001</t>
    <phoneticPr fontId="23" type="noConversion"/>
  </si>
  <si>
    <t>FT190201/FT190107</t>
    <phoneticPr fontId="23" type="noConversion"/>
  </si>
  <si>
    <t>其他</t>
    <phoneticPr fontId="23" type="noConversion"/>
  </si>
  <si>
    <t>河北利达</t>
    <phoneticPr fontId="23" type="noConversion"/>
  </si>
  <si>
    <t>风阀支架</t>
    <phoneticPr fontId="23" type="noConversion"/>
  </si>
  <si>
    <t>北京</t>
    <phoneticPr fontId="23" type="noConversion"/>
  </si>
  <si>
    <t>3月</t>
    <phoneticPr fontId="23" type="noConversion"/>
  </si>
  <si>
    <t>WG-SD1903002</t>
    <phoneticPr fontId="23" type="noConversion"/>
  </si>
  <si>
    <t>SD190144</t>
    <phoneticPr fontId="23" type="noConversion"/>
  </si>
  <si>
    <t>联科</t>
    <phoneticPr fontId="23" type="noConversion"/>
  </si>
  <si>
    <t>Y型过滤器</t>
    <phoneticPr fontId="23" type="noConversion"/>
  </si>
  <si>
    <t>WG-SD1903003</t>
    <phoneticPr fontId="23" type="noConversion"/>
  </si>
  <si>
    <t>SD190209/SD190146/SD190111/SD190139</t>
    <phoneticPr fontId="23" type="noConversion"/>
  </si>
  <si>
    <t>山西</t>
    <phoneticPr fontId="23" type="noConversion"/>
  </si>
  <si>
    <t>WG-SD1903004</t>
    <phoneticPr fontId="23" type="noConversion"/>
  </si>
  <si>
    <t>SD190208/SD190207</t>
    <phoneticPr fontId="23" type="noConversion"/>
  </si>
  <si>
    <t>盈科</t>
    <phoneticPr fontId="23" type="noConversion"/>
  </si>
  <si>
    <t>WG-SD1903005</t>
    <phoneticPr fontId="23" type="noConversion"/>
  </si>
  <si>
    <t>整机</t>
    <phoneticPr fontId="23" type="noConversion"/>
  </si>
  <si>
    <t>隆达</t>
    <phoneticPr fontId="23" type="noConversion"/>
  </si>
  <si>
    <t>闸阀</t>
    <phoneticPr fontId="23" type="noConversion"/>
  </si>
  <si>
    <t>班芙</t>
    <phoneticPr fontId="23" type="noConversion"/>
  </si>
  <si>
    <t>阀业</t>
    <phoneticPr fontId="23" type="noConversion"/>
  </si>
  <si>
    <t>WG-SD1903006</t>
    <phoneticPr fontId="23" type="noConversion"/>
  </si>
  <si>
    <t>SD190208</t>
    <phoneticPr fontId="23" type="noConversion"/>
  </si>
  <si>
    <t>WG-SD1903007</t>
    <phoneticPr fontId="23" type="noConversion"/>
  </si>
  <si>
    <t>SD190317</t>
    <phoneticPr fontId="23" type="noConversion"/>
  </si>
  <si>
    <t>二通</t>
    <phoneticPr fontId="23" type="noConversion"/>
  </si>
  <si>
    <t xml:space="preserve">北京 </t>
    <phoneticPr fontId="23" type="noConversion"/>
  </si>
  <si>
    <t>WG-SD1903008</t>
    <phoneticPr fontId="23" type="noConversion"/>
  </si>
  <si>
    <t>SD190145/SD190214</t>
    <phoneticPr fontId="23" type="noConversion"/>
  </si>
  <si>
    <t>沃尔德</t>
    <phoneticPr fontId="23" type="noConversion"/>
  </si>
  <si>
    <t>衬氟蝶阀</t>
    <phoneticPr fontId="23" type="noConversion"/>
  </si>
  <si>
    <t>山西</t>
    <phoneticPr fontId="23" type="noConversion"/>
  </si>
  <si>
    <t>WG-SD1903009</t>
    <phoneticPr fontId="23" type="noConversion"/>
  </si>
  <si>
    <t>过滤器</t>
    <phoneticPr fontId="23" type="noConversion"/>
  </si>
  <si>
    <t>WG-SD1903010</t>
    <phoneticPr fontId="23" type="noConversion"/>
  </si>
  <si>
    <t>蝶阀</t>
    <phoneticPr fontId="23" type="noConversion"/>
  </si>
  <si>
    <t>阀世博</t>
    <phoneticPr fontId="23" type="noConversion"/>
  </si>
  <si>
    <t>WG-SD1903011</t>
    <phoneticPr fontId="23" type="noConversion"/>
  </si>
  <si>
    <t>SD190207</t>
    <phoneticPr fontId="23" type="noConversion"/>
  </si>
  <si>
    <t>WG-SD1903012</t>
    <phoneticPr fontId="23" type="noConversion"/>
  </si>
  <si>
    <t>SD190207</t>
    <phoneticPr fontId="23" type="noConversion"/>
  </si>
  <si>
    <t>飞龙</t>
    <phoneticPr fontId="23" type="noConversion"/>
  </si>
  <si>
    <t>标牌</t>
    <phoneticPr fontId="23" type="noConversion"/>
  </si>
  <si>
    <t>WG-SD1903013</t>
    <phoneticPr fontId="23" type="noConversion"/>
  </si>
  <si>
    <t>SD190305</t>
    <phoneticPr fontId="23" type="noConversion"/>
  </si>
  <si>
    <t>电动</t>
    <phoneticPr fontId="23" type="noConversion"/>
  </si>
  <si>
    <t>WG-SD1903014</t>
    <phoneticPr fontId="23" type="noConversion"/>
  </si>
  <si>
    <t>WG-SD1903015</t>
    <phoneticPr fontId="23" type="noConversion"/>
  </si>
  <si>
    <t>SD190304</t>
    <phoneticPr fontId="23" type="noConversion"/>
  </si>
  <si>
    <t>余姚</t>
    <phoneticPr fontId="23" type="noConversion"/>
  </si>
  <si>
    <t>电磁阀</t>
    <phoneticPr fontId="23" type="noConversion"/>
  </si>
  <si>
    <t>WG-SD1903016</t>
    <phoneticPr fontId="23" type="noConversion"/>
  </si>
  <si>
    <t>SD190304</t>
    <phoneticPr fontId="23" type="noConversion"/>
  </si>
  <si>
    <t>电动执行器</t>
    <phoneticPr fontId="23" type="noConversion"/>
  </si>
  <si>
    <t>WG-SD1903017</t>
    <phoneticPr fontId="23" type="noConversion"/>
  </si>
  <si>
    <t>球阀</t>
    <phoneticPr fontId="23" type="noConversion"/>
  </si>
  <si>
    <t>WG-SD1903018</t>
    <phoneticPr fontId="23" type="noConversion"/>
  </si>
  <si>
    <t>恒科</t>
    <phoneticPr fontId="23" type="noConversion"/>
  </si>
  <si>
    <t>WG-SD1903019</t>
    <phoneticPr fontId="23" type="noConversion"/>
  </si>
  <si>
    <t>WG-SD1903020</t>
    <phoneticPr fontId="23" type="noConversion"/>
  </si>
  <si>
    <t>SD190216</t>
    <phoneticPr fontId="23" type="noConversion"/>
  </si>
  <si>
    <t>WG-SD1903021</t>
    <phoneticPr fontId="23" type="noConversion"/>
  </si>
  <si>
    <t>WG-SD1903022</t>
    <phoneticPr fontId="23" type="noConversion"/>
  </si>
  <si>
    <t>止回阀</t>
    <phoneticPr fontId="23" type="noConversion"/>
  </si>
  <si>
    <t>WG-SD1903023</t>
    <phoneticPr fontId="23" type="noConversion"/>
  </si>
  <si>
    <t>SD190309</t>
    <phoneticPr fontId="23" type="noConversion"/>
  </si>
  <si>
    <t>客户</t>
    <phoneticPr fontId="23" type="noConversion"/>
  </si>
  <si>
    <t>WG-SD1903024</t>
    <phoneticPr fontId="23" type="noConversion"/>
  </si>
  <si>
    <t>WG-SD1903025</t>
    <phoneticPr fontId="23" type="noConversion"/>
  </si>
  <si>
    <t>WG-SD1903026</t>
    <phoneticPr fontId="23" type="noConversion"/>
  </si>
  <si>
    <t>SD190310</t>
    <phoneticPr fontId="23" type="noConversion"/>
  </si>
  <si>
    <t>汉腾</t>
    <phoneticPr fontId="23" type="noConversion"/>
  </si>
  <si>
    <t>WG-SD1903027</t>
    <phoneticPr fontId="23" type="noConversion"/>
  </si>
  <si>
    <t>SD190308</t>
    <phoneticPr fontId="23" type="noConversion"/>
  </si>
  <si>
    <t>WG-SD1903028</t>
    <phoneticPr fontId="23" type="noConversion"/>
  </si>
  <si>
    <t>SD190316</t>
    <phoneticPr fontId="23" type="noConversion"/>
  </si>
  <si>
    <t xml:space="preserve">北京 </t>
    <phoneticPr fontId="23" type="noConversion"/>
  </si>
  <si>
    <t>WG-SD1903029</t>
    <phoneticPr fontId="23" type="noConversion"/>
  </si>
  <si>
    <t>FT190205</t>
    <phoneticPr fontId="23" type="noConversion"/>
  </si>
  <si>
    <t>WG-SD1903030</t>
    <phoneticPr fontId="23" type="noConversion"/>
  </si>
  <si>
    <t>澳标过滤器</t>
    <phoneticPr fontId="23" type="noConversion"/>
  </si>
  <si>
    <t>WG-SD1903031</t>
    <phoneticPr fontId="23" type="noConversion"/>
  </si>
  <si>
    <t>SD190323</t>
    <phoneticPr fontId="23" type="noConversion"/>
  </si>
  <si>
    <t>WG-SD1903032</t>
    <phoneticPr fontId="23" type="noConversion"/>
  </si>
  <si>
    <t>SD190318</t>
    <phoneticPr fontId="23" type="noConversion"/>
  </si>
  <si>
    <t>WG-SD1903033</t>
    <phoneticPr fontId="23" type="noConversion"/>
  </si>
  <si>
    <t>SD190319</t>
    <phoneticPr fontId="23" type="noConversion"/>
  </si>
  <si>
    <t>领汇兴</t>
    <phoneticPr fontId="23" type="noConversion"/>
  </si>
  <si>
    <t>WG-SD1903034</t>
    <phoneticPr fontId="23" type="noConversion"/>
  </si>
  <si>
    <t>SD190324</t>
    <phoneticPr fontId="23" type="noConversion"/>
  </si>
  <si>
    <t>WG-SD1903035</t>
    <phoneticPr fontId="23" type="noConversion"/>
  </si>
  <si>
    <t>气动</t>
    <phoneticPr fontId="23" type="noConversion"/>
  </si>
  <si>
    <t>回信器</t>
    <phoneticPr fontId="23" type="noConversion"/>
  </si>
  <si>
    <t>WG-SD1903036</t>
    <phoneticPr fontId="23" type="noConversion"/>
  </si>
  <si>
    <t>SD190327</t>
    <phoneticPr fontId="23" type="noConversion"/>
  </si>
  <si>
    <t>WG-SD1903037</t>
    <phoneticPr fontId="23" type="noConversion"/>
  </si>
  <si>
    <t>SD190328</t>
    <phoneticPr fontId="23" type="noConversion"/>
  </si>
  <si>
    <t>WG-SD1903038</t>
    <phoneticPr fontId="23" type="noConversion"/>
  </si>
  <si>
    <t>FT190302</t>
    <phoneticPr fontId="23" type="noConversion"/>
  </si>
  <si>
    <t>WG-SD1903039</t>
    <phoneticPr fontId="23" type="noConversion"/>
  </si>
  <si>
    <t>SD190326</t>
    <phoneticPr fontId="23" type="noConversion"/>
  </si>
  <si>
    <t>WG-SD1903040</t>
    <phoneticPr fontId="23" type="noConversion"/>
  </si>
  <si>
    <t>SD190329</t>
    <phoneticPr fontId="23" type="noConversion"/>
  </si>
  <si>
    <t>WG-SD1903041</t>
    <phoneticPr fontId="23" type="noConversion"/>
  </si>
  <si>
    <t>SD190332</t>
    <phoneticPr fontId="23" type="noConversion"/>
  </si>
  <si>
    <t>WG-SD1903042</t>
    <phoneticPr fontId="23" type="noConversion"/>
  </si>
  <si>
    <t>FT190305</t>
    <phoneticPr fontId="23" type="noConversion"/>
  </si>
  <si>
    <t>WG-SD1903043</t>
    <phoneticPr fontId="23" type="noConversion"/>
  </si>
  <si>
    <t>FT190305</t>
    <phoneticPr fontId="23" type="noConversion"/>
  </si>
  <si>
    <t>WG-SD1903044</t>
    <phoneticPr fontId="23" type="noConversion"/>
  </si>
  <si>
    <t>SD190338/SD190342/SD190330</t>
    <phoneticPr fontId="23" type="noConversion"/>
  </si>
  <si>
    <t>WG-SD1903045</t>
    <phoneticPr fontId="23" type="noConversion"/>
  </si>
  <si>
    <t>SD190330</t>
    <phoneticPr fontId="23" type="noConversion"/>
  </si>
  <si>
    <t>WG-SD1903046</t>
    <phoneticPr fontId="23" type="noConversion"/>
  </si>
  <si>
    <t>SD190338</t>
    <phoneticPr fontId="23" type="noConversion"/>
  </si>
  <si>
    <t>埃杰盾</t>
    <phoneticPr fontId="23" type="noConversion"/>
  </si>
  <si>
    <t>截止阀</t>
    <phoneticPr fontId="23" type="noConversion"/>
  </si>
  <si>
    <t>WG-SD1903047</t>
    <phoneticPr fontId="23" type="noConversion"/>
  </si>
  <si>
    <t>SD190342</t>
    <phoneticPr fontId="23" type="noConversion"/>
  </si>
  <si>
    <t>过滤器/闸阀/止回阀</t>
    <phoneticPr fontId="23" type="noConversion"/>
  </si>
  <si>
    <t>WG-SD1903048</t>
    <phoneticPr fontId="23" type="noConversion"/>
  </si>
  <si>
    <t>SD190341</t>
    <phoneticPr fontId="23" type="noConversion"/>
  </si>
  <si>
    <t>WG-SD1903049</t>
    <phoneticPr fontId="23" type="noConversion"/>
  </si>
  <si>
    <t>SD190337</t>
    <phoneticPr fontId="23" type="noConversion"/>
  </si>
  <si>
    <t>WG-SD1903050</t>
    <phoneticPr fontId="23" type="noConversion"/>
  </si>
  <si>
    <t>SD190339</t>
    <phoneticPr fontId="23" type="noConversion"/>
  </si>
  <si>
    <t>WG-SD1903051</t>
    <phoneticPr fontId="23" type="noConversion"/>
  </si>
  <si>
    <t>SD190339</t>
    <phoneticPr fontId="23" type="noConversion"/>
  </si>
  <si>
    <t>WG-SD1903052</t>
    <phoneticPr fontId="23" type="noConversion"/>
  </si>
  <si>
    <t>SD190343</t>
    <phoneticPr fontId="23" type="noConversion"/>
  </si>
  <si>
    <t>WG-SD1903053</t>
    <phoneticPr fontId="23" type="noConversion"/>
  </si>
  <si>
    <t>SD190334</t>
    <phoneticPr fontId="23" type="noConversion"/>
  </si>
  <si>
    <t>WG-SD1903054</t>
    <phoneticPr fontId="23" type="noConversion"/>
  </si>
  <si>
    <t>SD190346</t>
    <phoneticPr fontId="23" type="noConversion"/>
  </si>
  <si>
    <t>WG-SD1903055</t>
    <phoneticPr fontId="23" type="noConversion"/>
  </si>
  <si>
    <t>SD190321</t>
    <phoneticPr fontId="23" type="noConversion"/>
  </si>
  <si>
    <t>康密迪</t>
    <phoneticPr fontId="23" type="noConversion"/>
  </si>
  <si>
    <t>消声止回阀</t>
    <phoneticPr fontId="23" type="noConversion"/>
  </si>
  <si>
    <t>WG-SD1903056</t>
    <phoneticPr fontId="23" type="noConversion"/>
  </si>
  <si>
    <t>SD190347</t>
    <phoneticPr fontId="23" type="noConversion"/>
  </si>
  <si>
    <t>WG-SD1903057</t>
    <phoneticPr fontId="23" type="noConversion"/>
  </si>
  <si>
    <t>FT190308</t>
    <phoneticPr fontId="23" type="noConversion"/>
  </si>
  <si>
    <t>WG-SD1903058</t>
    <phoneticPr fontId="23" type="noConversion"/>
  </si>
  <si>
    <t>SD190350</t>
    <phoneticPr fontId="23" type="noConversion"/>
  </si>
  <si>
    <t>橡胶接头</t>
    <phoneticPr fontId="23" type="noConversion"/>
  </si>
  <si>
    <t>WG-SD1903059</t>
    <phoneticPr fontId="23" type="noConversion"/>
  </si>
  <si>
    <t>SD190353</t>
    <phoneticPr fontId="23" type="noConversion"/>
  </si>
  <si>
    <t>WG-SD1903060</t>
    <phoneticPr fontId="23" type="noConversion"/>
  </si>
  <si>
    <t>SD190351/SD190352</t>
    <phoneticPr fontId="23" type="noConversion"/>
  </si>
  <si>
    <t>WG-SD1903061</t>
    <phoneticPr fontId="23" type="noConversion"/>
  </si>
  <si>
    <t>SD190351</t>
    <phoneticPr fontId="23" type="noConversion"/>
  </si>
  <si>
    <t xml:space="preserve">            表1-5  2019年各供应商年度交易金额排行</t>
    <phoneticPr fontId="12" type="noConversion"/>
  </si>
  <si>
    <t>2019年订货情况统计表</t>
    <phoneticPr fontId="2" type="noConversion"/>
  </si>
  <si>
    <t>2019年各商务订货统计</t>
    <phoneticPr fontId="2" type="noConversion"/>
  </si>
  <si>
    <t>2019年各商务入账付款与回票统计（按责任单位）</t>
    <phoneticPr fontId="2" type="noConversion"/>
  </si>
  <si>
    <t xml:space="preserve">2019年好利时代采购情况表(按产品） </t>
    <phoneticPr fontId="2" type="noConversion"/>
  </si>
  <si>
    <t>2019年各供应商年度交易金额排行</t>
    <phoneticPr fontId="1" type="noConversion"/>
  </si>
  <si>
    <t>表1-2 2019年各商务订货统计（报表类型：汇总统计）</t>
    <phoneticPr fontId="1" type="noConversion"/>
  </si>
  <si>
    <t xml:space="preserve">表1-1 2019年采购情况表(按类别）      </t>
    <phoneticPr fontId="2" type="noConversion"/>
  </si>
  <si>
    <t xml:space="preserve">                    表1-2 2019年各商务入账付款与回票统计（汇总统计）</t>
    <phoneticPr fontId="1" type="noConversion"/>
  </si>
  <si>
    <t xml:space="preserve">              表1-4 2019年各商务采购情况表(按产品）      </t>
    <phoneticPr fontId="2" type="noConversion"/>
  </si>
  <si>
    <t>2019年订货总额（元）</t>
    <phoneticPr fontId="1" type="noConversion"/>
  </si>
  <si>
    <t xml:space="preserve">            表1-6  2019年各单位欠款明细及付款计划</t>
    <phoneticPr fontId="12" type="noConversion"/>
  </si>
  <si>
    <t xml:space="preserve">                 表1-9  2019年采购台账明细表</t>
    <phoneticPr fontId="1" type="noConversion"/>
  </si>
  <si>
    <t>表1-10 2019年售后明细台账</t>
    <phoneticPr fontId="1" type="noConversion"/>
  </si>
  <si>
    <t>表1-12 2019年各月份采购运费统计</t>
    <phoneticPr fontId="1" type="noConversion"/>
  </si>
  <si>
    <t>表1-13 2019年订货、回货明细统计报表</t>
    <phoneticPr fontId="1" type="noConversion"/>
  </si>
  <si>
    <t xml:space="preserve">            表1-14 2019年外调产品质量反馈</t>
    <phoneticPr fontId="1" type="noConversion"/>
  </si>
  <si>
    <t>阀业</t>
    <phoneticPr fontId="23" type="noConversion"/>
  </si>
  <si>
    <t>大宇</t>
    <phoneticPr fontId="23" type="noConversion"/>
  </si>
  <si>
    <t>3月</t>
    <phoneticPr fontId="23" type="noConversion"/>
  </si>
  <si>
    <t>WG-SH1903115</t>
    <phoneticPr fontId="23" type="noConversion"/>
  </si>
  <si>
    <t>晟杰</t>
    <phoneticPr fontId="23" type="noConversion"/>
  </si>
  <si>
    <t>1850*1300*850</t>
    <phoneticPr fontId="23" type="noConversion"/>
  </si>
  <si>
    <t>请购单</t>
    <phoneticPr fontId="23" type="noConversion"/>
  </si>
  <si>
    <t>WG-SD1904001</t>
  </si>
  <si>
    <t>球铁体，阀板包覆橡胶，RAL5010色</t>
  </si>
  <si>
    <t>SD190402-H17</t>
  </si>
  <si>
    <t>WG-SD1904002</t>
  </si>
  <si>
    <t>球铁体，EPDM座，304板，2Cr13轴，涡轮驱动 颜色RAL5010</t>
  </si>
  <si>
    <t>SD190401</t>
  </si>
  <si>
    <t>对夹蝶阀</t>
  </si>
  <si>
    <t>球铁体，304板，EPDM，不锈钢轴，手柄，RAL5010</t>
  </si>
  <si>
    <t>SD190402</t>
  </si>
  <si>
    <t>WG-SD1904003</t>
  </si>
  <si>
    <t>SD190407-K07</t>
  </si>
  <si>
    <t>WG-SD1904004</t>
  </si>
  <si>
    <t>WG-SD1904005</t>
  </si>
  <si>
    <t>220V   50HZ  电动装置连接尺寸：中心距∅102，轴∅22.2*5  4-M10  井字电动装置电器图：21-2J-C   电动装置防护等级：IP67   电动装置使用环境温度是-20-60度，附接线图</t>
  </si>
  <si>
    <t>SD190409</t>
  </si>
  <si>
    <t>WG-SD1904006</t>
  </si>
  <si>
    <t>球铁体，EPDM座，304板，2Cr13轴，配国产220V普通开关型执行器，上法兰F07 出轴17*17*19 颜色RAL5010</t>
  </si>
  <si>
    <t>SD190408-G05</t>
  </si>
  <si>
    <t>WG-SD1904007</t>
  </si>
  <si>
    <t>WG-SD1904008</t>
  </si>
  <si>
    <t>SD190413-K07</t>
  </si>
  <si>
    <t>WG-SD1904009</t>
  </si>
  <si>
    <t>K33标牌</t>
  </si>
  <si>
    <t>DN50-300</t>
  </si>
  <si>
    <t>FT190205/FT190305</t>
  </si>
  <si>
    <t>48*48</t>
  </si>
  <si>
    <t>DN350-700</t>
  </si>
  <si>
    <t>16*60</t>
  </si>
  <si>
    <t>WG-SD1904010</t>
  </si>
  <si>
    <t>261D37L1XP-25Q</t>
  </si>
  <si>
    <t>SD190420-G05</t>
  </si>
  <si>
    <t>261D7L1XP-25Q</t>
  </si>
  <si>
    <t>球铁体，EPDM座，304板，2Cr13轴，手柄驱动 颜色RAL5010</t>
  </si>
  <si>
    <t>WG-SD1904011</t>
  </si>
  <si>
    <t>SD190423-G05</t>
  </si>
  <si>
    <t>SD190418-G05</t>
  </si>
  <si>
    <t>球铁体，EPDM座，304板，2Cr13轴，国产220V普通开关型电动执行器  颜色RAL5010 F07, 14*14*16</t>
  </si>
  <si>
    <t>SD190421-G05</t>
  </si>
  <si>
    <t>SD190422-G05</t>
  </si>
  <si>
    <t>球铁体，EPDM座，尼龙板，2Cr13轴，手柄驱动 颜色RAL5010</t>
  </si>
  <si>
    <t>SD190419-G05</t>
  </si>
  <si>
    <t>球铁体，EPDM座，尼龙板，2Cr13轴, 颜色RAL5010，附图纸</t>
  </si>
  <si>
    <t>WG-SD1904012</t>
  </si>
  <si>
    <t>SD190421-G05/SD190422-G05</t>
  </si>
  <si>
    <t>WG-SD1904013</t>
  </si>
  <si>
    <t>球铁体，EPDM座，304板，2Cr13轴 蜗轮驱动颜色RAL5010</t>
  </si>
  <si>
    <t>SD190411-G05</t>
  </si>
  <si>
    <t>270D97A1XN-16Q</t>
  </si>
  <si>
    <t>球铁体，尼龙板,RAL5010色 F07 17*17*19</t>
  </si>
  <si>
    <t>SD190410-G05</t>
  </si>
  <si>
    <t>球铁体，尼龙板，RAL5010色 F07 17*17*20</t>
  </si>
  <si>
    <t>球铁体，尼龙板,EPDM,不锈钢轴 手柄   RAL5010色</t>
  </si>
  <si>
    <t>WG-SD1904014</t>
  </si>
  <si>
    <t>220V调节型电动执行器，4-20MA控制信号</t>
  </si>
  <si>
    <t>WG-SD1904015</t>
  </si>
  <si>
    <t>KT-SR-125</t>
  </si>
  <si>
    <t>单作用气动执行器，常闭</t>
  </si>
  <si>
    <t>WG-SD1904016</t>
  </si>
  <si>
    <t>法兰式球阀</t>
  </si>
  <si>
    <t>Q41F-10R</t>
  </si>
  <si>
    <t>316材质</t>
  </si>
  <si>
    <t>Q41F-16R</t>
  </si>
  <si>
    <t>WG-SD1904017</t>
  </si>
  <si>
    <t>昌一</t>
  </si>
  <si>
    <t>一片式球阀</t>
  </si>
  <si>
    <t>Q11F-16R</t>
  </si>
  <si>
    <t>316材质  G内螺纹</t>
  </si>
  <si>
    <t>WG-SD1904018</t>
  </si>
  <si>
    <t>Q611F-16R</t>
  </si>
  <si>
    <t xml:space="preserve">316材质  G内螺纹   上法兰F07，出轴方22*22，高度＜20 </t>
  </si>
  <si>
    <t>BQ611F-16R</t>
  </si>
  <si>
    <t>316材质  G内螺纹   上法兰F07，出轴方22*22，高度＜25</t>
  </si>
  <si>
    <t>WG-SD1904019</t>
  </si>
  <si>
    <t xml:space="preserve">球铁RAL5015高光体，EPDM垫，304SS滤网，不锈钢丝堵和螺栓
</t>
  </si>
  <si>
    <t>SD190425-K03</t>
  </si>
  <si>
    <t>WG-SD1904020</t>
  </si>
  <si>
    <t>SD190426-K07</t>
  </si>
  <si>
    <t>WG-SD1904021</t>
  </si>
  <si>
    <t>WG-SD1904022</t>
  </si>
  <si>
    <t>球铁体，EPDM座，304SS板，316轴，RAL6016色</t>
  </si>
  <si>
    <t>SD190427-X5</t>
  </si>
  <si>
    <t>WG-SH1904001</t>
  </si>
  <si>
    <t>WG-SH1904002</t>
  </si>
  <si>
    <t>HS1903066-J296</t>
  </si>
  <si>
    <t>WG-SH1904003</t>
  </si>
  <si>
    <t>UPVC,配220V普通开关型电动执行器</t>
  </si>
  <si>
    <t>UPVC,单由令止回阀</t>
  </si>
  <si>
    <t>双由令手动球阀</t>
  </si>
  <si>
    <t>Q61F-10U</t>
  </si>
  <si>
    <t>双由令球阀，UPVC</t>
  </si>
  <si>
    <t>WG-SH1904004</t>
  </si>
  <si>
    <t>对夹式止回阀</t>
  </si>
  <si>
    <t>法兰式手动球阀</t>
  </si>
  <si>
    <t>WG-SH1904005</t>
  </si>
  <si>
    <t>WG-SH1904006</t>
  </si>
  <si>
    <t>球铁体，304SS板，
EPDM座,416SS轴，常温水，RAL5010高光，上法兰F05,方17*17，高度＜19</t>
  </si>
  <si>
    <t>HS1904008-Z333</t>
  </si>
  <si>
    <t>球铁体，304SS板，
EPDM座,416SS轴，常温水，RAL5010高光，上法兰F07,方17*17，高度＜19</t>
  </si>
  <si>
    <t>球铁体，304SS板，
EPDM座,416SS轴，常温水，RAL5010高光</t>
  </si>
  <si>
    <t>球铁体，304SS板，
EPDM座,416SS轴，常温水，RAL5010高光，</t>
  </si>
  <si>
    <t>球铁体，304板，416轴，EPDM座，常温水，中心距F05,方14*14,高度＜15</t>
  </si>
  <si>
    <t>HS1904007-G043</t>
  </si>
  <si>
    <t>WG-SH1904007</t>
  </si>
  <si>
    <t>铸钢阀体，滤网SS304，滤网17目，常温水</t>
  </si>
  <si>
    <t>WG-SH1904008</t>
  </si>
  <si>
    <t>全304SS，常温水</t>
  </si>
  <si>
    <t>全316SS，常温水</t>
  </si>
  <si>
    <t>对夹不锈钢升降止回阀</t>
  </si>
  <si>
    <t>磁翻板截止阀</t>
  </si>
  <si>
    <t>J41W-25P</t>
  </si>
  <si>
    <t>止回阀弹簧</t>
  </si>
  <si>
    <t>H76XP-40P</t>
  </si>
  <si>
    <t>304SS,工业用</t>
  </si>
  <si>
    <t>HS1904006</t>
  </si>
  <si>
    <t>WG-SH1904009</t>
  </si>
  <si>
    <t>D71XP-16P</t>
  </si>
  <si>
    <t>304体，304板，食品级乙丙座，416SS轴，常温，水</t>
  </si>
  <si>
    <t>HS1904006-Z397</t>
  </si>
  <si>
    <t>WG-SH1904010</t>
  </si>
  <si>
    <t>球铁体，304板，EPDM座，416轴，手柄驱动，介质：生活用水，颜色RAL5010</t>
  </si>
  <si>
    <t>SC190401</t>
  </si>
  <si>
    <t>WG-SH1904011</t>
  </si>
  <si>
    <t>碳钢法兰 天然橡胶</t>
  </si>
  <si>
    <t>HS1904014-J169</t>
  </si>
  <si>
    <t>WG-SH1904012</t>
  </si>
  <si>
    <t>WG-SH1904013</t>
  </si>
  <si>
    <t>球铁体，316SS板，EPDM座,416SS轴，常温，水</t>
  </si>
  <si>
    <t>HS1904005-Z421</t>
  </si>
  <si>
    <t>球铁体，乙丙座，304板，2Cr13轴，</t>
  </si>
  <si>
    <t>HS1904012-G214</t>
  </si>
  <si>
    <t>WG-SH1904014</t>
  </si>
  <si>
    <t>HS1904019-J205</t>
  </si>
  <si>
    <t>WG-SH1904015</t>
  </si>
  <si>
    <t>HS1904022-G072</t>
  </si>
  <si>
    <t>WG-SH1904016</t>
  </si>
  <si>
    <t>蜗轮偏心蝶阀</t>
  </si>
  <si>
    <t>D373F-10C</t>
  </si>
  <si>
    <t>WCB，样机单，务必保证外观</t>
  </si>
  <si>
    <t>HSYJ190402</t>
  </si>
  <si>
    <t>WG-SH1904017</t>
  </si>
  <si>
    <t>HS1904016-z268</t>
  </si>
  <si>
    <t>WG-SH1904018</t>
  </si>
  <si>
    <t>HS1904020-J169</t>
  </si>
  <si>
    <t>HS1904018-J169</t>
  </si>
  <si>
    <t>HS1904017-J169</t>
  </si>
  <si>
    <t>WG-SH1904019</t>
  </si>
  <si>
    <t>Q941F-10C</t>
  </si>
  <si>
    <t>WCB体，304球，PTFE密封，上法兰F07,方17*17，出轴＜19</t>
  </si>
  <si>
    <t>HS1904011-J298</t>
  </si>
  <si>
    <t>WG-SH1904020</t>
  </si>
  <si>
    <t>SKD-16</t>
  </si>
  <si>
    <t>WG-SH1904021</t>
  </si>
  <si>
    <t>球铁体，乙丙座，尼龙板，416轴，RAL5010高光</t>
  </si>
  <si>
    <t>HS1904026-Z339</t>
  </si>
  <si>
    <t>WG-SH1904022</t>
  </si>
  <si>
    <t>304SS，三片式</t>
  </si>
  <si>
    <t>HS1904027-J002</t>
  </si>
  <si>
    <t>WG-SH1904023</t>
  </si>
  <si>
    <t>不锈钢球阀</t>
  </si>
  <si>
    <t>304SS 两片式</t>
  </si>
  <si>
    <t>HS1904023-G084</t>
  </si>
  <si>
    <t>316SS 两片式</t>
  </si>
  <si>
    <t>WG-SH1904024</t>
  </si>
  <si>
    <t>H76W-10P</t>
  </si>
  <si>
    <t>不锈钢闸阀</t>
  </si>
  <si>
    <t>Z41W-10P</t>
  </si>
  <si>
    <t>不锈钢对夹式止回阀</t>
  </si>
  <si>
    <t>不锈钢截止阀</t>
  </si>
  <si>
    <t>WG-SH1904025</t>
  </si>
  <si>
    <t>WG-SH1904026</t>
  </si>
  <si>
    <t>WG-SH1904027</t>
  </si>
  <si>
    <t>详见图纸</t>
  </si>
  <si>
    <t>WG-SH1904028</t>
  </si>
  <si>
    <t>HS1904025-J283</t>
  </si>
  <si>
    <t>WG-SH1904029</t>
  </si>
  <si>
    <t>Q641F-16P</t>
  </si>
  <si>
    <t>SS304,上法兰F07,方22*22，出轴小于20</t>
  </si>
  <si>
    <t>HS1904029-J183</t>
  </si>
  <si>
    <t>WG-SH1904030</t>
  </si>
  <si>
    <t>Q641F46-16C</t>
  </si>
  <si>
    <t>铸钢衬氟，上法兰F07，方22*22，出轴小于20</t>
  </si>
  <si>
    <t>WG-SH1904031</t>
  </si>
  <si>
    <t>KT-SR-100</t>
  </si>
  <si>
    <t>单作用气动执行器，常闭型</t>
  </si>
  <si>
    <t>WG-SH1904032</t>
  </si>
  <si>
    <t>HS1904033-Z419</t>
  </si>
  <si>
    <t>直发客户运费</t>
  </si>
  <si>
    <t>WG-SH1904033</t>
  </si>
  <si>
    <t>球墨铸铁阀体，304网</t>
  </si>
  <si>
    <t>HS1903100</t>
  </si>
  <si>
    <t>HS1903099订单直发客户用木箱</t>
  </si>
  <si>
    <t>HS1903099订单直发客户运费</t>
  </si>
  <si>
    <t>WG-SH1904034</t>
  </si>
  <si>
    <t>HS1904030-J169</t>
  </si>
  <si>
    <t>WG-SH1904035</t>
  </si>
  <si>
    <t>HL190404</t>
  </si>
  <si>
    <t>WG-SH1904036</t>
  </si>
  <si>
    <t>270D67A1XP-16Q</t>
  </si>
  <si>
    <t>球铁体、304板、EPDM座、45#轴，上法兰F07,出轴17*17*17</t>
  </si>
  <si>
    <t>HL190402</t>
  </si>
  <si>
    <t>WG-SH1904037</t>
  </si>
  <si>
    <t>3/8"DIN</t>
  </si>
  <si>
    <t>304SS PTFE密封 两片式</t>
  </si>
  <si>
    <t>HS1904034-Z032</t>
  </si>
  <si>
    <t>WG-SH1904038</t>
  </si>
  <si>
    <t>WG-SH1904040</t>
  </si>
  <si>
    <t>HS1904038-Z170</t>
  </si>
  <si>
    <t>WG-SH1904041</t>
  </si>
  <si>
    <t>球铁体，304板，416轴EPDM座，RAL5010高光</t>
  </si>
  <si>
    <t>HS1904031-J293</t>
  </si>
  <si>
    <t>WG-SH1904042</t>
  </si>
  <si>
    <t>可曲挠橡胶接头</t>
  </si>
  <si>
    <t>碳钢法兰，EPDM橡胶</t>
  </si>
  <si>
    <t>WG-SH1904043</t>
  </si>
  <si>
    <t>WCB,上法兰F05，方14*14，出轴高度小于15</t>
  </si>
  <si>
    <t>WG-SH1904044</t>
  </si>
  <si>
    <t>康业</t>
  </si>
  <si>
    <t>WCB</t>
  </si>
  <si>
    <t>WG-SH1904045</t>
  </si>
  <si>
    <t>HL190406</t>
  </si>
  <si>
    <t>WG-SH1904046</t>
  </si>
  <si>
    <t>球铁体、304板 、EPDM座、2Cr13轴，F05，17*17*17</t>
  </si>
  <si>
    <t>HL190410</t>
  </si>
  <si>
    <t>球铁体，304板，EPDM座，416轴，涡轮驱动</t>
  </si>
  <si>
    <t>HL190408-XP07</t>
  </si>
  <si>
    <t>球铁体，304板，EPDM座，416轴，手柄驱动</t>
  </si>
  <si>
    <t>WG-SH1904047</t>
  </si>
  <si>
    <t>HL190409</t>
  </si>
  <si>
    <t>WG-SH1904048</t>
  </si>
  <si>
    <t>无头高平台法兰球阀</t>
  </si>
  <si>
    <t>Q961F-25P</t>
  </si>
  <si>
    <t>304体，304球，上法兰F07，出轴17*17*17</t>
  </si>
  <si>
    <t>Q961F-16P</t>
  </si>
  <si>
    <t>手动三片式焊接球阀</t>
  </si>
  <si>
    <t>Q61F-25P</t>
  </si>
  <si>
    <t>304,三片式，焊接</t>
  </si>
  <si>
    <t>WG-SH1904049</t>
  </si>
  <si>
    <t>WG-SH1904050</t>
  </si>
  <si>
    <t>电动球阀</t>
  </si>
  <si>
    <t>电动双由令球阀</t>
  </si>
  <si>
    <t>UPVC、配220V整体开关型电动执行器</t>
  </si>
  <si>
    <t>SC190402-SSC02</t>
  </si>
  <si>
    <t>WG-SH1904051</t>
  </si>
  <si>
    <t>Q941F-10RL</t>
  </si>
  <si>
    <t>316L体,316L球，PTFE密封,上法兰F05,方14*14，出轴小于13</t>
  </si>
  <si>
    <t>SC190402</t>
  </si>
  <si>
    <t>Q641F-64P</t>
  </si>
  <si>
    <t>304SS体、304SS球、PTFE密封、上法兰F07,方22*22，出轴小于24</t>
  </si>
  <si>
    <t>WG-SH1904052</t>
  </si>
  <si>
    <t>220V整体开关型电动执行器</t>
  </si>
  <si>
    <t>WG-SH1904053</t>
  </si>
  <si>
    <t>KT-140-8S</t>
  </si>
  <si>
    <t>WG-SH1904054</t>
  </si>
  <si>
    <t>220D97A1XRL-10RL</t>
  </si>
  <si>
    <t>316L体,316L板,EPDM耐腐蚀阀座，上法兰F07,方17*17，出轴小于19</t>
  </si>
  <si>
    <t>316L体,316L板,EPDM耐腐蚀阀座，上法兰F05,方14*14，出轴小于13</t>
  </si>
  <si>
    <t>WG-SH1904055</t>
  </si>
  <si>
    <t>HX1904026-J187</t>
  </si>
  <si>
    <t>中文好利空白</t>
  </si>
  <si>
    <t>WG-SH1904056</t>
  </si>
  <si>
    <t>SH190402--HS1801062</t>
  </si>
  <si>
    <t>WG-SH1904057</t>
  </si>
  <si>
    <t>J41H-16P</t>
  </si>
  <si>
    <t>HS1904044-Z417</t>
  </si>
  <si>
    <t>H71H-16P</t>
  </si>
  <si>
    <t>HS1904040-Z277</t>
  </si>
  <si>
    <t>WG-SH1904058</t>
  </si>
  <si>
    <t>304SS,两片式，常温水</t>
  </si>
  <si>
    <t>WG-SH1904059</t>
  </si>
  <si>
    <t>WG-SH1904060</t>
  </si>
  <si>
    <t>HS1904047-G058</t>
  </si>
  <si>
    <t>HS1901109订单法兰螺栓一套</t>
  </si>
  <si>
    <t>HS1901109-J288</t>
  </si>
  <si>
    <t>WG-SH1904061</t>
  </si>
  <si>
    <t>球铁体，乙丙座，304板，416轴，常温，水，RAL5010高光</t>
  </si>
  <si>
    <t>HS1904045-G043</t>
  </si>
  <si>
    <t>WG-SH1904062</t>
  </si>
  <si>
    <t>WG-SH1904063</t>
  </si>
  <si>
    <t>胜冠</t>
  </si>
  <si>
    <t>视镜</t>
  </si>
  <si>
    <t>GSJ-2-50-16</t>
  </si>
  <si>
    <t>PN16,主体材质铸钢材质，内衬四氟，两通式，侧法兰连接标准HG/T 20592(B)-2009，RF</t>
  </si>
  <si>
    <t>HS1904049</t>
  </si>
  <si>
    <t>GSJ-2-80-16</t>
  </si>
  <si>
    <t>PN16，主体材质不锈钢SS304材质，两通式，带转子，侧法兰连接标准HG/T 20592(B)-2009，RF</t>
  </si>
  <si>
    <t>GSJ-2-15-10</t>
  </si>
  <si>
    <t>PN10,主体材质不锈钢SS304材质，带转子，两通式侧法兰连接标准HG/T 20592(B)-2009，RF</t>
  </si>
  <si>
    <t>GSJ-2-40-16</t>
  </si>
  <si>
    <t>PN16,管道式叶轮视镜；主体材质不锈钢SS304材质，两通式，带转子，侧法兰连接标准HG/T 20592(B)-2009，RF</t>
  </si>
  <si>
    <t>PN16,不锈钢SS304材质，两通式  侧法兰连接标准HG/T 20592(B)-2009，RF</t>
  </si>
  <si>
    <t>PN16,主体材质铸钢材质，内衬四氟，两通式 侧法兰连接标准HG/T 20592(B)-2009，RF</t>
  </si>
  <si>
    <t>WG-SH1904064</t>
  </si>
  <si>
    <t>HS1904053</t>
  </si>
  <si>
    <t>304SS,PTFE密封,两片式</t>
  </si>
  <si>
    <t>HS1904052-Z032</t>
  </si>
  <si>
    <t>Q41F-16RL</t>
  </si>
  <si>
    <t>316L,PTFE密封,两片式</t>
  </si>
  <si>
    <t>WG-SH1904065</t>
  </si>
  <si>
    <t>HS1904036-Z170</t>
  </si>
  <si>
    <t>SS304 过滤网40目，介质30%乙二醇水溶液，使用温度0℃～20℃，提供法兰厚度</t>
  </si>
  <si>
    <t>HS1903036</t>
  </si>
  <si>
    <t>WG-SH1904066</t>
  </si>
  <si>
    <t>ZZYP-150LB</t>
  </si>
  <si>
    <t>铸钢阀体，304阀芯，PTFE密封，阀前压力0.8mpa，阀后压力0.1mpa</t>
  </si>
  <si>
    <t>HS1904035-Z155</t>
  </si>
  <si>
    <t>WG-SH1904067</t>
  </si>
  <si>
    <t>HS1904058-Z268</t>
  </si>
  <si>
    <t>WG-SH1904068</t>
  </si>
  <si>
    <t>球铁体，304网，带1寸球阀的排污口，只喷底漆</t>
  </si>
  <si>
    <t>HS1904056-Z419</t>
  </si>
  <si>
    <t>WG-SH1904069</t>
  </si>
  <si>
    <t>HS1904055-Z419</t>
  </si>
  <si>
    <t>WG-SH1904070</t>
  </si>
  <si>
    <t>SD190428-K07</t>
  </si>
  <si>
    <t>WG-SH1904071</t>
  </si>
  <si>
    <t>材质304不锈钢，丝扣连接，一片式，承压10ba</t>
  </si>
  <si>
    <t>HS1904059-J169</t>
  </si>
  <si>
    <t>WG-SH1904072</t>
  </si>
  <si>
    <t>WG-SH1904073</t>
  </si>
  <si>
    <t>WCB，水蒸气，150℃-300℃</t>
  </si>
  <si>
    <t>WG-SH1904074</t>
  </si>
  <si>
    <t>HS1904054-G203</t>
  </si>
  <si>
    <t>WG-SH1904075</t>
  </si>
  <si>
    <t>HS19040007-G043</t>
  </si>
  <si>
    <t>WG-SH1904076</t>
  </si>
  <si>
    <t>HS1904060-Z032</t>
  </si>
  <si>
    <t>304SS,三片式</t>
  </si>
  <si>
    <t>Q61F-16C</t>
  </si>
  <si>
    <t>铸钢，三片式</t>
  </si>
  <si>
    <t>WG-SH1904077</t>
  </si>
  <si>
    <t>A42Y-16C</t>
  </si>
  <si>
    <t>WCB，安全阀的开启压力1.2MPA</t>
  </si>
  <si>
    <t>HS1904042-G117</t>
  </si>
  <si>
    <t>WG-SH1904078</t>
  </si>
  <si>
    <t>H42H-25C</t>
  </si>
  <si>
    <t>WG-SH1904079</t>
  </si>
  <si>
    <t>WG-SH1904080</t>
  </si>
  <si>
    <t>WG-SH1904081</t>
  </si>
  <si>
    <t>1500*700*650</t>
  </si>
  <si>
    <t>HX1903074</t>
  </si>
  <si>
    <t>WG-SH1904082</t>
  </si>
  <si>
    <t>SD190430-K07</t>
  </si>
  <si>
    <t>WG-SH1904083</t>
  </si>
  <si>
    <t>WG-SH1904084</t>
  </si>
  <si>
    <t>FT190407-K04</t>
  </si>
  <si>
    <t>WG-SH1904085</t>
  </si>
  <si>
    <t>ZZYP-16C</t>
  </si>
  <si>
    <t>DN125；压力等级1.6MPa；在阀前压力0.3~0.6MPa下，阀后压力无论静态工况还是动态工况条件下均要求恒定0.1 MPa ，材质碳钢；</t>
  </si>
  <si>
    <t>HS1904065-J301</t>
  </si>
  <si>
    <t>WG-SH1904086</t>
  </si>
  <si>
    <t>自锁球阀</t>
  </si>
  <si>
    <t>SS316 焊接</t>
  </si>
  <si>
    <t>HS1904062-Z268</t>
  </si>
  <si>
    <t>Q61F-16RL</t>
  </si>
  <si>
    <t>SS316L 焊接</t>
  </si>
  <si>
    <t>WG-SH1904087</t>
  </si>
  <si>
    <t>Q11F-10C</t>
  </si>
  <si>
    <t>WCB，两片式</t>
  </si>
  <si>
    <t>HS1904032-Z383</t>
  </si>
  <si>
    <t>WG-SH1904088</t>
  </si>
  <si>
    <t>T40H-10C</t>
  </si>
  <si>
    <t>WG-SH1904089</t>
  </si>
  <si>
    <t>WG-SH1904090</t>
  </si>
  <si>
    <t>晨正</t>
  </si>
  <si>
    <t>YZ11X-16P</t>
  </si>
  <si>
    <t>304SS，螺纹连接,压力范围0.05-0.82，Mpa</t>
  </si>
  <si>
    <t>HS1904067-G215</t>
  </si>
  <si>
    <t>WG-SD1904091</t>
  </si>
  <si>
    <t>HT250体，EPDM座，球铁电镀板，416轴，水，RAL5015高光</t>
  </si>
  <si>
    <t>SDSH190407</t>
  </si>
  <si>
    <t>HT250体，EPDM座，316SS板，316轴，水，RAL5015高光</t>
  </si>
  <si>
    <t>阀体试棒</t>
  </si>
  <si>
    <t>HT250</t>
  </si>
  <si>
    <t>10mm*300mm，客户检测，务必达标</t>
  </si>
  <si>
    <t>止回阀板</t>
  </si>
  <si>
    <t>316SS</t>
  </si>
  <si>
    <t>316SSS，客户检测，务必达标</t>
  </si>
  <si>
    <t>WG-SD1904092</t>
  </si>
  <si>
    <t>球铁体，EPDM座，304SS板，2Cr13轴，常温水，RAL5010高光，附图纸一张</t>
  </si>
  <si>
    <t>SD190432-H17</t>
  </si>
  <si>
    <t>WG-SD1904093</t>
  </si>
  <si>
    <t>220V 普通开关型，好利标准键轴</t>
  </si>
  <si>
    <t>QT40-0.5</t>
  </si>
  <si>
    <t>WG-SH1904094</t>
  </si>
  <si>
    <t>WG-SH1904095</t>
  </si>
  <si>
    <t>WG-SH1904096</t>
  </si>
  <si>
    <t>球铁体，304板，416轴，EPDM座，常温水，RAL5010高光</t>
  </si>
  <si>
    <t>HS1904070-J183</t>
  </si>
  <si>
    <t>270D7A1XR-10Q</t>
  </si>
  <si>
    <t>球铁体，316板，416轴，EPDM座，常温水，RAL5010高光</t>
  </si>
  <si>
    <t>270D37A1XR-10Q</t>
  </si>
  <si>
    <t>WG-SH1904097</t>
  </si>
  <si>
    <t>WG-SH1904098</t>
  </si>
  <si>
    <t>手动焊接球阀</t>
  </si>
  <si>
    <t xml:space="preserve">Q61F-16P </t>
  </si>
  <si>
    <t>HS1904069-Z268</t>
  </si>
  <si>
    <t>WG-SH1904099</t>
  </si>
  <si>
    <t>山晨</t>
  </si>
  <si>
    <t>304SS阀体，304SS球芯，PTFE密封，上法兰F05（ISO5211）方14*14，出轴小于11，净扭矩≤8NM</t>
  </si>
  <si>
    <t>HS1904064-Z155</t>
  </si>
  <si>
    <t>WG-SH1904100</t>
  </si>
  <si>
    <t>HS1904073-Z359</t>
  </si>
  <si>
    <t>WG-SH1904101</t>
  </si>
  <si>
    <t>HS1904077-G058</t>
  </si>
  <si>
    <t>WG-SH1904102</t>
  </si>
  <si>
    <t>H71H-16R</t>
  </si>
  <si>
    <t>对夹升降式 316SS</t>
  </si>
  <si>
    <t>HL190403</t>
  </si>
  <si>
    <t>对夹升降式 304SS</t>
  </si>
  <si>
    <t>WG-SH1904103</t>
  </si>
  <si>
    <t>球铁体、304板、橡胶密封,316弹簧和316轴(阀体不包胶）,RAL5010蓝色</t>
  </si>
  <si>
    <t>WG-SH1904104</t>
  </si>
  <si>
    <t>内丝球阀</t>
  </si>
  <si>
    <t>HS1904079-Z032</t>
  </si>
  <si>
    <t>WG-SH1904105</t>
  </si>
  <si>
    <t>球铁体、304SS板、EPDM座，铝手柄,RAL5010蓝色</t>
  </si>
  <si>
    <t>球铁体、304SS板、EPDM座，出轴14*14*14，上法兰F05,RAL5010蓝色</t>
  </si>
  <si>
    <t>WG-SH1904106</t>
  </si>
  <si>
    <t>可曲挠异径橡胶接头</t>
  </si>
  <si>
    <t>DN65*DN40</t>
  </si>
  <si>
    <t>碳钢法兰，天然橡胶，介质：45%浓度乙二醇溶液，常温</t>
  </si>
  <si>
    <t>HS1904075-Z184</t>
  </si>
  <si>
    <t>WG-SH1904107</t>
  </si>
  <si>
    <t>铸钢体，介质：45%浓度乙二醇溶液，常温</t>
  </si>
  <si>
    <t>WG-SD1904108</t>
  </si>
  <si>
    <t>SD190437-K07</t>
  </si>
  <si>
    <t>WG-SD1904109</t>
  </si>
  <si>
    <t>SD190438-H17</t>
  </si>
  <si>
    <t>WG-SD1904110</t>
  </si>
  <si>
    <t>球铁体，EPDM座，304板，不锈钢轴  F10  27*27方 RAL5010</t>
  </si>
  <si>
    <t>SD190435-X5</t>
  </si>
  <si>
    <t>304体，EPDM座，304板，不锈钢轴 F07  17*17 蓝色</t>
  </si>
  <si>
    <t>WG-SD1904111</t>
  </si>
  <si>
    <t>倒流防止器（红）</t>
  </si>
  <si>
    <t>HS41X-10Q</t>
  </si>
  <si>
    <t>球铁体，红色</t>
  </si>
  <si>
    <t>SD190431-H17</t>
  </si>
  <si>
    <t>Y型过滤器（红）</t>
  </si>
  <si>
    <t>球铁体，304过滤网，红色</t>
  </si>
  <si>
    <t>铜芯闸阀（红.明杆）</t>
  </si>
  <si>
    <t>球铁体，阀板包橡胶，明杆，红色</t>
  </si>
  <si>
    <t>橡胶板止回阀（蓝）</t>
  </si>
  <si>
    <t>H44W-10Q</t>
  </si>
  <si>
    <t>球铁体，阀板包橡胶，蓝色</t>
  </si>
  <si>
    <t>闸阀（蓝）暗杆</t>
  </si>
  <si>
    <t>球铁体，阀板包橡胶，暗杆，蓝色</t>
  </si>
  <si>
    <t>铜芯闸阀（蓝）暗杆</t>
  </si>
  <si>
    <t>WG-SD1904112</t>
  </si>
  <si>
    <t>SY11-16T</t>
  </si>
  <si>
    <t>铜止回阀</t>
  </si>
  <si>
    <t>H14W-16T</t>
  </si>
  <si>
    <t>铜闸阀</t>
  </si>
  <si>
    <t>Z15W-16T</t>
  </si>
  <si>
    <t>铜排气阀</t>
  </si>
  <si>
    <t>P25X-16T</t>
  </si>
  <si>
    <t>WG-SD1904113</t>
  </si>
  <si>
    <t>手动蝶阀（红）</t>
  </si>
  <si>
    <t>球铁体，304板，EPDM,不锈钢轴，手柄</t>
  </si>
  <si>
    <t>电动蝶阀（红）整体开关</t>
  </si>
  <si>
    <t>球铁体，304板，EPDM,不锈钢轴 ，上法兰F07(ISO5211)∮19键5，出轴高度＜30，净扭矩≤92NM</t>
  </si>
  <si>
    <t>WG-SD1904114</t>
  </si>
  <si>
    <t>配天二通 QT-15-1 ,220V 整体开关型执行器（执行器蓝色）</t>
  </si>
  <si>
    <t>WG-SH1904115</t>
  </si>
  <si>
    <t>遥控浮球阀</t>
  </si>
  <si>
    <t>100X</t>
  </si>
  <si>
    <t>铸铁</t>
  </si>
  <si>
    <t>HS1904080-Z170</t>
  </si>
  <si>
    <t>WG-SH1904116</t>
  </si>
  <si>
    <t>220V无源触点开关型电动执行器</t>
  </si>
  <si>
    <t>HS1904063-G043</t>
  </si>
  <si>
    <t>WG-SH1904117</t>
  </si>
  <si>
    <t>对夹手动蝶阀</t>
  </si>
  <si>
    <t>220D37A1XR-10P</t>
  </si>
  <si>
    <t>阀体：304SS                          阀板：316SS                          阀座：EPDM                            阀轴：416SS                              PN10                                  驱动方式：涡轮驱动 厚体</t>
  </si>
  <si>
    <t>SD190440-V18</t>
  </si>
  <si>
    <t>阀体：304SS                          阀板：316SS                          阀座：EPDM                            阀轴：416SS                              PN10                                  驱动方式：涡轮驱动，厚体</t>
  </si>
  <si>
    <t>SD190442-V18</t>
  </si>
  <si>
    <t>WG-SH1904118</t>
  </si>
  <si>
    <t>防护铜芯闸阀</t>
  </si>
  <si>
    <t>球铁体，阀板包覆橡胶，RAL5010</t>
  </si>
  <si>
    <t>SD190439-H17</t>
  </si>
  <si>
    <t>弹性座封闸阀</t>
  </si>
  <si>
    <t>WG-SH1904119</t>
  </si>
  <si>
    <t>WG-SH1904120</t>
  </si>
  <si>
    <t>阀体阀板为SUS304</t>
  </si>
  <si>
    <t>HS1904084-G214</t>
  </si>
  <si>
    <t>WG-SH1904121</t>
  </si>
  <si>
    <t>220D7A1XP-150LB</t>
  </si>
  <si>
    <t>阀体球墨铸铁，阀板SUS304，阀座EPDM，416轴 RAL5010高光</t>
  </si>
  <si>
    <t>WG-SH1904122</t>
  </si>
  <si>
    <t>SD190441-K07</t>
  </si>
  <si>
    <t>SD190443-K07</t>
  </si>
  <si>
    <t>WG-SH1904123</t>
  </si>
  <si>
    <t>HL190418</t>
  </si>
  <si>
    <t>WG-SH1904124</t>
  </si>
  <si>
    <t>D973H-16C</t>
  </si>
  <si>
    <t>铸钢体、铸钢板，对夹硬密封偏心蝶阀，附图纸一张</t>
  </si>
  <si>
    <t>WG-SH1904125</t>
  </si>
  <si>
    <t>DC24V调节型电动执行器</t>
  </si>
  <si>
    <t>HS1904089-Z155</t>
  </si>
  <si>
    <t>DC24V开关型电动执行器</t>
  </si>
  <si>
    <t>WG-SH1904126</t>
  </si>
  <si>
    <t>Q41F-150LB</t>
  </si>
  <si>
    <t>SS304，美标法兰,侧法兰满足150LB实际压力16公斤</t>
  </si>
  <si>
    <t>HS1904076-G028</t>
  </si>
  <si>
    <t>304SS,介质水</t>
  </si>
  <si>
    <t>HS1904085-J297</t>
  </si>
  <si>
    <t>304SS，除盐水</t>
  </si>
  <si>
    <t>双瓣式止回阀</t>
  </si>
  <si>
    <t>304SS，干净的油</t>
  </si>
  <si>
    <t>WG-SH1904127</t>
  </si>
  <si>
    <t>H44H-16C</t>
  </si>
  <si>
    <t>铸钢，介质：油带有杂质</t>
  </si>
  <si>
    <t>铸钢，介质：干净的油</t>
  </si>
  <si>
    <t>WG-SH1904128</t>
  </si>
  <si>
    <t>WG-SH1904129</t>
  </si>
  <si>
    <t>铸钢阀体，铸钢阀板，金属密封，介质：油带有杂质</t>
  </si>
  <si>
    <t>WG-SH1904130</t>
  </si>
  <si>
    <t>WCB，起跳压力5公斤</t>
  </si>
  <si>
    <t>WG-SH1904131</t>
  </si>
  <si>
    <t>YGL-1OQ</t>
  </si>
  <si>
    <t>球铁体，不锈钢网，RAL5010S色</t>
  </si>
  <si>
    <t>SD190444-H17</t>
  </si>
  <si>
    <t>静音式止回阀</t>
  </si>
  <si>
    <t>HC41X-10Q</t>
  </si>
  <si>
    <t>球铁体，RAL5010色</t>
  </si>
  <si>
    <t>防爆闸阀</t>
  </si>
  <si>
    <t>WG-SH1904132</t>
  </si>
  <si>
    <t>球铁体，EPDM ,304板，不锈钢轴，手柄</t>
  </si>
  <si>
    <t>220D37A1XP-10Q</t>
  </si>
  <si>
    <t>球铁体，EPDM ,304板，不锈钢轴，蜗轮</t>
  </si>
  <si>
    <t>WG-SH1904133</t>
  </si>
  <si>
    <t>排气阀</t>
  </si>
  <si>
    <t>WG-SH1904134</t>
  </si>
  <si>
    <t>WG-SH1904135</t>
  </si>
  <si>
    <t>D671F46-16C</t>
  </si>
  <si>
    <t>铸钢衬F46，上法兰F07（ISO5211）方22*22，出轴长度小于24，净扭矩≤62Nm</t>
  </si>
  <si>
    <t>HS1904090-Z374</t>
  </si>
  <si>
    <t>WG-SH1904136</t>
  </si>
  <si>
    <t>奥瑞特</t>
  </si>
  <si>
    <t>防爆回信器</t>
  </si>
  <si>
    <t>ATS-510</t>
  </si>
  <si>
    <t>防爆等级EXDIICT6.IP67，机械师2SPDT开关</t>
  </si>
  <si>
    <t>WG-SH1904137</t>
  </si>
  <si>
    <t>防爆电磁阀</t>
  </si>
  <si>
    <t>过滤减压阀</t>
  </si>
  <si>
    <t>WG-SH1904138</t>
  </si>
  <si>
    <t>1100*800*700</t>
  </si>
  <si>
    <t>1300*600*1000</t>
  </si>
  <si>
    <t>1300*1000*1100</t>
  </si>
  <si>
    <t>出口木箱</t>
  </si>
  <si>
    <t>WG-SH1904139</t>
  </si>
  <si>
    <t>法兰止回阀</t>
  </si>
  <si>
    <t>H44W-150LB</t>
  </si>
  <si>
    <t>SS304，美标法兰</t>
  </si>
  <si>
    <t>WG-SH1904140</t>
  </si>
  <si>
    <t>GL11H-16P</t>
  </si>
  <si>
    <t>304SS体，304SS网，内螺纹连接</t>
  </si>
  <si>
    <t>HS1904091-Z268</t>
  </si>
  <si>
    <t>304SS体，304SS球，三片式焊接</t>
  </si>
  <si>
    <t>WG-SH1904141</t>
  </si>
  <si>
    <t>WG-SH1904142</t>
  </si>
  <si>
    <t>铸钢 法兰连接</t>
  </si>
  <si>
    <t>HS1904096-G043</t>
  </si>
  <si>
    <t>WG-SH1904143</t>
  </si>
  <si>
    <t>阀体球铁 阀板橡胶板</t>
  </si>
  <si>
    <t>WG-SH1904144</t>
  </si>
  <si>
    <t>球铁体，乙丙座，304板，416轴，介质：水，RAL5010高光</t>
  </si>
  <si>
    <t>WG-SH1904145</t>
  </si>
  <si>
    <t>HS1904098-J169</t>
  </si>
  <si>
    <t>WG-SH1904146</t>
  </si>
  <si>
    <t>H71H-10P</t>
  </si>
  <si>
    <t>HS1904100-J216</t>
  </si>
  <si>
    <t>WG-SH1904147</t>
  </si>
  <si>
    <t>Q11U-6</t>
  </si>
  <si>
    <t>G1/2</t>
  </si>
  <si>
    <t>流动介质：内同硫酸铵和氯化铵的混合介质，工作温度：120℃材质PVDF</t>
  </si>
  <si>
    <t>HSYJ190405</t>
  </si>
  <si>
    <t>WG-SH1904148</t>
  </si>
  <si>
    <t>球铁体，不锈钢网 RAL5010</t>
  </si>
  <si>
    <t>SD190446</t>
  </si>
  <si>
    <t>球铁体，不锈钢网</t>
  </si>
  <si>
    <t>SD190448</t>
  </si>
  <si>
    <t>WG-SH1904149</t>
  </si>
  <si>
    <t>220V 普通开关型     驼色</t>
  </si>
  <si>
    <t>WG-SH1904150</t>
  </si>
  <si>
    <t>比例积分阀</t>
  </si>
  <si>
    <t>VB7000-16</t>
  </si>
  <si>
    <t>球铁，带执行器、变压器、温度传感器、液晶显示器五件套</t>
  </si>
  <si>
    <t>比例积分阀执行器</t>
  </si>
  <si>
    <t>VB7000</t>
  </si>
  <si>
    <t>适配DN50</t>
  </si>
  <si>
    <t>适配第一项</t>
  </si>
  <si>
    <t>WG-SH1904151</t>
  </si>
  <si>
    <t>Q41Y-150LB</t>
  </si>
  <si>
    <t>阀体阀球密封为铸钢1.0619，手柄法兰球阀,介质：150°蒸汽</t>
  </si>
  <si>
    <t>HS1904104-Z492</t>
  </si>
  <si>
    <t>无头三通球阀</t>
  </si>
  <si>
    <t>Q644F-16P</t>
  </si>
  <si>
    <t>SS304体，304阀芯，PTFE阀座，L型，上法兰F07,方22*22，出轴高度小于20，净扭矩小于75Nm</t>
  </si>
  <si>
    <t>HS1904101-Z359</t>
  </si>
  <si>
    <t>WG-SH1904152</t>
  </si>
  <si>
    <t>阀体阀芯材质锻钢A105，手动闸阀</t>
  </si>
  <si>
    <t>WG-SH1904153</t>
  </si>
  <si>
    <t>Y43H-150LB</t>
  </si>
  <si>
    <t>阀体阀芯材质为WCB，阀前压力8公斤，阀后压力为5公斤，介质：150°蒸汽</t>
  </si>
  <si>
    <t>WG-SH1904154</t>
  </si>
  <si>
    <t>GL41H-150LB</t>
  </si>
  <si>
    <t>主体材质为WCB，过滤网为不锈钢SS304，40钼</t>
  </si>
  <si>
    <t>WG-SH1904155</t>
  </si>
  <si>
    <t>球铁体，304SS板，EPDM座,416SS轴，RAL5010高光，附图纸</t>
  </si>
  <si>
    <t>HS1904099-Z347</t>
  </si>
  <si>
    <t>球铁体，304SS板，EPDM座,416SS轴，RAL5010高光,附图纸</t>
  </si>
  <si>
    <t>球铁体，304SS板，EPDM座,416SS轴，RAL5010高光</t>
  </si>
  <si>
    <t>WG-SH1904156</t>
  </si>
  <si>
    <t>球铁体、304板、EPDM密封，316轴，RAL5010高光</t>
  </si>
  <si>
    <t>WG-SH1904157</t>
  </si>
  <si>
    <t>WG-SH1904158</t>
  </si>
  <si>
    <t>SD190416-K07</t>
  </si>
  <si>
    <t>SD190412-K07</t>
  </si>
  <si>
    <t>WG-SH1904159</t>
  </si>
  <si>
    <t>球铁体，EPDM座，304板，好利标准方轴轴 14*14  RAL5015</t>
  </si>
  <si>
    <t>SD190447-X5</t>
  </si>
  <si>
    <t>球铁体，EPDM座，304板，好利标准方轴轴  17*17 RAL5015</t>
  </si>
  <si>
    <t>WG-SH1904160</t>
  </si>
  <si>
    <t>适配双作用执行器，需要配带5*40的螺栓</t>
  </si>
  <si>
    <t>WG-SH1904161</t>
  </si>
  <si>
    <t>无头电动蝶阀</t>
  </si>
  <si>
    <t>球铁RAL9005砂纹体，EPDM座，
304SS板，2Cr13轴,
RAL7011高光普通调节型电动操作，适配HT-10E电动执行器</t>
  </si>
  <si>
    <t>WG-SH1904162</t>
  </si>
  <si>
    <t xml:space="preserve">220V 无源触点开关型     </t>
  </si>
  <si>
    <t>WG-SH1904163</t>
  </si>
  <si>
    <t>天天</t>
  </si>
  <si>
    <t>气动V型球阀</t>
  </si>
  <si>
    <t>VQ647H-16P</t>
  </si>
  <si>
    <t>304阀体，304阀球，填料石墨，配单作用气动执行器，含国产定位器带4-20mA输入输出信号，含气源三联件，制冰水丙二醇阀，零下8度</t>
  </si>
  <si>
    <t>HS1904087-J285</t>
  </si>
  <si>
    <t>WG-SH1904164</t>
  </si>
  <si>
    <t>WG-SH1904165</t>
  </si>
  <si>
    <t>阀体球墨铸铁，阀板不锈钢SS304，阀座EPDM，常温，水</t>
  </si>
  <si>
    <t>HS1904105</t>
  </si>
  <si>
    <t>北京工厂</t>
    <phoneticPr fontId="1" type="noConversion"/>
  </si>
  <si>
    <t>北京工厂</t>
    <phoneticPr fontId="1" type="noConversion"/>
  </si>
  <si>
    <t>奥瑞特</t>
    <phoneticPr fontId="22" type="noConversion"/>
  </si>
  <si>
    <t>康业</t>
    <phoneticPr fontId="22" type="noConversion"/>
  </si>
  <si>
    <t>胜冠</t>
    <phoneticPr fontId="22" type="noConversion"/>
  </si>
  <si>
    <t>2019年4月份订货</t>
    <phoneticPr fontId="23" type="noConversion"/>
  </si>
  <si>
    <t>4月</t>
    <phoneticPr fontId="23" type="noConversion"/>
  </si>
  <si>
    <t>WG-SD1904001</t>
    <phoneticPr fontId="23" type="noConversion"/>
  </si>
  <si>
    <t>SD190402</t>
    <phoneticPr fontId="23" type="noConversion"/>
  </si>
  <si>
    <t>H17</t>
    <phoneticPr fontId="23" type="noConversion"/>
  </si>
  <si>
    <t>领汇兴</t>
    <phoneticPr fontId="23" type="noConversion"/>
  </si>
  <si>
    <t>软密封闸阀</t>
    <phoneticPr fontId="23" type="noConversion"/>
  </si>
  <si>
    <t>Y</t>
    <phoneticPr fontId="23" type="noConversion"/>
  </si>
  <si>
    <t>WG-SD1904002</t>
    <phoneticPr fontId="23" type="noConversion"/>
  </si>
  <si>
    <t>H17/G05</t>
    <phoneticPr fontId="23" type="noConversion"/>
  </si>
  <si>
    <t>K07</t>
    <phoneticPr fontId="23" type="noConversion"/>
  </si>
  <si>
    <t>K03</t>
    <phoneticPr fontId="23" type="noConversion"/>
  </si>
  <si>
    <t>取消</t>
    <phoneticPr fontId="23" type="noConversion"/>
  </si>
  <si>
    <t>G05</t>
    <phoneticPr fontId="23" type="noConversion"/>
  </si>
  <si>
    <t>K33</t>
    <phoneticPr fontId="23" type="noConversion"/>
  </si>
  <si>
    <t>K04</t>
    <phoneticPr fontId="23" type="noConversion"/>
  </si>
  <si>
    <t>X5</t>
    <phoneticPr fontId="23" type="noConversion"/>
  </si>
  <si>
    <t>--</t>
    <phoneticPr fontId="23" type="noConversion"/>
  </si>
  <si>
    <t>J296</t>
    <phoneticPr fontId="23" type="noConversion"/>
  </si>
  <si>
    <t>取消，用上海库存</t>
    <phoneticPr fontId="23" type="noConversion"/>
  </si>
  <si>
    <t>Z333</t>
    <phoneticPr fontId="23" type="noConversion"/>
  </si>
  <si>
    <t>Z222/G043</t>
    <phoneticPr fontId="23" type="noConversion"/>
  </si>
  <si>
    <t>Z397</t>
    <phoneticPr fontId="23" type="noConversion"/>
  </si>
  <si>
    <t>J169</t>
    <phoneticPr fontId="23" type="noConversion"/>
  </si>
  <si>
    <t>Z421</t>
    <phoneticPr fontId="23" type="noConversion"/>
  </si>
  <si>
    <t>J205</t>
    <phoneticPr fontId="23" type="noConversion"/>
  </si>
  <si>
    <t>G072</t>
    <phoneticPr fontId="23" type="noConversion"/>
  </si>
  <si>
    <t>尽快</t>
    <phoneticPr fontId="23" type="noConversion"/>
  </si>
  <si>
    <t>Z268</t>
    <phoneticPr fontId="23" type="noConversion"/>
  </si>
  <si>
    <t>5-30/4-25/4-18</t>
    <phoneticPr fontId="23" type="noConversion"/>
  </si>
  <si>
    <t>J298</t>
    <phoneticPr fontId="23" type="noConversion"/>
  </si>
  <si>
    <t>Z339</t>
    <phoneticPr fontId="23" type="noConversion"/>
  </si>
  <si>
    <t>J002</t>
    <phoneticPr fontId="23" type="noConversion"/>
  </si>
  <si>
    <t>G084</t>
    <phoneticPr fontId="23" type="noConversion"/>
  </si>
  <si>
    <t>J283</t>
    <phoneticPr fontId="23" type="noConversion"/>
  </si>
  <si>
    <t>J183</t>
    <phoneticPr fontId="23" type="noConversion"/>
  </si>
  <si>
    <t>Z419</t>
    <phoneticPr fontId="23" type="noConversion"/>
  </si>
  <si>
    <t>Z032</t>
    <phoneticPr fontId="23" type="noConversion"/>
  </si>
  <si>
    <t>Z170</t>
    <phoneticPr fontId="23" type="noConversion"/>
  </si>
  <si>
    <t>J293</t>
    <phoneticPr fontId="23" type="noConversion"/>
  </si>
  <si>
    <t>4-22/4-15</t>
    <phoneticPr fontId="23" type="noConversion"/>
  </si>
  <si>
    <t>Z277</t>
    <phoneticPr fontId="23" type="noConversion"/>
  </si>
  <si>
    <t>G058</t>
    <phoneticPr fontId="23" type="noConversion"/>
  </si>
  <si>
    <t>G043</t>
    <phoneticPr fontId="23" type="noConversion"/>
  </si>
  <si>
    <t>Z155</t>
    <phoneticPr fontId="23" type="noConversion"/>
  </si>
  <si>
    <t>G203</t>
    <phoneticPr fontId="23" type="noConversion"/>
  </si>
  <si>
    <t>G117</t>
    <phoneticPr fontId="23" type="noConversion"/>
  </si>
  <si>
    <t>J301</t>
    <phoneticPr fontId="23" type="noConversion"/>
  </si>
  <si>
    <t>Z383</t>
    <phoneticPr fontId="23" type="noConversion"/>
  </si>
  <si>
    <t>G215</t>
    <phoneticPr fontId="23" type="noConversion"/>
  </si>
  <si>
    <t>Z359</t>
    <phoneticPr fontId="23" type="noConversion"/>
  </si>
  <si>
    <t>Z018/Z184</t>
    <phoneticPr fontId="23" type="noConversion"/>
  </si>
  <si>
    <t>4-9/4-30</t>
    <phoneticPr fontId="23" type="noConversion"/>
  </si>
  <si>
    <t>Z184</t>
    <phoneticPr fontId="23" type="noConversion"/>
  </si>
  <si>
    <t>X8</t>
    <phoneticPr fontId="23" type="noConversion"/>
  </si>
  <si>
    <t>H17</t>
    <phoneticPr fontId="23" type="noConversion"/>
  </si>
  <si>
    <t>V18</t>
    <phoneticPr fontId="23" type="noConversion"/>
  </si>
  <si>
    <t>G214</t>
    <phoneticPr fontId="23" type="noConversion"/>
  </si>
  <si>
    <t>G028/J297</t>
    <phoneticPr fontId="23" type="noConversion"/>
  </si>
  <si>
    <t>5-7/5-6</t>
    <phoneticPr fontId="23" type="noConversion"/>
  </si>
  <si>
    <t>J297</t>
    <phoneticPr fontId="23" type="noConversion"/>
  </si>
  <si>
    <t>Z374</t>
    <phoneticPr fontId="23" type="noConversion"/>
  </si>
  <si>
    <t>取消，商务取消</t>
    <phoneticPr fontId="23" type="noConversion"/>
  </si>
  <si>
    <t>未打印</t>
    <phoneticPr fontId="23" type="noConversion"/>
  </si>
  <si>
    <t>G028</t>
    <phoneticPr fontId="23" type="noConversion"/>
  </si>
  <si>
    <t>J216</t>
    <phoneticPr fontId="23" type="noConversion"/>
  </si>
  <si>
    <t>X3</t>
    <phoneticPr fontId="23" type="noConversion"/>
  </si>
  <si>
    <t>4-30/5-5</t>
    <phoneticPr fontId="23" type="noConversion"/>
  </si>
  <si>
    <t>Z492</t>
    <phoneticPr fontId="23" type="noConversion"/>
  </si>
  <si>
    <t>5-30/5-5</t>
    <phoneticPr fontId="23" type="noConversion"/>
  </si>
  <si>
    <t>Z347</t>
    <phoneticPr fontId="23" type="noConversion"/>
  </si>
  <si>
    <t>J285</t>
    <phoneticPr fontId="23" type="noConversion"/>
  </si>
  <si>
    <t>J286</t>
    <phoneticPr fontId="23" type="noConversion"/>
  </si>
  <si>
    <t>领汇兴</t>
    <phoneticPr fontId="23" type="noConversion"/>
  </si>
  <si>
    <t>4月</t>
    <phoneticPr fontId="23" type="noConversion"/>
  </si>
  <si>
    <t>时代</t>
    <phoneticPr fontId="23" type="noConversion"/>
  </si>
  <si>
    <t>SD190401/SD190402</t>
    <phoneticPr fontId="23" type="noConversion"/>
  </si>
  <si>
    <t>阀世博</t>
    <phoneticPr fontId="23" type="noConversion"/>
  </si>
  <si>
    <t>蝶阀</t>
    <phoneticPr fontId="23" type="noConversion"/>
  </si>
  <si>
    <t>WG-SD1904003</t>
    <phoneticPr fontId="23" type="noConversion"/>
  </si>
  <si>
    <t>SD190407</t>
    <phoneticPr fontId="23" type="noConversion"/>
  </si>
  <si>
    <t>山西</t>
    <phoneticPr fontId="23" type="noConversion"/>
  </si>
  <si>
    <t>WG-SD1904004</t>
    <phoneticPr fontId="23" type="noConversion"/>
  </si>
  <si>
    <t>SD190405</t>
    <phoneticPr fontId="23" type="noConversion"/>
  </si>
  <si>
    <t>WG-SD1904005</t>
    <phoneticPr fontId="23" type="noConversion"/>
  </si>
  <si>
    <t>SD190409</t>
    <phoneticPr fontId="23" type="noConversion"/>
  </si>
  <si>
    <t>阀业</t>
    <phoneticPr fontId="23" type="noConversion"/>
  </si>
  <si>
    <t>WG-SD1904006</t>
    <phoneticPr fontId="23" type="noConversion"/>
  </si>
  <si>
    <t>SD190408</t>
    <phoneticPr fontId="23" type="noConversion"/>
  </si>
  <si>
    <t>WG-SD1904007</t>
    <phoneticPr fontId="23" type="noConversion"/>
  </si>
  <si>
    <t>SD190408</t>
    <phoneticPr fontId="23" type="noConversion"/>
  </si>
  <si>
    <t>整机</t>
    <phoneticPr fontId="23" type="noConversion"/>
  </si>
  <si>
    <t>WG-SD1904008</t>
    <phoneticPr fontId="23" type="noConversion"/>
  </si>
  <si>
    <t>SD190413</t>
    <phoneticPr fontId="23" type="noConversion"/>
  </si>
  <si>
    <t>电动</t>
    <phoneticPr fontId="23" type="noConversion"/>
  </si>
  <si>
    <t>汉腾</t>
    <phoneticPr fontId="23" type="noConversion"/>
  </si>
  <si>
    <t>山西</t>
    <phoneticPr fontId="23" type="noConversion"/>
  </si>
  <si>
    <t>WG-SD1904009</t>
    <phoneticPr fontId="23" type="noConversion"/>
  </si>
  <si>
    <t>FT190205/FT190305</t>
    <phoneticPr fontId="23" type="noConversion"/>
  </si>
  <si>
    <t>SYNCFO标牌</t>
    <phoneticPr fontId="23" type="noConversion"/>
  </si>
  <si>
    <t>WG-SD1904010</t>
    <phoneticPr fontId="23" type="noConversion"/>
  </si>
  <si>
    <t>SD190420</t>
    <phoneticPr fontId="23" type="noConversion"/>
  </si>
  <si>
    <t>北京</t>
    <phoneticPr fontId="23" type="noConversion"/>
  </si>
  <si>
    <t>WG-SD1904011</t>
    <phoneticPr fontId="23" type="noConversion"/>
  </si>
  <si>
    <t>SD190420/SD190423/SD190418/SD190419/SD190421/SD190422</t>
    <phoneticPr fontId="23" type="noConversion"/>
  </si>
  <si>
    <t>WG-SD1904012</t>
    <phoneticPr fontId="23" type="noConversion"/>
  </si>
  <si>
    <t>SD190421/SD190422</t>
    <phoneticPr fontId="23" type="noConversion"/>
  </si>
  <si>
    <t>WG-SD1904013</t>
    <phoneticPr fontId="23" type="noConversion"/>
  </si>
  <si>
    <t>SD190411</t>
    <phoneticPr fontId="23" type="noConversion"/>
  </si>
  <si>
    <t>WG-SD1904014</t>
    <phoneticPr fontId="23" type="noConversion"/>
  </si>
  <si>
    <t>SD190410</t>
    <phoneticPr fontId="23" type="noConversion"/>
  </si>
  <si>
    <t>盛凯达</t>
    <phoneticPr fontId="23" type="noConversion"/>
  </si>
  <si>
    <t>电动执行器</t>
    <phoneticPr fontId="23" type="noConversion"/>
  </si>
  <si>
    <t>WG-SD1904015</t>
    <phoneticPr fontId="23" type="noConversion"/>
  </si>
  <si>
    <t>WG-SD1904016</t>
    <phoneticPr fontId="23" type="noConversion"/>
  </si>
  <si>
    <t>球阀/止回阀</t>
    <phoneticPr fontId="23" type="noConversion"/>
  </si>
  <si>
    <t>WG-SD1904017</t>
    <phoneticPr fontId="23" type="noConversion"/>
  </si>
  <si>
    <t>昌一</t>
    <phoneticPr fontId="23" type="noConversion"/>
  </si>
  <si>
    <t>球阀/截止阀</t>
    <phoneticPr fontId="23" type="noConversion"/>
  </si>
  <si>
    <t>WG-SD1904018</t>
    <phoneticPr fontId="23" type="noConversion"/>
  </si>
  <si>
    <t>SD190410</t>
    <phoneticPr fontId="23" type="noConversion"/>
  </si>
  <si>
    <t>WG-SD1904019</t>
    <phoneticPr fontId="23" type="noConversion"/>
  </si>
  <si>
    <t>SD190425</t>
    <phoneticPr fontId="23" type="noConversion"/>
  </si>
  <si>
    <t>过滤器</t>
    <phoneticPr fontId="23" type="noConversion"/>
  </si>
  <si>
    <t>待定</t>
    <phoneticPr fontId="23" type="noConversion"/>
  </si>
  <si>
    <t>WG-SD1904020</t>
    <phoneticPr fontId="23" type="noConversion"/>
  </si>
  <si>
    <t>SD190426</t>
    <phoneticPr fontId="23" type="noConversion"/>
  </si>
  <si>
    <t>WG-SD1904021</t>
    <phoneticPr fontId="23" type="noConversion"/>
  </si>
  <si>
    <t>FT190405</t>
    <phoneticPr fontId="23" type="noConversion"/>
  </si>
  <si>
    <t>河北利达</t>
    <phoneticPr fontId="23" type="noConversion"/>
  </si>
  <si>
    <t>风阀支架</t>
    <phoneticPr fontId="23" type="noConversion"/>
  </si>
  <si>
    <t>WG-SD1904022</t>
    <phoneticPr fontId="23" type="noConversion"/>
  </si>
  <si>
    <t>SD190427</t>
    <phoneticPr fontId="23" type="noConversion"/>
  </si>
  <si>
    <t>止回阀</t>
    <phoneticPr fontId="23" type="noConversion"/>
  </si>
  <si>
    <t>WG-SH1904001</t>
    <phoneticPr fontId="23" type="noConversion"/>
  </si>
  <si>
    <t>备库单/HS1903097</t>
    <phoneticPr fontId="23" type="noConversion"/>
  </si>
  <si>
    <t>气动执行器</t>
    <phoneticPr fontId="23" type="noConversion"/>
  </si>
  <si>
    <t>上海</t>
    <phoneticPr fontId="23" type="noConversion"/>
  </si>
  <si>
    <t>WG-SH1904002</t>
    <phoneticPr fontId="23" type="noConversion"/>
  </si>
  <si>
    <t>HS1903066</t>
    <phoneticPr fontId="23" type="noConversion"/>
  </si>
  <si>
    <t>WG-SH1904003</t>
    <phoneticPr fontId="23" type="noConversion"/>
  </si>
  <si>
    <t>凯鑫</t>
    <phoneticPr fontId="23" type="noConversion"/>
  </si>
  <si>
    <t>UPVC阀</t>
    <phoneticPr fontId="23" type="noConversion"/>
  </si>
  <si>
    <t>WG-SH1904004</t>
    <phoneticPr fontId="23" type="noConversion"/>
  </si>
  <si>
    <t>恒科</t>
    <phoneticPr fontId="23" type="noConversion"/>
  </si>
  <si>
    <t>WG-SH1904005</t>
    <phoneticPr fontId="23" type="noConversion"/>
  </si>
  <si>
    <t>HS1903066</t>
    <phoneticPr fontId="23" type="noConversion"/>
  </si>
  <si>
    <t>兴伟</t>
    <phoneticPr fontId="23" type="noConversion"/>
  </si>
  <si>
    <t>WG-SH1904006</t>
    <phoneticPr fontId="23" type="noConversion"/>
  </si>
  <si>
    <t>HS1904008</t>
    <phoneticPr fontId="23" type="noConversion"/>
  </si>
  <si>
    <t>WG-SH1904007</t>
    <phoneticPr fontId="23" type="noConversion"/>
  </si>
  <si>
    <t>HS1904008/HS1904007</t>
    <phoneticPr fontId="23" type="noConversion"/>
  </si>
  <si>
    <t>联科</t>
    <phoneticPr fontId="23" type="noConversion"/>
  </si>
  <si>
    <t>过滤器</t>
    <phoneticPr fontId="23" type="noConversion"/>
  </si>
  <si>
    <t>WG-SH1904008</t>
    <phoneticPr fontId="23" type="noConversion"/>
  </si>
  <si>
    <t>截止阀/止回阀/弹簧</t>
    <phoneticPr fontId="23" type="noConversion"/>
  </si>
  <si>
    <t>WG-SH1904009</t>
    <phoneticPr fontId="23" type="noConversion"/>
  </si>
  <si>
    <t>HS1904006</t>
    <phoneticPr fontId="23" type="noConversion"/>
  </si>
  <si>
    <t>微米</t>
    <phoneticPr fontId="23" type="noConversion"/>
  </si>
  <si>
    <t>对夹蝶阀</t>
    <phoneticPr fontId="23" type="noConversion"/>
  </si>
  <si>
    <t>WG-SH1904010</t>
    <phoneticPr fontId="23" type="noConversion"/>
  </si>
  <si>
    <t>SC190401</t>
    <phoneticPr fontId="23" type="noConversion"/>
  </si>
  <si>
    <t>WG-SH1904011</t>
    <phoneticPr fontId="23" type="noConversion"/>
  </si>
  <si>
    <t>HS1904014</t>
    <phoneticPr fontId="23" type="noConversion"/>
  </si>
  <si>
    <t>焦作</t>
    <phoneticPr fontId="23" type="noConversion"/>
  </si>
  <si>
    <t>橡胶软接</t>
    <phoneticPr fontId="23" type="noConversion"/>
  </si>
  <si>
    <t>WG-SH1904012</t>
    <phoneticPr fontId="23" type="noConversion"/>
  </si>
  <si>
    <t>WG-SH1904013</t>
    <phoneticPr fontId="23" type="noConversion"/>
  </si>
  <si>
    <t>HS1904005</t>
    <phoneticPr fontId="23" type="noConversion"/>
  </si>
  <si>
    <t>WG-SH1904014</t>
    <phoneticPr fontId="23" type="noConversion"/>
  </si>
  <si>
    <t>HS1904019</t>
    <phoneticPr fontId="23" type="noConversion"/>
  </si>
  <si>
    <t>昌一</t>
    <phoneticPr fontId="23" type="noConversion"/>
  </si>
  <si>
    <t>WG-SH1904015</t>
    <phoneticPr fontId="23" type="noConversion"/>
  </si>
  <si>
    <t>HS1904022</t>
    <phoneticPr fontId="23" type="noConversion"/>
  </si>
  <si>
    <t>WG-SH1904016</t>
    <phoneticPr fontId="23" type="noConversion"/>
  </si>
  <si>
    <t>HSYJ190402</t>
    <phoneticPr fontId="23" type="noConversion"/>
  </si>
  <si>
    <t>偏心蝶阀</t>
    <phoneticPr fontId="23" type="noConversion"/>
  </si>
  <si>
    <t>WG-SH1904017</t>
    <phoneticPr fontId="23" type="noConversion"/>
  </si>
  <si>
    <t>HS1904016</t>
    <phoneticPr fontId="23" type="noConversion"/>
  </si>
  <si>
    <t>WG-SH1904018</t>
    <phoneticPr fontId="23" type="noConversion"/>
  </si>
  <si>
    <t>HS1904020</t>
    <phoneticPr fontId="23" type="noConversion"/>
  </si>
  <si>
    <t>焦作</t>
    <phoneticPr fontId="23" type="noConversion"/>
  </si>
  <si>
    <t>橡胶软接</t>
    <phoneticPr fontId="23" type="noConversion"/>
  </si>
  <si>
    <t>WG-SH1904019</t>
    <phoneticPr fontId="23" type="noConversion"/>
  </si>
  <si>
    <t>HS1904011</t>
    <phoneticPr fontId="23" type="noConversion"/>
  </si>
  <si>
    <t>WG-SH1904020</t>
    <phoneticPr fontId="23" type="noConversion"/>
  </si>
  <si>
    <t>HS1904011</t>
    <phoneticPr fontId="23" type="noConversion"/>
  </si>
  <si>
    <t>WG-SH1904021</t>
    <phoneticPr fontId="23" type="noConversion"/>
  </si>
  <si>
    <t>HS1904026</t>
    <phoneticPr fontId="23" type="noConversion"/>
  </si>
  <si>
    <t>WG-SH1904022</t>
    <phoneticPr fontId="23" type="noConversion"/>
  </si>
  <si>
    <t>HS1904027</t>
    <phoneticPr fontId="23" type="noConversion"/>
  </si>
  <si>
    <t>球阀</t>
    <phoneticPr fontId="23" type="noConversion"/>
  </si>
  <si>
    <t>WG-SH1904023</t>
    <phoneticPr fontId="23" type="noConversion"/>
  </si>
  <si>
    <t>HS1904023</t>
    <phoneticPr fontId="23" type="noConversion"/>
  </si>
  <si>
    <t>WG-SH1904024</t>
    <phoneticPr fontId="23" type="noConversion"/>
  </si>
  <si>
    <t>HS1904023</t>
    <phoneticPr fontId="23" type="noConversion"/>
  </si>
  <si>
    <t>闸阀/截止阀/止回阀</t>
    <phoneticPr fontId="23" type="noConversion"/>
  </si>
  <si>
    <t>WG-SH1904025</t>
    <phoneticPr fontId="23" type="noConversion"/>
  </si>
  <si>
    <t>感应式回信器</t>
    <phoneticPr fontId="23" type="noConversion"/>
  </si>
  <si>
    <t>WG-SH1904026</t>
    <phoneticPr fontId="23" type="noConversion"/>
  </si>
  <si>
    <t>HS1904016</t>
    <phoneticPr fontId="23" type="noConversion"/>
  </si>
  <si>
    <t>WG-SH1904027</t>
    <phoneticPr fontId="23" type="noConversion"/>
  </si>
  <si>
    <t>工程</t>
    <phoneticPr fontId="23" type="noConversion"/>
  </si>
  <si>
    <t>祥源</t>
    <phoneticPr fontId="23" type="noConversion"/>
  </si>
  <si>
    <t>调压箱体</t>
    <phoneticPr fontId="23" type="noConversion"/>
  </si>
  <si>
    <t>WG-SH1904028</t>
    <phoneticPr fontId="23" type="noConversion"/>
  </si>
  <si>
    <t>HS1904025</t>
    <phoneticPr fontId="23" type="noConversion"/>
  </si>
  <si>
    <t>WG-SH1904029</t>
    <phoneticPr fontId="23" type="noConversion"/>
  </si>
  <si>
    <t>HS1904029</t>
    <phoneticPr fontId="23" type="noConversion"/>
  </si>
  <si>
    <t>无头球阀</t>
    <phoneticPr fontId="23" type="noConversion"/>
  </si>
  <si>
    <t>WG-SH1904030</t>
    <phoneticPr fontId="23" type="noConversion"/>
  </si>
  <si>
    <t>耐氟隆</t>
    <phoneticPr fontId="23" type="noConversion"/>
  </si>
  <si>
    <t>无头球阀</t>
    <phoneticPr fontId="23" type="noConversion"/>
  </si>
  <si>
    <t>WG-SH1904031</t>
    <phoneticPr fontId="23" type="noConversion"/>
  </si>
  <si>
    <t>高商</t>
    <phoneticPr fontId="23" type="noConversion"/>
  </si>
  <si>
    <t>WG-SH1904032</t>
    <phoneticPr fontId="23" type="noConversion"/>
  </si>
  <si>
    <t>HS1904033</t>
    <phoneticPr fontId="23" type="noConversion"/>
  </si>
  <si>
    <t>WG-SH1904033</t>
    <phoneticPr fontId="23" type="noConversion"/>
  </si>
  <si>
    <t>HS1903100</t>
    <phoneticPr fontId="23" type="noConversion"/>
  </si>
  <si>
    <t>WG-SH1904034</t>
    <phoneticPr fontId="23" type="noConversion"/>
  </si>
  <si>
    <t>HS1904034</t>
    <phoneticPr fontId="23" type="noConversion"/>
  </si>
  <si>
    <t>WG-SH1904035</t>
    <phoneticPr fontId="23" type="noConversion"/>
  </si>
  <si>
    <t>HL190404</t>
    <phoneticPr fontId="23" type="noConversion"/>
  </si>
  <si>
    <t>WG-SH1904036</t>
    <phoneticPr fontId="23" type="noConversion"/>
  </si>
  <si>
    <t>HL190402</t>
    <phoneticPr fontId="23" type="noConversion"/>
  </si>
  <si>
    <t>WG-SH1904037</t>
    <phoneticPr fontId="23" type="noConversion"/>
  </si>
  <si>
    <t>HS1904034</t>
    <phoneticPr fontId="23" type="noConversion"/>
  </si>
  <si>
    <t>丝扣球阀</t>
    <phoneticPr fontId="23" type="noConversion"/>
  </si>
  <si>
    <t>WG-SH1904038</t>
    <phoneticPr fontId="23" type="noConversion"/>
  </si>
  <si>
    <t>气动</t>
    <phoneticPr fontId="23" type="noConversion"/>
  </si>
  <si>
    <t>亚德客</t>
    <phoneticPr fontId="23" type="noConversion"/>
  </si>
  <si>
    <t>WG-SH1904039</t>
    <phoneticPr fontId="23" type="noConversion"/>
  </si>
  <si>
    <t>HS1904036</t>
    <phoneticPr fontId="23" type="noConversion"/>
  </si>
  <si>
    <t>取消，用库存</t>
    <phoneticPr fontId="23" type="noConversion"/>
  </si>
  <si>
    <t>WG-SH1904040</t>
    <phoneticPr fontId="23" type="noConversion"/>
  </si>
  <si>
    <t>HS1904038</t>
    <phoneticPr fontId="23" type="noConversion"/>
  </si>
  <si>
    <t>球阀/过滤器</t>
    <phoneticPr fontId="23" type="noConversion"/>
  </si>
  <si>
    <t>WG-SH1904041</t>
    <phoneticPr fontId="23" type="noConversion"/>
  </si>
  <si>
    <t>HS1904031</t>
    <phoneticPr fontId="23" type="noConversion"/>
  </si>
  <si>
    <t>WG-SH1904042</t>
    <phoneticPr fontId="23" type="noConversion"/>
  </si>
  <si>
    <t>HS1904031</t>
    <phoneticPr fontId="23" type="noConversion"/>
  </si>
  <si>
    <t>橡胶接头</t>
    <phoneticPr fontId="23" type="noConversion"/>
  </si>
  <si>
    <t>WG-SH1904043</t>
    <phoneticPr fontId="23" type="noConversion"/>
  </si>
  <si>
    <t>WG-SH1904044</t>
    <phoneticPr fontId="23" type="noConversion"/>
  </si>
  <si>
    <t>康业</t>
    <phoneticPr fontId="23" type="noConversion"/>
  </si>
  <si>
    <t>WG-SH1904045</t>
    <phoneticPr fontId="23" type="noConversion"/>
  </si>
  <si>
    <t>HL190406</t>
    <phoneticPr fontId="23" type="noConversion"/>
  </si>
  <si>
    <t>工业服务</t>
    <phoneticPr fontId="23" type="noConversion"/>
  </si>
  <si>
    <t>WG-SH1904046</t>
    <phoneticPr fontId="23" type="noConversion"/>
  </si>
  <si>
    <t>HL190410/HL190408</t>
    <phoneticPr fontId="23" type="noConversion"/>
  </si>
  <si>
    <t>WG-SH1904047</t>
    <phoneticPr fontId="23" type="noConversion"/>
  </si>
  <si>
    <t>HL190409</t>
    <phoneticPr fontId="23" type="noConversion"/>
  </si>
  <si>
    <t>WG-SH1904048</t>
    <phoneticPr fontId="23" type="noConversion"/>
  </si>
  <si>
    <t>HL190409</t>
    <phoneticPr fontId="23" type="noConversion"/>
  </si>
  <si>
    <t>WG-SH1904049</t>
    <phoneticPr fontId="23" type="noConversion"/>
  </si>
  <si>
    <t>WG-SH1904050</t>
    <phoneticPr fontId="23" type="noConversion"/>
  </si>
  <si>
    <t>SC190402</t>
    <phoneticPr fontId="23" type="noConversion"/>
  </si>
  <si>
    <t>电动球阀</t>
    <phoneticPr fontId="23" type="noConversion"/>
  </si>
  <si>
    <t>WG-SH1904051</t>
    <phoneticPr fontId="23" type="noConversion"/>
  </si>
  <si>
    <t>WG-SH1904052</t>
    <phoneticPr fontId="23" type="noConversion"/>
  </si>
  <si>
    <t>WG-SH1904053</t>
    <phoneticPr fontId="23" type="noConversion"/>
  </si>
  <si>
    <t>市场管理</t>
    <phoneticPr fontId="23" type="noConversion"/>
  </si>
  <si>
    <t>WG-SH1904054</t>
    <phoneticPr fontId="23" type="noConversion"/>
  </si>
  <si>
    <t>SC190402</t>
    <phoneticPr fontId="23" type="noConversion"/>
  </si>
  <si>
    <t>大宇</t>
    <phoneticPr fontId="23" type="noConversion"/>
  </si>
  <si>
    <t>WG-SH1904055</t>
    <phoneticPr fontId="23" type="noConversion"/>
  </si>
  <si>
    <t>HX1904026/请购单</t>
    <phoneticPr fontId="23" type="noConversion"/>
  </si>
  <si>
    <t>WG-SH1904056</t>
    <phoneticPr fontId="23" type="noConversion"/>
  </si>
  <si>
    <t>SH190402</t>
    <phoneticPr fontId="23" type="noConversion"/>
  </si>
  <si>
    <t>WG-SH1904057</t>
    <phoneticPr fontId="23" type="noConversion"/>
  </si>
  <si>
    <t>HS1904040</t>
    <phoneticPr fontId="23" type="noConversion"/>
  </si>
  <si>
    <t>WG-SH1904058</t>
    <phoneticPr fontId="23" type="noConversion"/>
  </si>
  <si>
    <t>WG-SH1904059</t>
    <phoneticPr fontId="23" type="noConversion"/>
  </si>
  <si>
    <t>WG-SH1904060</t>
    <phoneticPr fontId="23" type="noConversion"/>
  </si>
  <si>
    <t>HS1904047</t>
    <phoneticPr fontId="23" type="noConversion"/>
  </si>
  <si>
    <t>WG-SH1904061</t>
    <phoneticPr fontId="23" type="noConversion"/>
  </si>
  <si>
    <t>HS1904045</t>
    <phoneticPr fontId="23" type="noConversion"/>
  </si>
  <si>
    <t>WG-SH1904062</t>
    <phoneticPr fontId="23" type="noConversion"/>
  </si>
  <si>
    <t>HS1904045</t>
    <phoneticPr fontId="23" type="noConversion"/>
  </si>
  <si>
    <t>WG-SH1904063</t>
    <phoneticPr fontId="23" type="noConversion"/>
  </si>
  <si>
    <t>HS1904049</t>
    <phoneticPr fontId="23" type="noConversion"/>
  </si>
  <si>
    <t>胜冠</t>
    <phoneticPr fontId="23" type="noConversion"/>
  </si>
  <si>
    <t>视镜</t>
    <phoneticPr fontId="23" type="noConversion"/>
  </si>
  <si>
    <t>WG-SH1904064</t>
    <phoneticPr fontId="23" type="noConversion"/>
  </si>
  <si>
    <t>HS1904052</t>
    <phoneticPr fontId="23" type="noConversion"/>
  </si>
  <si>
    <t>WG-SH1904065</t>
    <phoneticPr fontId="23" type="noConversion"/>
  </si>
  <si>
    <t>球阀/过滤器</t>
    <phoneticPr fontId="23" type="noConversion"/>
  </si>
  <si>
    <t>WG-SH1904066</t>
    <phoneticPr fontId="23" type="noConversion"/>
  </si>
  <si>
    <t>HS1904035</t>
    <phoneticPr fontId="23" type="noConversion"/>
  </si>
  <si>
    <t>WG-SH1904067</t>
    <phoneticPr fontId="23" type="noConversion"/>
  </si>
  <si>
    <t>HS1904058</t>
    <phoneticPr fontId="23" type="noConversion"/>
  </si>
  <si>
    <t>WG-SH1904068</t>
    <phoneticPr fontId="23" type="noConversion"/>
  </si>
  <si>
    <t>HS1904056</t>
    <phoneticPr fontId="23" type="noConversion"/>
  </si>
  <si>
    <t>WG-SH1904069</t>
    <phoneticPr fontId="23" type="noConversion"/>
  </si>
  <si>
    <t>HS1904055</t>
    <phoneticPr fontId="23" type="noConversion"/>
  </si>
  <si>
    <t>亿顺通</t>
    <phoneticPr fontId="23" type="noConversion"/>
  </si>
  <si>
    <t>WG-SD1904070</t>
    <phoneticPr fontId="23" type="noConversion"/>
  </si>
  <si>
    <t>SD190428</t>
    <phoneticPr fontId="23" type="noConversion"/>
  </si>
  <si>
    <t>WG-SH1904071</t>
    <phoneticPr fontId="23" type="noConversion"/>
  </si>
  <si>
    <t>HS1904059</t>
    <phoneticPr fontId="23" type="noConversion"/>
  </si>
  <si>
    <t>WG-SH1904072</t>
    <phoneticPr fontId="23" type="noConversion"/>
  </si>
  <si>
    <t>WG-SH1904073</t>
    <phoneticPr fontId="23" type="noConversion"/>
  </si>
  <si>
    <t>HS1904054</t>
    <phoneticPr fontId="23" type="noConversion"/>
  </si>
  <si>
    <t>WG-SH1904074</t>
    <phoneticPr fontId="23" type="noConversion"/>
  </si>
  <si>
    <t>WG-SH1904075</t>
    <phoneticPr fontId="23" type="noConversion"/>
  </si>
  <si>
    <t>HS1904007</t>
    <phoneticPr fontId="23" type="noConversion"/>
  </si>
  <si>
    <t>WG-SH1904076</t>
    <phoneticPr fontId="23" type="noConversion"/>
  </si>
  <si>
    <t>HS1904060</t>
    <phoneticPr fontId="23" type="noConversion"/>
  </si>
  <si>
    <t>WG-SH1904077</t>
    <phoneticPr fontId="23" type="noConversion"/>
  </si>
  <si>
    <t>HS1904042</t>
    <phoneticPr fontId="23" type="noConversion"/>
  </si>
  <si>
    <t>永一</t>
    <phoneticPr fontId="23" type="noConversion"/>
  </si>
  <si>
    <t>安全阀</t>
    <phoneticPr fontId="23" type="noConversion"/>
  </si>
  <si>
    <t>WG-SH1904078</t>
    <phoneticPr fontId="23" type="noConversion"/>
  </si>
  <si>
    <t>WG-SH1904079</t>
    <phoneticPr fontId="23" type="noConversion"/>
  </si>
  <si>
    <t>WG-SH1904080</t>
    <phoneticPr fontId="23" type="noConversion"/>
  </si>
  <si>
    <t>康业</t>
    <phoneticPr fontId="23" type="noConversion"/>
  </si>
  <si>
    <t>北京工厂</t>
    <phoneticPr fontId="23" type="noConversion"/>
  </si>
  <si>
    <t>WG-SH1904081</t>
    <phoneticPr fontId="23" type="noConversion"/>
  </si>
  <si>
    <t>请购单</t>
    <phoneticPr fontId="23" type="noConversion"/>
  </si>
  <si>
    <t>晟杰</t>
    <phoneticPr fontId="23" type="noConversion"/>
  </si>
  <si>
    <t>木箱</t>
    <phoneticPr fontId="23" type="noConversion"/>
  </si>
  <si>
    <t>WG-SH1904082</t>
    <phoneticPr fontId="23" type="noConversion"/>
  </si>
  <si>
    <t>SD190430</t>
    <phoneticPr fontId="23" type="noConversion"/>
  </si>
  <si>
    <t>WG-SH1904083</t>
    <phoneticPr fontId="23" type="noConversion"/>
  </si>
  <si>
    <t>SC190309</t>
    <phoneticPr fontId="23" type="noConversion"/>
  </si>
  <si>
    <t>WG-SH1904084</t>
    <phoneticPr fontId="23" type="noConversion"/>
  </si>
  <si>
    <t>FT190407</t>
    <phoneticPr fontId="23" type="noConversion"/>
  </si>
  <si>
    <t>河北利达</t>
    <phoneticPr fontId="23" type="noConversion"/>
  </si>
  <si>
    <t>风阀支架</t>
    <phoneticPr fontId="23" type="noConversion"/>
  </si>
  <si>
    <t>WG-SH1904085</t>
    <phoneticPr fontId="23" type="noConversion"/>
  </si>
  <si>
    <t>HS1904065</t>
    <phoneticPr fontId="23" type="noConversion"/>
  </si>
  <si>
    <t>减压阀</t>
    <phoneticPr fontId="23" type="noConversion"/>
  </si>
  <si>
    <t>WG-SH1904086</t>
    <phoneticPr fontId="23" type="noConversion"/>
  </si>
  <si>
    <t>HS1904062</t>
    <phoneticPr fontId="23" type="noConversion"/>
  </si>
  <si>
    <t>自锁球阀</t>
    <phoneticPr fontId="23" type="noConversion"/>
  </si>
  <si>
    <t>WG-SH1904087</t>
    <phoneticPr fontId="23" type="noConversion"/>
  </si>
  <si>
    <t>HS1904032</t>
    <phoneticPr fontId="23" type="noConversion"/>
  </si>
  <si>
    <t>WG-SH1904088</t>
    <phoneticPr fontId="23" type="noConversion"/>
  </si>
  <si>
    <t>双能</t>
    <phoneticPr fontId="23" type="noConversion"/>
  </si>
  <si>
    <t>调节阀</t>
    <phoneticPr fontId="23" type="noConversion"/>
  </si>
  <si>
    <t>WG-SH1904089</t>
    <phoneticPr fontId="23" type="noConversion"/>
  </si>
  <si>
    <t>WG-SH1904090</t>
    <phoneticPr fontId="23" type="noConversion"/>
  </si>
  <si>
    <t>HS1904067</t>
    <phoneticPr fontId="23" type="noConversion"/>
  </si>
  <si>
    <t>晨正</t>
    <phoneticPr fontId="23" type="noConversion"/>
  </si>
  <si>
    <t>WG-SH1904091</t>
    <phoneticPr fontId="23" type="noConversion"/>
  </si>
  <si>
    <t>SDSH190407</t>
    <phoneticPr fontId="23" type="noConversion"/>
  </si>
  <si>
    <t>盈科</t>
    <phoneticPr fontId="23" type="noConversion"/>
  </si>
  <si>
    <t>止回阀/试棒</t>
    <phoneticPr fontId="23" type="noConversion"/>
  </si>
  <si>
    <t>WG-SH1904092</t>
    <phoneticPr fontId="23" type="noConversion"/>
  </si>
  <si>
    <t>SD190432</t>
    <phoneticPr fontId="23" type="noConversion"/>
  </si>
  <si>
    <t>WG-SH1904093</t>
    <phoneticPr fontId="23" type="noConversion"/>
  </si>
  <si>
    <t>二通</t>
    <phoneticPr fontId="23" type="noConversion"/>
  </si>
  <si>
    <t>WG-SH1904094</t>
    <phoneticPr fontId="23" type="noConversion"/>
  </si>
  <si>
    <t>HS1904040</t>
    <phoneticPr fontId="23" type="noConversion"/>
  </si>
  <si>
    <t>WG-SH1904095</t>
    <phoneticPr fontId="23" type="noConversion"/>
  </si>
  <si>
    <t>SD190434</t>
    <phoneticPr fontId="23" type="noConversion"/>
  </si>
  <si>
    <t>WG-SH1904096</t>
    <phoneticPr fontId="23" type="noConversion"/>
  </si>
  <si>
    <t>HS1904070</t>
    <phoneticPr fontId="23" type="noConversion"/>
  </si>
  <si>
    <t>WG-SH1904097</t>
    <phoneticPr fontId="23" type="noConversion"/>
  </si>
  <si>
    <t>HS1904070</t>
    <phoneticPr fontId="23" type="noConversion"/>
  </si>
  <si>
    <t>WG-SH1904098</t>
    <phoneticPr fontId="23" type="noConversion"/>
  </si>
  <si>
    <t>HS1904069</t>
    <phoneticPr fontId="23" type="noConversion"/>
  </si>
  <si>
    <t>WG-SH1904099</t>
    <phoneticPr fontId="23" type="noConversion"/>
  </si>
  <si>
    <t>HS1904064</t>
    <phoneticPr fontId="23" type="noConversion"/>
  </si>
  <si>
    <t>山晨</t>
    <phoneticPr fontId="23" type="noConversion"/>
  </si>
  <si>
    <t>WG-SH1904100</t>
    <phoneticPr fontId="23" type="noConversion"/>
  </si>
  <si>
    <t>HS1904073</t>
    <phoneticPr fontId="23" type="noConversion"/>
  </si>
  <si>
    <t>WG-SH1904101</t>
    <phoneticPr fontId="23" type="noConversion"/>
  </si>
  <si>
    <t>HS1904077</t>
    <phoneticPr fontId="23" type="noConversion"/>
  </si>
  <si>
    <t>WG-SH1904102</t>
    <phoneticPr fontId="23" type="noConversion"/>
  </si>
  <si>
    <t>HL190403</t>
    <phoneticPr fontId="23" type="noConversion"/>
  </si>
  <si>
    <t>球阀/截止阀/止回阀</t>
    <phoneticPr fontId="23" type="noConversion"/>
  </si>
  <si>
    <t>WG-SH1904103</t>
    <phoneticPr fontId="23" type="noConversion"/>
  </si>
  <si>
    <t>HL190403</t>
    <phoneticPr fontId="23" type="noConversion"/>
  </si>
  <si>
    <t>WG-SH1904104</t>
    <phoneticPr fontId="23" type="noConversion"/>
  </si>
  <si>
    <t>HS1904079</t>
    <phoneticPr fontId="23" type="noConversion"/>
  </si>
  <si>
    <t xml:space="preserve">兴伟 </t>
    <phoneticPr fontId="23" type="noConversion"/>
  </si>
  <si>
    <t>WG-SH1904105</t>
    <phoneticPr fontId="23" type="noConversion"/>
  </si>
  <si>
    <t>WG-SH1904106</t>
    <phoneticPr fontId="23" type="noConversion"/>
  </si>
  <si>
    <t>HS1903100/HS1904075</t>
    <phoneticPr fontId="23" type="noConversion"/>
  </si>
  <si>
    <t>接头</t>
    <phoneticPr fontId="23" type="noConversion"/>
  </si>
  <si>
    <t>WG-SH1904107</t>
    <phoneticPr fontId="23" type="noConversion"/>
  </si>
  <si>
    <t>HS1904075</t>
    <phoneticPr fontId="23" type="noConversion"/>
  </si>
  <si>
    <t>煜达</t>
    <phoneticPr fontId="23" type="noConversion"/>
  </si>
  <si>
    <t>WG-SH1904108</t>
    <phoneticPr fontId="23" type="noConversion"/>
  </si>
  <si>
    <t>SD190437</t>
    <phoneticPr fontId="23" type="noConversion"/>
  </si>
  <si>
    <t>WG-SH1904109</t>
    <phoneticPr fontId="23" type="noConversion"/>
  </si>
  <si>
    <t>SD190438</t>
    <phoneticPr fontId="23" type="noConversion"/>
  </si>
  <si>
    <t>WG-SH1904110</t>
    <phoneticPr fontId="23" type="noConversion"/>
  </si>
  <si>
    <t>SD190435</t>
    <phoneticPr fontId="23" type="noConversion"/>
  </si>
  <si>
    <t>WG-SH1904111</t>
    <phoneticPr fontId="23" type="noConversion"/>
  </si>
  <si>
    <t>SD190431</t>
    <phoneticPr fontId="23" type="noConversion"/>
  </si>
  <si>
    <t>闸阀/过滤器/倒流防止器</t>
    <phoneticPr fontId="23" type="noConversion"/>
  </si>
  <si>
    <t>WG-SH1904112</t>
    <phoneticPr fontId="23" type="noConversion"/>
  </si>
  <si>
    <t>SD190431</t>
    <phoneticPr fontId="23" type="noConversion"/>
  </si>
  <si>
    <t>埃杰盾</t>
    <phoneticPr fontId="23" type="noConversion"/>
  </si>
  <si>
    <t>铜阀</t>
    <phoneticPr fontId="23" type="noConversion"/>
  </si>
  <si>
    <t>WG-SH1904113</t>
    <phoneticPr fontId="23" type="noConversion"/>
  </si>
  <si>
    <t>WG-SH1904114</t>
    <phoneticPr fontId="23" type="noConversion"/>
  </si>
  <si>
    <t>WG-SH1904115</t>
    <phoneticPr fontId="23" type="noConversion"/>
  </si>
  <si>
    <t>HS1904080</t>
    <phoneticPr fontId="23" type="noConversion"/>
  </si>
  <si>
    <t>诚博</t>
    <phoneticPr fontId="23" type="noConversion"/>
  </si>
  <si>
    <t>浮球阀</t>
    <phoneticPr fontId="23" type="noConversion"/>
  </si>
  <si>
    <t>WG-SH1904116</t>
    <phoneticPr fontId="23" type="noConversion"/>
  </si>
  <si>
    <t>HS1904063</t>
    <phoneticPr fontId="23" type="noConversion"/>
  </si>
  <si>
    <t>WG-SH1904117</t>
    <phoneticPr fontId="23" type="noConversion"/>
  </si>
  <si>
    <t>SD190440/SD190442</t>
    <phoneticPr fontId="23" type="noConversion"/>
  </si>
  <si>
    <t>WG-SH1904118</t>
    <phoneticPr fontId="23" type="noConversion"/>
  </si>
  <si>
    <t>SD190439</t>
    <phoneticPr fontId="23" type="noConversion"/>
  </si>
  <si>
    <t>闸阀</t>
    <phoneticPr fontId="23" type="noConversion"/>
  </si>
  <si>
    <t>WG-SH1904119</t>
    <phoneticPr fontId="23" type="noConversion"/>
  </si>
  <si>
    <t>HS1904079</t>
    <phoneticPr fontId="23" type="noConversion"/>
  </si>
  <si>
    <t xml:space="preserve">兴伟 </t>
    <phoneticPr fontId="23" type="noConversion"/>
  </si>
  <si>
    <t>WG-SH1904120</t>
    <phoneticPr fontId="23" type="noConversion"/>
  </si>
  <si>
    <t>HS1904084</t>
    <phoneticPr fontId="23" type="noConversion"/>
  </si>
  <si>
    <t>WG-SH1904121</t>
    <phoneticPr fontId="23" type="noConversion"/>
  </si>
  <si>
    <t>HS1904084</t>
    <phoneticPr fontId="23" type="noConversion"/>
  </si>
  <si>
    <t>WG-SH1904122</t>
    <phoneticPr fontId="23" type="noConversion"/>
  </si>
  <si>
    <t>SD190441/SD190443</t>
    <phoneticPr fontId="23" type="noConversion"/>
  </si>
  <si>
    <t>WG-SH1904123</t>
    <phoneticPr fontId="23" type="noConversion"/>
  </si>
  <si>
    <t>HL190418</t>
    <phoneticPr fontId="23" type="noConversion"/>
  </si>
  <si>
    <t>WG-SH1904124</t>
    <phoneticPr fontId="23" type="noConversion"/>
  </si>
  <si>
    <t>HL190418</t>
    <phoneticPr fontId="23" type="noConversion"/>
  </si>
  <si>
    <t>煜达</t>
    <phoneticPr fontId="23" type="noConversion"/>
  </si>
  <si>
    <t>WG-SH1904125</t>
    <phoneticPr fontId="23" type="noConversion"/>
  </si>
  <si>
    <t>HS1904089</t>
    <phoneticPr fontId="23" type="noConversion"/>
  </si>
  <si>
    <t>WG-SH1904126</t>
    <phoneticPr fontId="23" type="noConversion"/>
  </si>
  <si>
    <t>HS1904076/HS1904085</t>
    <phoneticPr fontId="23" type="noConversion"/>
  </si>
  <si>
    <t>WG-SH1904127</t>
    <phoneticPr fontId="23" type="noConversion"/>
  </si>
  <si>
    <t>HS1904085</t>
    <phoneticPr fontId="23" type="noConversion"/>
  </si>
  <si>
    <t>WG-SH1904128</t>
    <phoneticPr fontId="23" type="noConversion"/>
  </si>
  <si>
    <t>联科</t>
    <phoneticPr fontId="23" type="noConversion"/>
  </si>
  <si>
    <t>WG-SH1904129</t>
    <phoneticPr fontId="23" type="noConversion"/>
  </si>
  <si>
    <t>WG-SH1904130</t>
    <phoneticPr fontId="23" type="noConversion"/>
  </si>
  <si>
    <t>永一</t>
    <phoneticPr fontId="23" type="noConversion"/>
  </si>
  <si>
    <t>安全阀</t>
    <phoneticPr fontId="23" type="noConversion"/>
  </si>
  <si>
    <t>WG-SH1904131</t>
    <phoneticPr fontId="23" type="noConversion"/>
  </si>
  <si>
    <t>SD190444</t>
    <phoneticPr fontId="23" type="noConversion"/>
  </si>
  <si>
    <t>过滤器/止回阀</t>
    <phoneticPr fontId="23" type="noConversion"/>
  </si>
  <si>
    <t>WG-SH1904132</t>
    <phoneticPr fontId="23" type="noConversion"/>
  </si>
  <si>
    <t>WG-SH1904133</t>
    <phoneticPr fontId="23" type="noConversion"/>
  </si>
  <si>
    <t>闸阀/过滤器</t>
    <phoneticPr fontId="23" type="noConversion"/>
  </si>
  <si>
    <t>WG-SH1904134</t>
    <phoneticPr fontId="23" type="noConversion"/>
  </si>
  <si>
    <t>HS1904090</t>
    <phoneticPr fontId="23" type="noConversion"/>
  </si>
  <si>
    <t>WG-SH1904135</t>
    <phoneticPr fontId="23" type="noConversion"/>
  </si>
  <si>
    <t>WG-SH1904136</t>
    <phoneticPr fontId="23" type="noConversion"/>
  </si>
  <si>
    <t>奥瑞特</t>
    <phoneticPr fontId="23" type="noConversion"/>
  </si>
  <si>
    <t>防爆回信器</t>
    <phoneticPr fontId="23" type="noConversion"/>
  </si>
  <si>
    <t>WG-SH1904137</t>
    <phoneticPr fontId="23" type="noConversion"/>
  </si>
  <si>
    <t>防爆电磁阀/过滤减压阀</t>
    <phoneticPr fontId="23" type="noConversion"/>
  </si>
  <si>
    <t>WG-SH1904138</t>
    <phoneticPr fontId="23" type="noConversion"/>
  </si>
  <si>
    <t>其他</t>
    <phoneticPr fontId="23" type="noConversion"/>
  </si>
  <si>
    <t>WG-SH1904139</t>
    <phoneticPr fontId="23" type="noConversion"/>
  </si>
  <si>
    <t>HS1904076/HS1904085</t>
    <phoneticPr fontId="23" type="noConversion"/>
  </si>
  <si>
    <t>欧邦</t>
    <phoneticPr fontId="23" type="noConversion"/>
  </si>
  <si>
    <t>WG-SH1904140</t>
    <phoneticPr fontId="23" type="noConversion"/>
  </si>
  <si>
    <t>HS1904091</t>
    <phoneticPr fontId="23" type="noConversion"/>
  </si>
  <si>
    <t>过滤器/球阀</t>
    <phoneticPr fontId="23" type="noConversion"/>
  </si>
  <si>
    <t>WG-SH1904141</t>
    <phoneticPr fontId="23" type="noConversion"/>
  </si>
  <si>
    <t>WG-SH1904142</t>
    <phoneticPr fontId="23" type="noConversion"/>
  </si>
  <si>
    <t>HS1904096</t>
    <phoneticPr fontId="23" type="noConversion"/>
  </si>
  <si>
    <t>WG-SH1904143</t>
    <phoneticPr fontId="23" type="noConversion"/>
  </si>
  <si>
    <t>HS1904096</t>
    <phoneticPr fontId="23" type="noConversion"/>
  </si>
  <si>
    <t>WG-SH1904144</t>
    <phoneticPr fontId="23" type="noConversion"/>
  </si>
  <si>
    <t>WG-SH1904145</t>
    <phoneticPr fontId="23" type="noConversion"/>
  </si>
  <si>
    <t>HS1904098</t>
    <phoneticPr fontId="23" type="noConversion"/>
  </si>
  <si>
    <t>橡胶接头</t>
    <phoneticPr fontId="23" type="noConversion"/>
  </si>
  <si>
    <t>WG-SH1904146</t>
    <phoneticPr fontId="23" type="noConversion"/>
  </si>
  <si>
    <t>HS1904100</t>
    <phoneticPr fontId="23" type="noConversion"/>
  </si>
  <si>
    <t>WG-SH1904147</t>
    <phoneticPr fontId="23" type="noConversion"/>
  </si>
  <si>
    <t>HSYJ190405</t>
    <phoneticPr fontId="23" type="noConversion"/>
  </si>
  <si>
    <t>WG-SH1904148</t>
    <phoneticPr fontId="23" type="noConversion"/>
  </si>
  <si>
    <t>SD190446/SD190448</t>
    <phoneticPr fontId="23" type="noConversion"/>
  </si>
  <si>
    <t>WG-SH1904149</t>
    <phoneticPr fontId="23" type="noConversion"/>
  </si>
  <si>
    <t>SD190448</t>
    <phoneticPr fontId="23" type="noConversion"/>
  </si>
  <si>
    <t>WG-SH1904150</t>
    <phoneticPr fontId="23" type="noConversion"/>
  </si>
  <si>
    <t>SD190448</t>
    <phoneticPr fontId="23" type="noConversion"/>
  </si>
  <si>
    <t>白云</t>
    <phoneticPr fontId="23" type="noConversion"/>
  </si>
  <si>
    <t>比例积分阀</t>
    <phoneticPr fontId="23" type="noConversion"/>
  </si>
  <si>
    <t>WG-SH1904151</t>
    <phoneticPr fontId="23" type="noConversion"/>
  </si>
  <si>
    <t>HS1904104/HS1904101</t>
    <phoneticPr fontId="23" type="noConversion"/>
  </si>
  <si>
    <t>WG-SH1904152</t>
    <phoneticPr fontId="23" type="noConversion"/>
  </si>
  <si>
    <t>HS1904104</t>
    <phoneticPr fontId="23" type="noConversion"/>
  </si>
  <si>
    <t>WG-SH1904153</t>
    <phoneticPr fontId="23" type="noConversion"/>
  </si>
  <si>
    <t>减压阀</t>
    <phoneticPr fontId="23" type="noConversion"/>
  </si>
  <si>
    <t>WG-SH1904154</t>
    <phoneticPr fontId="23" type="noConversion"/>
  </si>
  <si>
    <t>WG-SH1904155</t>
    <phoneticPr fontId="23" type="noConversion"/>
  </si>
  <si>
    <t>HS1904099</t>
    <phoneticPr fontId="23" type="noConversion"/>
  </si>
  <si>
    <t>WG-SH1904156</t>
    <phoneticPr fontId="23" type="noConversion"/>
  </si>
  <si>
    <t>WG-SH1904157</t>
    <phoneticPr fontId="23" type="noConversion"/>
  </si>
  <si>
    <t>电磁阀/气源三联件</t>
    <phoneticPr fontId="23" type="noConversion"/>
  </si>
  <si>
    <t>WG-SH1904158</t>
    <phoneticPr fontId="23" type="noConversion"/>
  </si>
  <si>
    <t>SD190416</t>
    <phoneticPr fontId="23" type="noConversion"/>
  </si>
  <si>
    <t>WG-SH1904159</t>
    <phoneticPr fontId="23" type="noConversion"/>
  </si>
  <si>
    <t>SD190447</t>
    <phoneticPr fontId="23" type="noConversion"/>
  </si>
  <si>
    <t>客户</t>
    <phoneticPr fontId="23" type="noConversion"/>
  </si>
  <si>
    <t>WG-SH1904160</t>
    <phoneticPr fontId="23" type="noConversion"/>
  </si>
  <si>
    <t>HS1904101</t>
    <phoneticPr fontId="23" type="noConversion"/>
  </si>
  <si>
    <t>WG-SH1904161</t>
    <phoneticPr fontId="23" type="noConversion"/>
  </si>
  <si>
    <t>SD190443</t>
    <phoneticPr fontId="23" type="noConversion"/>
  </si>
  <si>
    <t>WG-SH1904162</t>
    <phoneticPr fontId="23" type="noConversion"/>
  </si>
  <si>
    <t>WG-SH1904163</t>
    <phoneticPr fontId="23" type="noConversion"/>
  </si>
  <si>
    <t>HS1904087</t>
    <phoneticPr fontId="23" type="noConversion"/>
  </si>
  <si>
    <t>天天</t>
    <phoneticPr fontId="23" type="noConversion"/>
  </si>
  <si>
    <t>气动V型球阀</t>
    <phoneticPr fontId="23" type="noConversion"/>
  </si>
  <si>
    <t>WG-SH1904164</t>
    <phoneticPr fontId="23" type="noConversion"/>
  </si>
  <si>
    <t>请购单</t>
    <phoneticPr fontId="23" type="noConversion"/>
  </si>
  <si>
    <t>飞龙</t>
    <phoneticPr fontId="23" type="noConversion"/>
  </si>
  <si>
    <t>WG-SH1904165</t>
    <phoneticPr fontId="23" type="noConversion"/>
  </si>
  <si>
    <t>HS1904105</t>
    <phoneticPr fontId="23" type="noConversion"/>
  </si>
  <si>
    <t>SH190120</t>
    <phoneticPr fontId="23" type="noConversion"/>
  </si>
  <si>
    <t>法兰球阀</t>
    <phoneticPr fontId="23" type="noConversion"/>
  </si>
  <si>
    <t>Q41F-16S</t>
    <phoneticPr fontId="23" type="noConversion"/>
  </si>
  <si>
    <t>阀门断裂</t>
    <phoneticPr fontId="23" type="noConversion"/>
  </si>
  <si>
    <t>HS1807095</t>
    <phoneticPr fontId="23" type="noConversion"/>
  </si>
  <si>
    <t>客户欠退</t>
    <phoneticPr fontId="23" type="noConversion"/>
  </si>
  <si>
    <t>电动执行器</t>
    <phoneticPr fontId="23" type="noConversion"/>
  </si>
  <si>
    <t>HT-05E</t>
    <phoneticPr fontId="23" type="noConversion"/>
  </si>
  <si>
    <t>执行器发热，开盖后有烧焦的味道</t>
    <phoneticPr fontId="23" type="noConversion"/>
  </si>
  <si>
    <t>客户</t>
    <phoneticPr fontId="23" type="noConversion"/>
  </si>
  <si>
    <t>HS1711032</t>
    <phoneticPr fontId="23" type="noConversion"/>
  </si>
  <si>
    <t>客户-江苏</t>
    <phoneticPr fontId="23" type="noConversion"/>
  </si>
  <si>
    <t>HT-05B</t>
    <phoneticPr fontId="23" type="noConversion"/>
  </si>
  <si>
    <t>执行器发热，开盖后有烧焦的味道</t>
    <phoneticPr fontId="23" type="noConversion"/>
  </si>
  <si>
    <t>客户-江苏</t>
    <phoneticPr fontId="23" type="noConversion"/>
  </si>
  <si>
    <t>SH190205</t>
    <phoneticPr fontId="23" type="noConversion"/>
  </si>
  <si>
    <t>偏心阀</t>
    <phoneticPr fontId="23" type="noConversion"/>
  </si>
  <si>
    <t>D373H-64RL</t>
    <phoneticPr fontId="23" type="noConversion"/>
  </si>
  <si>
    <t>DN200</t>
    <phoneticPr fontId="23" type="noConversion"/>
  </si>
  <si>
    <t>结构长度不符，客户装不上</t>
    <phoneticPr fontId="23" type="noConversion"/>
  </si>
  <si>
    <t>HS1812058</t>
    <phoneticPr fontId="23" type="noConversion"/>
  </si>
  <si>
    <t>客户已退，但是供应商不同意退货</t>
    <phoneticPr fontId="23" type="noConversion"/>
  </si>
  <si>
    <t>SH190308</t>
    <phoneticPr fontId="23" type="noConversion"/>
  </si>
  <si>
    <t>过滤器</t>
    <phoneticPr fontId="23" type="noConversion"/>
  </si>
  <si>
    <t>GL41H-16Q</t>
    <phoneticPr fontId="23" type="noConversion"/>
  </si>
  <si>
    <t>盖子坏了，更换盖子</t>
    <phoneticPr fontId="23" type="noConversion"/>
  </si>
  <si>
    <t>HS1604064</t>
    <phoneticPr fontId="23" type="noConversion"/>
  </si>
  <si>
    <t>领汇兴</t>
    <phoneticPr fontId="23" type="noConversion"/>
  </si>
  <si>
    <t>不退</t>
    <phoneticPr fontId="23" type="noConversion"/>
  </si>
  <si>
    <t>SH190316</t>
    <phoneticPr fontId="23" type="noConversion"/>
  </si>
  <si>
    <t>衬氟球阀</t>
    <phoneticPr fontId="23" type="noConversion"/>
  </si>
  <si>
    <t>Q41F46-16C</t>
    <phoneticPr fontId="23" type="noConversion"/>
  </si>
  <si>
    <t>阀门阀轴坏了，更换新阀</t>
    <phoneticPr fontId="23" type="noConversion"/>
  </si>
  <si>
    <t>HS1808087</t>
    <phoneticPr fontId="23" type="noConversion"/>
  </si>
  <si>
    <t>耐氟隆</t>
    <phoneticPr fontId="23" type="noConversion"/>
  </si>
  <si>
    <t>客户欠退</t>
    <phoneticPr fontId="23" type="noConversion"/>
  </si>
  <si>
    <t>SH190402</t>
    <phoneticPr fontId="23" type="noConversion"/>
  </si>
  <si>
    <t>HT-10B</t>
    <phoneticPr fontId="23" type="noConversion"/>
  </si>
  <si>
    <t>DN150</t>
    <phoneticPr fontId="23" type="noConversion"/>
  </si>
  <si>
    <t>阀门漏水，客户要求更换新阀</t>
    <phoneticPr fontId="23" type="noConversion"/>
  </si>
  <si>
    <t>HS1801062</t>
    <phoneticPr fontId="23" type="noConversion"/>
  </si>
  <si>
    <t>上海</t>
    <phoneticPr fontId="23" type="noConversion"/>
  </si>
  <si>
    <t>SH190405</t>
    <phoneticPr fontId="23" type="noConversion"/>
  </si>
  <si>
    <t>DN80</t>
    <phoneticPr fontId="23" type="noConversion"/>
  </si>
  <si>
    <t>管路通水后阀门自动打开</t>
    <phoneticPr fontId="23" type="noConversion"/>
  </si>
  <si>
    <t>HS1901037</t>
    <phoneticPr fontId="23" type="noConversion"/>
  </si>
  <si>
    <t>SH190406</t>
    <phoneticPr fontId="23" type="noConversion"/>
  </si>
  <si>
    <t>D371F46-10C</t>
    <phoneticPr fontId="23" type="noConversion"/>
  </si>
  <si>
    <t>漏水</t>
    <phoneticPr fontId="23" type="noConversion"/>
  </si>
  <si>
    <t>HS1806065</t>
    <phoneticPr fontId="23" type="noConversion"/>
  </si>
  <si>
    <t>祥松</t>
    <phoneticPr fontId="23" type="noConversion"/>
  </si>
  <si>
    <t>DN100</t>
    <phoneticPr fontId="23" type="noConversion"/>
  </si>
  <si>
    <t>SH190409</t>
    <phoneticPr fontId="23" type="noConversion"/>
  </si>
  <si>
    <t>球阀</t>
    <phoneticPr fontId="23" type="noConversion"/>
  </si>
  <si>
    <t>Q41F-16P</t>
    <phoneticPr fontId="23" type="noConversion"/>
  </si>
  <si>
    <t>DN50</t>
    <phoneticPr fontId="23" type="noConversion"/>
  </si>
  <si>
    <t>漏气</t>
    <phoneticPr fontId="23" type="noConversion"/>
  </si>
  <si>
    <t>库存</t>
    <phoneticPr fontId="23" type="noConversion"/>
  </si>
  <si>
    <t>不退</t>
    <phoneticPr fontId="23" type="noConversion"/>
  </si>
  <si>
    <t>SH190410</t>
    <phoneticPr fontId="23" type="noConversion"/>
  </si>
  <si>
    <t>电磁阀</t>
    <phoneticPr fontId="23" type="noConversion"/>
  </si>
  <si>
    <t>CDF-16</t>
    <phoneticPr fontId="23" type="noConversion"/>
  </si>
  <si>
    <t>阀体裂纹</t>
    <phoneticPr fontId="23" type="noConversion"/>
  </si>
  <si>
    <t>HS1812029</t>
    <phoneticPr fontId="23" type="noConversion"/>
  </si>
  <si>
    <t>诚真</t>
    <phoneticPr fontId="23" type="noConversion"/>
  </si>
  <si>
    <t>恒科</t>
    <phoneticPr fontId="1" type="noConversion"/>
  </si>
  <si>
    <t>诚真</t>
    <phoneticPr fontId="1" type="noConversion"/>
  </si>
  <si>
    <t>新盛</t>
    <phoneticPr fontId="1" type="noConversion"/>
  </si>
  <si>
    <t>电磁阀</t>
    <phoneticPr fontId="1" type="noConversion"/>
  </si>
  <si>
    <t>开箱后，阀体有裂纹</t>
    <phoneticPr fontId="1" type="noConversion"/>
  </si>
  <si>
    <t>漏水</t>
    <phoneticPr fontId="1" type="noConversion"/>
  </si>
  <si>
    <t>不锈钢阀门</t>
    <phoneticPr fontId="1" type="noConversion"/>
  </si>
  <si>
    <t>通水后，阀门自动打开</t>
    <phoneticPr fontId="1" type="noConversion"/>
  </si>
  <si>
    <t>于4-2产生SC190307订单德邦运费28</t>
  </si>
  <si>
    <t>于4-2产生HS3090订单德邦运费26</t>
  </si>
  <si>
    <t>于3月5日-4月2日产生提货停车费10+9</t>
  </si>
  <si>
    <t>于4-3产生HL190327订单运费80</t>
  </si>
  <si>
    <t>于3-29/4-1产生HS3047/3026订单运费1010</t>
  </si>
  <si>
    <t>于4-9产生FT181104订单北京-天津赵双杰运费400</t>
  </si>
  <si>
    <t>于4-16产生样机/HS3079订单德邦运费49+56</t>
  </si>
  <si>
    <t>于4-12产生HL190327/HS1901093订单运费22+54</t>
  </si>
  <si>
    <t>4月</t>
    <phoneticPr fontId="12" type="noConversion"/>
  </si>
  <si>
    <t>4月京泊运费</t>
    <phoneticPr fontId="12" type="noConversion"/>
  </si>
  <si>
    <t>原订货单价</t>
    <phoneticPr fontId="1" type="noConversion"/>
  </si>
  <si>
    <t>退货单价</t>
    <phoneticPr fontId="23" type="noConversion"/>
  </si>
  <si>
    <t>退货金额</t>
    <phoneticPr fontId="23" type="noConversion"/>
  </si>
  <si>
    <t>折旧率</t>
    <phoneticPr fontId="23" type="noConversion"/>
  </si>
</sst>
</file>

<file path=xl/styles.xml><?xml version="1.0" encoding="utf-8"?>
<styleSheet xmlns="http://schemas.openxmlformats.org/spreadsheetml/2006/main">
  <numFmts count="19">
    <numFmt numFmtId="176" formatCode="0.00_ "/>
    <numFmt numFmtId="177" formatCode="0_ "/>
    <numFmt numFmtId="178" formatCode="0.00_);[Red]\(0.00\)"/>
    <numFmt numFmtId="179" formatCode="0_);[Red]\(0\)"/>
    <numFmt numFmtId="180" formatCode="0.0_);[Red]\(0.0\)"/>
    <numFmt numFmtId="181" formatCode="0.0"/>
    <numFmt numFmtId="182" formatCode="0.0_ "/>
    <numFmt numFmtId="183" formatCode="0.000%"/>
    <numFmt numFmtId="184" formatCode="_ [$￥-804]* #,##0.00_ ;_ [$￥-804]* \-#,##0.00_ ;_ [$￥-804]* &quot;-&quot;??_ ;_ @_ "/>
    <numFmt numFmtId="185" formatCode="m&quot;月&quot;d&quot;日&quot;;@"/>
    <numFmt numFmtId="186" formatCode="#,##0_ ;[Red]\-#,##0\ "/>
    <numFmt numFmtId="187" formatCode="[$-F800]dddd\,\ mmmm\ dd\,\ yyyy"/>
    <numFmt numFmtId="188" formatCode="0.00;[Red]0.00"/>
    <numFmt numFmtId="189" formatCode="0.00_ ;[Red]\-0.00\ "/>
    <numFmt numFmtId="190" formatCode="0;[Red]0"/>
    <numFmt numFmtId="191" formatCode="#,##0.00_ "/>
    <numFmt numFmtId="192" formatCode="#,##0.00_);[Red]\(#,##0.00\)"/>
    <numFmt numFmtId="193" formatCode="0.00000000000_ "/>
    <numFmt numFmtId="194" formatCode="m/d;@"/>
  </numFmts>
  <fonts count="5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indexed="56"/>
      <name val="微软雅黑"/>
      <family val="2"/>
      <charset val="134"/>
    </font>
    <font>
      <b/>
      <sz val="16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6"/>
      <color indexed="8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name val="宋体"/>
      <family val="3"/>
      <charset val="134"/>
    </font>
    <font>
      <b/>
      <sz val="16"/>
      <color theme="1"/>
      <name val="宋体"/>
      <family val="3"/>
      <charset val="134"/>
      <scheme val="major"/>
    </font>
    <font>
      <b/>
      <sz val="12"/>
      <color theme="1"/>
      <name val="宋体"/>
      <family val="3"/>
      <charset val="134"/>
      <scheme val="major"/>
    </font>
    <font>
      <b/>
      <u/>
      <sz val="11"/>
      <color theme="8" tint="-0.249977111117893"/>
      <name val="宋体"/>
      <family val="3"/>
      <charset val="134"/>
    </font>
    <font>
      <sz val="10"/>
      <color theme="1"/>
      <name val="Arial Unicode MS"/>
      <family val="2"/>
      <charset val="134"/>
    </font>
    <font>
      <sz val="10"/>
      <color theme="1"/>
      <name val="宋体"/>
      <family val="2"/>
      <scheme val="minor"/>
    </font>
    <font>
      <sz val="10"/>
      <name val="Arial Unicode MS"/>
      <family val="2"/>
      <charset val="134"/>
    </font>
    <font>
      <sz val="11"/>
      <color theme="1"/>
      <name val="宋体"/>
      <family val="2"/>
      <charset val="134"/>
      <scheme val="minor"/>
    </font>
    <font>
      <sz val="10"/>
      <color rgb="FF000000"/>
      <name val="Arial Unicode MS"/>
      <family val="2"/>
      <charset val="134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0"/>
      <name val="宋体"/>
      <family val="3"/>
      <charset val="134"/>
      <scheme val="major"/>
    </font>
    <font>
      <b/>
      <sz val="12"/>
      <color indexed="8"/>
      <name val="宋体"/>
      <family val="3"/>
      <charset val="134"/>
      <scheme val="minor"/>
    </font>
    <font>
      <sz val="10"/>
      <color rgb="FFFF0000"/>
      <name val="宋体"/>
      <family val="2"/>
      <scheme val="minor"/>
    </font>
    <font>
      <sz val="10"/>
      <name val="宋体"/>
      <family val="2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u/>
      <sz val="10"/>
      <color rgb="FF0000FF"/>
      <name val="宋体"/>
      <family val="3"/>
      <charset val="134"/>
    </font>
    <font>
      <u/>
      <sz val="10"/>
      <color theme="0" tint="-0.34998626667073579"/>
      <name val="宋体"/>
      <family val="3"/>
      <charset val="134"/>
    </font>
    <font>
      <b/>
      <sz val="14"/>
      <color theme="1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ajor"/>
    </font>
    <font>
      <sz val="14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</patternFill>
    </fill>
    <fill>
      <patternFill patternType="solid">
        <fgColor theme="9" tint="0.39954832605975527"/>
        <bgColor indexed="65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184" fontId="8" fillId="0" borderId="0"/>
    <xf numFmtId="184" fontId="33" fillId="0" borderId="0">
      <alignment vertical="center"/>
    </xf>
    <xf numFmtId="178" fontId="8" fillId="0" borderId="0"/>
    <xf numFmtId="178" fontId="8" fillId="0" borderId="0"/>
    <xf numFmtId="178" fontId="8" fillId="0" borderId="0">
      <alignment vertical="center"/>
    </xf>
    <xf numFmtId="178" fontId="8" fillId="0" borderId="0">
      <alignment vertical="center"/>
    </xf>
    <xf numFmtId="178" fontId="9" fillId="7" borderId="0">
      <alignment vertical="center"/>
    </xf>
    <xf numFmtId="178" fontId="8" fillId="0" borderId="0">
      <alignment vertical="center"/>
    </xf>
    <xf numFmtId="178" fontId="8" fillId="0" borderId="0"/>
    <xf numFmtId="178" fontId="17" fillId="0" borderId="0">
      <alignment vertical="center"/>
    </xf>
    <xf numFmtId="178" fontId="8" fillId="0" borderId="0"/>
  </cellStyleXfs>
  <cellXfs count="490">
    <xf numFmtId="0" fontId="0" fillId="0" borderId="0" xfId="0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>
      <alignment vertical="center"/>
    </xf>
    <xf numFmtId="178" fontId="5" fillId="0" borderId="1" xfId="0" applyNumberFormat="1" applyFont="1" applyFill="1" applyBorder="1" applyAlignment="1">
      <alignment horizontal="right" vertical="center"/>
    </xf>
    <xf numFmtId="0" fontId="5" fillId="0" borderId="1" xfId="0" applyFont="1" applyFill="1" applyBorder="1">
      <alignment vertical="center"/>
    </xf>
    <xf numFmtId="0" fontId="13" fillId="0" borderId="0" xfId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19" fillId="0" borderId="1" xfId="6" applyFont="1" applyFill="1" applyBorder="1" applyAlignment="1">
      <alignment horizontal="center" vertical="center"/>
    </xf>
    <xf numFmtId="0" fontId="20" fillId="0" borderId="1" xfId="6" applyFont="1" applyFill="1" applyBorder="1" applyAlignment="1">
      <alignment horizontal="center" vertical="center"/>
    </xf>
    <xf numFmtId="180" fontId="5" fillId="0" borderId="1" xfId="0" applyNumberFormat="1" applyFont="1" applyFill="1" applyBorder="1" applyAlignment="1">
      <alignment horizontal="right" vertical="center"/>
    </xf>
    <xf numFmtId="0" fontId="10" fillId="0" borderId="0" xfId="0" applyFont="1" applyFill="1" applyAlignment="1">
      <alignment horizontal="center" vertical="center"/>
    </xf>
    <xf numFmtId="176" fontId="15" fillId="0" borderId="1" xfId="5" applyNumberFormat="1" applyFont="1" applyFill="1" applyBorder="1" applyAlignment="1">
      <alignment horizontal="center" vertical="center"/>
    </xf>
    <xf numFmtId="180" fontId="20" fillId="0" borderId="1" xfId="6" applyNumberFormat="1" applyFont="1" applyFill="1" applyBorder="1" applyAlignment="1">
      <alignment horizontal="right" vertical="center" wrapText="1"/>
    </xf>
    <xf numFmtId="176" fontId="5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Alignment="1">
      <alignment horizontal="center" vertical="center"/>
    </xf>
    <xf numFmtId="176" fontId="7" fillId="0" borderId="1" xfId="0" applyNumberFormat="1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11" fillId="0" borderId="0" xfId="0" applyFont="1" applyFill="1" applyAlignment="1">
      <alignment horizontal="center" vertical="center"/>
    </xf>
    <xf numFmtId="179" fontId="11" fillId="0" borderId="0" xfId="0" applyNumberFormat="1" applyFont="1" applyFill="1" applyAlignment="1">
      <alignment horizontal="center" vertical="center"/>
    </xf>
    <xf numFmtId="178" fontId="11" fillId="0" borderId="0" xfId="0" applyNumberFormat="1" applyFont="1" applyFill="1" applyAlignment="1">
      <alignment horizontal="center" vertical="center"/>
    </xf>
    <xf numFmtId="0" fontId="7" fillId="0" borderId="0" xfId="5" applyFont="1" applyFill="1" applyBorder="1" applyAlignment="1"/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19" fillId="2" borderId="1" xfId="6" applyFont="1" applyFill="1" applyBorder="1" applyAlignment="1">
      <alignment horizontal="center" vertical="center" wrapText="1"/>
    </xf>
    <xf numFmtId="0" fontId="19" fillId="4" borderId="1" xfId="6" applyFont="1" applyFill="1" applyBorder="1" applyAlignment="1">
      <alignment horizontal="center" vertical="center" wrapText="1"/>
    </xf>
    <xf numFmtId="0" fontId="19" fillId="2" borderId="1" xfId="6" applyFont="1" applyFill="1" applyBorder="1" applyAlignment="1">
      <alignment horizontal="center" vertical="center" wrapText="1"/>
    </xf>
    <xf numFmtId="180" fontId="5" fillId="0" borderId="1" xfId="0" applyNumberFormat="1" applyFont="1" applyFill="1" applyBorder="1" applyAlignment="1">
      <alignment horizontal="center" vertical="center" wrapText="1"/>
    </xf>
    <xf numFmtId="180" fontId="20" fillId="0" borderId="1" xfId="6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6" fillId="0" borderId="1" xfId="1" applyFill="1" applyBorder="1" applyAlignment="1" applyProtection="1">
      <alignment horizontal="left" vertical="center"/>
    </xf>
    <xf numFmtId="0" fontId="0" fillId="0" borderId="0" xfId="0" applyAlignment="1">
      <alignment horizontal="center" vertical="center"/>
    </xf>
    <xf numFmtId="0" fontId="26" fillId="0" borderId="1" xfId="1" applyFont="1" applyFill="1" applyBorder="1" applyAlignment="1" applyProtection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>
      <alignment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 wrapText="1"/>
    </xf>
    <xf numFmtId="58" fontId="0" fillId="0" borderId="1" xfId="0" applyNumberForma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77" fontId="16" fillId="0" borderId="1" xfId="0" applyNumberFormat="1" applyFont="1" applyFill="1" applyBorder="1" applyAlignment="1">
      <alignment horizontal="right" vertical="center"/>
    </xf>
    <xf numFmtId="177" fontId="5" fillId="0" borderId="1" xfId="0" applyNumberFormat="1" applyFont="1" applyFill="1" applyBorder="1" applyAlignment="1">
      <alignment horizontal="right" vertical="center"/>
    </xf>
    <xf numFmtId="178" fontId="5" fillId="0" borderId="0" xfId="0" applyNumberFormat="1" applyFont="1" applyFill="1" applyAlignment="1">
      <alignment horizontal="center" vertical="center"/>
    </xf>
    <xf numFmtId="179" fontId="5" fillId="0" borderId="1" xfId="0" applyNumberFormat="1" applyFont="1" applyFill="1" applyBorder="1" applyAlignment="1">
      <alignment horizontal="right" vertical="center"/>
    </xf>
    <xf numFmtId="0" fontId="19" fillId="0" borderId="1" xfId="6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right" vertical="center"/>
    </xf>
    <xf numFmtId="178" fontId="20" fillId="0" borderId="1" xfId="6" applyNumberFormat="1" applyFont="1" applyFill="1" applyBorder="1" applyAlignment="1">
      <alignment horizontal="right" vertical="center"/>
    </xf>
    <xf numFmtId="10" fontId="20" fillId="0" borderId="1" xfId="6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0" xfId="0" applyFont="1" applyFill="1">
      <alignment vertical="center"/>
    </xf>
    <xf numFmtId="176" fontId="5" fillId="0" borderId="1" xfId="0" applyNumberFormat="1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183" fontId="5" fillId="0" borderId="0" xfId="0" applyNumberFormat="1" applyFont="1" applyFill="1">
      <alignment vertical="center"/>
    </xf>
    <xf numFmtId="176" fontId="5" fillId="0" borderId="0" xfId="0" applyNumberFormat="1" applyFont="1" applyFill="1">
      <alignment vertical="center"/>
    </xf>
    <xf numFmtId="176" fontId="5" fillId="0" borderId="0" xfId="0" applyNumberFormat="1" applyFont="1" applyFill="1" applyAlignment="1">
      <alignment horizontal="right" vertical="center"/>
    </xf>
    <xf numFmtId="178" fontId="5" fillId="0" borderId="0" xfId="0" applyNumberFormat="1" applyFont="1" applyFill="1">
      <alignment vertical="center"/>
    </xf>
    <xf numFmtId="0" fontId="29" fillId="0" borderId="1" xfId="1" applyFont="1" applyFill="1" applyBorder="1" applyAlignment="1" applyProtection="1">
      <alignment horizontal="center" vertical="center"/>
    </xf>
    <xf numFmtId="0" fontId="8" fillId="0" borderId="0" xfId="1" applyFont="1" applyAlignment="1" applyProtection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31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184" fontId="34" fillId="0" borderId="0" xfId="0" applyNumberFormat="1" applyFont="1" applyFill="1" applyBorder="1" applyAlignment="1" applyProtection="1">
      <alignment horizontal="center" vertical="center" wrapText="1"/>
    </xf>
    <xf numFmtId="184" fontId="30" fillId="0" borderId="0" xfId="0" applyNumberFormat="1" applyFont="1" applyFill="1" applyBorder="1" applyAlignment="1">
      <alignment horizontal="center" vertical="center" wrapText="1"/>
    </xf>
    <xf numFmtId="0" fontId="32" fillId="0" borderId="0" xfId="0" applyNumberFormat="1" applyFont="1" applyFill="1" applyBorder="1" applyAlignment="1">
      <alignment horizontal="center" vertical="center" wrapText="1"/>
    </xf>
    <xf numFmtId="0" fontId="30" fillId="0" borderId="0" xfId="0" applyNumberFormat="1" applyFont="1" applyFill="1" applyBorder="1" applyAlignment="1">
      <alignment horizontal="center" vertical="center" wrapText="1"/>
    </xf>
    <xf numFmtId="184" fontId="30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Fill="1" applyAlignment="1">
      <alignment horizontal="center"/>
    </xf>
    <xf numFmtId="0" fontId="31" fillId="0" borderId="0" xfId="0" applyFont="1" applyFill="1" applyAlignment="1">
      <alignment horizontal="center" wrapText="1"/>
    </xf>
    <xf numFmtId="46" fontId="31" fillId="0" borderId="0" xfId="0" applyNumberFormat="1" applyFont="1" applyFill="1" applyAlignment="1">
      <alignment horizontal="center"/>
    </xf>
    <xf numFmtId="184" fontId="31" fillId="0" borderId="0" xfId="0" applyNumberFormat="1" applyFont="1" applyFill="1" applyAlignment="1">
      <alignment horizontal="center"/>
    </xf>
    <xf numFmtId="184" fontId="30" fillId="0" borderId="0" xfId="0" applyNumberFormat="1" applyFont="1" applyFill="1" applyBorder="1" applyAlignment="1">
      <alignment horizontal="center"/>
    </xf>
    <xf numFmtId="178" fontId="35" fillId="0" borderId="0" xfId="0" applyNumberFormat="1" applyFont="1" applyFill="1">
      <alignment vertical="center"/>
    </xf>
    <xf numFmtId="0" fontId="35" fillId="0" borderId="0" xfId="0" applyFont="1" applyFill="1">
      <alignment vertical="center"/>
    </xf>
    <xf numFmtId="179" fontId="35" fillId="0" borderId="0" xfId="0" applyNumberFormat="1" applyFont="1" applyFill="1">
      <alignment vertic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Alignment="1">
      <alignment horizontal="right" vertical="center"/>
    </xf>
    <xf numFmtId="0" fontId="37" fillId="0" borderId="0" xfId="0" applyFont="1" applyFill="1" applyAlignment="1">
      <alignment horizontal="left" vertical="center"/>
    </xf>
    <xf numFmtId="178" fontId="36" fillId="0" borderId="0" xfId="0" applyNumberFormat="1" applyFont="1" applyFill="1" applyAlignment="1">
      <alignment horizontal="center" vertical="center"/>
    </xf>
    <xf numFmtId="179" fontId="36" fillId="0" borderId="0" xfId="0" applyNumberFormat="1" applyFont="1" applyFill="1" applyAlignment="1">
      <alignment horizontal="center" vertical="center"/>
    </xf>
    <xf numFmtId="0" fontId="37" fillId="0" borderId="0" xfId="0" applyFont="1" applyFill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 wrapText="1"/>
    </xf>
    <xf numFmtId="178" fontId="37" fillId="3" borderId="1" xfId="0" applyNumberFormat="1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/>
    </xf>
    <xf numFmtId="0" fontId="37" fillId="3" borderId="0" xfId="0" applyFont="1" applyFill="1">
      <alignment vertical="center"/>
    </xf>
    <xf numFmtId="182" fontId="7" fillId="0" borderId="1" xfId="0" applyNumberFormat="1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center" vertical="center" wrapText="1"/>
    </xf>
    <xf numFmtId="181" fontId="7" fillId="0" borderId="1" xfId="0" applyNumberFormat="1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181" fontId="37" fillId="0" borderId="1" xfId="0" applyNumberFormat="1" applyFont="1" applyFill="1" applyBorder="1" applyAlignment="1">
      <alignment horizontal="right" vertical="center"/>
    </xf>
    <xf numFmtId="184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1" xfId="0" applyFont="1" applyFill="1" applyBorder="1" applyAlignment="1">
      <alignment horizontal="left" vertical="center"/>
    </xf>
    <xf numFmtId="184" fontId="7" fillId="0" borderId="1" xfId="0" applyNumberFormat="1" applyFont="1" applyFill="1" applyBorder="1" applyAlignment="1">
      <alignment horizontal="center"/>
    </xf>
    <xf numFmtId="0" fontId="37" fillId="0" borderId="3" xfId="0" applyFont="1" applyFill="1" applyBorder="1">
      <alignment vertical="center"/>
    </xf>
    <xf numFmtId="0" fontId="35" fillId="0" borderId="3" xfId="0" applyFont="1" applyFill="1" applyBorder="1">
      <alignment vertical="center"/>
    </xf>
    <xf numFmtId="0" fontId="35" fillId="0" borderId="0" xfId="0" applyFont="1" applyFill="1" applyAlignment="1">
      <alignment horizontal="right" vertical="center"/>
    </xf>
    <xf numFmtId="0" fontId="16" fillId="0" borderId="1" xfId="0" applyFont="1" applyBorder="1" applyAlignment="1">
      <alignment horizontal="center" vertical="center" wrapText="1"/>
    </xf>
    <xf numFmtId="176" fontId="16" fillId="0" borderId="1" xfId="0" applyNumberFormat="1" applyFont="1" applyBorder="1" applyAlignment="1">
      <alignment horizontal="center" vertical="center" wrapText="1"/>
    </xf>
    <xf numFmtId="177" fontId="16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0" fillId="0" borderId="0" xfId="0" applyAlignment="1"/>
    <xf numFmtId="0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176" fontId="7" fillId="0" borderId="1" xfId="0" applyNumberFormat="1" applyFont="1" applyFill="1" applyBorder="1" applyAlignment="1">
      <alignment horizontal="center" vertical="center" wrapText="1"/>
    </xf>
    <xf numFmtId="178" fontId="14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179" fontId="14" fillId="0" borderId="0" xfId="0" applyNumberFormat="1" applyFont="1" applyFill="1" applyAlignment="1">
      <alignment vertical="center"/>
    </xf>
    <xf numFmtId="180" fontId="14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 wrapText="1"/>
    </xf>
    <xf numFmtId="185" fontId="14" fillId="0" borderId="0" xfId="0" applyNumberFormat="1" applyFont="1" applyFill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 wrapText="1"/>
    </xf>
    <xf numFmtId="49" fontId="38" fillId="0" borderId="11" xfId="0" applyNumberFormat="1" applyFont="1" applyFill="1" applyBorder="1" applyAlignment="1">
      <alignment horizontal="center" vertical="center" wrapText="1"/>
    </xf>
    <xf numFmtId="191" fontId="19" fillId="0" borderId="11" xfId="0" applyNumberFormat="1" applyFont="1" applyFill="1" applyBorder="1" applyAlignment="1">
      <alignment horizontal="center" vertical="center" wrapText="1"/>
    </xf>
    <xf numFmtId="192" fontId="19" fillId="0" borderId="11" xfId="0" applyNumberFormat="1" applyFont="1" applyFill="1" applyBorder="1" applyAlignment="1">
      <alignment horizontal="center" vertical="center" wrapText="1"/>
    </xf>
    <xf numFmtId="184" fontId="19" fillId="0" borderId="11" xfId="0" applyNumberFormat="1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9" fillId="0" borderId="12" xfId="0" applyFont="1" applyBorder="1" applyAlignment="1">
      <alignment horizontal="center" vertical="center" wrapText="1"/>
    </xf>
    <xf numFmtId="58" fontId="37" fillId="0" borderId="13" xfId="11" applyNumberFormat="1" applyFont="1" applyFill="1" applyBorder="1" applyAlignment="1">
      <alignment horizontal="center" vertical="center"/>
    </xf>
    <xf numFmtId="49" fontId="37" fillId="0" borderId="13" xfId="11" applyNumberFormat="1" applyFont="1" applyFill="1" applyBorder="1" applyAlignment="1">
      <alignment horizontal="center" vertical="center" wrapText="1"/>
    </xf>
    <xf numFmtId="184" fontId="37" fillId="0" borderId="13" xfId="11" applyNumberFormat="1" applyFont="1" applyFill="1" applyBorder="1" applyAlignment="1">
      <alignment vertical="center" wrapText="1"/>
    </xf>
    <xf numFmtId="178" fontId="37" fillId="0" borderId="13" xfId="11" applyNumberFormat="1" applyFont="1" applyFill="1" applyBorder="1" applyAlignment="1">
      <alignment horizontal="center" vertical="center"/>
    </xf>
    <xf numFmtId="192" fontId="37" fillId="0" borderId="13" xfId="11" applyNumberFormat="1" applyFont="1" applyFill="1" applyBorder="1" applyAlignment="1">
      <alignment horizontal="center" vertical="center"/>
    </xf>
    <xf numFmtId="49" fontId="37" fillId="0" borderId="13" xfId="11" applyNumberFormat="1" applyFont="1" applyFill="1" applyBorder="1" applyAlignment="1">
      <alignment horizontal="center" vertical="center"/>
    </xf>
    <xf numFmtId="184" fontId="37" fillId="0" borderId="13" xfId="12" applyNumberFormat="1" applyFont="1" applyFill="1" applyBorder="1" applyAlignment="1">
      <alignment horizontal="center" vertical="center"/>
    </xf>
    <xf numFmtId="184" fontId="5" fillId="0" borderId="13" xfId="13" applyNumberFormat="1" applyFont="1" applyFill="1" applyBorder="1" applyAlignment="1">
      <alignment horizontal="center" vertical="center" wrapText="1"/>
    </xf>
    <xf numFmtId="185" fontId="37" fillId="0" borderId="13" xfId="12" applyNumberFormat="1" applyFont="1" applyFill="1" applyBorder="1" applyAlignment="1">
      <alignment horizontal="center" vertical="center"/>
    </xf>
    <xf numFmtId="185" fontId="5" fillId="0" borderId="13" xfId="13" applyNumberFormat="1" applyFont="1" applyFill="1" applyBorder="1" applyAlignment="1">
      <alignment horizontal="center" vertical="center"/>
    </xf>
    <xf numFmtId="184" fontId="5" fillId="0" borderId="13" xfId="13" applyNumberFormat="1" applyFont="1" applyFill="1" applyBorder="1" applyAlignment="1">
      <alignment horizontal="center" vertical="center"/>
    </xf>
    <xf numFmtId="184" fontId="7" fillId="0" borderId="13" xfId="11" applyNumberFormat="1" applyFont="1" applyFill="1" applyBorder="1" applyAlignment="1">
      <alignment horizontal="center" vertical="center"/>
    </xf>
    <xf numFmtId="58" fontId="37" fillId="0" borderId="13" xfId="11" applyNumberFormat="1" applyFont="1" applyFill="1" applyBorder="1" applyAlignment="1">
      <alignment horizontal="center" vertical="center" wrapText="1"/>
    </xf>
    <xf numFmtId="178" fontId="37" fillId="0" borderId="13" xfId="11" applyNumberFormat="1" applyFont="1" applyFill="1" applyBorder="1" applyAlignment="1">
      <alignment horizontal="center" vertical="center" wrapText="1"/>
    </xf>
    <xf numFmtId="192" fontId="37" fillId="0" borderId="13" xfId="11" applyNumberFormat="1" applyFont="1" applyFill="1" applyBorder="1" applyAlignment="1">
      <alignment horizontal="center" vertical="center" wrapText="1"/>
    </xf>
    <xf numFmtId="184" fontId="37" fillId="0" borderId="13" xfId="12" applyNumberFormat="1" applyFont="1" applyFill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185" fontId="19" fillId="0" borderId="13" xfId="16" applyNumberFormat="1" applyFont="1" applyFill="1" applyBorder="1" applyAlignment="1">
      <alignment horizontal="center" vertical="center"/>
    </xf>
    <xf numFmtId="49" fontId="19" fillId="0" borderId="13" xfId="14" applyNumberFormat="1" applyFont="1" applyFill="1" applyBorder="1" applyAlignment="1" applyProtection="1">
      <alignment horizontal="center" vertical="center" wrapText="1"/>
    </xf>
    <xf numFmtId="184" fontId="19" fillId="0" borderId="13" xfId="14" applyNumberFormat="1" applyFont="1" applyFill="1" applyBorder="1" applyAlignment="1" applyProtection="1">
      <alignment vertical="center" wrapText="1"/>
    </xf>
    <xf numFmtId="178" fontId="19" fillId="6" borderId="13" xfId="14" applyNumberFormat="1" applyFont="1" applyFill="1" applyBorder="1" applyAlignment="1" applyProtection="1">
      <alignment horizontal="center" vertical="center"/>
    </xf>
    <xf numFmtId="184" fontId="37" fillId="0" borderId="13" xfId="17" applyNumberFormat="1" applyFont="1" applyFill="1" applyBorder="1" applyAlignment="1">
      <alignment horizontal="center" vertical="center"/>
    </xf>
    <xf numFmtId="58" fontId="19" fillId="0" borderId="13" xfId="16" applyNumberFormat="1" applyFont="1" applyFill="1" applyBorder="1" applyAlignment="1">
      <alignment horizontal="center" vertical="center"/>
    </xf>
    <xf numFmtId="184" fontId="19" fillId="6" borderId="13" xfId="14" applyNumberFormat="1" applyFont="1" applyFill="1" applyBorder="1" applyAlignment="1">
      <alignment horizontal="center" vertical="center"/>
    </xf>
    <xf numFmtId="184" fontId="19" fillId="6" borderId="13" xfId="14" applyNumberFormat="1" applyFont="1" applyFill="1" applyBorder="1" applyAlignment="1" applyProtection="1">
      <alignment vertical="center" wrapText="1"/>
    </xf>
    <xf numFmtId="178" fontId="19" fillId="6" borderId="8" xfId="14" applyNumberFormat="1" applyFont="1" applyFill="1" applyBorder="1" applyAlignment="1" applyProtection="1">
      <alignment horizontal="center" vertical="center"/>
    </xf>
    <xf numFmtId="178" fontId="19" fillId="6" borderId="13" xfId="14" applyNumberFormat="1" applyFont="1" applyFill="1" applyBorder="1" applyAlignment="1">
      <alignment horizontal="center" vertical="center"/>
    </xf>
    <xf numFmtId="178" fontId="7" fillId="6" borderId="13" xfId="14" applyNumberFormat="1" applyFont="1" applyFill="1" applyBorder="1" applyAlignment="1" applyProtection="1">
      <alignment horizontal="center" vertical="center"/>
    </xf>
    <xf numFmtId="49" fontId="7" fillId="0" borderId="13" xfId="14" applyNumberFormat="1" applyFont="1" applyFill="1" applyBorder="1" applyAlignment="1" applyProtection="1">
      <alignment horizontal="center" vertical="center" wrapText="1"/>
    </xf>
    <xf numFmtId="184" fontId="19" fillId="0" borderId="0" xfId="14" applyNumberFormat="1" applyFont="1" applyFill="1" applyAlignment="1">
      <alignment vertical="center"/>
    </xf>
    <xf numFmtId="184" fontId="19" fillId="0" borderId="13" xfId="14" applyNumberFormat="1" applyFont="1" applyFill="1" applyBorder="1" applyAlignment="1" applyProtection="1">
      <alignment vertical="center"/>
    </xf>
    <xf numFmtId="184" fontId="19" fillId="6" borderId="13" xfId="14" applyNumberFormat="1" applyFont="1" applyFill="1" applyBorder="1" applyAlignment="1" applyProtection="1">
      <alignment horizontal="center" vertical="center"/>
    </xf>
    <xf numFmtId="49" fontId="19" fillId="6" borderId="13" xfId="14" applyNumberFormat="1" applyFont="1" applyFill="1" applyBorder="1" applyAlignment="1" applyProtection="1">
      <alignment horizontal="center" vertical="center"/>
    </xf>
    <xf numFmtId="184" fontId="39" fillId="0" borderId="13" xfId="14" applyNumberFormat="1" applyFont="1" applyFill="1" applyBorder="1" applyAlignment="1" applyProtection="1">
      <alignment vertical="center"/>
    </xf>
    <xf numFmtId="178" fontId="37" fillId="6" borderId="13" xfId="14" applyNumberFormat="1" applyFont="1" applyFill="1" applyBorder="1" applyAlignment="1" applyProtection="1">
      <alignment horizontal="center" vertical="center"/>
    </xf>
    <xf numFmtId="184" fontId="19" fillId="0" borderId="13" xfId="14" applyNumberFormat="1" applyFont="1" applyFill="1" applyBorder="1" applyAlignment="1" applyProtection="1">
      <alignment horizontal="center" vertical="center"/>
    </xf>
    <xf numFmtId="49" fontId="19" fillId="0" borderId="13" xfId="14" applyNumberFormat="1" applyFont="1" applyFill="1" applyBorder="1" applyAlignment="1" applyProtection="1">
      <alignment horizontal="center" vertical="center"/>
    </xf>
    <xf numFmtId="184" fontId="19" fillId="0" borderId="13" xfId="14" applyNumberFormat="1" applyFont="1" applyFill="1" applyBorder="1" applyAlignment="1">
      <alignment vertical="center"/>
    </xf>
    <xf numFmtId="184" fontId="19" fillId="0" borderId="15" xfId="14" applyNumberFormat="1" applyFont="1" applyFill="1" applyBorder="1" applyAlignment="1" applyProtection="1">
      <alignment horizontal="center" vertical="center"/>
    </xf>
    <xf numFmtId="184" fontId="19" fillId="6" borderId="16" xfId="14" applyNumberFormat="1" applyFont="1" applyFill="1" applyBorder="1" applyAlignment="1" applyProtection="1">
      <alignment horizontal="center" vertical="center"/>
    </xf>
    <xf numFmtId="49" fontId="19" fillId="6" borderId="16" xfId="14" applyNumberFormat="1" applyFont="1" applyFill="1" applyBorder="1" applyAlignment="1" applyProtection="1">
      <alignment horizontal="center" vertical="center"/>
    </xf>
    <xf numFmtId="58" fontId="19" fillId="6" borderId="13" xfId="14" applyNumberFormat="1" applyFont="1" applyFill="1" applyBorder="1" applyAlignment="1" applyProtection="1">
      <alignment vertical="center" wrapText="1"/>
    </xf>
    <xf numFmtId="58" fontId="19" fillId="0" borderId="13" xfId="14" applyNumberFormat="1" applyFont="1" applyFill="1" applyBorder="1" applyAlignment="1" applyProtection="1">
      <alignment vertical="center" wrapText="1"/>
    </xf>
    <xf numFmtId="178" fontId="7" fillId="6" borderId="13" xfId="14" applyNumberFormat="1" applyFont="1" applyFill="1" applyBorder="1" applyAlignment="1">
      <alignment horizontal="center" vertical="center"/>
    </xf>
    <xf numFmtId="184" fontId="19" fillId="0" borderId="13" xfId="16" applyNumberFormat="1" applyFont="1" applyFill="1" applyBorder="1" applyAlignment="1">
      <alignment horizontal="center" vertical="center"/>
    </xf>
    <xf numFmtId="49" fontId="19" fillId="0" borderId="4" xfId="14" applyNumberFormat="1" applyFont="1" applyFill="1" applyBorder="1" applyAlignment="1" applyProtection="1">
      <alignment horizontal="center" vertical="center" wrapText="1"/>
    </xf>
    <xf numFmtId="184" fontId="19" fillId="0" borderId="17" xfId="14" applyNumberFormat="1" applyFont="1" applyFill="1" applyBorder="1" applyAlignment="1" applyProtection="1">
      <alignment vertical="center" wrapText="1"/>
    </xf>
    <xf numFmtId="58" fontId="19" fillId="0" borderId="17" xfId="14" applyNumberFormat="1" applyFont="1" applyFill="1" applyBorder="1" applyAlignment="1" applyProtection="1">
      <alignment vertical="center" wrapText="1"/>
    </xf>
    <xf numFmtId="178" fontId="7" fillId="6" borderId="17" xfId="14" applyNumberFormat="1" applyFont="1" applyFill="1" applyBorder="1" applyAlignment="1">
      <alignment horizontal="center" vertical="center"/>
    </xf>
    <xf numFmtId="184" fontId="19" fillId="6" borderId="17" xfId="14" applyNumberFormat="1" applyFont="1" applyFill="1" applyBorder="1" applyAlignment="1" applyProtection="1">
      <alignment vertical="center" wrapText="1"/>
    </xf>
    <xf numFmtId="178" fontId="19" fillId="6" borderId="17" xfId="14" applyNumberFormat="1" applyFont="1" applyFill="1" applyBorder="1" applyAlignment="1" applyProtection="1">
      <alignment horizontal="center" vertical="center"/>
    </xf>
    <xf numFmtId="184" fontId="19" fillId="0" borderId="17" xfId="14" applyNumberFormat="1" applyFont="1" applyFill="1" applyBorder="1" applyAlignment="1">
      <alignment vertical="center"/>
    </xf>
    <xf numFmtId="184" fontId="19" fillId="0" borderId="16" xfId="14" applyNumberFormat="1" applyFont="1" applyFill="1" applyBorder="1" applyAlignment="1" applyProtection="1">
      <alignment horizontal="center" vertical="center"/>
    </xf>
    <xf numFmtId="184" fontId="19" fillId="0" borderId="13" xfId="14" applyNumberFormat="1" applyFont="1" applyFill="1" applyBorder="1" applyAlignment="1">
      <alignment horizontal="center" vertical="center"/>
    </xf>
    <xf numFmtId="178" fontId="7" fillId="0" borderId="13" xfId="14" applyNumberFormat="1" applyFont="1" applyFill="1" applyBorder="1" applyAlignment="1" applyProtection="1">
      <alignment horizontal="center" vertical="center"/>
    </xf>
    <xf numFmtId="184" fontId="19" fillId="6" borderId="4" xfId="14" applyNumberFormat="1" applyFont="1" applyFill="1" applyBorder="1" applyAlignment="1">
      <alignment horizontal="center" vertical="center"/>
    </xf>
    <xf numFmtId="184" fontId="19" fillId="6" borderId="4" xfId="14" applyNumberFormat="1" applyFont="1" applyFill="1" applyBorder="1" applyAlignment="1" applyProtection="1">
      <alignment horizontal="center" vertical="center"/>
    </xf>
    <xf numFmtId="58" fontId="19" fillId="0" borderId="3" xfId="16" applyNumberFormat="1" applyFont="1" applyFill="1" applyBorder="1" applyAlignment="1">
      <alignment horizontal="center" vertical="center"/>
    </xf>
    <xf numFmtId="184" fontId="19" fillId="0" borderId="4" xfId="14" applyNumberFormat="1" applyFont="1" applyFill="1" applyBorder="1" applyAlignment="1" applyProtection="1">
      <alignment horizontal="center" vertical="center"/>
    </xf>
    <xf numFmtId="58" fontId="19" fillId="0" borderId="17" xfId="14" applyNumberFormat="1" applyFont="1" applyFill="1" applyBorder="1" applyAlignment="1" applyProtection="1">
      <alignment horizontal="left" vertical="center" wrapText="1"/>
    </xf>
    <xf numFmtId="178" fontId="7" fillId="6" borderId="17" xfId="14" applyNumberFormat="1" applyFont="1" applyFill="1" applyBorder="1" applyAlignment="1" applyProtection="1">
      <alignment horizontal="center" vertical="center"/>
    </xf>
    <xf numFmtId="184" fontId="19" fillId="0" borderId="0" xfId="14" applyNumberFormat="1" applyFont="1" applyFill="1" applyAlignment="1">
      <alignment horizontal="center" vertical="center"/>
    </xf>
    <xf numFmtId="49" fontId="37" fillId="6" borderId="13" xfId="11" applyNumberFormat="1" applyFont="1" applyFill="1" applyBorder="1" applyAlignment="1">
      <alignment horizontal="center" vertical="center" wrapText="1"/>
    </xf>
    <xf numFmtId="184" fontId="37" fillId="6" borderId="13" xfId="11" applyNumberFormat="1" applyFont="1" applyFill="1" applyBorder="1" applyAlignment="1">
      <alignment vertical="center" wrapText="1"/>
    </xf>
    <xf numFmtId="178" fontId="37" fillId="6" borderId="17" xfId="11" applyNumberFormat="1" applyFont="1" applyFill="1" applyBorder="1" applyAlignment="1">
      <alignment horizontal="center" vertical="center"/>
    </xf>
    <xf numFmtId="192" fontId="37" fillId="6" borderId="13" xfId="11" applyNumberFormat="1" applyFont="1" applyFill="1" applyBorder="1" applyAlignment="1">
      <alignment horizontal="center" vertical="center"/>
    </xf>
    <xf numFmtId="49" fontId="37" fillId="6" borderId="13" xfId="11" applyNumberFormat="1" applyFont="1" applyFill="1" applyBorder="1" applyAlignment="1">
      <alignment horizontal="center" vertical="center"/>
    </xf>
    <xf numFmtId="184" fontId="37" fillId="6" borderId="13" xfId="12" applyNumberFormat="1" applyFont="1" applyFill="1" applyBorder="1" applyAlignment="1">
      <alignment horizontal="center" vertical="center"/>
    </xf>
    <xf numFmtId="58" fontId="37" fillId="6" borderId="17" xfId="11" applyNumberFormat="1" applyFont="1" applyFill="1" applyBorder="1" applyAlignment="1">
      <alignment horizontal="center" vertical="center"/>
    </xf>
    <xf numFmtId="49" fontId="19" fillId="0" borderId="13" xfId="19" applyNumberFormat="1" applyFont="1" applyFill="1" applyBorder="1" applyAlignment="1">
      <alignment horizontal="center" vertical="center" wrapText="1"/>
    </xf>
    <xf numFmtId="184" fontId="19" fillId="0" borderId="13" xfId="14" applyNumberFormat="1" applyFont="1" applyFill="1" applyBorder="1" applyAlignment="1" applyProtection="1">
      <alignment horizontal="left" vertical="center" wrapText="1"/>
    </xf>
    <xf numFmtId="49" fontId="17" fillId="0" borderId="13" xfId="18" applyNumberFormat="1" applyBorder="1" applyAlignment="1">
      <alignment horizontal="center" vertical="center"/>
    </xf>
    <xf numFmtId="184" fontId="19" fillId="0" borderId="18" xfId="14" applyNumberFormat="1" applyFont="1" applyFill="1" applyBorder="1" applyAlignment="1">
      <alignment horizontal="center" vertical="center"/>
    </xf>
    <xf numFmtId="184" fontId="19" fillId="6" borderId="18" xfId="14" applyNumberFormat="1" applyFont="1" applyFill="1" applyBorder="1" applyAlignment="1" applyProtection="1">
      <alignment vertical="center" wrapText="1"/>
    </xf>
    <xf numFmtId="178" fontId="7" fillId="6" borderId="18" xfId="14" applyNumberFormat="1" applyFont="1" applyFill="1" applyBorder="1" applyAlignment="1" applyProtection="1">
      <alignment horizontal="center" vertical="center"/>
    </xf>
    <xf numFmtId="184" fontId="37" fillId="0" borderId="18" xfId="12" applyNumberFormat="1" applyFont="1" applyFill="1" applyBorder="1" applyAlignment="1">
      <alignment horizontal="center" vertical="center"/>
    </xf>
    <xf numFmtId="184" fontId="19" fillId="0" borderId="17" xfId="15" applyNumberFormat="1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49" fontId="19" fillId="0" borderId="4" xfId="14" applyNumberFormat="1" applyFont="1" applyFill="1" applyBorder="1" applyAlignment="1" applyProtection="1">
      <alignment horizontal="center" vertical="center"/>
    </xf>
    <xf numFmtId="184" fontId="19" fillId="0" borderId="20" xfId="15" applyNumberFormat="1" applyFont="1" applyFill="1" applyBorder="1" applyAlignment="1">
      <alignment horizontal="center" vertical="center"/>
    </xf>
    <xf numFmtId="184" fontId="19" fillId="6" borderId="21" xfId="14" applyNumberFormat="1" applyFont="1" applyFill="1" applyBorder="1" applyAlignment="1" applyProtection="1">
      <alignment horizontal="center" vertical="center"/>
    </xf>
    <xf numFmtId="49" fontId="19" fillId="6" borderId="21" xfId="14" applyNumberFormat="1" applyFont="1" applyFill="1" applyBorder="1" applyAlignment="1" applyProtection="1">
      <alignment horizontal="center" vertical="center"/>
    </xf>
    <xf numFmtId="184" fontId="37" fillId="0" borderId="20" xfId="17" applyNumberFormat="1" applyFont="1" applyFill="1" applyBorder="1" applyAlignment="1">
      <alignment horizontal="center" vertical="center"/>
    </xf>
    <xf numFmtId="49" fontId="19" fillId="6" borderId="4" xfId="14" applyNumberFormat="1" applyFont="1" applyFill="1" applyBorder="1" applyAlignment="1" applyProtection="1">
      <alignment horizontal="center" vertical="center"/>
    </xf>
    <xf numFmtId="58" fontId="19" fillId="0" borderId="20" xfId="16" applyNumberFormat="1" applyFont="1" applyFill="1" applyBorder="1" applyAlignment="1">
      <alignment horizontal="center" vertical="center"/>
    </xf>
    <xf numFmtId="49" fontId="19" fillId="0" borderId="21" xfId="14" applyNumberFormat="1" applyFont="1" applyFill="1" applyBorder="1" applyAlignment="1" applyProtection="1">
      <alignment horizontal="center" vertical="center" wrapText="1"/>
    </xf>
    <xf numFmtId="184" fontId="19" fillId="0" borderId="20" xfId="14" applyNumberFormat="1" applyFont="1" applyFill="1" applyBorder="1" applyAlignment="1" applyProtection="1">
      <alignment vertical="center" wrapText="1"/>
    </xf>
    <xf numFmtId="178" fontId="7" fillId="0" borderId="20" xfId="14" applyNumberFormat="1" applyFont="1" applyFill="1" applyBorder="1" applyAlignment="1">
      <alignment horizontal="center" vertical="center"/>
    </xf>
    <xf numFmtId="184" fontId="19" fillId="6" borderId="20" xfId="14" applyNumberFormat="1" applyFont="1" applyFill="1" applyBorder="1" applyAlignment="1" applyProtection="1">
      <alignment horizontal="center" vertical="center"/>
    </xf>
    <xf numFmtId="49" fontId="37" fillId="0" borderId="20" xfId="11" applyNumberFormat="1" applyFont="1" applyFill="1" applyBorder="1" applyAlignment="1">
      <alignment horizontal="center" vertical="center"/>
    </xf>
    <xf numFmtId="178" fontId="7" fillId="0" borderId="20" xfId="14" applyNumberFormat="1" applyFont="1" applyFill="1" applyBorder="1" applyAlignment="1" applyProtection="1">
      <alignment horizontal="center" vertical="center"/>
    </xf>
    <xf numFmtId="58" fontId="19" fillId="0" borderId="20" xfId="14" applyNumberFormat="1" applyFont="1" applyFill="1" applyBorder="1" applyAlignment="1" applyProtection="1">
      <alignment vertical="center" wrapText="1"/>
    </xf>
    <xf numFmtId="184" fontId="19" fillId="0" borderId="20" xfId="14" applyNumberFormat="1" applyFont="1" applyFill="1" applyBorder="1" applyAlignment="1">
      <alignment horizontal="center" vertical="center"/>
    </xf>
    <xf numFmtId="49" fontId="19" fillId="0" borderId="20" xfId="14" applyNumberFormat="1" applyFont="1" applyFill="1" applyBorder="1" applyAlignment="1" applyProtection="1">
      <alignment horizontal="center" vertical="center" wrapText="1"/>
    </xf>
    <xf numFmtId="178" fontId="19" fillId="0" borderId="20" xfId="14" applyNumberFormat="1" applyFont="1" applyFill="1" applyBorder="1" applyAlignment="1" applyProtection="1">
      <alignment horizontal="center" vertical="center"/>
    </xf>
    <xf numFmtId="184" fontId="19" fillId="0" borderId="21" xfId="14" applyNumberFormat="1" applyFont="1" applyFill="1" applyBorder="1" applyAlignment="1">
      <alignment horizontal="center" vertical="center"/>
    </xf>
    <xf numFmtId="184" fontId="19" fillId="0" borderId="20" xfId="16" applyNumberFormat="1" applyFont="1" applyFill="1" applyBorder="1" applyAlignment="1">
      <alignment horizontal="center" vertical="center"/>
    </xf>
    <xf numFmtId="184" fontId="7" fillId="0" borderId="20" xfId="11" applyNumberFormat="1" applyFont="1" applyFill="1" applyBorder="1" applyAlignment="1">
      <alignment horizontal="center" vertical="center"/>
    </xf>
    <xf numFmtId="58" fontId="37" fillId="0" borderId="20" xfId="11" applyNumberFormat="1" applyFont="1" applyFill="1" applyBorder="1" applyAlignment="1">
      <alignment horizontal="center" vertical="center"/>
    </xf>
    <xf numFmtId="49" fontId="37" fillId="0" borderId="20" xfId="11" applyNumberFormat="1" applyFont="1" applyFill="1" applyBorder="1" applyAlignment="1">
      <alignment horizontal="center" vertical="center" wrapText="1"/>
    </xf>
    <xf numFmtId="184" fontId="37" fillId="0" borderId="20" xfId="11" applyNumberFormat="1" applyFont="1" applyFill="1" applyBorder="1" applyAlignment="1">
      <alignment vertical="center" wrapText="1"/>
    </xf>
    <xf numFmtId="178" fontId="37" fillId="0" borderId="20" xfId="11" applyNumberFormat="1" applyFont="1" applyFill="1" applyBorder="1" applyAlignment="1">
      <alignment horizontal="center" vertical="center"/>
    </xf>
    <xf numFmtId="192" fontId="37" fillId="0" borderId="20" xfId="11" applyNumberFormat="1" applyFont="1" applyFill="1" applyBorder="1" applyAlignment="1">
      <alignment horizontal="center" vertical="center"/>
    </xf>
    <xf numFmtId="184" fontId="37" fillId="0" borderId="20" xfId="12" applyNumberFormat="1" applyFont="1" applyFill="1" applyBorder="1" applyAlignment="1">
      <alignment horizontal="center" vertical="center"/>
    </xf>
    <xf numFmtId="184" fontId="5" fillId="0" borderId="20" xfId="13" applyNumberFormat="1" applyFont="1" applyFill="1" applyBorder="1" applyAlignment="1">
      <alignment horizontal="center" vertical="center"/>
    </xf>
    <xf numFmtId="184" fontId="19" fillId="0" borderId="22" xfId="16" applyNumberFormat="1" applyFont="1" applyFill="1" applyBorder="1" applyAlignment="1">
      <alignment horizontal="center" vertical="center"/>
    </xf>
    <xf numFmtId="184" fontId="19" fillId="6" borderId="21" xfId="14" applyNumberFormat="1" applyFont="1" applyFill="1" applyBorder="1" applyAlignment="1">
      <alignment horizontal="center" vertical="center"/>
    </xf>
    <xf numFmtId="178" fontId="37" fillId="6" borderId="20" xfId="14" applyNumberFormat="1" applyFont="1" applyFill="1" applyBorder="1" applyAlignment="1" applyProtection="1">
      <alignment horizontal="center" vertical="center"/>
    </xf>
    <xf numFmtId="184" fontId="17" fillId="0" borderId="20" xfId="18" applyNumberFormat="1" applyBorder="1" applyAlignment="1">
      <alignment horizontal="center" vertical="center"/>
    </xf>
    <xf numFmtId="178" fontId="19" fillId="6" borderId="20" xfId="14" applyNumberFormat="1" applyFont="1" applyFill="1" applyBorder="1" applyAlignment="1" applyProtection="1">
      <alignment horizontal="center" vertical="center"/>
    </xf>
    <xf numFmtId="58" fontId="19" fillId="0" borderId="22" xfId="16" applyNumberFormat="1" applyFont="1" applyFill="1" applyBorder="1" applyAlignment="1">
      <alignment horizontal="center" vertical="center"/>
    </xf>
    <xf numFmtId="185" fontId="19" fillId="0" borderId="22" xfId="16" applyNumberFormat="1" applyFont="1" applyFill="1" applyBorder="1" applyAlignment="1">
      <alignment horizontal="center" vertical="center"/>
    </xf>
    <xf numFmtId="184" fontId="19" fillId="6" borderId="20" xfId="14" applyNumberFormat="1" applyFont="1" applyFill="1" applyBorder="1" applyAlignment="1">
      <alignment vertical="center"/>
    </xf>
    <xf numFmtId="178" fontId="7" fillId="6" borderId="20" xfId="14" applyNumberFormat="1" applyFont="1" applyFill="1" applyBorder="1" applyAlignment="1" applyProtection="1">
      <alignment horizontal="center" vertical="center"/>
    </xf>
    <xf numFmtId="184" fontId="19" fillId="0" borderId="20" xfId="14" applyNumberFormat="1" applyFont="1" applyFill="1" applyBorder="1" applyAlignment="1">
      <alignment vertical="center"/>
    </xf>
    <xf numFmtId="184" fontId="19" fillId="0" borderId="21" xfId="14" applyNumberFormat="1" applyFont="1" applyFill="1" applyBorder="1" applyAlignment="1" applyProtection="1">
      <alignment horizontal="center" vertical="center"/>
    </xf>
    <xf numFmtId="184" fontId="19" fillId="0" borderId="20" xfId="14" applyNumberFormat="1" applyFont="1" applyFill="1" applyBorder="1" applyAlignment="1" applyProtection="1">
      <alignment vertical="center"/>
    </xf>
    <xf numFmtId="184" fontId="7" fillId="0" borderId="20" xfId="14" applyNumberFormat="1" applyFont="1" applyFill="1" applyBorder="1" applyAlignment="1">
      <alignment vertical="center"/>
    </xf>
    <xf numFmtId="184" fontId="19" fillId="6" borderId="20" xfId="14" applyNumberFormat="1" applyFont="1" applyFill="1" applyBorder="1" applyAlignment="1" applyProtection="1">
      <alignment vertical="center" wrapText="1"/>
    </xf>
    <xf numFmtId="178" fontId="7" fillId="6" borderId="20" xfId="14" applyNumberFormat="1" applyFont="1" applyFill="1" applyBorder="1" applyAlignment="1">
      <alignment horizontal="center" vertical="center"/>
    </xf>
    <xf numFmtId="58" fontId="19" fillId="0" borderId="21" xfId="16" applyNumberFormat="1" applyFont="1" applyFill="1" applyBorder="1" applyAlignment="1">
      <alignment horizontal="center" vertical="center"/>
    </xf>
    <xf numFmtId="178" fontId="19" fillId="6" borderId="20" xfId="14" applyNumberFormat="1" applyFont="1" applyFill="1" applyBorder="1" applyAlignment="1">
      <alignment horizontal="center" vertical="center"/>
    </xf>
    <xf numFmtId="185" fontId="19" fillId="0" borderId="20" xfId="16" applyNumberFormat="1" applyFont="1" applyFill="1" applyBorder="1" applyAlignment="1">
      <alignment horizontal="center" vertical="center"/>
    </xf>
    <xf numFmtId="58" fontId="37" fillId="0" borderId="20" xfId="11" applyNumberFormat="1" applyFont="1" applyFill="1" applyBorder="1" applyAlignment="1">
      <alignment horizontal="center" vertical="center" wrapText="1"/>
    </xf>
    <xf numFmtId="178" fontId="37" fillId="0" borderId="20" xfId="11" applyNumberFormat="1" applyFont="1" applyFill="1" applyBorder="1" applyAlignment="1">
      <alignment horizontal="center" vertical="center" wrapText="1"/>
    </xf>
    <xf numFmtId="192" fontId="37" fillId="0" borderId="20" xfId="11" applyNumberFormat="1" applyFont="1" applyFill="1" applyBorder="1" applyAlignment="1">
      <alignment horizontal="center" vertical="center" wrapText="1"/>
    </xf>
    <xf numFmtId="184" fontId="37" fillId="0" borderId="20" xfId="12" applyNumberFormat="1" applyFont="1" applyFill="1" applyBorder="1" applyAlignment="1">
      <alignment horizontal="center" vertical="center" wrapText="1"/>
    </xf>
    <xf numFmtId="184" fontId="5" fillId="0" borderId="20" xfId="13" applyNumberFormat="1" applyFont="1" applyFill="1" applyBorder="1" applyAlignment="1">
      <alignment horizontal="center" vertical="center" wrapText="1"/>
    </xf>
    <xf numFmtId="58" fontId="19" fillId="0" borderId="20" xfId="14" applyNumberFormat="1" applyFont="1" applyFill="1" applyBorder="1" applyAlignment="1" applyProtection="1">
      <alignment horizontal="left" vertical="center" wrapText="1"/>
    </xf>
    <xf numFmtId="184" fontId="19" fillId="6" borderId="20" xfId="14" applyNumberFormat="1" applyFont="1" applyFill="1" applyBorder="1" applyAlignment="1" applyProtection="1">
      <alignment horizontal="left" vertical="center" wrapText="1"/>
    </xf>
    <xf numFmtId="184" fontId="19" fillId="0" borderId="20" xfId="14" applyNumberFormat="1" applyFont="1" applyFill="1" applyBorder="1">
      <alignment vertical="center"/>
    </xf>
    <xf numFmtId="58" fontId="19" fillId="0" borderId="22" xfId="14" applyNumberFormat="1" applyFont="1" applyFill="1" applyBorder="1" applyAlignment="1">
      <alignment horizontal="center" vertical="center"/>
    </xf>
    <xf numFmtId="184" fontId="19" fillId="6" borderId="20" xfId="14" applyNumberFormat="1" applyFont="1" applyFill="1" applyBorder="1">
      <alignment vertical="center"/>
    </xf>
    <xf numFmtId="0" fontId="40" fillId="0" borderId="20" xfId="0" applyFont="1" applyFill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39" fillId="8" borderId="20" xfId="19" applyNumberFormat="1" applyFont="1" applyFill="1" applyBorder="1" applyAlignment="1">
      <alignment horizontal="left" vertical="center" wrapText="1"/>
    </xf>
    <xf numFmtId="178" fontId="7" fillId="6" borderId="20" xfId="11" applyNumberFormat="1" applyFont="1" applyFill="1" applyBorder="1" applyAlignment="1">
      <alignment horizontal="center" vertical="center"/>
    </xf>
    <xf numFmtId="184" fontId="19" fillId="0" borderId="20" xfId="14" applyNumberFormat="1" applyFont="1" applyFill="1" applyBorder="1" applyAlignment="1" applyProtection="1">
      <alignment horizontal="center" vertical="center"/>
    </xf>
    <xf numFmtId="49" fontId="19" fillId="8" borderId="20" xfId="19" applyNumberFormat="1" applyFont="1" applyFill="1" applyBorder="1" applyAlignment="1">
      <alignment horizontal="left" vertical="center" wrapText="1"/>
    </xf>
    <xf numFmtId="178" fontId="7" fillId="6" borderId="20" xfId="19" applyNumberFormat="1" applyFont="1" applyFill="1" applyBorder="1" applyAlignment="1">
      <alignment horizontal="center" vertical="center"/>
    </xf>
    <xf numFmtId="49" fontId="7" fillId="8" borderId="20" xfId="19" applyNumberFormat="1" applyFont="1" applyFill="1" applyBorder="1" applyAlignment="1">
      <alignment horizontal="left" vertical="center" wrapText="1"/>
    </xf>
    <xf numFmtId="184" fontId="38" fillId="0" borderId="20" xfId="14" applyNumberFormat="1" applyFont="1" applyFill="1" applyBorder="1" applyAlignment="1" applyProtection="1">
      <alignment horizontal="center" vertical="center"/>
    </xf>
    <xf numFmtId="184" fontId="37" fillId="0" borderId="20" xfId="11" applyNumberFormat="1" applyFont="1" applyFill="1" applyBorder="1" applyAlignment="1">
      <alignment horizontal="left" vertical="center" wrapText="1"/>
    </xf>
    <xf numFmtId="49" fontId="7" fillId="6" borderId="20" xfId="19" applyNumberFormat="1" applyFont="1" applyFill="1" applyBorder="1" applyAlignment="1">
      <alignment horizontal="left" vertical="center" wrapText="1"/>
    </xf>
    <xf numFmtId="58" fontId="19" fillId="6" borderId="20" xfId="14" applyNumberFormat="1" applyFont="1" applyFill="1" applyBorder="1" applyAlignment="1" applyProtection="1">
      <alignment horizontal="left" vertical="center" wrapText="1"/>
    </xf>
    <xf numFmtId="49" fontId="19" fillId="8" borderId="20" xfId="11" applyNumberFormat="1" applyFont="1" applyFill="1" applyBorder="1" applyAlignment="1">
      <alignment horizontal="center" vertical="center" wrapText="1"/>
    </xf>
    <xf numFmtId="49" fontId="7" fillId="8" borderId="20" xfId="11" applyNumberFormat="1" applyFont="1" applyFill="1" applyBorder="1" applyAlignment="1">
      <alignment horizontal="left" vertical="center" wrapText="1"/>
    </xf>
    <xf numFmtId="178" fontId="7" fillId="0" borderId="20" xfId="11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178" fontId="7" fillId="0" borderId="20" xfId="11" applyNumberFormat="1" applyFont="1" applyFill="1" applyBorder="1" applyAlignment="1">
      <alignment horizontal="center" vertical="center"/>
    </xf>
    <xf numFmtId="192" fontId="12" fillId="0" borderId="20" xfId="11" applyNumberFormat="1" applyFont="1" applyFill="1" applyBorder="1" applyAlignment="1">
      <alignment horizontal="center" vertical="center"/>
    </xf>
    <xf numFmtId="184" fontId="19" fillId="0" borderId="20" xfId="14" applyNumberFormat="1" applyFont="1" applyFill="1" applyBorder="1" applyAlignment="1">
      <alignment vertical="center" wrapText="1"/>
    </xf>
    <xf numFmtId="49" fontId="17" fillId="6" borderId="20" xfId="18" applyNumberFormat="1" applyFill="1" applyBorder="1" applyAlignment="1">
      <alignment horizontal="center" vertical="center"/>
    </xf>
    <xf numFmtId="184" fontId="19" fillId="0" borderId="20" xfId="14" applyNumberFormat="1" applyFont="1" applyFill="1" applyBorder="1" applyAlignment="1" applyProtection="1">
      <alignment horizontal="left" vertical="center" wrapText="1"/>
    </xf>
    <xf numFmtId="184" fontId="19" fillId="0" borderId="20" xfId="14" applyNumberFormat="1" applyFont="1" applyFill="1" applyBorder="1" applyAlignment="1" applyProtection="1">
      <alignment horizontal="left" vertical="center"/>
    </xf>
    <xf numFmtId="184" fontId="19" fillId="6" borderId="20" xfId="14" applyNumberFormat="1" applyFont="1" applyFill="1" applyBorder="1" applyAlignment="1" applyProtection="1">
      <alignment horizontal="left" vertical="center"/>
    </xf>
    <xf numFmtId="184" fontId="39" fillId="6" borderId="20" xfId="14" applyNumberFormat="1" applyFont="1" applyFill="1" applyBorder="1" applyAlignment="1" applyProtection="1">
      <alignment horizontal="left" vertical="center" wrapText="1"/>
    </xf>
    <xf numFmtId="49" fontId="37" fillId="6" borderId="20" xfId="11" applyNumberFormat="1" applyFont="1" applyFill="1" applyBorder="1" applyAlignment="1">
      <alignment horizontal="center" vertical="center" wrapText="1"/>
    </xf>
    <xf numFmtId="184" fontId="37" fillId="6" borderId="20" xfId="11" applyNumberFormat="1" applyFont="1" applyFill="1" applyBorder="1" applyAlignment="1">
      <alignment vertical="center" wrapText="1"/>
    </xf>
    <xf numFmtId="192" fontId="37" fillId="6" borderId="20" xfId="11" applyNumberFormat="1" applyFont="1" applyFill="1" applyBorder="1" applyAlignment="1">
      <alignment horizontal="center" vertical="center"/>
    </xf>
    <xf numFmtId="49" fontId="37" fillId="6" borderId="20" xfId="11" applyNumberFormat="1" applyFont="1" applyFill="1" applyBorder="1" applyAlignment="1">
      <alignment horizontal="center" vertical="center"/>
    </xf>
    <xf numFmtId="184" fontId="37" fillId="6" borderId="20" xfId="12" applyNumberFormat="1" applyFont="1" applyFill="1" applyBorder="1" applyAlignment="1">
      <alignment horizontal="center" vertical="center"/>
    </xf>
    <xf numFmtId="49" fontId="19" fillId="0" borderId="20" xfId="19" applyNumberFormat="1" applyFont="1" applyFill="1" applyBorder="1" applyAlignment="1">
      <alignment horizontal="center" vertical="center" wrapText="1"/>
    </xf>
    <xf numFmtId="49" fontId="17" fillId="0" borderId="20" xfId="18" applyNumberFormat="1" applyBorder="1" applyAlignment="1">
      <alignment horizontal="center" vertical="center"/>
    </xf>
    <xf numFmtId="58" fontId="19" fillId="0" borderId="23" xfId="16" applyNumberFormat="1" applyFont="1" applyFill="1" applyBorder="1" applyAlignment="1">
      <alignment horizontal="center" vertical="center"/>
    </xf>
    <xf numFmtId="49" fontId="19" fillId="8" borderId="22" xfId="11" applyNumberFormat="1" applyFont="1" applyFill="1" applyBorder="1" applyAlignment="1">
      <alignment horizontal="center" vertical="center" wrapText="1"/>
    </xf>
    <xf numFmtId="49" fontId="19" fillId="8" borderId="20" xfId="11" applyNumberFormat="1" applyFont="1" applyFill="1" applyBorder="1" applyAlignment="1">
      <alignment horizontal="center" vertical="center"/>
    </xf>
    <xf numFmtId="49" fontId="39" fillId="0" borderId="20" xfId="19" applyNumberFormat="1" applyFont="1" applyFill="1" applyBorder="1" applyAlignment="1">
      <alignment horizontal="left" vertical="center" wrapText="1"/>
    </xf>
    <xf numFmtId="184" fontId="38" fillId="0" borderId="21" xfId="14" applyNumberFormat="1" applyFont="1" applyFill="1" applyBorder="1" applyAlignment="1" applyProtection="1">
      <alignment horizontal="center" vertical="center"/>
    </xf>
    <xf numFmtId="178" fontId="41" fillId="0" borderId="0" xfId="0" applyNumberFormat="1" applyFont="1" applyFill="1" applyAlignment="1">
      <alignment vertical="center"/>
    </xf>
    <xf numFmtId="185" fontId="41" fillId="0" borderId="0" xfId="0" applyNumberFormat="1" applyFont="1" applyFill="1" applyAlignment="1">
      <alignment vertical="center"/>
    </xf>
    <xf numFmtId="0" fontId="41" fillId="0" borderId="0" xfId="0" applyFont="1" applyFill="1" applyAlignment="1">
      <alignment vertical="center"/>
    </xf>
    <xf numFmtId="0" fontId="10" fillId="0" borderId="20" xfId="0" applyNumberFormat="1" applyFont="1" applyBorder="1" applyAlignment="1">
      <alignment horizontal="center" vertical="center" wrapText="1"/>
    </xf>
    <xf numFmtId="0" fontId="0" fillId="0" borderId="20" xfId="0" applyNumberFormat="1" applyBorder="1" applyAlignment="1">
      <alignment horizontal="center" vertical="center"/>
    </xf>
    <xf numFmtId="0" fontId="8" fillId="0" borderId="20" xfId="0" applyNumberFormat="1" applyFont="1" applyBorder="1" applyAlignment="1">
      <alignment horizontal="center" vertical="center"/>
    </xf>
    <xf numFmtId="0" fontId="24" fillId="0" borderId="20" xfId="0" applyNumberFormat="1" applyFont="1" applyFill="1" applyBorder="1" applyAlignment="1">
      <alignment horizontal="center" vertical="center" wrapText="1"/>
    </xf>
    <xf numFmtId="0" fontId="24" fillId="0" borderId="20" xfId="0" applyNumberFormat="1" applyFont="1" applyFill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17" fillId="0" borderId="20" xfId="0" applyNumberFormat="1" applyFont="1" applyBorder="1" applyAlignment="1">
      <alignment horizontal="center" vertical="center"/>
    </xf>
    <xf numFmtId="0" fontId="17" fillId="0" borderId="20" xfId="0" applyNumberFormat="1" applyFont="1" applyBorder="1" applyAlignment="1">
      <alignment horizontal="center" vertical="center" wrapText="1"/>
    </xf>
    <xf numFmtId="0" fontId="0" fillId="0" borderId="20" xfId="0" quotePrefix="1" applyNumberFormat="1" applyBorder="1" applyAlignment="1">
      <alignment horizontal="center" vertical="center"/>
    </xf>
    <xf numFmtId="58" fontId="24" fillId="0" borderId="2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186" fontId="5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87" fontId="5" fillId="0" borderId="1" xfId="0" applyNumberFormat="1" applyFont="1" applyBorder="1" applyAlignment="1">
      <alignment horizontal="center"/>
    </xf>
    <xf numFmtId="187" fontId="5" fillId="0" borderId="1" xfId="0" applyNumberFormat="1" applyFont="1" applyBorder="1" applyAlignment="1">
      <alignment horizontal="left"/>
    </xf>
    <xf numFmtId="176" fontId="16" fillId="0" borderId="1" xfId="0" applyNumberFormat="1" applyFont="1" applyBorder="1" applyAlignment="1">
      <alignment horizontal="left"/>
    </xf>
    <xf numFmtId="176" fontId="5" fillId="0" borderId="1" xfId="0" applyNumberFormat="1" applyFont="1" applyBorder="1" applyAlignment="1">
      <alignment horizontal="left"/>
    </xf>
    <xf numFmtId="188" fontId="5" fillId="0" borderId="1" xfId="0" applyNumberFormat="1" applyFont="1" applyBorder="1" applyAlignment="1">
      <alignment horizontal="left"/>
    </xf>
    <xf numFmtId="178" fontId="5" fillId="0" borderId="1" xfId="0" applyNumberFormat="1" applyFont="1" applyBorder="1" applyAlignment="1">
      <alignment horizontal="left"/>
    </xf>
    <xf numFmtId="189" fontId="16" fillId="0" borderId="1" xfId="0" applyNumberFormat="1" applyFont="1" applyBorder="1" applyAlignment="1">
      <alignment horizontal="left"/>
    </xf>
    <xf numFmtId="189" fontId="5" fillId="0" borderId="1" xfId="0" applyNumberFormat="1" applyFont="1" applyBorder="1" applyAlignment="1">
      <alignment horizontal="left"/>
    </xf>
    <xf numFmtId="188" fontId="5" fillId="0" borderId="1" xfId="0" applyNumberFormat="1" applyFont="1" applyFill="1" applyBorder="1" applyAlignment="1">
      <alignment horizontal="left"/>
    </xf>
    <xf numFmtId="178" fontId="5" fillId="0" borderId="1" xfId="0" applyNumberFormat="1" applyFont="1" applyFill="1" applyBorder="1" applyAlignment="1">
      <alignment horizontal="left"/>
    </xf>
    <xf numFmtId="178" fontId="16" fillId="0" borderId="1" xfId="0" applyNumberFormat="1" applyFont="1" applyBorder="1" applyAlignment="1">
      <alignment horizontal="left"/>
    </xf>
    <xf numFmtId="179" fontId="5" fillId="0" borderId="1" xfId="0" applyNumberFormat="1" applyFont="1" applyBorder="1" applyAlignment="1">
      <alignment horizontal="left"/>
    </xf>
    <xf numFmtId="177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77" fontId="16" fillId="0" borderId="1" xfId="0" applyNumberFormat="1" applyFont="1" applyBorder="1" applyAlignment="1">
      <alignment horizontal="left"/>
    </xf>
    <xf numFmtId="190" fontId="5" fillId="0" borderId="1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178" fontId="5" fillId="0" borderId="0" xfId="0" applyNumberFormat="1" applyFont="1" applyAlignment="1">
      <alignment horizontal="left"/>
    </xf>
    <xf numFmtId="187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42" fillId="0" borderId="0" xfId="0" applyFont="1" applyFill="1" applyAlignment="1">
      <alignment vertical="center"/>
    </xf>
    <xf numFmtId="0" fontId="43" fillId="0" borderId="0" xfId="0" applyNumberFormat="1" applyFont="1" applyFill="1" applyBorder="1" applyAlignment="1">
      <alignment horizontal="center"/>
    </xf>
    <xf numFmtId="0" fontId="43" fillId="0" borderId="0" xfId="0" applyNumberFormat="1" applyFont="1" applyFill="1" applyBorder="1" applyAlignment="1">
      <alignment horizontal="center" vertical="center" wrapText="1"/>
    </xf>
    <xf numFmtId="0" fontId="43" fillId="0" borderId="0" xfId="0" applyNumberFormat="1" applyFont="1" applyFill="1" applyAlignment="1">
      <alignment horizontal="center"/>
    </xf>
    <xf numFmtId="0" fontId="43" fillId="0" borderId="0" xfId="0" applyNumberFormat="1" applyFont="1" applyFill="1" applyBorder="1" applyAlignment="1">
      <alignment horizontal="center" vertical="center"/>
    </xf>
    <xf numFmtId="0" fontId="14" fillId="0" borderId="0" xfId="0" applyNumberFormat="1" applyFont="1" applyAlignment="1">
      <alignment horizontal="center"/>
    </xf>
    <xf numFmtId="0" fontId="43" fillId="0" borderId="0" xfId="9" applyNumberFormat="1" applyFont="1" applyFill="1" applyBorder="1" applyAlignment="1">
      <alignment horizontal="center" vertical="center" wrapText="1"/>
    </xf>
    <xf numFmtId="0" fontId="43" fillId="0" borderId="0" xfId="10" applyNumberFormat="1" applyFont="1" applyFill="1" applyBorder="1" applyAlignment="1">
      <alignment horizontal="center" vertical="center"/>
    </xf>
    <xf numFmtId="0" fontId="43" fillId="0" borderId="0" xfId="0" quotePrefix="1" applyNumberFormat="1" applyFont="1" applyFill="1" applyBorder="1" applyAlignment="1">
      <alignment horizontal="center"/>
    </xf>
    <xf numFmtId="0" fontId="43" fillId="0" borderId="0" xfId="0" applyNumberFormat="1" applyFont="1" applyFill="1" applyBorder="1" applyAlignment="1">
      <alignment horizontal="left"/>
    </xf>
    <xf numFmtId="0" fontId="43" fillId="0" borderId="0" xfId="0" applyNumberFormat="1" applyFont="1" applyFill="1" applyBorder="1" applyAlignment="1">
      <alignment horizontal="center" wrapText="1"/>
    </xf>
    <xf numFmtId="0" fontId="43" fillId="9" borderId="0" xfId="0" applyNumberFormat="1" applyFont="1" applyFill="1" applyAlignment="1">
      <alignment horizontal="center"/>
    </xf>
    <xf numFmtId="0" fontId="31" fillId="9" borderId="0" xfId="0" applyFont="1" applyFill="1" applyAlignment="1">
      <alignment horizontal="center"/>
    </xf>
    <xf numFmtId="0" fontId="0" fillId="0" borderId="0" xfId="0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45" fillId="0" borderId="0" xfId="0" applyNumberFormat="1" applyFont="1" applyFill="1" applyAlignment="1">
      <alignment horizontal="center"/>
    </xf>
    <xf numFmtId="0" fontId="46" fillId="0" borderId="0" xfId="0" applyNumberFormat="1" applyFont="1" applyFill="1" applyAlignment="1">
      <alignment horizontal="center"/>
    </xf>
    <xf numFmtId="0" fontId="15" fillId="0" borderId="23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8" fillId="0" borderId="0" xfId="1" applyFont="1" applyFill="1" applyAlignment="1" applyProtection="1">
      <alignment vertical="center"/>
    </xf>
    <xf numFmtId="0" fontId="8" fillId="0" borderId="0" xfId="1" applyFont="1" applyFill="1" applyAlignment="1" applyProtection="1">
      <alignment vertical="center"/>
    </xf>
    <xf numFmtId="0" fontId="27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 wrapText="1"/>
    </xf>
    <xf numFmtId="0" fontId="47" fillId="0" borderId="0" xfId="0" applyFont="1" applyAlignment="1">
      <alignment horizontal="center"/>
    </xf>
    <xf numFmtId="0" fontId="47" fillId="0" borderId="0" xfId="0" applyFont="1" applyFill="1" applyAlignment="1">
      <alignment horizontal="center"/>
    </xf>
    <xf numFmtId="185" fontId="47" fillId="0" borderId="0" xfId="0" applyNumberFormat="1" applyFont="1" applyAlignment="1">
      <alignment horizontal="center"/>
    </xf>
    <xf numFmtId="0" fontId="47" fillId="0" borderId="0" xfId="0" applyNumberFormat="1" applyFont="1" applyAlignment="1">
      <alignment horizontal="center"/>
    </xf>
    <xf numFmtId="0" fontId="5" fillId="0" borderId="0" xfId="0" applyNumberFormat="1" applyFont="1" applyFill="1" applyAlignment="1">
      <alignment horizontal="center"/>
    </xf>
    <xf numFmtId="185" fontId="47" fillId="0" borderId="0" xfId="0" applyNumberFormat="1" applyFont="1" applyFill="1" applyAlignment="1">
      <alignment horizontal="center"/>
    </xf>
    <xf numFmtId="0" fontId="47" fillId="0" borderId="0" xfId="0" applyNumberFormat="1" applyFont="1" applyFill="1" applyAlignment="1">
      <alignment horizontal="center"/>
    </xf>
    <xf numFmtId="0" fontId="5" fillId="0" borderId="0" xfId="0" quotePrefix="1" applyNumberFormat="1" applyFont="1" applyAlignment="1">
      <alignment horizontal="center"/>
    </xf>
    <xf numFmtId="185" fontId="5" fillId="0" borderId="0" xfId="0" applyNumberFormat="1" applyFont="1" applyAlignment="1">
      <alignment horizontal="center"/>
    </xf>
    <xf numFmtId="0" fontId="41" fillId="0" borderId="0" xfId="0" applyFont="1" applyBorder="1" applyAlignment="1">
      <alignment horizontal="center" vertical="center" wrapText="1"/>
    </xf>
    <xf numFmtId="0" fontId="41" fillId="0" borderId="0" xfId="0" applyFont="1" applyBorder="1" applyAlignment="1">
      <alignment horizontal="center" vertical="center"/>
    </xf>
    <xf numFmtId="0" fontId="24" fillId="0" borderId="0" xfId="8" applyNumberFormat="1" applyFont="1" applyFill="1" applyBorder="1" applyAlignment="1">
      <alignment horizontal="center" vertical="center" wrapText="1"/>
    </xf>
    <xf numFmtId="0" fontId="41" fillId="0" borderId="0" xfId="3" applyNumberFormat="1" applyFont="1" applyBorder="1" applyAlignment="1">
      <alignment horizontal="center" vertical="center" wrapText="1"/>
    </xf>
    <xf numFmtId="0" fontId="5" fillId="0" borderId="0" xfId="0" quotePrefix="1" applyFont="1" applyAlignment="1">
      <alignment horizontal="center"/>
    </xf>
    <xf numFmtId="0" fontId="44" fillId="0" borderId="0" xfId="6" applyFont="1" applyFill="1" applyBorder="1" applyAlignment="1">
      <alignment vertical="center"/>
    </xf>
    <xf numFmtId="0" fontId="5" fillId="0" borderId="20" xfId="0" applyFont="1" applyFill="1" applyBorder="1" applyAlignment="1">
      <alignment horizontal="center" vertical="center"/>
    </xf>
    <xf numFmtId="177" fontId="16" fillId="0" borderId="20" xfId="0" applyNumberFormat="1" applyFont="1" applyFill="1" applyBorder="1" applyAlignment="1">
      <alignment horizontal="right" vertical="center"/>
    </xf>
    <xf numFmtId="179" fontId="5" fillId="0" borderId="20" xfId="0" applyNumberFormat="1" applyFont="1" applyFill="1" applyBorder="1" applyAlignment="1">
      <alignment horizontal="right" vertical="center"/>
    </xf>
    <xf numFmtId="180" fontId="5" fillId="0" borderId="0" xfId="0" applyNumberFormat="1" applyFont="1" applyFill="1">
      <alignment vertical="center"/>
    </xf>
    <xf numFmtId="0" fontId="19" fillId="9" borderId="1" xfId="6" applyFont="1" applyFill="1" applyBorder="1" applyAlignment="1">
      <alignment horizontal="center" vertical="center" wrapText="1"/>
    </xf>
    <xf numFmtId="177" fontId="5" fillId="0" borderId="20" xfId="0" applyNumberFormat="1" applyFont="1" applyBorder="1" applyAlignment="1">
      <alignment horizontal="center" vertical="center" wrapText="1"/>
    </xf>
    <xf numFmtId="0" fontId="27" fillId="0" borderId="0" xfId="0" applyFont="1" applyFill="1" applyAlignment="1">
      <alignment horizontal="left" vertical="center"/>
    </xf>
    <xf numFmtId="193" fontId="36" fillId="0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5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6" fillId="0" borderId="0" xfId="1" applyFill="1" applyAlignment="1" applyProtection="1">
      <alignment vertical="center"/>
    </xf>
    <xf numFmtId="187" fontId="48" fillId="10" borderId="20" xfId="0" applyNumberFormat="1" applyFont="1" applyFill="1" applyBorder="1" applyAlignment="1" applyProtection="1">
      <alignment horizontal="center" vertical="center" wrapText="1"/>
    </xf>
    <xf numFmtId="194" fontId="48" fillId="10" borderId="20" xfId="0" applyNumberFormat="1" applyFont="1" applyFill="1" applyBorder="1" applyAlignment="1" applyProtection="1">
      <alignment horizontal="center" vertical="center" wrapText="1"/>
    </xf>
    <xf numFmtId="0" fontId="48" fillId="10" borderId="20" xfId="0" applyNumberFormat="1" applyFont="1" applyFill="1" applyBorder="1" applyAlignment="1" applyProtection="1">
      <alignment horizontal="center" vertical="center" wrapText="1"/>
    </xf>
    <xf numFmtId="185" fontId="48" fillId="11" borderId="20" xfId="0" applyNumberFormat="1" applyFont="1" applyFill="1" applyBorder="1" applyAlignment="1" applyProtection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58" fontId="5" fillId="0" borderId="20" xfId="0" applyNumberFormat="1" applyFont="1" applyBorder="1" applyAlignment="1">
      <alignment horizontal="center" vertical="center"/>
    </xf>
    <xf numFmtId="187" fontId="49" fillId="0" borderId="20" xfId="1" applyNumberFormat="1" applyFont="1" applyBorder="1" applyAlignment="1" applyProtection="1">
      <alignment horizontal="center" vertical="center"/>
    </xf>
    <xf numFmtId="0" fontId="5" fillId="0" borderId="20" xfId="0" applyNumberFormat="1" applyFont="1" applyBorder="1" applyAlignment="1">
      <alignment horizontal="center" vertical="center"/>
    </xf>
    <xf numFmtId="0" fontId="47" fillId="0" borderId="20" xfId="0" applyFont="1" applyBorder="1" applyAlignment="1">
      <alignment horizontal="center" vertical="center"/>
    </xf>
    <xf numFmtId="0" fontId="47" fillId="0" borderId="20" xfId="0" applyFont="1" applyBorder="1" applyAlignment="1">
      <alignment horizontal="center" vertical="center" wrapText="1"/>
    </xf>
    <xf numFmtId="58" fontId="47" fillId="0" borderId="20" xfId="0" applyNumberFormat="1" applyFont="1" applyBorder="1" applyAlignment="1">
      <alignment horizontal="center" vertical="center"/>
    </xf>
    <xf numFmtId="187" fontId="50" fillId="0" borderId="20" xfId="1" applyNumberFormat="1" applyFont="1" applyBorder="1" applyAlignment="1" applyProtection="1">
      <alignment horizontal="center" vertical="center"/>
    </xf>
    <xf numFmtId="0" fontId="47" fillId="0" borderId="20" xfId="0" applyNumberFormat="1" applyFont="1" applyBorder="1" applyAlignment="1">
      <alignment horizontal="left" vertical="center"/>
    </xf>
    <xf numFmtId="0" fontId="47" fillId="0" borderId="20" xfId="0" applyNumberFormat="1" applyFont="1" applyBorder="1" applyAlignment="1">
      <alignment horizontal="center" vertical="center"/>
    </xf>
    <xf numFmtId="0" fontId="5" fillId="0" borderId="20" xfId="0" applyNumberFormat="1" applyFont="1" applyFill="1" applyBorder="1" applyAlignment="1">
      <alignment horizontal="center" vertical="center"/>
    </xf>
    <xf numFmtId="0" fontId="47" fillId="0" borderId="20" xfId="0" applyNumberFormat="1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 wrapText="1"/>
    </xf>
    <xf numFmtId="58" fontId="5" fillId="0" borderId="20" xfId="0" applyNumberFormat="1" applyFont="1" applyFill="1" applyBorder="1" applyAlignment="1">
      <alignment horizontal="center" vertical="center"/>
    </xf>
    <xf numFmtId="187" fontId="49" fillId="0" borderId="20" xfId="1" applyNumberFormat="1" applyFont="1" applyFill="1" applyBorder="1" applyAlignment="1" applyProtection="1">
      <alignment horizontal="center" vertical="center"/>
    </xf>
    <xf numFmtId="0" fontId="47" fillId="0" borderId="20" xfId="0" applyFont="1" applyFill="1" applyBorder="1" applyAlignment="1">
      <alignment horizontal="center" vertical="center"/>
    </xf>
    <xf numFmtId="0" fontId="47" fillId="0" borderId="20" xfId="0" applyFont="1" applyFill="1" applyBorder="1" applyAlignment="1">
      <alignment horizontal="center" vertical="center" wrapText="1"/>
    </xf>
    <xf numFmtId="58" fontId="47" fillId="0" borderId="20" xfId="0" applyNumberFormat="1" applyFont="1" applyFill="1" applyBorder="1" applyAlignment="1">
      <alignment horizontal="center" vertical="center"/>
    </xf>
    <xf numFmtId="187" fontId="50" fillId="0" borderId="20" xfId="1" applyNumberFormat="1" applyFont="1" applyFill="1" applyBorder="1" applyAlignment="1" applyProtection="1">
      <alignment horizontal="center" vertical="center"/>
    </xf>
    <xf numFmtId="0" fontId="47" fillId="0" borderId="20" xfId="0" applyNumberFormat="1" applyFont="1" applyFill="1" applyBorder="1" applyAlignment="1">
      <alignment horizontal="left" vertical="center"/>
    </xf>
    <xf numFmtId="58" fontId="5" fillId="0" borderId="20" xfId="0" applyNumberFormat="1" applyFont="1" applyBorder="1" applyAlignment="1">
      <alignment horizontal="center" vertical="center" wrapText="1"/>
    </xf>
    <xf numFmtId="58" fontId="5" fillId="0" borderId="20" xfId="0" applyNumberFormat="1" applyFont="1" applyFill="1" applyBorder="1" applyAlignment="1">
      <alignment horizontal="center" vertical="center" wrapText="1"/>
    </xf>
    <xf numFmtId="0" fontId="51" fillId="0" borderId="0" xfId="0" applyFont="1" applyFill="1" applyAlignment="1">
      <alignment horizontal="left" vertical="center"/>
    </xf>
    <xf numFmtId="0" fontId="52" fillId="0" borderId="0" xfId="0" applyFont="1" applyFill="1" applyAlignment="1">
      <alignment horizontal="right" vertical="center"/>
    </xf>
    <xf numFmtId="0" fontId="51" fillId="0" borderId="0" xfId="0" applyFont="1" applyFill="1" applyAlignment="1">
      <alignment horizontal="right" vertical="center"/>
    </xf>
    <xf numFmtId="0" fontId="53" fillId="0" borderId="0" xfId="0" applyFont="1" applyFill="1" applyAlignment="1">
      <alignment vertical="center"/>
    </xf>
    <xf numFmtId="0" fontId="6" fillId="0" borderId="0" xfId="1" applyAlignment="1" applyProtection="1">
      <alignment vertical="center"/>
    </xf>
    <xf numFmtId="182" fontId="36" fillId="0" borderId="0" xfId="0" applyNumberFormat="1" applyFont="1" applyFill="1" applyAlignment="1">
      <alignment horizontal="center" vertical="center"/>
    </xf>
    <xf numFmtId="0" fontId="31" fillId="9" borderId="0" xfId="0" applyNumberFormat="1" applyFont="1" applyFill="1" applyAlignment="1">
      <alignment horizontal="center"/>
    </xf>
    <xf numFmtId="0" fontId="5" fillId="9" borderId="0" xfId="0" applyNumberFormat="1" applyFont="1" applyFill="1" applyAlignment="1">
      <alignment horizontal="center"/>
    </xf>
    <xf numFmtId="0" fontId="37" fillId="0" borderId="20" xfId="0" applyFont="1" applyFill="1" applyBorder="1" applyAlignment="1">
      <alignment horizontal="center" vertical="center"/>
    </xf>
    <xf numFmtId="182" fontId="7" fillId="0" borderId="20" xfId="0" applyNumberFormat="1" applyFont="1" applyFill="1" applyBorder="1" applyAlignment="1">
      <alignment horizontal="right" vertical="center" wrapText="1"/>
    </xf>
    <xf numFmtId="176" fontId="7" fillId="0" borderId="20" xfId="0" applyNumberFormat="1" applyFont="1" applyFill="1" applyBorder="1" applyAlignment="1">
      <alignment horizontal="left" vertical="center" wrapText="1"/>
    </xf>
    <xf numFmtId="181" fontId="37" fillId="0" borderId="20" xfId="0" applyNumberFormat="1" applyFont="1" applyFill="1" applyBorder="1" applyAlignment="1">
      <alignment horizontal="right" vertical="center"/>
    </xf>
    <xf numFmtId="0" fontId="37" fillId="0" borderId="20" xfId="0" applyFont="1" applyFill="1" applyBorder="1" applyAlignment="1">
      <alignment horizontal="left" vertical="center"/>
    </xf>
    <xf numFmtId="176" fontId="0" fillId="0" borderId="0" xfId="0" applyNumberFormat="1">
      <alignment vertical="center"/>
    </xf>
    <xf numFmtId="0" fontId="21" fillId="0" borderId="0" xfId="6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184" fontId="5" fillId="0" borderId="0" xfId="0" applyNumberFormat="1" applyFont="1" applyAlignment="1">
      <alignment horizontal="center"/>
    </xf>
    <xf numFmtId="0" fontId="19" fillId="9" borderId="20" xfId="6" applyFont="1" applyFill="1" applyBorder="1" applyAlignment="1">
      <alignment horizontal="center" vertical="center" wrapText="1"/>
    </xf>
    <xf numFmtId="0" fontId="5" fillId="0" borderId="20" xfId="0" applyFont="1" applyFill="1" applyBorder="1">
      <alignment vertical="center"/>
    </xf>
    <xf numFmtId="0" fontId="7" fillId="0" borderId="20" xfId="0" applyFont="1" applyFill="1" applyBorder="1" applyAlignment="1">
      <alignment horizontal="center" vertical="center"/>
    </xf>
    <xf numFmtId="58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Border="1" applyAlignment="1">
      <alignment horizontal="center" wrapText="1"/>
    </xf>
    <xf numFmtId="178" fontId="37" fillId="0" borderId="13" xfId="11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31" fontId="24" fillId="0" borderId="2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right" vertical="center"/>
    </xf>
    <xf numFmtId="0" fontId="24" fillId="0" borderId="2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8" fillId="0" borderId="0" xfId="1" applyFont="1" applyAlignment="1" applyProtection="1">
      <alignment vertical="center"/>
    </xf>
    <xf numFmtId="0" fontId="4" fillId="0" borderId="1" xfId="0" applyFont="1" applyBorder="1" applyAlignment="1">
      <alignment horizontal="center" vertical="center" wrapText="1"/>
    </xf>
    <xf numFmtId="0" fontId="8" fillId="0" borderId="0" xfId="1" applyFont="1" applyFill="1" applyAlignment="1" applyProtection="1">
      <alignment vertical="center"/>
    </xf>
    <xf numFmtId="0" fontId="21" fillId="0" borderId="2" xfId="6" applyFont="1" applyFill="1" applyBorder="1" applyAlignment="1">
      <alignment horizontal="center" vertical="center"/>
    </xf>
    <xf numFmtId="0" fontId="21" fillId="0" borderId="0" xfId="6" applyFont="1" applyFill="1" applyBorder="1" applyAlignment="1">
      <alignment horizontal="center" vertical="center"/>
    </xf>
    <xf numFmtId="0" fontId="19" fillId="0" borderId="5" xfId="6" applyFont="1" applyFill="1" applyBorder="1" applyAlignment="1">
      <alignment horizontal="center" vertical="center"/>
    </xf>
    <xf numFmtId="0" fontId="19" fillId="0" borderId="6" xfId="6" applyFont="1" applyFill="1" applyBorder="1" applyAlignment="1">
      <alignment horizontal="center" vertical="center"/>
    </xf>
    <xf numFmtId="0" fontId="19" fillId="0" borderId="1" xfId="6" applyFont="1" applyFill="1" applyBorder="1" applyAlignment="1">
      <alignment horizontal="center" vertical="center" wrapText="1"/>
    </xf>
    <xf numFmtId="0" fontId="19" fillId="0" borderId="20" xfId="6" applyFont="1" applyFill="1" applyBorder="1" applyAlignment="1">
      <alignment horizontal="center" vertical="center" wrapText="1"/>
    </xf>
    <xf numFmtId="0" fontId="21" fillId="0" borderId="2" xfId="6" applyFont="1" applyFill="1" applyBorder="1" applyAlignment="1">
      <alignment horizontal="left" vertical="center"/>
    </xf>
    <xf numFmtId="0" fontId="19" fillId="2" borderId="1" xfId="6" applyFont="1" applyFill="1" applyBorder="1" applyAlignment="1">
      <alignment horizontal="center" vertical="center" wrapText="1"/>
    </xf>
    <xf numFmtId="0" fontId="19" fillId="4" borderId="1" xfId="6" applyFont="1" applyFill="1" applyBorder="1" applyAlignment="1">
      <alignment horizontal="center" vertical="center" wrapText="1"/>
    </xf>
    <xf numFmtId="0" fontId="27" fillId="0" borderId="0" xfId="0" applyFont="1" applyFill="1" applyAlignment="1">
      <alignment horizontal="center" vertical="center"/>
    </xf>
    <xf numFmtId="0" fontId="10" fillId="0" borderId="0" xfId="1" applyFont="1" applyFill="1" applyAlignment="1" applyProtection="1">
      <alignment vertical="center"/>
    </xf>
    <xf numFmtId="0" fontId="27" fillId="0" borderId="0" xfId="0" applyFont="1" applyFill="1" applyAlignment="1">
      <alignment horizontal="left" vertical="center"/>
    </xf>
    <xf numFmtId="58" fontId="24" fillId="0" borderId="21" xfId="0" applyNumberFormat="1" applyFont="1" applyFill="1" applyBorder="1" applyAlignment="1">
      <alignment horizontal="center" vertical="center"/>
    </xf>
    <xf numFmtId="58" fontId="24" fillId="0" borderId="23" xfId="0" applyNumberFormat="1" applyFont="1" applyFill="1" applyBorder="1" applyAlignment="1">
      <alignment horizontal="center" vertical="center"/>
    </xf>
    <xf numFmtId="58" fontId="24" fillId="0" borderId="22" xfId="0" applyNumberFormat="1" applyFont="1" applyFill="1" applyBorder="1" applyAlignment="1">
      <alignment horizontal="center" vertical="center"/>
    </xf>
    <xf numFmtId="0" fontId="25" fillId="0" borderId="24" xfId="0" applyFont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center" vertical="center"/>
    </xf>
    <xf numFmtId="0" fontId="21" fillId="0" borderId="24" xfId="6" applyFont="1" applyFill="1" applyBorder="1" applyAlignment="1">
      <alignment horizontal="left" vertical="center"/>
    </xf>
  </cellXfs>
  <cellStyles count="20">
    <cellStyle name="20% - 强调文字颜色 2 9 8" xfId="15"/>
    <cellStyle name="常规" xfId="0" builtinId="0"/>
    <cellStyle name="常规 10" xfId="3"/>
    <cellStyle name="常规 10 3" xfId="9"/>
    <cellStyle name="常规 11 11 2" xfId="14"/>
    <cellStyle name="常规 11 35" xfId="18"/>
    <cellStyle name="常规 17 3" xfId="4"/>
    <cellStyle name="常规 19" xfId="2"/>
    <cellStyle name="常规 2 10 11" xfId="13"/>
    <cellStyle name="常规 2 10 19" xfId="11"/>
    <cellStyle name="常规 2 10 19 2" xfId="19"/>
    <cellStyle name="常规 2 10 61" xfId="16"/>
    <cellStyle name="常规 3" xfId="8"/>
    <cellStyle name="常规 3 10 2" xfId="12"/>
    <cellStyle name="常规 3 10 2 2" xfId="17"/>
    <cellStyle name="常规 41" xfId="5"/>
    <cellStyle name="常规 5 10" xfId="10"/>
    <cellStyle name="常规 95" xfId="7"/>
    <cellStyle name="常规_表六-采购订货、付款、开票对比" xfId="6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 sz="1200"/>
              <a:t>2012~2018</a:t>
            </a:r>
            <a:r>
              <a:rPr lang="zh-CN" altLang="en-US" sz="1200"/>
              <a:t>年订货趋势图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7488084421307992E-2"/>
          <c:y val="0.16105859171164436"/>
          <c:w val="0.84101389941894511"/>
          <c:h val="0.75646222263760055"/>
        </c:manualLayout>
      </c:layout>
      <c:lineChart>
        <c:grouping val="standard"/>
        <c:ser>
          <c:idx val="0"/>
          <c:order val="0"/>
          <c:tx>
            <c:strRef>
              <c:f>'1-7'!$A$4</c:f>
              <c:strCache>
                <c:ptCount val="1"/>
                <c:pt idx="0">
                  <c:v>2012年</c:v>
                </c:pt>
              </c:strCache>
            </c:strRef>
          </c:tx>
          <c:marker>
            <c:symbol val="none"/>
          </c:marker>
          <c:cat>
            <c:strRef>
              <c:f>'1-7'!$C$3:$N$3</c:f>
              <c:strCache>
                <c:ptCount val="12"/>
                <c:pt idx="0">
                  <c:v>1月份</c:v>
                </c:pt>
                <c:pt idx="1">
                  <c:v>2月份</c:v>
                </c:pt>
                <c:pt idx="2">
                  <c:v>3月份</c:v>
                </c:pt>
                <c:pt idx="3">
                  <c:v>4月份</c:v>
                </c:pt>
                <c:pt idx="4">
                  <c:v>5月份</c:v>
                </c:pt>
                <c:pt idx="5">
                  <c:v>6月份</c:v>
                </c:pt>
                <c:pt idx="6">
                  <c:v>7月份</c:v>
                </c:pt>
                <c:pt idx="7">
                  <c:v>8月份</c:v>
                </c:pt>
                <c:pt idx="8">
                  <c:v>9月份</c:v>
                </c:pt>
                <c:pt idx="9">
                  <c:v>10月份</c:v>
                </c:pt>
                <c:pt idx="10">
                  <c:v>11月份</c:v>
                </c:pt>
                <c:pt idx="11">
                  <c:v>12月份</c:v>
                </c:pt>
              </c:strCache>
            </c:strRef>
          </c:cat>
          <c:val>
            <c:numRef>
              <c:f>'1-7'!$C$4:$N$4</c:f>
              <c:numCache>
                <c:formatCode>0_ </c:formatCode>
                <c:ptCount val="12"/>
                <c:pt idx="0">
                  <c:v>232233</c:v>
                </c:pt>
                <c:pt idx="1">
                  <c:v>2097103</c:v>
                </c:pt>
                <c:pt idx="2">
                  <c:v>2930698</c:v>
                </c:pt>
                <c:pt idx="3">
                  <c:v>2677630</c:v>
                </c:pt>
                <c:pt idx="4">
                  <c:v>1904944</c:v>
                </c:pt>
                <c:pt idx="5">
                  <c:v>2164079</c:v>
                </c:pt>
                <c:pt idx="6">
                  <c:v>2397426.7799999998</c:v>
                </c:pt>
                <c:pt idx="7">
                  <c:v>2535869.8700000006</c:v>
                </c:pt>
                <c:pt idx="8">
                  <c:v>2636066.92</c:v>
                </c:pt>
                <c:pt idx="9">
                  <c:v>2525600.65</c:v>
                </c:pt>
                <c:pt idx="10">
                  <c:v>2433288.4199999995</c:v>
                </c:pt>
                <c:pt idx="11">
                  <c:v>1658940.34</c:v>
                </c:pt>
              </c:numCache>
            </c:numRef>
          </c:val>
        </c:ser>
        <c:ser>
          <c:idx val="1"/>
          <c:order val="1"/>
          <c:tx>
            <c:strRef>
              <c:f>'1-7'!$A$5</c:f>
              <c:strCache>
                <c:ptCount val="1"/>
                <c:pt idx="0">
                  <c:v>2013年</c:v>
                </c:pt>
              </c:strCache>
            </c:strRef>
          </c:tx>
          <c:marker>
            <c:symbol val="none"/>
          </c:marker>
          <c:cat>
            <c:strRef>
              <c:f>'1-7'!$C$3:$N$3</c:f>
              <c:strCache>
                <c:ptCount val="12"/>
                <c:pt idx="0">
                  <c:v>1月份</c:v>
                </c:pt>
                <c:pt idx="1">
                  <c:v>2月份</c:v>
                </c:pt>
                <c:pt idx="2">
                  <c:v>3月份</c:v>
                </c:pt>
                <c:pt idx="3">
                  <c:v>4月份</c:v>
                </c:pt>
                <c:pt idx="4">
                  <c:v>5月份</c:v>
                </c:pt>
                <c:pt idx="5">
                  <c:v>6月份</c:v>
                </c:pt>
                <c:pt idx="6">
                  <c:v>7月份</c:v>
                </c:pt>
                <c:pt idx="7">
                  <c:v>8月份</c:v>
                </c:pt>
                <c:pt idx="8">
                  <c:v>9月份</c:v>
                </c:pt>
                <c:pt idx="9">
                  <c:v>10月份</c:v>
                </c:pt>
                <c:pt idx="10">
                  <c:v>11月份</c:v>
                </c:pt>
                <c:pt idx="11">
                  <c:v>12月份</c:v>
                </c:pt>
              </c:strCache>
            </c:strRef>
          </c:cat>
          <c:val>
            <c:numRef>
              <c:f>'1-7'!$C$5:$N$5</c:f>
              <c:numCache>
                <c:formatCode>0_ </c:formatCode>
                <c:ptCount val="12"/>
                <c:pt idx="0">
                  <c:v>1782190.29</c:v>
                </c:pt>
                <c:pt idx="1">
                  <c:v>282801.27999999997</c:v>
                </c:pt>
                <c:pt idx="2">
                  <c:v>1608130.24</c:v>
                </c:pt>
                <c:pt idx="3">
                  <c:v>2274803.5</c:v>
                </c:pt>
                <c:pt idx="4">
                  <c:v>2761547.36</c:v>
                </c:pt>
                <c:pt idx="5">
                  <c:v>2480247.4699999997</c:v>
                </c:pt>
                <c:pt idx="6">
                  <c:v>2466931.1199999996</c:v>
                </c:pt>
                <c:pt idx="7">
                  <c:v>3041846.16</c:v>
                </c:pt>
                <c:pt idx="8">
                  <c:v>2449298.8499999996</c:v>
                </c:pt>
                <c:pt idx="9">
                  <c:v>1722329.35</c:v>
                </c:pt>
                <c:pt idx="10">
                  <c:v>2616584.0700000003</c:v>
                </c:pt>
                <c:pt idx="11">
                  <c:v>2782486.7600000002</c:v>
                </c:pt>
              </c:numCache>
            </c:numRef>
          </c:val>
        </c:ser>
        <c:ser>
          <c:idx val="2"/>
          <c:order val="2"/>
          <c:tx>
            <c:strRef>
              <c:f>'1-7'!$A$6</c:f>
              <c:strCache>
                <c:ptCount val="1"/>
                <c:pt idx="0">
                  <c:v>2014年</c:v>
                </c:pt>
              </c:strCache>
            </c:strRef>
          </c:tx>
          <c:marker>
            <c:symbol val="none"/>
          </c:marker>
          <c:cat>
            <c:strRef>
              <c:f>'1-7'!$C$3:$N$3</c:f>
              <c:strCache>
                <c:ptCount val="12"/>
                <c:pt idx="0">
                  <c:v>1月份</c:v>
                </c:pt>
                <c:pt idx="1">
                  <c:v>2月份</c:v>
                </c:pt>
                <c:pt idx="2">
                  <c:v>3月份</c:v>
                </c:pt>
                <c:pt idx="3">
                  <c:v>4月份</c:v>
                </c:pt>
                <c:pt idx="4">
                  <c:v>5月份</c:v>
                </c:pt>
                <c:pt idx="5">
                  <c:v>6月份</c:v>
                </c:pt>
                <c:pt idx="6">
                  <c:v>7月份</c:v>
                </c:pt>
                <c:pt idx="7">
                  <c:v>8月份</c:v>
                </c:pt>
                <c:pt idx="8">
                  <c:v>9月份</c:v>
                </c:pt>
                <c:pt idx="9">
                  <c:v>10月份</c:v>
                </c:pt>
                <c:pt idx="10">
                  <c:v>11月份</c:v>
                </c:pt>
                <c:pt idx="11">
                  <c:v>12月份</c:v>
                </c:pt>
              </c:strCache>
            </c:strRef>
          </c:cat>
          <c:val>
            <c:numRef>
              <c:f>'1-7'!$C$6:$N$6</c:f>
              <c:numCache>
                <c:formatCode>0_ </c:formatCode>
                <c:ptCount val="12"/>
                <c:pt idx="0">
                  <c:v>1792830.33</c:v>
                </c:pt>
                <c:pt idx="1">
                  <c:v>1042495.12</c:v>
                </c:pt>
                <c:pt idx="2">
                  <c:v>2678769.86</c:v>
                </c:pt>
                <c:pt idx="3">
                  <c:v>2119403.12</c:v>
                </c:pt>
                <c:pt idx="4" formatCode="0_);[Red]\(0\)">
                  <c:v>2421337.3949999996</c:v>
                </c:pt>
                <c:pt idx="5">
                  <c:v>2295795.5500000003</c:v>
                </c:pt>
                <c:pt idx="6">
                  <c:v>2200841.48</c:v>
                </c:pt>
                <c:pt idx="7">
                  <c:v>2602729.6722276001</c:v>
                </c:pt>
                <c:pt idx="8">
                  <c:v>2990842.4299999997</c:v>
                </c:pt>
                <c:pt idx="9">
                  <c:v>2220047.21</c:v>
                </c:pt>
                <c:pt idx="10">
                  <c:v>2405413.85</c:v>
                </c:pt>
                <c:pt idx="11">
                  <c:v>1971394.9699999997</c:v>
                </c:pt>
              </c:numCache>
            </c:numRef>
          </c:val>
        </c:ser>
        <c:ser>
          <c:idx val="3"/>
          <c:order val="3"/>
          <c:tx>
            <c:strRef>
              <c:f>'1-7'!$A$7</c:f>
              <c:strCache>
                <c:ptCount val="1"/>
                <c:pt idx="0">
                  <c:v>2015年</c:v>
                </c:pt>
              </c:strCache>
            </c:strRef>
          </c:tx>
          <c:marker>
            <c:symbol val="none"/>
          </c:marker>
          <c:cat>
            <c:strRef>
              <c:f>'1-7'!$C$3:$N$3</c:f>
              <c:strCache>
                <c:ptCount val="12"/>
                <c:pt idx="0">
                  <c:v>1月份</c:v>
                </c:pt>
                <c:pt idx="1">
                  <c:v>2月份</c:v>
                </c:pt>
                <c:pt idx="2">
                  <c:v>3月份</c:v>
                </c:pt>
                <c:pt idx="3">
                  <c:v>4月份</c:v>
                </c:pt>
                <c:pt idx="4">
                  <c:v>5月份</c:v>
                </c:pt>
                <c:pt idx="5">
                  <c:v>6月份</c:v>
                </c:pt>
                <c:pt idx="6">
                  <c:v>7月份</c:v>
                </c:pt>
                <c:pt idx="7">
                  <c:v>8月份</c:v>
                </c:pt>
                <c:pt idx="8">
                  <c:v>9月份</c:v>
                </c:pt>
                <c:pt idx="9">
                  <c:v>10月份</c:v>
                </c:pt>
                <c:pt idx="10">
                  <c:v>11月份</c:v>
                </c:pt>
                <c:pt idx="11">
                  <c:v>12月份</c:v>
                </c:pt>
              </c:strCache>
            </c:strRef>
          </c:cat>
          <c:val>
            <c:numRef>
              <c:f>'1-7'!$C$7:$N$7</c:f>
              <c:numCache>
                <c:formatCode>0_);[Red]\(0\)</c:formatCode>
                <c:ptCount val="12"/>
                <c:pt idx="0">
                  <c:v>2732264.9099999997</c:v>
                </c:pt>
                <c:pt idx="1">
                  <c:v>174132.09</c:v>
                </c:pt>
                <c:pt idx="2">
                  <c:v>2845544.9699999993</c:v>
                </c:pt>
                <c:pt idx="3">
                  <c:v>2141063.6</c:v>
                </c:pt>
                <c:pt idx="4">
                  <c:v>2372617.9600000004</c:v>
                </c:pt>
                <c:pt idx="5">
                  <c:v>1969668.25</c:v>
                </c:pt>
                <c:pt idx="6">
                  <c:v>2465810.8499999996</c:v>
                </c:pt>
                <c:pt idx="7">
                  <c:v>2697356.9</c:v>
                </c:pt>
                <c:pt idx="8">
                  <c:v>2875472.0799999996</c:v>
                </c:pt>
                <c:pt idx="9">
                  <c:v>3086196.3099999991</c:v>
                </c:pt>
                <c:pt idx="10">
                  <c:v>2234650.6400000006</c:v>
                </c:pt>
                <c:pt idx="11">
                  <c:v>1710850.18</c:v>
                </c:pt>
              </c:numCache>
            </c:numRef>
          </c:val>
        </c:ser>
        <c:ser>
          <c:idx val="4"/>
          <c:order val="4"/>
          <c:tx>
            <c:strRef>
              <c:f>'1-7'!$A$8</c:f>
              <c:strCache>
                <c:ptCount val="1"/>
                <c:pt idx="0">
                  <c:v>2016年</c:v>
                </c:pt>
              </c:strCache>
            </c:strRef>
          </c:tx>
          <c:marker>
            <c:symbol val="none"/>
          </c:marker>
          <c:cat>
            <c:strRef>
              <c:f>'1-7'!$C$3:$N$3</c:f>
              <c:strCache>
                <c:ptCount val="12"/>
                <c:pt idx="0">
                  <c:v>1月份</c:v>
                </c:pt>
                <c:pt idx="1">
                  <c:v>2月份</c:v>
                </c:pt>
                <c:pt idx="2">
                  <c:v>3月份</c:v>
                </c:pt>
                <c:pt idx="3">
                  <c:v>4月份</c:v>
                </c:pt>
                <c:pt idx="4">
                  <c:v>5月份</c:v>
                </c:pt>
                <c:pt idx="5">
                  <c:v>6月份</c:v>
                </c:pt>
                <c:pt idx="6">
                  <c:v>7月份</c:v>
                </c:pt>
                <c:pt idx="7">
                  <c:v>8月份</c:v>
                </c:pt>
                <c:pt idx="8">
                  <c:v>9月份</c:v>
                </c:pt>
                <c:pt idx="9">
                  <c:v>10月份</c:v>
                </c:pt>
                <c:pt idx="10">
                  <c:v>11月份</c:v>
                </c:pt>
                <c:pt idx="11">
                  <c:v>12月份</c:v>
                </c:pt>
              </c:strCache>
            </c:strRef>
          </c:cat>
          <c:val>
            <c:numRef>
              <c:f>'1-7'!$C$8:$N$8</c:f>
              <c:numCache>
                <c:formatCode>0_);[Red]\(0\)</c:formatCode>
                <c:ptCount val="12"/>
                <c:pt idx="0">
                  <c:v>1051391.3</c:v>
                </c:pt>
                <c:pt idx="1">
                  <c:v>1964533.5</c:v>
                </c:pt>
                <c:pt idx="2">
                  <c:v>1268809.1000000001</c:v>
                </c:pt>
                <c:pt idx="3">
                  <c:v>1693445</c:v>
                </c:pt>
                <c:pt idx="4">
                  <c:v>1228332</c:v>
                </c:pt>
                <c:pt idx="5">
                  <c:v>3158189.9</c:v>
                </c:pt>
                <c:pt idx="6">
                  <c:v>2060353.7</c:v>
                </c:pt>
                <c:pt idx="7">
                  <c:v>1569507.6</c:v>
                </c:pt>
                <c:pt idx="8">
                  <c:v>2038199.7</c:v>
                </c:pt>
                <c:pt idx="9">
                  <c:v>1267326.7</c:v>
                </c:pt>
                <c:pt idx="10">
                  <c:v>1595028.3</c:v>
                </c:pt>
                <c:pt idx="11">
                  <c:v>715898.14</c:v>
                </c:pt>
              </c:numCache>
            </c:numRef>
          </c:val>
        </c:ser>
        <c:ser>
          <c:idx val="5"/>
          <c:order val="5"/>
          <c:tx>
            <c:strRef>
              <c:f>'1-7'!$A$9</c:f>
              <c:strCache>
                <c:ptCount val="1"/>
                <c:pt idx="0">
                  <c:v>2017年</c:v>
                </c:pt>
              </c:strCache>
            </c:strRef>
          </c:tx>
          <c:marker>
            <c:symbol val="none"/>
          </c:marker>
          <c:cat>
            <c:strRef>
              <c:f>'1-7'!$C$3:$N$3</c:f>
              <c:strCache>
                <c:ptCount val="12"/>
                <c:pt idx="0">
                  <c:v>1月份</c:v>
                </c:pt>
                <c:pt idx="1">
                  <c:v>2月份</c:v>
                </c:pt>
                <c:pt idx="2">
                  <c:v>3月份</c:v>
                </c:pt>
                <c:pt idx="3">
                  <c:v>4月份</c:v>
                </c:pt>
                <c:pt idx="4">
                  <c:v>5月份</c:v>
                </c:pt>
                <c:pt idx="5">
                  <c:v>6月份</c:v>
                </c:pt>
                <c:pt idx="6">
                  <c:v>7月份</c:v>
                </c:pt>
                <c:pt idx="7">
                  <c:v>8月份</c:v>
                </c:pt>
                <c:pt idx="8">
                  <c:v>9月份</c:v>
                </c:pt>
                <c:pt idx="9">
                  <c:v>10月份</c:v>
                </c:pt>
                <c:pt idx="10">
                  <c:v>11月份</c:v>
                </c:pt>
                <c:pt idx="11">
                  <c:v>12月份</c:v>
                </c:pt>
              </c:strCache>
            </c:strRef>
          </c:cat>
          <c:val>
            <c:numRef>
              <c:f>'1-7'!$C$9:$N$9</c:f>
              <c:numCache>
                <c:formatCode>0_);[Red]\(0\)</c:formatCode>
                <c:ptCount val="12"/>
                <c:pt idx="0">
                  <c:v>1523242.4000000001</c:v>
                </c:pt>
                <c:pt idx="1">
                  <c:v>1468784.7</c:v>
                </c:pt>
                <c:pt idx="2">
                  <c:v>2893347</c:v>
                </c:pt>
                <c:pt idx="3">
                  <c:v>1500375</c:v>
                </c:pt>
                <c:pt idx="4">
                  <c:v>1608547.5</c:v>
                </c:pt>
                <c:pt idx="5">
                  <c:v>1135594</c:v>
                </c:pt>
                <c:pt idx="6">
                  <c:v>3014933</c:v>
                </c:pt>
                <c:pt idx="7">
                  <c:v>3882089.6</c:v>
                </c:pt>
                <c:pt idx="8">
                  <c:v>2880050.7</c:v>
                </c:pt>
                <c:pt idx="9">
                  <c:v>3188345.05</c:v>
                </c:pt>
                <c:pt idx="10">
                  <c:v>3235975.5999999996</c:v>
                </c:pt>
                <c:pt idx="11">
                  <c:v>2138267</c:v>
                </c:pt>
              </c:numCache>
            </c:numRef>
          </c:val>
        </c:ser>
        <c:ser>
          <c:idx val="6"/>
          <c:order val="6"/>
          <c:tx>
            <c:strRef>
              <c:f>'1-7'!$A$10</c:f>
              <c:strCache>
                <c:ptCount val="1"/>
                <c:pt idx="0">
                  <c:v>2018年</c:v>
                </c:pt>
              </c:strCache>
            </c:strRef>
          </c:tx>
          <c:marker>
            <c:symbol val="none"/>
          </c:marker>
          <c:cat>
            <c:strRef>
              <c:f>'1-7'!$C$3:$N$3</c:f>
              <c:strCache>
                <c:ptCount val="12"/>
                <c:pt idx="0">
                  <c:v>1月份</c:v>
                </c:pt>
                <c:pt idx="1">
                  <c:v>2月份</c:v>
                </c:pt>
                <c:pt idx="2">
                  <c:v>3月份</c:v>
                </c:pt>
                <c:pt idx="3">
                  <c:v>4月份</c:v>
                </c:pt>
                <c:pt idx="4">
                  <c:v>5月份</c:v>
                </c:pt>
                <c:pt idx="5">
                  <c:v>6月份</c:v>
                </c:pt>
                <c:pt idx="6">
                  <c:v>7月份</c:v>
                </c:pt>
                <c:pt idx="7">
                  <c:v>8月份</c:v>
                </c:pt>
                <c:pt idx="8">
                  <c:v>9月份</c:v>
                </c:pt>
                <c:pt idx="9">
                  <c:v>10月份</c:v>
                </c:pt>
                <c:pt idx="10">
                  <c:v>11月份</c:v>
                </c:pt>
                <c:pt idx="11">
                  <c:v>12月份</c:v>
                </c:pt>
              </c:strCache>
            </c:strRef>
          </c:cat>
          <c:val>
            <c:numRef>
              <c:f>'1-7'!$C$10:$N$10</c:f>
              <c:numCache>
                <c:formatCode>0_);[Red]\(0\)</c:formatCode>
                <c:ptCount val="12"/>
                <c:pt idx="0">
                  <c:v>2794966.9000000008</c:v>
                </c:pt>
                <c:pt idx="1">
                  <c:v>515084</c:v>
                </c:pt>
                <c:pt idx="2">
                  <c:v>4043023.2200000011</c:v>
                </c:pt>
                <c:pt idx="3">
                  <c:v>2954739.2000000007</c:v>
                </c:pt>
                <c:pt idx="4">
                  <c:v>4826364.16</c:v>
                </c:pt>
                <c:pt idx="5">
                  <c:v>3442372.6000000015</c:v>
                </c:pt>
                <c:pt idx="6">
                  <c:v>3602476.4399999981</c:v>
                </c:pt>
                <c:pt idx="7">
                  <c:v>4781383.0999999987</c:v>
                </c:pt>
                <c:pt idx="8">
                  <c:v>4403269.3400000026</c:v>
                </c:pt>
                <c:pt idx="9">
                  <c:v>2350909.8700000006</c:v>
                </c:pt>
                <c:pt idx="10">
                  <c:v>1608505.9400000004</c:v>
                </c:pt>
                <c:pt idx="11">
                  <c:v>4218219.1499999911</c:v>
                </c:pt>
              </c:numCache>
            </c:numRef>
          </c:val>
        </c:ser>
        <c:dLbls/>
        <c:marker val="1"/>
        <c:axId val="222745728"/>
        <c:axId val="222747264"/>
      </c:lineChart>
      <c:catAx>
        <c:axId val="222745728"/>
        <c:scaling>
          <c:orientation val="minMax"/>
        </c:scaling>
        <c:axPos val="b"/>
        <c:numFmt formatCode="General" sourceLinked="1"/>
        <c:majorTickMark val="none"/>
        <c:tickLblPos val="nextTo"/>
        <c:crossAx val="222747264"/>
        <c:crosses val="autoZero"/>
        <c:auto val="1"/>
        <c:lblAlgn val="ctr"/>
        <c:lblOffset val="100"/>
      </c:catAx>
      <c:valAx>
        <c:axId val="222747264"/>
        <c:scaling>
          <c:orientation val="minMax"/>
        </c:scaling>
        <c:axPos val="l"/>
        <c:majorGridlines/>
        <c:numFmt formatCode="0_ " sourceLinked="1"/>
        <c:majorTickMark val="none"/>
        <c:tickLblPos val="nextTo"/>
        <c:crossAx val="2227457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11</xdr:row>
      <xdr:rowOff>104775</xdr:rowOff>
    </xdr:from>
    <xdr:to>
      <xdr:col>15</xdr:col>
      <xdr:colOff>47626</xdr:colOff>
      <xdr:row>26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WeChat%20Files/wxid_5990669901212/Files/&#25253;&#34920;/2016&#37319;&#36141;&#25253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9&#24180;&#19978;&#28023;&#37319;&#36141;/&#21512;&#21516;&#21407;&#20214;/1&#26376;/WG-SH1901077&#24658;&#33538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19&#24180;&#19978;&#28023;&#37319;&#36141;/2019&#19978;&#28023;&#37319;&#36141;&#30446;&#2440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目录"/>
      <sheetName val="1-1"/>
      <sheetName val="1-2"/>
      <sheetName val="1-3"/>
      <sheetName val="1-4"/>
      <sheetName val="1-5"/>
      <sheetName val="1-6"/>
      <sheetName val="1-7 (2)"/>
      <sheetName val="1-7"/>
      <sheetName val="1-8"/>
      <sheetName val="2-1"/>
      <sheetName val="2-3"/>
      <sheetName val="2-4"/>
      <sheetName val="3-1"/>
      <sheetName val="3-2"/>
      <sheetName val="3-3"/>
    </sheetNames>
    <sheetDataSet>
      <sheetData sheetId="0" refreshError="1"/>
      <sheetData sheetId="1">
        <row r="5">
          <cell r="F5">
            <v>547640.30000000005</v>
          </cell>
          <cell r="J5">
            <v>503751</v>
          </cell>
        </row>
        <row r="6">
          <cell r="F6">
            <v>988201.5</v>
          </cell>
          <cell r="J6">
            <v>976332</v>
          </cell>
        </row>
        <row r="7">
          <cell r="F7">
            <v>886717.3</v>
          </cell>
          <cell r="J7">
            <v>382091.8</v>
          </cell>
        </row>
        <row r="8">
          <cell r="F8">
            <v>1341536</v>
          </cell>
          <cell r="J8">
            <v>351909</v>
          </cell>
        </row>
        <row r="9">
          <cell r="F9">
            <v>993371</v>
          </cell>
          <cell r="J9">
            <v>234961</v>
          </cell>
        </row>
        <row r="10">
          <cell r="F10">
            <v>1193227.8999999999</v>
          </cell>
          <cell r="J10">
            <v>1964962</v>
          </cell>
        </row>
        <row r="11">
          <cell r="F11">
            <v>1271156.7</v>
          </cell>
          <cell r="J11">
            <v>789197</v>
          </cell>
        </row>
        <row r="12">
          <cell r="F12">
            <v>910360.2</v>
          </cell>
          <cell r="J12">
            <v>659147.4</v>
          </cell>
        </row>
        <row r="13">
          <cell r="F13">
            <v>1529395.7</v>
          </cell>
          <cell r="J13">
            <v>508804</v>
          </cell>
        </row>
        <row r="14">
          <cell r="F14">
            <v>925775.7</v>
          </cell>
          <cell r="J14">
            <v>341551</v>
          </cell>
        </row>
        <row r="15">
          <cell r="F15">
            <v>952583.3</v>
          </cell>
          <cell r="J15">
            <v>642445</v>
          </cell>
        </row>
        <row r="16">
          <cell r="F16">
            <v>530984.14</v>
          </cell>
          <cell r="J16">
            <v>184914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同"/>
      <sheetName val="验收单"/>
      <sheetName val="Sheet1"/>
    </sheetNames>
    <sheetDataSet>
      <sheetData sheetId="0">
        <row r="27">
          <cell r="E27">
            <v>1</v>
          </cell>
          <cell r="G27">
            <v>12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阀业-新"/>
      <sheetName val="阀业-原始"/>
      <sheetName val="售后台账"/>
      <sheetName val="气缸备库"/>
      <sheetName val="上海"/>
      <sheetName val="时代"/>
      <sheetName val="备忘"/>
    </sheetNames>
    <sheetDataSet>
      <sheetData sheetId="0">
        <row r="81">
          <cell r="J81">
            <v>11775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&#21512;&#21516;&#21407;&#20214;\2&#26376;\WG-SH1902019&#24658;&#31185;.xlsx" TargetMode="External"/><Relationship Id="rId299" Type="http://schemas.openxmlformats.org/officeDocument/2006/relationships/hyperlink" Target="&#21512;&#21516;&#21407;&#20214;\4&#26376;\WG-SH1904123&#30427;&#20975;&#36798;.xlsx" TargetMode="External"/><Relationship Id="rId303" Type="http://schemas.openxmlformats.org/officeDocument/2006/relationships/hyperlink" Target="&#21512;&#21516;&#21407;&#20214;\4&#26376;\WG-SH1904128&#32852;&#31185;.xlsx" TargetMode="External"/><Relationship Id="rId21" Type="http://schemas.openxmlformats.org/officeDocument/2006/relationships/hyperlink" Target="&#21512;&#21516;&#21407;&#20214;\1&#26376;\WG-SH1901021&#39134;&#40857;.xlsx" TargetMode="External"/><Relationship Id="rId42" Type="http://schemas.openxmlformats.org/officeDocument/2006/relationships/hyperlink" Target="&#21512;&#21516;&#21407;&#20214;\1&#26376;\WG-SH1901041&#24658;&#31185;.xlsx" TargetMode="External"/><Relationship Id="rId63" Type="http://schemas.openxmlformats.org/officeDocument/2006/relationships/hyperlink" Target="&#21512;&#21516;&#21407;&#20214;\1&#26376;\WG-SH1901062&#20852;&#20255;.xlsx" TargetMode="External"/><Relationship Id="rId84" Type="http://schemas.openxmlformats.org/officeDocument/2006/relationships/hyperlink" Target="&#21512;&#21516;&#21407;&#20214;\1&#26376;\WG-SH1901083&#33322;&#22825;&#37329;&#21338;.xlsx" TargetMode="External"/><Relationship Id="rId138" Type="http://schemas.openxmlformats.org/officeDocument/2006/relationships/hyperlink" Target="&#21512;&#21516;&#21407;&#20214;\2&#26376;\WG-SH1902038&#24658;&#31185;.xlsx" TargetMode="External"/><Relationship Id="rId159" Type="http://schemas.openxmlformats.org/officeDocument/2006/relationships/hyperlink" Target="&#21512;&#21516;&#21407;&#20214;\4&#26376;\WG-SH1904005&#20852;&#20255;.xlsx" TargetMode="External"/><Relationship Id="rId324" Type="http://schemas.openxmlformats.org/officeDocument/2006/relationships/hyperlink" Target="&#21512;&#21516;&#21407;&#20214;\4&#26376;\WG-SD1904148&#39046;&#27719;&#20852;.xlsx" TargetMode="External"/><Relationship Id="rId170" Type="http://schemas.openxmlformats.org/officeDocument/2006/relationships/hyperlink" Target="&#21512;&#21516;&#21407;&#20214;\4&#26376;\WG-SH1904020&#30427;&#20975;&#36798;.xlsx" TargetMode="External"/><Relationship Id="rId191" Type="http://schemas.openxmlformats.org/officeDocument/2006/relationships/hyperlink" Target="&#21512;&#21516;&#21407;&#20214;\4&#26376;\WG-SH1904036&#38400;&#19990;&#21338;.xlsx" TargetMode="External"/><Relationship Id="rId205" Type="http://schemas.openxmlformats.org/officeDocument/2006/relationships/hyperlink" Target="&#21512;&#21516;&#21407;&#20214;\4&#26376;\WG-SH1904054&#38400;&#19990;&#21338;.xlsx" TargetMode="External"/><Relationship Id="rId226" Type="http://schemas.openxmlformats.org/officeDocument/2006/relationships/hyperlink" Target="&#21512;&#21516;&#21407;&#20214;\4&#26376;&#20221;-&#26102;&#20195;\WG-SD1904002&#38400;&#19990;&#21338;.xlsx" TargetMode="External"/><Relationship Id="rId247" Type="http://schemas.openxmlformats.org/officeDocument/2006/relationships/hyperlink" Target="&#21512;&#21516;&#21407;&#20214;\4&#26376;\WG-SH1904071&#20852;&#20255;.xlsx" TargetMode="External"/><Relationship Id="rId107" Type="http://schemas.openxmlformats.org/officeDocument/2006/relationships/hyperlink" Target="&#21512;&#21516;&#21407;&#20214;\2&#26376;\WG-SH1902008&#20159;&#39034;&#36890;.xlsx" TargetMode="External"/><Relationship Id="rId268" Type="http://schemas.openxmlformats.org/officeDocument/2006/relationships/hyperlink" Target="&#21512;&#21516;&#21407;&#20214;\4&#26376;\WG-SD1904092&#38400;&#19990;&#21338;.xlsx" TargetMode="External"/><Relationship Id="rId289" Type="http://schemas.openxmlformats.org/officeDocument/2006/relationships/hyperlink" Target="&#21512;&#21516;&#21407;&#20214;\4&#26376;\WG-SD1904112&#22467;&#26480;&#30462;.xlsx" TargetMode="External"/><Relationship Id="rId11" Type="http://schemas.openxmlformats.org/officeDocument/2006/relationships/hyperlink" Target="&#21512;&#21516;&#21407;&#20214;\1&#26376;\WG-SH1901010&#20122;&#24503;&#23458;.xlsx" TargetMode="External"/><Relationship Id="rId32" Type="http://schemas.openxmlformats.org/officeDocument/2006/relationships/hyperlink" Target="&#21512;&#21516;&#21407;&#20214;\1&#26376;\WG-SH1901033&#27779;&#26684;.xlsx" TargetMode="External"/><Relationship Id="rId53" Type="http://schemas.openxmlformats.org/officeDocument/2006/relationships/hyperlink" Target="&#21512;&#21516;&#21407;&#20214;\1&#26376;\WG-SH1901053&#20852;&#20255;.xlsx" TargetMode="External"/><Relationship Id="rId74" Type="http://schemas.openxmlformats.org/officeDocument/2006/relationships/hyperlink" Target="&#21512;&#21516;&#21407;&#20214;\1&#26376;\WG-SH1901074&#20159;&#39034;&#36890;.xlsx" TargetMode="External"/><Relationship Id="rId128" Type="http://schemas.openxmlformats.org/officeDocument/2006/relationships/hyperlink" Target="&#21512;&#21516;&#21407;&#20214;\2&#26376;\WG-SH1902030&#20852;&#20255;.xlsx" TargetMode="External"/><Relationship Id="rId149" Type="http://schemas.openxmlformats.org/officeDocument/2006/relationships/hyperlink" Target="&#21512;&#21516;&#21407;&#20214;\2&#26376;\WG-SH1902050&#38400;&#19990;&#21338;.xlsx" TargetMode="External"/><Relationship Id="rId314" Type="http://schemas.openxmlformats.org/officeDocument/2006/relationships/hyperlink" Target="&#21512;&#21516;&#21407;&#20214;\4&#26376;\WG-SH1904138&#26207;&#26480;.xlsx" TargetMode="External"/><Relationship Id="rId335" Type="http://schemas.openxmlformats.org/officeDocument/2006/relationships/hyperlink" Target="&#21512;&#21516;&#21407;&#20214;\4&#26376;\WG-SH1904163&#22825;&#22825;.xlsx" TargetMode="External"/><Relationship Id="rId5" Type="http://schemas.openxmlformats.org/officeDocument/2006/relationships/hyperlink" Target="&#21512;&#21516;&#21407;&#20214;\1&#26376;\WG-SH1901004&#24658;&#31185;.xlsx" TargetMode="External"/><Relationship Id="rId95" Type="http://schemas.openxmlformats.org/officeDocument/2006/relationships/hyperlink" Target="&#21512;&#21516;&#21407;&#20214;\1&#26376;\WG-SH1901095&#29577;&#25463;.xlsx" TargetMode="External"/><Relationship Id="rId160" Type="http://schemas.openxmlformats.org/officeDocument/2006/relationships/hyperlink" Target="&#21512;&#21516;&#21407;&#20214;\4&#26376;\WG-SH1904006&#38400;&#19990;&#21338;.xlsx" TargetMode="External"/><Relationship Id="rId181" Type="http://schemas.openxmlformats.org/officeDocument/2006/relationships/hyperlink" Target="&#21512;&#21516;&#21407;&#20214;\4&#26376;\WG-SH1904027&#31077;&#28304;.xlsx" TargetMode="External"/><Relationship Id="rId216" Type="http://schemas.openxmlformats.org/officeDocument/2006/relationships/hyperlink" Target="&#21512;&#21516;&#21407;&#20214;\4&#26376;\WG-SH1904062&#20852;&#20255;.xlsx" TargetMode="External"/><Relationship Id="rId237" Type="http://schemas.openxmlformats.org/officeDocument/2006/relationships/hyperlink" Target="&#21512;&#21516;&#21407;&#20214;\4&#26376;&#20221;-&#26102;&#20195;\WG-SD1904013&#38400;&#19990;&#21338;.xlsx" TargetMode="External"/><Relationship Id="rId258" Type="http://schemas.openxmlformats.org/officeDocument/2006/relationships/hyperlink" Target="&#21512;&#21516;&#21407;&#20214;\4&#26376;\WG-SD1904082&#27721;&#33150;.xlsx" TargetMode="External"/><Relationship Id="rId279" Type="http://schemas.openxmlformats.org/officeDocument/2006/relationships/hyperlink" Target="&#21512;&#21516;&#21407;&#20214;\4&#26376;\WG-SH1904103&#30408;&#31185;.xlsx" TargetMode="External"/><Relationship Id="rId22" Type="http://schemas.openxmlformats.org/officeDocument/2006/relationships/hyperlink" Target="&#21512;&#21516;&#21407;&#20214;\1&#26376;\WG-SH1901022&#31934;&#33322;&#23431;.xlsx" TargetMode="External"/><Relationship Id="rId43" Type="http://schemas.openxmlformats.org/officeDocument/2006/relationships/hyperlink" Target="&#21512;&#21516;&#21407;&#20214;\1&#26376;\WG-SH1901043&#22825;&#22825;.xlsx" TargetMode="External"/><Relationship Id="rId64" Type="http://schemas.openxmlformats.org/officeDocument/2006/relationships/hyperlink" Target="&#21512;&#21516;&#21407;&#20214;\1&#26376;\WG-SH1901063&#39640;&#21830;.xlsx" TargetMode="External"/><Relationship Id="rId118" Type="http://schemas.openxmlformats.org/officeDocument/2006/relationships/hyperlink" Target="&#21512;&#21516;&#21407;&#20214;\2&#26376;\WG-SH1902018-&#20037;&#25463;.xlsx" TargetMode="External"/><Relationship Id="rId139" Type="http://schemas.openxmlformats.org/officeDocument/2006/relationships/hyperlink" Target="&#21512;&#21516;&#21407;&#20214;\2&#26376;\WG-SH1902040&#28966;&#20316;.xlsx" TargetMode="External"/><Relationship Id="rId290" Type="http://schemas.openxmlformats.org/officeDocument/2006/relationships/hyperlink" Target="&#21512;&#21516;&#21407;&#20214;\4&#26376;\WG-SH1904115&#35802;&#21338;.xlsx" TargetMode="External"/><Relationship Id="rId304" Type="http://schemas.openxmlformats.org/officeDocument/2006/relationships/hyperlink" Target="&#21512;&#21516;&#21407;&#20214;\4&#26376;\WG-SH1904129&#29020;&#36798;.xlsx" TargetMode="External"/><Relationship Id="rId325" Type="http://schemas.openxmlformats.org/officeDocument/2006/relationships/hyperlink" Target="&#21512;&#21516;&#21407;&#20214;\4&#26376;\WG-SH1904151&#26093;&#33150;.xlsx" TargetMode="External"/><Relationship Id="rId85" Type="http://schemas.openxmlformats.org/officeDocument/2006/relationships/hyperlink" Target="&#21512;&#21516;&#21407;&#20214;\1&#26376;\WG-SH1901084&#29020;&#36798;.xlsx" TargetMode="External"/><Relationship Id="rId150" Type="http://schemas.openxmlformats.org/officeDocument/2006/relationships/hyperlink" Target="&#21512;&#21516;&#21407;&#20214;\2&#26376;\WG-SH1902051&#30427;&#20975;&#36798;.xlsx" TargetMode="External"/><Relationship Id="rId171" Type="http://schemas.openxmlformats.org/officeDocument/2006/relationships/hyperlink" Target="&#21512;&#21516;&#21407;&#20214;\4&#26376;\WG-SH1904019&#26093;&#33150;.xlsx" TargetMode="External"/><Relationship Id="rId192" Type="http://schemas.openxmlformats.org/officeDocument/2006/relationships/hyperlink" Target="&#21512;&#21516;&#21407;&#20214;\4&#26376;\WG-SH1904038&#20122;&#24503;&#23458;.xlsx" TargetMode="External"/><Relationship Id="rId206" Type="http://schemas.openxmlformats.org/officeDocument/2006/relationships/hyperlink" Target="&#21512;&#21516;&#21407;&#20214;\4&#26376;\WG-SH1904055&#39134;&#40857;.xlsx" TargetMode="External"/><Relationship Id="rId227" Type="http://schemas.openxmlformats.org/officeDocument/2006/relationships/hyperlink" Target="&#21512;&#21516;&#21407;&#20214;\4&#26376;&#20221;-&#26102;&#20195;\WG-SD1904003&#27721;&#33150;.xlsx" TargetMode="External"/><Relationship Id="rId248" Type="http://schemas.openxmlformats.org/officeDocument/2006/relationships/hyperlink" Target="&#21512;&#21516;&#21407;&#20214;\4&#26376;\WG-SH1904072&#28966;&#20316;.xlsx" TargetMode="External"/><Relationship Id="rId269" Type="http://schemas.openxmlformats.org/officeDocument/2006/relationships/hyperlink" Target="&#21512;&#21516;&#21407;&#20214;\4&#26376;\WG-SD1904093&#20108;&#36890;.xlsx" TargetMode="External"/><Relationship Id="rId12" Type="http://schemas.openxmlformats.org/officeDocument/2006/relationships/hyperlink" Target="&#21512;&#21516;&#21407;&#20214;\1&#26376;\WG-SH1901011-&#27491;&#24037;.xlsx" TargetMode="External"/><Relationship Id="rId33" Type="http://schemas.openxmlformats.org/officeDocument/2006/relationships/hyperlink" Target="&#21512;&#21516;&#21407;&#20214;\1&#26376;\WG-SH1901034&#20852;&#20255;.xlsx" TargetMode="External"/><Relationship Id="rId108" Type="http://schemas.openxmlformats.org/officeDocument/2006/relationships/hyperlink" Target="&#21512;&#21516;&#21407;&#20214;\2&#26376;\WG-SH1902009&#27874;&#33713;&#26031;.xlsx" TargetMode="External"/><Relationship Id="rId129" Type="http://schemas.openxmlformats.org/officeDocument/2006/relationships/hyperlink" Target="&#21512;&#21516;&#21407;&#20214;\2&#26376;\WG-SH1902031&#24266;&#22346;&#21360;&#21047;.xlsx" TargetMode="External"/><Relationship Id="rId280" Type="http://schemas.openxmlformats.org/officeDocument/2006/relationships/hyperlink" Target="&#21512;&#21516;&#21407;&#20214;\4&#26376;\WG-SH1904105&#38400;&#19990;&#21338;.xlsx" TargetMode="External"/><Relationship Id="rId315" Type="http://schemas.openxmlformats.org/officeDocument/2006/relationships/hyperlink" Target="&#21512;&#21516;&#21407;&#20214;\4&#26376;\WG-SH1904139&#27431;&#37030;.xlsx" TargetMode="External"/><Relationship Id="rId336" Type="http://schemas.openxmlformats.org/officeDocument/2006/relationships/hyperlink" Target="&#21512;&#21516;&#21407;&#20214;\4&#26376;\WG-SH1904164&#39134;&#40857;.xlsx" TargetMode="External"/><Relationship Id="rId54" Type="http://schemas.openxmlformats.org/officeDocument/2006/relationships/hyperlink" Target="&#21512;&#21516;&#21407;&#20214;\1&#26376;\WG-SH1901012&#22307;&#33778;&#29305;.xlsx" TargetMode="External"/><Relationship Id="rId75" Type="http://schemas.openxmlformats.org/officeDocument/2006/relationships/hyperlink" Target="&#22238;&#20256;&#21512;&#21516;\WG1901073.jpg" TargetMode="External"/><Relationship Id="rId96" Type="http://schemas.openxmlformats.org/officeDocument/2006/relationships/hyperlink" Target="&#21512;&#21516;&#21407;&#20214;\1&#26376;\WG-SH1901096&#26093;&#33150;.xlsx" TargetMode="External"/><Relationship Id="rId140" Type="http://schemas.openxmlformats.org/officeDocument/2006/relationships/hyperlink" Target="&#21512;&#21516;&#21407;&#20214;\2&#26376;\WG-SH1902041&#39640;&#21830;.xlsx" TargetMode="External"/><Relationship Id="rId161" Type="http://schemas.openxmlformats.org/officeDocument/2006/relationships/hyperlink" Target="&#21512;&#21516;&#21407;&#20214;\4&#26376;\WG-SH1904007&#24658;&#31185;.xlsx" TargetMode="External"/><Relationship Id="rId182" Type="http://schemas.openxmlformats.org/officeDocument/2006/relationships/hyperlink" Target="&#21512;&#21516;&#21407;&#20214;\4&#26376;\WG-SH1904028&#27721;&#33150;.xlsx" TargetMode="External"/><Relationship Id="rId217" Type="http://schemas.openxmlformats.org/officeDocument/2006/relationships/hyperlink" Target="&#21512;&#21516;&#21407;&#20214;\4&#26376;\WG-SH1904063&#32988;&#20896;.xlsx" TargetMode="External"/><Relationship Id="rId6" Type="http://schemas.openxmlformats.org/officeDocument/2006/relationships/hyperlink" Target="&#21512;&#21516;&#21407;&#20214;\1&#26376;\WG-SH1901005&#26093;&#33150;.xlsx" TargetMode="External"/><Relationship Id="rId238" Type="http://schemas.openxmlformats.org/officeDocument/2006/relationships/hyperlink" Target="&#21512;&#21516;&#21407;&#20214;\4&#26376;&#20221;-&#26102;&#20195;\WG-SD1904014&#30427;&#20975;&#36798;.xlsx" TargetMode="External"/><Relationship Id="rId259" Type="http://schemas.openxmlformats.org/officeDocument/2006/relationships/hyperlink" Target="&#21512;&#21516;&#21407;&#20214;\4&#26376;\WG-SH1904083&#39640;&#21830;.xlsx" TargetMode="External"/><Relationship Id="rId23" Type="http://schemas.openxmlformats.org/officeDocument/2006/relationships/hyperlink" Target="&#21512;&#21516;&#21407;&#20214;\1&#26376;\WG-SH1901023&#30408;&#31185;.xlsx" TargetMode="External"/><Relationship Id="rId119" Type="http://schemas.openxmlformats.org/officeDocument/2006/relationships/hyperlink" Target="&#21512;&#21516;&#21407;&#20214;\2&#26376;\WG-SH1902021&#20852;&#20255;.xlsx" TargetMode="External"/><Relationship Id="rId270" Type="http://schemas.openxmlformats.org/officeDocument/2006/relationships/hyperlink" Target="&#21512;&#21516;&#21407;&#20214;\4&#26376;\WG-SH1904094&#20852;&#20255;.xlsx" TargetMode="External"/><Relationship Id="rId291" Type="http://schemas.openxmlformats.org/officeDocument/2006/relationships/hyperlink" Target="&#21512;&#21516;&#21407;&#20214;\4&#26376;\WG-SH1904100&#24658;&#31185;.xlsx" TargetMode="External"/><Relationship Id="rId305" Type="http://schemas.openxmlformats.org/officeDocument/2006/relationships/hyperlink" Target="&#21512;&#21516;&#21407;&#20214;\4&#26376;\WG-SH1904127&#24247;&#19994;.xlsx" TargetMode="External"/><Relationship Id="rId326" Type="http://schemas.openxmlformats.org/officeDocument/2006/relationships/hyperlink" Target="&#21512;&#21516;&#21407;&#20214;\4&#26376;\WG-SH1904152&#20159;&#39034;&#36890;.xlsx" TargetMode="External"/><Relationship Id="rId44" Type="http://schemas.openxmlformats.org/officeDocument/2006/relationships/hyperlink" Target="&#21512;&#21516;&#21407;&#20214;\1&#26376;\WG-SH1901044&#30427;&#20975;&#36798;.xlsx" TargetMode="External"/><Relationship Id="rId65" Type="http://schemas.openxmlformats.org/officeDocument/2006/relationships/hyperlink" Target="&#21512;&#21516;&#21407;&#20214;\1&#26376;\WG-SH1901067&#20852;&#20255;.xlsx" TargetMode="External"/><Relationship Id="rId86" Type="http://schemas.openxmlformats.org/officeDocument/2006/relationships/hyperlink" Target="&#21512;&#21516;&#21407;&#20214;\1&#26376;\WG-SH1901085&#20159;&#39034;&#36890;.xlsx" TargetMode="External"/><Relationship Id="rId130" Type="http://schemas.openxmlformats.org/officeDocument/2006/relationships/hyperlink" Target="&#21512;&#21516;&#21407;&#20214;\2&#26376;\WG-SH1902031&#24266;&#22346;&#21360;&#21047;.xlsx" TargetMode="External"/><Relationship Id="rId151" Type="http://schemas.openxmlformats.org/officeDocument/2006/relationships/hyperlink" Target="&#21512;&#21516;&#21407;&#20214;\2&#26376;\WG-SH1902052&#38400;&#19990;&#21338;.xlsx" TargetMode="External"/><Relationship Id="rId172" Type="http://schemas.openxmlformats.org/officeDocument/2006/relationships/hyperlink" Target="&#21512;&#21516;&#21407;&#20214;\4&#26376;\WG-SH1904017&#24658;&#31185;.xlsx" TargetMode="External"/><Relationship Id="rId193" Type="http://schemas.openxmlformats.org/officeDocument/2006/relationships/hyperlink" Target="&#21512;&#21516;&#21407;&#20214;\4&#26376;\WG-SH1904039&#24658;&#31185;.xlsx" TargetMode="External"/><Relationship Id="rId207" Type="http://schemas.openxmlformats.org/officeDocument/2006/relationships/hyperlink" Target="&#21512;&#21516;&#21407;&#20214;\4&#26376;\WG-SH1904053&#39640;&#21830;.xlsx" TargetMode="External"/><Relationship Id="rId228" Type="http://schemas.openxmlformats.org/officeDocument/2006/relationships/hyperlink" Target="&#21512;&#21516;&#21407;&#20214;\4&#26376;&#20221;-&#26102;&#20195;\WG-SD1904004&#29677;&#33433;.xlsx" TargetMode="External"/><Relationship Id="rId249" Type="http://schemas.openxmlformats.org/officeDocument/2006/relationships/hyperlink" Target="&#21512;&#21516;&#21407;&#20214;\4&#26376;\WG-SH1904074&#20159;&#39034;&#36890;.xlsx" TargetMode="External"/><Relationship Id="rId13" Type="http://schemas.openxmlformats.org/officeDocument/2006/relationships/hyperlink" Target="&#21512;&#21516;&#21407;&#20214;\1&#26376;\WG-SH1901013-&#20037;&#25463;.xlsx" TargetMode="External"/><Relationship Id="rId109" Type="http://schemas.openxmlformats.org/officeDocument/2006/relationships/hyperlink" Target="&#21512;&#21516;&#21407;&#20214;\2&#26376;\WG-SH1902010&#20159;&#39034;&#36890;.xlsx" TargetMode="External"/><Relationship Id="rId260" Type="http://schemas.openxmlformats.org/officeDocument/2006/relationships/hyperlink" Target="&#21512;&#21516;&#21407;&#20214;\4&#26376;\WG-SD1904084&#27827;&#21271;&#21033;&#36798;.xlsx" TargetMode="External"/><Relationship Id="rId281" Type="http://schemas.openxmlformats.org/officeDocument/2006/relationships/hyperlink" Target="&#21512;&#21516;&#21407;&#20214;\4&#26376;\WG-SH1904106&#28966;&#20316;.xlsx" TargetMode="External"/><Relationship Id="rId316" Type="http://schemas.openxmlformats.org/officeDocument/2006/relationships/hyperlink" Target="&#21512;&#21516;&#21407;&#20214;\4&#26376;\WG-SH1904140&#20852;&#20255;.xlsx" TargetMode="External"/><Relationship Id="rId337" Type="http://schemas.openxmlformats.org/officeDocument/2006/relationships/hyperlink" Target="&#21512;&#21516;&#21407;&#20214;\4&#26376;\WG-SH1904147&#20975;&#37995;.xlsx" TargetMode="External"/><Relationship Id="rId34" Type="http://schemas.openxmlformats.org/officeDocument/2006/relationships/hyperlink" Target="&#21512;&#21516;&#21407;&#20214;\1&#26376;\WG-SH1901035&#31168;&#27888;.xlsx" TargetMode="External"/><Relationship Id="rId55" Type="http://schemas.openxmlformats.org/officeDocument/2006/relationships/hyperlink" Target="&#21512;&#21516;&#21407;&#20214;\1&#26376;\WG-SH1901054&#24658;&#31185;.xlsx" TargetMode="External"/><Relationship Id="rId76" Type="http://schemas.openxmlformats.org/officeDocument/2006/relationships/hyperlink" Target="&#21512;&#21516;&#21407;&#20214;\1&#26376;\WG-SH1901075&#39134;&#40857;.xlsx" TargetMode="External"/><Relationship Id="rId97" Type="http://schemas.openxmlformats.org/officeDocument/2006/relationships/hyperlink" Target="&#21512;&#21516;&#21407;&#20214;\1&#26376;\WG-SH1901097&#20122;&#24503;&#23458;.xlsx" TargetMode="External"/><Relationship Id="rId120" Type="http://schemas.openxmlformats.org/officeDocument/2006/relationships/hyperlink" Target="&#21512;&#21516;&#21407;&#20214;\2&#26376;\WG-SH1902022&#38400;&#19990;&#21338;.xlsx" TargetMode="External"/><Relationship Id="rId141" Type="http://schemas.openxmlformats.org/officeDocument/2006/relationships/hyperlink" Target="&#21512;&#21516;&#21407;&#20214;\2&#26376;\WG-SH1902042&#20122;&#24503;&#23458;.xlsx" TargetMode="External"/><Relationship Id="rId7" Type="http://schemas.openxmlformats.org/officeDocument/2006/relationships/hyperlink" Target="&#21512;&#21516;&#21407;&#20214;\1&#26376;\WG-SH1901006&#39640;&#21830;.xlsx" TargetMode="External"/><Relationship Id="rId162" Type="http://schemas.openxmlformats.org/officeDocument/2006/relationships/hyperlink" Target="&#21512;&#21516;&#21407;&#20214;\4&#26376;\WG-SH1904008&#24658;&#31185;.xlsx" TargetMode="External"/><Relationship Id="rId183" Type="http://schemas.openxmlformats.org/officeDocument/2006/relationships/hyperlink" Target="&#21512;&#21516;&#21407;&#20214;\4&#26376;\WG-SH1904030&#32784;&#27679;&#38534;.xlsx" TargetMode="External"/><Relationship Id="rId218" Type="http://schemas.openxmlformats.org/officeDocument/2006/relationships/hyperlink" Target="&#21512;&#21516;&#21407;&#20214;\4&#26376;\WG-SH1904064&#24658;&#31185;.xlsx" TargetMode="External"/><Relationship Id="rId239" Type="http://schemas.openxmlformats.org/officeDocument/2006/relationships/hyperlink" Target="&#21512;&#21516;&#21407;&#20214;\4&#26376;&#20221;-&#26102;&#20195;\WG-SD1904015&#39640;&#21830;.xlsx" TargetMode="External"/><Relationship Id="rId250" Type="http://schemas.openxmlformats.org/officeDocument/2006/relationships/hyperlink" Target="&#21512;&#21516;&#21407;&#20214;\4&#26376;\WG-SH1904073&#24247;&#19994;.xlsx" TargetMode="External"/><Relationship Id="rId271" Type="http://schemas.openxmlformats.org/officeDocument/2006/relationships/hyperlink" Target="&#21512;&#21516;&#21407;&#20214;\4&#26376;\WG-SD1904095&#27721;&#33150;.xlsx" TargetMode="External"/><Relationship Id="rId292" Type="http://schemas.openxmlformats.org/officeDocument/2006/relationships/hyperlink" Target="&#21512;&#21516;&#21407;&#20214;\4&#26376;\WG-SH1904116&#30427;&#20975;&#36798;.xlsx" TargetMode="External"/><Relationship Id="rId306" Type="http://schemas.openxmlformats.org/officeDocument/2006/relationships/hyperlink" Target="&#21512;&#21516;&#21407;&#20214;\4&#26376;\WG-SH1904130&#27704;&#19968;.xlsx" TargetMode="External"/><Relationship Id="rId24" Type="http://schemas.openxmlformats.org/officeDocument/2006/relationships/hyperlink" Target="&#21512;&#21516;&#21407;&#20214;\1&#26376;\WG-SH1901024&#39640;&#21830;.xlsx" TargetMode="External"/><Relationship Id="rId45" Type="http://schemas.openxmlformats.org/officeDocument/2006/relationships/hyperlink" Target="&#21512;&#21516;&#21407;&#20214;\1&#26376;\WG-SH1901045&#24658;&#31185;.xlsx" TargetMode="External"/><Relationship Id="rId66" Type="http://schemas.openxmlformats.org/officeDocument/2006/relationships/hyperlink" Target="&#21512;&#21516;&#21407;&#20214;\1&#26376;\WG-SH1901068&#29020;&#36798;.xlsx" TargetMode="External"/><Relationship Id="rId87" Type="http://schemas.openxmlformats.org/officeDocument/2006/relationships/hyperlink" Target="&#21512;&#21516;&#21407;&#20214;\1&#26376;\WG-SH1901086&#33322;&#22825;&#37329;&#21338;.xlsx" TargetMode="External"/><Relationship Id="rId110" Type="http://schemas.openxmlformats.org/officeDocument/2006/relationships/hyperlink" Target="&#21512;&#21516;&#21407;&#20214;\2&#26376;\WG-SH1902012&#30427;&#20975;&#36798;.xlsx" TargetMode="External"/><Relationship Id="rId131" Type="http://schemas.openxmlformats.org/officeDocument/2006/relationships/hyperlink" Target="&#21512;&#21516;&#21407;&#20214;\2&#26376;\WG-SH1902032&#39640;&#21830;.xlsx" TargetMode="External"/><Relationship Id="rId327" Type="http://schemas.openxmlformats.org/officeDocument/2006/relationships/hyperlink" Target="&#21512;&#21516;&#21407;&#20214;\4&#26376;\WG-SH1904153&#26216;&#27491;.xlsx" TargetMode="External"/><Relationship Id="rId152" Type="http://schemas.openxmlformats.org/officeDocument/2006/relationships/hyperlink" Target="&#21512;&#21516;&#21407;&#20214;\2&#26376;\WG-SH1902053&#24658;&#31185;.xlsx" TargetMode="External"/><Relationship Id="rId173" Type="http://schemas.openxmlformats.org/officeDocument/2006/relationships/hyperlink" Target="&#21512;&#21516;&#21407;&#20214;\4&#26376;\WG-SH1904016&#29020;&#36798;.xlsx" TargetMode="External"/><Relationship Id="rId194" Type="http://schemas.openxmlformats.org/officeDocument/2006/relationships/hyperlink" Target="&#21512;&#21516;&#21407;&#20214;\4&#26376;\WG-SH1904043&#26093;&#33150;.xlsx" TargetMode="External"/><Relationship Id="rId208" Type="http://schemas.openxmlformats.org/officeDocument/2006/relationships/hyperlink" Target="&#21512;&#21516;&#21407;&#20214;\4&#26376;\WG-SH1904056&#27721;&#33150;.xlsx" TargetMode="External"/><Relationship Id="rId229" Type="http://schemas.openxmlformats.org/officeDocument/2006/relationships/hyperlink" Target="&#21512;&#21516;&#21407;&#20214;\4&#26376;&#20221;-&#26102;&#20195;\WG-SD1904005&#20108;&#36890;.xlsx" TargetMode="External"/><Relationship Id="rId240" Type="http://schemas.openxmlformats.org/officeDocument/2006/relationships/hyperlink" Target="&#21512;&#21516;&#21407;&#20214;\4&#26376;&#20221;-&#26102;&#20195;\WG-SD1904016&#24658;&#31185;.xlsx" TargetMode="External"/><Relationship Id="rId261" Type="http://schemas.openxmlformats.org/officeDocument/2006/relationships/hyperlink" Target="&#21512;&#21516;&#21407;&#20214;\4&#26376;\WG-SH1904085-&#20037;&#25463;.xlsx" TargetMode="External"/><Relationship Id="rId14" Type="http://schemas.openxmlformats.org/officeDocument/2006/relationships/hyperlink" Target="&#21512;&#21516;&#21407;&#20214;\1&#26376;\WG-SH1901014&#24658;&#31185;.xlsx" TargetMode="External"/><Relationship Id="rId35" Type="http://schemas.openxmlformats.org/officeDocument/2006/relationships/hyperlink" Target="&#21512;&#21516;&#21407;&#20214;\1&#26376;\WG-SH1901036&#24658;&#31185;.xlsx" TargetMode="External"/><Relationship Id="rId56" Type="http://schemas.openxmlformats.org/officeDocument/2006/relationships/hyperlink" Target="&#21512;&#21516;&#21407;&#20214;\1&#26376;\WG-SH1901055&#19978;&#26085;.xlsx" TargetMode="External"/><Relationship Id="rId77" Type="http://schemas.openxmlformats.org/officeDocument/2006/relationships/hyperlink" Target="&#21512;&#21516;&#21407;&#20214;\1&#26376;\WG-SH1901076&#19978;&#26085;.xlsx" TargetMode="External"/><Relationship Id="rId100" Type="http://schemas.openxmlformats.org/officeDocument/2006/relationships/hyperlink" Target="&#21512;&#21516;&#21407;&#20214;\2&#26376;\WG-SH1902001&#39640;&#21830;.xlsx" TargetMode="External"/><Relationship Id="rId282" Type="http://schemas.openxmlformats.org/officeDocument/2006/relationships/hyperlink" Target="&#21512;&#21516;&#21407;&#20214;\4&#26376;\WG-SH1904107&#29020;&#36798;.xlsx" TargetMode="External"/><Relationship Id="rId317" Type="http://schemas.openxmlformats.org/officeDocument/2006/relationships/hyperlink" Target="&#21512;&#21516;&#21407;&#20214;\4&#26376;\WG-SH1904141&#32852;&#31185;.xlsx" TargetMode="External"/><Relationship Id="rId338" Type="http://schemas.openxmlformats.org/officeDocument/2006/relationships/hyperlink" Target="&#21512;&#21516;&#21407;&#20214;\4&#26376;\WG-SH1904160&#39640;&#21830;.xlsx" TargetMode="External"/><Relationship Id="rId8" Type="http://schemas.openxmlformats.org/officeDocument/2006/relationships/hyperlink" Target="&#21512;&#21516;&#21407;&#20214;/1&#26376;/WG-SH1901007&#38400;&#19990;&#21338;.xlsx" TargetMode="External"/><Relationship Id="rId98" Type="http://schemas.openxmlformats.org/officeDocument/2006/relationships/hyperlink" Target="&#21512;&#21516;&#21407;&#20214;\1&#26376;\WG-SH1901099&#39640;&#21830;.xlsx" TargetMode="External"/><Relationship Id="rId121" Type="http://schemas.openxmlformats.org/officeDocument/2006/relationships/hyperlink" Target="&#21512;&#21516;&#21407;&#20214;\2&#26376;\WG-SH1902023&#20852;&#20255;.xlsx" TargetMode="External"/><Relationship Id="rId142" Type="http://schemas.openxmlformats.org/officeDocument/2006/relationships/hyperlink" Target="&#21512;&#21516;&#21407;&#20214;\2&#26376;\WG-SH1902043&#33150;&#32724;&#32768;&#36745;.xlsx" TargetMode="External"/><Relationship Id="rId163" Type="http://schemas.openxmlformats.org/officeDocument/2006/relationships/hyperlink" Target="&#21512;&#21516;&#21407;&#20214;\4&#26376;\WG-SH1904009&#24494;&#31859;.xlsx" TargetMode="External"/><Relationship Id="rId184" Type="http://schemas.openxmlformats.org/officeDocument/2006/relationships/hyperlink" Target="&#21512;&#21516;&#21407;&#20214;\4&#26376;\WG-SH1904029&#26093;&#33150;.xlsx" TargetMode="External"/><Relationship Id="rId219" Type="http://schemas.openxmlformats.org/officeDocument/2006/relationships/hyperlink" Target="&#21512;&#21516;&#21407;&#20214;\4&#26376;\WG-SH1904065&#24658;&#31185;.xlsx" TargetMode="External"/><Relationship Id="rId3" Type="http://schemas.openxmlformats.org/officeDocument/2006/relationships/hyperlink" Target="&#21512;&#21516;&#21407;&#20214;/1&#26376;/WG-SH1901002&#30427;&#20975;&#36798;.xlsx" TargetMode="External"/><Relationship Id="rId214" Type="http://schemas.openxmlformats.org/officeDocument/2006/relationships/hyperlink" Target="&#21512;&#21516;&#21407;&#20214;\4&#26376;\WG-SH1904060-&#20037;&#25463;.xlsx" TargetMode="External"/><Relationship Id="rId230" Type="http://schemas.openxmlformats.org/officeDocument/2006/relationships/hyperlink" Target="&#21512;&#21516;&#21407;&#20214;\4&#26376;&#20221;-&#26102;&#20195;\WG-SD1904006&#38400;&#19990;&#21338;.xlsx" TargetMode="External"/><Relationship Id="rId235" Type="http://schemas.openxmlformats.org/officeDocument/2006/relationships/hyperlink" Target="&#21512;&#21516;&#21407;&#20214;\4&#26376;&#20221;-&#26102;&#20195;\WG-SD1904011&#38400;&#19990;&#21338;.xlsx" TargetMode="External"/><Relationship Id="rId251" Type="http://schemas.openxmlformats.org/officeDocument/2006/relationships/hyperlink" Target="&#21512;&#21516;&#21407;&#20214;\4&#26376;\WG-SH1904075&#24658;&#31185;.xlsx" TargetMode="External"/><Relationship Id="rId256" Type="http://schemas.openxmlformats.org/officeDocument/2006/relationships/hyperlink" Target="&#21512;&#21516;&#21407;&#20214;\4&#26376;\WG-SH1904080&#24247;&#19994;.xlsx" TargetMode="External"/><Relationship Id="rId277" Type="http://schemas.openxmlformats.org/officeDocument/2006/relationships/hyperlink" Target="&#21512;&#21516;&#21407;&#20214;\4&#26376;\WG-SH1904104&#20852;&#20255;.xlsx" TargetMode="External"/><Relationship Id="rId298" Type="http://schemas.openxmlformats.org/officeDocument/2006/relationships/hyperlink" Target="&#21512;&#21516;&#21407;&#20214;\4&#26376;\WG-SD1904122&#27721;&#33150;.xlsx" TargetMode="External"/><Relationship Id="rId25" Type="http://schemas.openxmlformats.org/officeDocument/2006/relationships/hyperlink" Target="&#21512;&#21516;&#21407;&#20214;\1&#26376;\WG-SH1901025&#27721;&#33150;.xlsx" TargetMode="External"/><Relationship Id="rId46" Type="http://schemas.openxmlformats.org/officeDocument/2006/relationships/hyperlink" Target="&#21512;&#21516;&#21407;&#20214;\1&#26376;\WG-SH1901046&#21776;&#24037;.xlsx" TargetMode="External"/><Relationship Id="rId67" Type="http://schemas.openxmlformats.org/officeDocument/2006/relationships/hyperlink" Target="&#21512;&#21516;&#21407;&#20214;\1&#26376;\WG-SH1901069&#33322;&#22825;&#37329;&#21338;.xlsx" TargetMode="External"/><Relationship Id="rId116" Type="http://schemas.openxmlformats.org/officeDocument/2006/relationships/hyperlink" Target="&#21512;&#21516;&#21407;&#20214;\2&#26376;\WG-SH1902017&#24658;&#31185;.xlsx" TargetMode="External"/><Relationship Id="rId137" Type="http://schemas.openxmlformats.org/officeDocument/2006/relationships/hyperlink" Target="&#21512;&#21516;&#21407;&#20214;\2&#26376;\WG-SH1902039&#38400;&#19990;&#21338;.xlsx" TargetMode="External"/><Relationship Id="rId158" Type="http://schemas.openxmlformats.org/officeDocument/2006/relationships/hyperlink" Target="&#21512;&#21516;&#21407;&#20214;\4&#26376;\WG-SH1904004&#24658;&#31185;.xlsx" TargetMode="External"/><Relationship Id="rId272" Type="http://schemas.openxmlformats.org/officeDocument/2006/relationships/hyperlink" Target="&#21512;&#21516;&#21407;&#20214;\4&#26376;\WG-SH1904096&#38400;&#19990;&#21338;.xlsx" TargetMode="External"/><Relationship Id="rId293" Type="http://schemas.openxmlformats.org/officeDocument/2006/relationships/hyperlink" Target="&#21512;&#21516;&#21407;&#20214;\4&#26376;\WG-SD1904117&#38400;&#19990;&#21338;.xlsx" TargetMode="External"/><Relationship Id="rId302" Type="http://schemas.openxmlformats.org/officeDocument/2006/relationships/hyperlink" Target="&#21512;&#21516;&#21407;&#20214;\4&#26376;\WG-SH1904126&#24658;&#31185;.xlsx" TargetMode="External"/><Relationship Id="rId307" Type="http://schemas.openxmlformats.org/officeDocument/2006/relationships/hyperlink" Target="&#21512;&#21516;&#21407;&#20214;\4&#26376;\WG-SH1904134&#20975;&#37995;.xlsx" TargetMode="External"/><Relationship Id="rId323" Type="http://schemas.openxmlformats.org/officeDocument/2006/relationships/hyperlink" Target="&#21512;&#21516;&#21407;&#20214;\4&#26376;\WG-SD1904150&#30333;&#20113;.xlsx" TargetMode="External"/><Relationship Id="rId328" Type="http://schemas.openxmlformats.org/officeDocument/2006/relationships/hyperlink" Target="&#21512;&#21516;&#21407;&#20214;\4&#26376;\WG-SD1904149&#30427;&#20975;&#36798;.xlsx" TargetMode="External"/><Relationship Id="rId20" Type="http://schemas.openxmlformats.org/officeDocument/2006/relationships/hyperlink" Target="&#21512;&#21516;&#21407;&#20214;\1&#26376;\WG-SH1901020&#20852;&#20255;.xlsx" TargetMode="External"/><Relationship Id="rId41" Type="http://schemas.openxmlformats.org/officeDocument/2006/relationships/hyperlink" Target="&#21512;&#21516;&#21407;&#20214;\1&#26376;\WG-SH1901040&#20852;&#20255;.xlsx" TargetMode="External"/><Relationship Id="rId62" Type="http://schemas.openxmlformats.org/officeDocument/2006/relationships/hyperlink" Target="&#21512;&#21516;&#21407;&#20214;\1&#26376;\WG-SH1901061&#26124;&#19968;.xlsx" TargetMode="External"/><Relationship Id="rId83" Type="http://schemas.openxmlformats.org/officeDocument/2006/relationships/hyperlink" Target="&#21512;&#21516;&#21407;&#20214;\1&#26376;\WG-SH1901082&#30333;&#20113;.xlsx" TargetMode="External"/><Relationship Id="rId88" Type="http://schemas.openxmlformats.org/officeDocument/2006/relationships/hyperlink" Target="&#21512;&#21516;&#21407;&#20214;\1&#26376;\WG-SH1901088&#24658;&#31185;.xlsx" TargetMode="External"/><Relationship Id="rId111" Type="http://schemas.openxmlformats.org/officeDocument/2006/relationships/hyperlink" Target="&#21512;&#21516;&#21407;&#20214;\2&#26376;\WG-SH1902013&#30427;&#20975;&#36798;.xlsx" TargetMode="External"/><Relationship Id="rId132" Type="http://schemas.openxmlformats.org/officeDocument/2006/relationships/hyperlink" Target="&#21512;&#21516;&#21407;&#20214;\2&#26376;\WG-SH1902033&#39640;&#21830;.xlsx" TargetMode="External"/><Relationship Id="rId153" Type="http://schemas.openxmlformats.org/officeDocument/2006/relationships/hyperlink" Target="&#21512;&#21516;&#21407;&#20214;\2&#26376;\WG-SH1902054&#29577;&#25463;.xlsx" TargetMode="External"/><Relationship Id="rId174" Type="http://schemas.openxmlformats.org/officeDocument/2006/relationships/hyperlink" Target="&#21512;&#21516;&#21407;&#20214;\4&#26376;\WG-SH1904015&#30408;&#31185;.xlsx" TargetMode="External"/><Relationship Id="rId179" Type="http://schemas.openxmlformats.org/officeDocument/2006/relationships/hyperlink" Target="&#21512;&#21516;&#21407;&#20214;\4&#26376;\WG-SH1904024&#24658;&#31185;.xlsx" TargetMode="External"/><Relationship Id="rId195" Type="http://schemas.openxmlformats.org/officeDocument/2006/relationships/hyperlink" Target="&#21512;&#21516;&#21407;&#20214;\4&#26376;\WG-SH1904041&#38400;&#19990;&#21338;.xlsx" TargetMode="External"/><Relationship Id="rId209" Type="http://schemas.openxmlformats.org/officeDocument/2006/relationships/hyperlink" Target="&#21512;&#21516;&#21407;&#20214;\4&#26376;\WG-SH1904048&#26093;&#33150;.xlsx" TargetMode="External"/><Relationship Id="rId190" Type="http://schemas.openxmlformats.org/officeDocument/2006/relationships/hyperlink" Target="&#21512;&#21516;&#21407;&#20214;\4&#26376;\WG-SH1904035&#24658;&#31185;.xlsx" TargetMode="External"/><Relationship Id="rId204" Type="http://schemas.openxmlformats.org/officeDocument/2006/relationships/hyperlink" Target="&#21512;&#21516;&#21407;&#20214;\4&#26376;\WG-SH1904052&#30427;&#20975;&#36798;.xlsx" TargetMode="External"/><Relationship Id="rId220" Type="http://schemas.openxmlformats.org/officeDocument/2006/relationships/hyperlink" Target="&#21512;&#21516;&#21407;&#20214;\4&#26376;\WG-SH1904066&#37329;&#38155;.xlsx" TargetMode="External"/><Relationship Id="rId225" Type="http://schemas.openxmlformats.org/officeDocument/2006/relationships/hyperlink" Target="&#21512;&#21516;&#21407;&#20214;\4&#26376;&#20221;-&#26102;&#20195;\WG-SD1904001&#39046;&#27719;&#20852;.xlsx" TargetMode="External"/><Relationship Id="rId241" Type="http://schemas.openxmlformats.org/officeDocument/2006/relationships/hyperlink" Target="&#21512;&#21516;&#21407;&#20214;\4&#26376;&#20221;-&#26102;&#20195;\WG-SD1904017&#20852;&#20255;.xlsx" TargetMode="External"/><Relationship Id="rId246" Type="http://schemas.openxmlformats.org/officeDocument/2006/relationships/hyperlink" Target="&#21512;&#21516;&#21407;&#20214;\4&#26376;&#20221;-&#26102;&#20195;\WG-SD1904022&#30408;&#31185;.xlsx" TargetMode="External"/><Relationship Id="rId267" Type="http://schemas.openxmlformats.org/officeDocument/2006/relationships/hyperlink" Target="&#21512;&#21516;&#21407;&#20214;\4&#26376;\WG-SD1904091&#30408;&#31185;.xlsx" TargetMode="External"/><Relationship Id="rId288" Type="http://schemas.openxmlformats.org/officeDocument/2006/relationships/hyperlink" Target="&#21512;&#21516;&#21407;&#20214;\4&#26376;\WG-SD1904111&#39046;&#27719;&#20852;.xlsx" TargetMode="External"/><Relationship Id="rId15" Type="http://schemas.openxmlformats.org/officeDocument/2006/relationships/hyperlink" Target="&#21512;&#21516;&#21407;&#20214;\1&#26376;\WG-SH1901015&#38400;&#19990;&#21338;.xlsx" TargetMode="External"/><Relationship Id="rId36" Type="http://schemas.openxmlformats.org/officeDocument/2006/relationships/hyperlink" Target="&#21512;&#21516;&#21407;&#20214;\1&#26376;\WG-SH1901037&#26093;&#33150;.xlsx" TargetMode="External"/><Relationship Id="rId57" Type="http://schemas.openxmlformats.org/officeDocument/2006/relationships/hyperlink" Target="&#21512;&#21516;&#21407;&#20214;\1&#26376;\WG-SH1901056&#21452;&#33021;.xlsx" TargetMode="External"/><Relationship Id="rId106" Type="http://schemas.openxmlformats.org/officeDocument/2006/relationships/hyperlink" Target="&#21512;&#21516;&#21407;&#20214;\2&#26376;\WG-SH1902007-&#20037;&#25463;.xlsx" TargetMode="External"/><Relationship Id="rId127" Type="http://schemas.openxmlformats.org/officeDocument/2006/relationships/hyperlink" Target="&#21512;&#21516;&#21407;&#20214;\2&#26376;\WG-SH1902029&#24658;&#31185;.xlsx" TargetMode="External"/><Relationship Id="rId262" Type="http://schemas.openxmlformats.org/officeDocument/2006/relationships/hyperlink" Target="&#21512;&#21516;&#21407;&#20214;\4&#26376;\WG-SH1904086&#20852;&#20255;.xlsx" TargetMode="External"/><Relationship Id="rId283" Type="http://schemas.openxmlformats.org/officeDocument/2006/relationships/hyperlink" Target="&#21512;&#21516;&#21407;&#20214;\4&#26376;\WG-SD1904108&#27721;&#33150;.xlsx" TargetMode="External"/><Relationship Id="rId313" Type="http://schemas.openxmlformats.org/officeDocument/2006/relationships/hyperlink" Target="&#21512;&#21516;&#21407;&#20214;\4&#26376;\WG-SD1904131&#39046;&#27719;&#20852;.xlsx" TargetMode="External"/><Relationship Id="rId318" Type="http://schemas.openxmlformats.org/officeDocument/2006/relationships/hyperlink" Target="&#21512;&#21516;&#21407;&#20214;\4&#26376;\WG-SH1904142&#20159;&#39034;&#36890;.xlsx" TargetMode="External"/><Relationship Id="rId339" Type="http://schemas.openxmlformats.org/officeDocument/2006/relationships/hyperlink" Target="&#21512;&#21516;&#21407;&#20214;\4&#26376;\WG-SD1904161&#29677;&#33433;.xlsx" TargetMode="External"/><Relationship Id="rId10" Type="http://schemas.openxmlformats.org/officeDocument/2006/relationships/hyperlink" Target="&#21512;&#21516;&#21407;&#20214;\1&#26376;\WG-SH1901009&#38400;&#19990;&#21338;.xlsx" TargetMode="External"/><Relationship Id="rId31" Type="http://schemas.openxmlformats.org/officeDocument/2006/relationships/hyperlink" Target="&#21512;&#21516;&#21407;&#20214;\1&#26376;\WG-SH1901031&#20122;&#24503;&#23458;.xlsx" TargetMode="External"/><Relationship Id="rId52" Type="http://schemas.openxmlformats.org/officeDocument/2006/relationships/hyperlink" Target="&#21512;&#21516;&#21407;&#20214;\1&#26376;\WG-SH1901052&#20852;&#20255;.xlsx" TargetMode="External"/><Relationship Id="rId73" Type="http://schemas.openxmlformats.org/officeDocument/2006/relationships/hyperlink" Target="&#21512;&#21516;&#21407;&#20214;\1&#26376;\WG-SH1901072&#38400;&#19990;&#21338;.xlsx" TargetMode="External"/><Relationship Id="rId78" Type="http://schemas.openxmlformats.org/officeDocument/2006/relationships/hyperlink" Target="&#21512;&#21516;&#21407;&#20214;\1&#26376;\WG-SH1901077&#24658;&#33538;.xlsx" TargetMode="External"/><Relationship Id="rId94" Type="http://schemas.openxmlformats.org/officeDocument/2006/relationships/hyperlink" Target="&#21512;&#21516;&#21407;&#20214;\1&#26376;\WG-SH1901094&#35802;&#21338;.xlsx" TargetMode="External"/><Relationship Id="rId99" Type="http://schemas.openxmlformats.org/officeDocument/2006/relationships/hyperlink" Target="&#21512;&#21516;&#21407;&#20214;\1&#26376;\WG-SH1901089&#30021;&#36890;.xlsx" TargetMode="External"/><Relationship Id="rId101" Type="http://schemas.openxmlformats.org/officeDocument/2006/relationships/hyperlink" Target="&#21512;&#21516;&#21407;&#20214;\2&#26376;\WG-SH1902002&#32034;&#29305;.xlsx" TargetMode="External"/><Relationship Id="rId122" Type="http://schemas.openxmlformats.org/officeDocument/2006/relationships/hyperlink" Target="&#21512;&#21516;&#21407;&#20214;\2&#26376;\WG-SH1902024&#33322;&#22825;&#37329;&#21338;.xlsx" TargetMode="External"/><Relationship Id="rId143" Type="http://schemas.openxmlformats.org/officeDocument/2006/relationships/hyperlink" Target="&#21512;&#21516;&#21407;&#20214;\2&#26376;\WG-SH1902044&#39640;&#21830;.xlsx" TargetMode="External"/><Relationship Id="rId148" Type="http://schemas.openxmlformats.org/officeDocument/2006/relationships/hyperlink" Target="&#21512;&#21516;&#21407;&#20214;\2&#26376;\WG-SH1902049&#39640;&#21830;.xlsx" TargetMode="External"/><Relationship Id="rId164" Type="http://schemas.openxmlformats.org/officeDocument/2006/relationships/hyperlink" Target="&#21512;&#21516;&#21407;&#20214;\4&#26376;\WG-SH1904010&#38400;&#19990;&#21338;.xlsx" TargetMode="External"/><Relationship Id="rId169" Type="http://schemas.openxmlformats.org/officeDocument/2006/relationships/hyperlink" Target="&#21512;&#21516;&#21407;&#20214;\4&#26376;\WG-SH1904018&#28966;&#20316;.xlsx" TargetMode="External"/><Relationship Id="rId185" Type="http://schemas.openxmlformats.org/officeDocument/2006/relationships/hyperlink" Target="&#21512;&#21516;&#21407;&#20214;\4&#26376;\WG-SH1904031&#39640;&#21830;.xlsx" TargetMode="External"/><Relationship Id="rId334" Type="http://schemas.openxmlformats.org/officeDocument/2006/relationships/hyperlink" Target="&#21512;&#21516;&#21407;&#20214;\4&#26376;\WG-SD1904159&#29677;&#33433;.xlsx" TargetMode="External"/><Relationship Id="rId4" Type="http://schemas.openxmlformats.org/officeDocument/2006/relationships/hyperlink" Target="&#21512;&#21516;&#21407;&#20214;\1&#26376;\WG-SH1901003&#20852;&#20255;.xlsx" TargetMode="External"/><Relationship Id="rId9" Type="http://schemas.openxmlformats.org/officeDocument/2006/relationships/hyperlink" Target="&#21512;&#21516;&#21407;&#20214;\1&#26376;\WG-SH1901008&#38400;&#19990;&#21338;.xlsx" TargetMode="External"/><Relationship Id="rId180" Type="http://schemas.openxmlformats.org/officeDocument/2006/relationships/hyperlink" Target="&#21512;&#21516;&#21407;&#20214;\4&#26376;\WG-SH1904026&#24658;&#31185;.xlsx" TargetMode="External"/><Relationship Id="rId210" Type="http://schemas.openxmlformats.org/officeDocument/2006/relationships/hyperlink" Target="&#21512;&#21516;&#21407;&#20214;\4&#26376;\WG-SH1904050&#20975;&#37995;.xlsx" TargetMode="External"/><Relationship Id="rId215" Type="http://schemas.openxmlformats.org/officeDocument/2006/relationships/hyperlink" Target="&#21512;&#21516;&#21407;&#20214;\4&#26376;\WG-SH1904061&#38400;&#19990;&#21338;.xlsx" TargetMode="External"/><Relationship Id="rId236" Type="http://schemas.openxmlformats.org/officeDocument/2006/relationships/hyperlink" Target="&#21512;&#21516;&#21407;&#20214;\4&#26376;&#20221;-&#26102;&#20195;\WG-SD1904012&#30427;&#20975;&#36798;.xlsx" TargetMode="External"/><Relationship Id="rId257" Type="http://schemas.openxmlformats.org/officeDocument/2006/relationships/hyperlink" Target="&#21512;&#21516;&#21407;&#20214;\4&#26376;\WG-SH1904081&#26207;&#26480;.xlsx" TargetMode="External"/><Relationship Id="rId278" Type="http://schemas.openxmlformats.org/officeDocument/2006/relationships/hyperlink" Target="&#21512;&#21516;&#21407;&#20214;\4&#26376;\WG-SH1904102&#24658;&#31185;.xlsx" TargetMode="External"/><Relationship Id="rId26" Type="http://schemas.openxmlformats.org/officeDocument/2006/relationships/hyperlink" Target="&#21512;&#21516;&#21407;&#20214;\1&#26376;\WG-SH1901027&#32034;&#29305;.xlsx" TargetMode="External"/><Relationship Id="rId231" Type="http://schemas.openxmlformats.org/officeDocument/2006/relationships/hyperlink" Target="&#21512;&#21516;&#21407;&#20214;\4&#26376;&#20221;-&#26102;&#20195;\WG-SD1904007&#30427;&#20975;&#36798;.xlsx" TargetMode="External"/><Relationship Id="rId252" Type="http://schemas.openxmlformats.org/officeDocument/2006/relationships/hyperlink" Target="&#21512;&#21516;&#21407;&#20214;\4&#26376;\WG-SH1904076&#20852;&#20255;.xlsx" TargetMode="External"/><Relationship Id="rId273" Type="http://schemas.openxmlformats.org/officeDocument/2006/relationships/hyperlink" Target="&#21512;&#21516;&#21407;&#20214;\4&#26376;\WG-SH1904097&#24658;&#31185;.xlsx" TargetMode="External"/><Relationship Id="rId294" Type="http://schemas.openxmlformats.org/officeDocument/2006/relationships/hyperlink" Target="&#21512;&#21516;&#21407;&#20214;\4&#26376;\WG-SD1904118&#39046;&#27719;&#20852;.xlsx" TargetMode="External"/><Relationship Id="rId308" Type="http://schemas.openxmlformats.org/officeDocument/2006/relationships/hyperlink" Target="&#21512;&#21516;&#21407;&#20214;\4&#26376;\WG-SH1904137&#20122;&#24503;&#23458;.xlsx" TargetMode="External"/><Relationship Id="rId329" Type="http://schemas.openxmlformats.org/officeDocument/2006/relationships/hyperlink" Target="&#21512;&#21516;&#21407;&#20214;\4&#26376;\WG-SH1904154&#32852;&#31185;.xlsx" TargetMode="External"/><Relationship Id="rId47" Type="http://schemas.openxmlformats.org/officeDocument/2006/relationships/hyperlink" Target="&#21512;&#21516;&#21407;&#20214;\1&#26376;\WG-SH1901047&#20852;&#20255;.xlsx" TargetMode="External"/><Relationship Id="rId68" Type="http://schemas.openxmlformats.org/officeDocument/2006/relationships/hyperlink" Target="&#21512;&#21516;&#21407;&#20214;\1&#26376;\WG-SH1901070&#30427;&#20975;&#36798;.xlsx" TargetMode="External"/><Relationship Id="rId89" Type="http://schemas.openxmlformats.org/officeDocument/2006/relationships/hyperlink" Target="&#21512;&#21516;&#21407;&#20214;\1&#26376;\WG-SH1901087&#40511;&#39034;.xlsx" TargetMode="External"/><Relationship Id="rId112" Type="http://schemas.openxmlformats.org/officeDocument/2006/relationships/hyperlink" Target="&#21512;&#21516;&#21407;&#20214;\2&#26376;\WG-SH1902011&#24658;&#31185;.xlsx" TargetMode="External"/><Relationship Id="rId133" Type="http://schemas.openxmlformats.org/officeDocument/2006/relationships/hyperlink" Target="&#21512;&#21516;&#21407;&#20214;\2&#26376;\WG-SH1902034&#39640;&#21830;.xlsx" TargetMode="External"/><Relationship Id="rId154" Type="http://schemas.openxmlformats.org/officeDocument/2006/relationships/hyperlink" Target="&#21512;&#21516;&#21407;&#20214;\2&#26376;\WG-SH1902055&#21326;&#26124;&#26480;.xlsx" TargetMode="External"/><Relationship Id="rId175" Type="http://schemas.openxmlformats.org/officeDocument/2006/relationships/hyperlink" Target="&#21512;&#21516;&#21407;&#20214;\4&#26376;\WG-SH1904021&#38400;&#19990;&#21338;.xlsx" TargetMode="External"/><Relationship Id="rId340" Type="http://schemas.openxmlformats.org/officeDocument/2006/relationships/hyperlink" Target="&#21512;&#21516;&#21407;&#20214;\4&#26376;\WG-SD1904162&#30427;&#20975;&#36798;.xlsx" TargetMode="External"/><Relationship Id="rId196" Type="http://schemas.openxmlformats.org/officeDocument/2006/relationships/hyperlink" Target="&#21512;&#21516;&#21407;&#20214;\4&#26376;\WG-SH1904042&#28966;&#20316;.xlsx" TargetMode="External"/><Relationship Id="rId200" Type="http://schemas.openxmlformats.org/officeDocument/2006/relationships/hyperlink" Target="&#21512;&#21516;&#21407;&#20214;\4&#26376;\WG-SH1904046&#38400;&#19990;&#21338;.xlsx" TargetMode="External"/><Relationship Id="rId16" Type="http://schemas.openxmlformats.org/officeDocument/2006/relationships/hyperlink" Target="&#21512;&#21516;&#21407;&#20214;\1&#26376;\WG-SH1901018&#39640;&#21830;.xlsx" TargetMode="External"/><Relationship Id="rId221" Type="http://schemas.openxmlformats.org/officeDocument/2006/relationships/hyperlink" Target="&#21512;&#21516;&#21407;&#20214;\4&#26376;\WG-SH1904068&#39046;&#27719;&#20852;.xlsx" TargetMode="External"/><Relationship Id="rId242" Type="http://schemas.openxmlformats.org/officeDocument/2006/relationships/hyperlink" Target="&#21512;&#21516;&#21407;&#20214;\4&#26376;&#20221;-&#26102;&#20195;\WG-SD1904018&#26093;&#33150;.xlsx" TargetMode="External"/><Relationship Id="rId263" Type="http://schemas.openxmlformats.org/officeDocument/2006/relationships/hyperlink" Target="&#21512;&#21516;&#21407;&#20214;\4&#26376;\WG-SH1904087&#20852;&#20255;.xlsx" TargetMode="External"/><Relationship Id="rId284" Type="http://schemas.openxmlformats.org/officeDocument/2006/relationships/hyperlink" Target="&#21512;&#21516;&#21407;&#20214;\4&#26376;\WG-SD1904109&#38400;&#19990;&#21338;.xlsx" TargetMode="External"/><Relationship Id="rId319" Type="http://schemas.openxmlformats.org/officeDocument/2006/relationships/hyperlink" Target="&#21512;&#21516;&#21407;&#20214;\4&#26376;\WG-SH1904143&#39046;&#27719;&#20852;.xlsx" TargetMode="External"/><Relationship Id="rId37" Type="http://schemas.openxmlformats.org/officeDocument/2006/relationships/hyperlink" Target="&#21512;&#21516;&#21407;&#20214;\1&#26376;\WG-SH1901038&#39640;&#21830;.xlsx" TargetMode="External"/><Relationship Id="rId58" Type="http://schemas.openxmlformats.org/officeDocument/2006/relationships/hyperlink" Target="&#21512;&#21516;&#21407;&#20214;\1&#26376;\WG-SH1901057&#20852;&#20255;.xlsx" TargetMode="External"/><Relationship Id="rId79" Type="http://schemas.openxmlformats.org/officeDocument/2006/relationships/hyperlink" Target="&#21512;&#21516;&#21407;&#20214;\1&#26376;\WG-SH1901078&#24658;&#31185;.xlsx" TargetMode="External"/><Relationship Id="rId102" Type="http://schemas.openxmlformats.org/officeDocument/2006/relationships/hyperlink" Target="&#21512;&#21516;&#21407;&#20214;\2&#26376;\WG-SH1902004&#20159;&#39034;&#36890;.xlsx" TargetMode="External"/><Relationship Id="rId123" Type="http://schemas.openxmlformats.org/officeDocument/2006/relationships/hyperlink" Target="&#21512;&#21516;&#21407;&#20214;\2&#26376;\WG-SH1902025&#20159;&#39034;&#36890;.xlsx" TargetMode="External"/><Relationship Id="rId144" Type="http://schemas.openxmlformats.org/officeDocument/2006/relationships/hyperlink" Target="&#21512;&#21516;&#21407;&#20214;\2&#26376;\WG-SH1902045&#39134;&#40857;.xlsx" TargetMode="External"/><Relationship Id="rId330" Type="http://schemas.openxmlformats.org/officeDocument/2006/relationships/hyperlink" Target="&#21512;&#21516;&#21407;&#20214;\4&#26376;\WG-SH1904155&#38400;&#19990;&#21338;.xlsx" TargetMode="External"/><Relationship Id="rId90" Type="http://schemas.openxmlformats.org/officeDocument/2006/relationships/hyperlink" Target="&#21512;&#21516;&#21407;&#20214;\1&#26376;\WG-SH1901090&#20852;&#20255;.xlsx" TargetMode="External"/><Relationship Id="rId165" Type="http://schemas.openxmlformats.org/officeDocument/2006/relationships/hyperlink" Target="&#21512;&#21516;&#21407;&#20214;\4&#26376;\WG-SH1904011&#28966;&#20316;.xlsx" TargetMode="External"/><Relationship Id="rId186" Type="http://schemas.openxmlformats.org/officeDocument/2006/relationships/hyperlink" Target="&#21512;&#21516;&#21407;&#20214;\4&#26376;\WG-SH1904032&#20159;&#39034;&#36890;.xlsx" TargetMode="External"/><Relationship Id="rId211" Type="http://schemas.openxmlformats.org/officeDocument/2006/relationships/hyperlink" Target="&#21512;&#21516;&#21407;&#20214;\4&#26376;\WG-SH1904057&#24658;&#31185;.xlsx" TargetMode="External"/><Relationship Id="rId232" Type="http://schemas.openxmlformats.org/officeDocument/2006/relationships/hyperlink" Target="&#21512;&#21516;&#21407;&#20214;\4&#26376;&#20221;-&#26102;&#20195;\WG-SD1904008&#27721;&#33150;.xlsx" TargetMode="External"/><Relationship Id="rId253" Type="http://schemas.openxmlformats.org/officeDocument/2006/relationships/hyperlink" Target="&#21512;&#21516;&#21407;&#20214;\4&#26376;\WG-SH1904078&#20159;&#39034;&#36890;.xlsx" TargetMode="External"/><Relationship Id="rId274" Type="http://schemas.openxmlformats.org/officeDocument/2006/relationships/hyperlink" Target="&#21512;&#21516;&#21407;&#20214;\4&#26376;\WG-SH1904098&#20852;&#20255;.xlsx" TargetMode="External"/><Relationship Id="rId295" Type="http://schemas.openxmlformats.org/officeDocument/2006/relationships/hyperlink" Target="&#21512;&#21516;&#21407;&#20214;\4&#26376;\WG-SH1904119&#20852;&#20255;.xlsx" TargetMode="External"/><Relationship Id="rId309" Type="http://schemas.openxmlformats.org/officeDocument/2006/relationships/hyperlink" Target="&#21512;&#21516;&#21407;&#20214;\4&#26376;\WG-SH1904137&#22885;&#29790;&#29305;.xlsx" TargetMode="External"/><Relationship Id="rId27" Type="http://schemas.openxmlformats.org/officeDocument/2006/relationships/hyperlink" Target="&#21512;&#21516;&#21407;&#20214;\1&#26376;\WG-SH1901028&#24247;&#23494;&#36842;.xlsx" TargetMode="External"/><Relationship Id="rId48" Type="http://schemas.openxmlformats.org/officeDocument/2006/relationships/hyperlink" Target="&#21512;&#21516;&#21407;&#20214;\1&#26376;\WG-SH1901048&#24658;&#31185;.xlsx" TargetMode="External"/><Relationship Id="rId69" Type="http://schemas.openxmlformats.org/officeDocument/2006/relationships/hyperlink" Target="&#21512;&#21516;&#21407;&#20214;\1&#26376;\WG-SH1901064&#27779;&#26684;.xlsx" TargetMode="External"/><Relationship Id="rId113" Type="http://schemas.openxmlformats.org/officeDocument/2006/relationships/hyperlink" Target="&#21512;&#21516;&#21407;&#20214;\2&#26376;\WG-SH1902014&#24658;&#31185;.xlsx" TargetMode="External"/><Relationship Id="rId134" Type="http://schemas.openxmlformats.org/officeDocument/2006/relationships/hyperlink" Target="&#21512;&#21516;&#21407;&#20214;\2&#26376;\WG-SH1902035&#23041;&#30427;.xlsx" TargetMode="External"/><Relationship Id="rId320" Type="http://schemas.openxmlformats.org/officeDocument/2006/relationships/hyperlink" Target="&#21512;&#21516;&#21407;&#20214;\4&#26376;\WG-SH1904144&#38400;&#19990;&#21338;.xlsx" TargetMode="External"/><Relationship Id="rId80" Type="http://schemas.openxmlformats.org/officeDocument/2006/relationships/hyperlink" Target="&#21512;&#21516;&#21407;&#20214;\1&#26376;\WG-SH1901079&#30427;&#20975;&#36798;.xlsx" TargetMode="External"/><Relationship Id="rId155" Type="http://schemas.openxmlformats.org/officeDocument/2006/relationships/hyperlink" Target="&#21512;&#21516;&#21407;&#20214;\4&#26376;\WG-SH1904001&#39640;&#21830;.xlsx" TargetMode="External"/><Relationship Id="rId176" Type="http://schemas.openxmlformats.org/officeDocument/2006/relationships/hyperlink" Target="&#21512;&#21516;&#21407;&#20214;\4&#26376;\WG-SH1904022&#20852;&#20255;.xlsx" TargetMode="External"/><Relationship Id="rId197" Type="http://schemas.openxmlformats.org/officeDocument/2006/relationships/hyperlink" Target="&#21512;&#21516;&#21407;&#20214;\4&#26376;\WG-SH1904044&#24247;&#19994;.xlsx" TargetMode="External"/><Relationship Id="rId341" Type="http://schemas.openxmlformats.org/officeDocument/2006/relationships/hyperlink" Target="&#21512;&#21516;&#21407;&#20214;\4&#26376;\WG-SH1904165&#38400;&#19990;&#21338;.xlsx" TargetMode="External"/><Relationship Id="rId201" Type="http://schemas.openxmlformats.org/officeDocument/2006/relationships/hyperlink" Target="&#21512;&#21516;&#21407;&#20214;\4&#26376;\WG-SH1904047&#24658;&#31185;.xlsx" TargetMode="External"/><Relationship Id="rId222" Type="http://schemas.openxmlformats.org/officeDocument/2006/relationships/hyperlink" Target="&#21512;&#21516;&#21407;&#20214;\4&#26376;\WG-SH1904067&#20852;&#20255;.xlsx" TargetMode="External"/><Relationship Id="rId243" Type="http://schemas.openxmlformats.org/officeDocument/2006/relationships/hyperlink" Target="&#21512;&#21516;&#21407;&#20214;\4&#26376;&#20221;-&#26102;&#20195;\WG-SD1904019&#29677;&#33433;.xlsx" TargetMode="External"/><Relationship Id="rId264" Type="http://schemas.openxmlformats.org/officeDocument/2006/relationships/hyperlink" Target="&#21512;&#21516;&#21407;&#20214;\4&#26376;\WG-SH1904088&#21452;&#33021;.xlsx" TargetMode="External"/><Relationship Id="rId285" Type="http://schemas.openxmlformats.org/officeDocument/2006/relationships/hyperlink" Target="&#21512;&#21516;&#21407;&#20214;\4&#26376;\WG-SD1904110&#38400;&#19990;&#21338;.xlsx" TargetMode="External"/><Relationship Id="rId17" Type="http://schemas.openxmlformats.org/officeDocument/2006/relationships/hyperlink" Target="&#21512;&#21516;&#21407;&#20214;\1&#26376;\WG-SH1901016&#24658;&#31185;.xlsx" TargetMode="External"/><Relationship Id="rId38" Type="http://schemas.openxmlformats.org/officeDocument/2006/relationships/hyperlink" Target="&#21512;&#21516;&#21407;&#20214;\1&#26376;\WG-SH1901039&#29020;&#36798;.xlsx" TargetMode="External"/><Relationship Id="rId59" Type="http://schemas.openxmlformats.org/officeDocument/2006/relationships/hyperlink" Target="&#21512;&#21516;&#21407;&#20214;\1&#26376;\WG-SH1901058&#39640;&#21830;.xlsx" TargetMode="External"/><Relationship Id="rId103" Type="http://schemas.openxmlformats.org/officeDocument/2006/relationships/hyperlink" Target="&#21512;&#21516;&#21407;&#20214;\2&#26376;\WG-SH1902003&#24658;&#31185;.xlsx" TargetMode="External"/><Relationship Id="rId124" Type="http://schemas.openxmlformats.org/officeDocument/2006/relationships/hyperlink" Target="&#21512;&#21516;&#21407;&#20214;\2&#26376;\WG-SH1902026&#39640;&#21830;.xlsx" TargetMode="External"/><Relationship Id="rId310" Type="http://schemas.openxmlformats.org/officeDocument/2006/relationships/hyperlink" Target="&#21512;&#21516;&#21407;&#20214;\4&#26376;\WG-SH1904135&#32784;&#27679;&#38534;.xlsx" TargetMode="External"/><Relationship Id="rId70" Type="http://schemas.openxmlformats.org/officeDocument/2006/relationships/hyperlink" Target="&#21512;&#21516;&#21407;&#20214;\1&#26376;\WG-SH1901065&#30427;&#20975;&#36798;.xlsx" TargetMode="External"/><Relationship Id="rId91" Type="http://schemas.openxmlformats.org/officeDocument/2006/relationships/hyperlink" Target="&#21512;&#21516;&#21407;&#20214;\1&#26376;\WG-SH1901091&#23439;&#26222;&#26032;&#36291;.xlsx" TargetMode="External"/><Relationship Id="rId145" Type="http://schemas.openxmlformats.org/officeDocument/2006/relationships/hyperlink" Target="&#21512;&#21516;&#21407;&#20214;\2&#26376;\WG-SH1902046&#21452;&#35802;.xlsx" TargetMode="External"/><Relationship Id="rId166" Type="http://schemas.openxmlformats.org/officeDocument/2006/relationships/hyperlink" Target="&#21512;&#21516;&#21407;&#20214;\4&#26376;\WG-SH1904012&#20852;&#20255;.xlsx" TargetMode="External"/><Relationship Id="rId187" Type="http://schemas.openxmlformats.org/officeDocument/2006/relationships/hyperlink" Target="&#21512;&#21516;&#21407;&#20214;\4&#26376;\WG-SH1904034&#20852;&#20255;.xlsx" TargetMode="External"/><Relationship Id="rId331" Type="http://schemas.openxmlformats.org/officeDocument/2006/relationships/hyperlink" Target="&#21512;&#21516;&#21407;&#20214;\4&#26376;\WG-SH1904156&#30408;&#31185;.xlsx" TargetMode="External"/><Relationship Id="rId1" Type="http://schemas.openxmlformats.org/officeDocument/2006/relationships/hyperlink" Target="&#21512;&#21516;&#21407;&#20214;\1&#26376;\WG-SH1901001&#38400;&#19990;&#21338;.xlsx" TargetMode="External"/><Relationship Id="rId212" Type="http://schemas.openxmlformats.org/officeDocument/2006/relationships/hyperlink" Target="&#21512;&#21516;&#21407;&#20214;\4&#26376;\WG-SH1904058&#20852;&#20255;.xlsx" TargetMode="External"/><Relationship Id="rId233" Type="http://schemas.openxmlformats.org/officeDocument/2006/relationships/hyperlink" Target="&#21512;&#21516;&#21407;&#20214;\4&#26376;&#20221;-&#26102;&#20195;\WG-SD1904009&#39134;&#40857;.xlsx" TargetMode="External"/><Relationship Id="rId254" Type="http://schemas.openxmlformats.org/officeDocument/2006/relationships/hyperlink" Target="&#21512;&#21516;&#21407;&#20214;\4&#26376;\WG-SH1904077&#27704;&#19968;.xlsx" TargetMode="External"/><Relationship Id="rId28" Type="http://schemas.openxmlformats.org/officeDocument/2006/relationships/hyperlink" Target="&#21512;&#21516;&#21407;&#20214;\1&#26376;\WG-SH1901029&#33322;&#22825;&#37329;&#21338;.xlsx" TargetMode="External"/><Relationship Id="rId49" Type="http://schemas.openxmlformats.org/officeDocument/2006/relationships/hyperlink" Target="&#21512;&#21516;&#21407;&#20214;\1&#26376;\WG-SH1901049&#38400;&#19990;&#21338;.xlsx" TargetMode="External"/><Relationship Id="rId114" Type="http://schemas.openxmlformats.org/officeDocument/2006/relationships/hyperlink" Target="&#21512;&#21516;&#21407;&#20214;\2&#26376;\WG-SH1902015&#31168;&#27888;.xlsx" TargetMode="External"/><Relationship Id="rId275" Type="http://schemas.openxmlformats.org/officeDocument/2006/relationships/hyperlink" Target="&#21512;&#21516;&#21407;&#20214;\4&#26376;\WG-SH1904099&#26093;&#33150;.xlsx" TargetMode="External"/><Relationship Id="rId296" Type="http://schemas.openxmlformats.org/officeDocument/2006/relationships/hyperlink" Target="&#21512;&#21516;&#21407;&#20214;\4&#26376;\WG-SH1904120&#24658;&#31185;.xlsx" TargetMode="External"/><Relationship Id="rId300" Type="http://schemas.openxmlformats.org/officeDocument/2006/relationships/hyperlink" Target="&#21512;&#21516;&#21407;&#20214;\4&#26376;\WG-SH1904124&#29020;&#36798;.xlsx" TargetMode="External"/><Relationship Id="rId60" Type="http://schemas.openxmlformats.org/officeDocument/2006/relationships/hyperlink" Target="&#21512;&#21516;&#21407;&#20214;\1&#26376;\WG-SH1901059&#20159;&#39034;&#36890;.xlsx" TargetMode="External"/><Relationship Id="rId81" Type="http://schemas.openxmlformats.org/officeDocument/2006/relationships/hyperlink" Target="&#21512;&#21516;&#21407;&#20214;\1&#26376;\WG-SH1901080&#20108;&#36890;.xlsx" TargetMode="External"/><Relationship Id="rId135" Type="http://schemas.openxmlformats.org/officeDocument/2006/relationships/hyperlink" Target="&#21512;&#21516;&#21407;&#20214;\2&#26376;\WG-SH1902036&#37329;&#38155;.xlsx" TargetMode="External"/><Relationship Id="rId156" Type="http://schemas.openxmlformats.org/officeDocument/2006/relationships/hyperlink" Target="&#21512;&#21516;&#21407;&#20214;\4&#26376;\WG-SH1904002&#30427;&#20975;&#36798;.xlsx" TargetMode="External"/><Relationship Id="rId177" Type="http://schemas.openxmlformats.org/officeDocument/2006/relationships/hyperlink" Target="&#21512;&#21516;&#21407;&#20214;\4&#26376;\WG-SH1904023&#20852;&#20255;.xlsx" TargetMode="External"/><Relationship Id="rId198" Type="http://schemas.openxmlformats.org/officeDocument/2006/relationships/hyperlink" Target="&#21512;&#21516;&#21407;&#20214;\4&#26376;\WG-SH1904045&#24658;&#31185;.xlsx" TargetMode="External"/><Relationship Id="rId321" Type="http://schemas.openxmlformats.org/officeDocument/2006/relationships/hyperlink" Target="&#21512;&#21516;&#21407;&#20214;\4&#26376;\WG-SH1904145&#28966;&#20316;.xlsx" TargetMode="External"/><Relationship Id="rId202" Type="http://schemas.openxmlformats.org/officeDocument/2006/relationships/hyperlink" Target="&#21512;&#21516;&#21407;&#20214;\4&#26376;\WG-SH1904049&#30427;&#20975;&#36798;.xlsx" TargetMode="External"/><Relationship Id="rId223" Type="http://schemas.openxmlformats.org/officeDocument/2006/relationships/hyperlink" Target="&#21512;&#21516;&#21407;&#20214;\4&#26376;\WG-SH1904069&#20159;&#39034;&#36890;.xlsx" TargetMode="External"/><Relationship Id="rId244" Type="http://schemas.openxmlformats.org/officeDocument/2006/relationships/hyperlink" Target="&#21512;&#21516;&#21407;&#20214;\4&#26376;&#20221;-&#26102;&#20195;\WG-SD1904020&#27721;&#33150;.xlsx" TargetMode="External"/><Relationship Id="rId18" Type="http://schemas.openxmlformats.org/officeDocument/2006/relationships/hyperlink" Target="&#21512;&#21516;&#21407;&#20214;\1&#26376;\WG-SH1901017&#20852;&#20255;.xlsx" TargetMode="External"/><Relationship Id="rId39" Type="http://schemas.openxmlformats.org/officeDocument/2006/relationships/hyperlink" Target="&#21512;&#21516;&#21407;&#20214;\1&#26376;\WG-SH1901026&#27721;&#29305;&#22982;.xlsx" TargetMode="External"/><Relationship Id="rId265" Type="http://schemas.openxmlformats.org/officeDocument/2006/relationships/hyperlink" Target="&#21512;&#21516;&#21407;&#20214;\4&#26376;\WG-SH1904089&#39046;&#27719;&#20852;.xlsx" TargetMode="External"/><Relationship Id="rId286" Type="http://schemas.openxmlformats.org/officeDocument/2006/relationships/hyperlink" Target="&#21512;&#21516;&#21407;&#20214;\4&#26376;\WG-SD1904114&#20108;&#36890;.xlsx" TargetMode="External"/><Relationship Id="rId50" Type="http://schemas.openxmlformats.org/officeDocument/2006/relationships/hyperlink" Target="&#21512;&#21516;&#21407;&#20214;\1&#26376;\WG-SH1901050&#21326;&#26124;&#26480;.xlsx" TargetMode="External"/><Relationship Id="rId104" Type="http://schemas.openxmlformats.org/officeDocument/2006/relationships/hyperlink" Target="&#21512;&#21516;&#21407;&#20214;\2&#26376;\WG-SH1902005&#32784;&#27679;&#38534;.xlsx" TargetMode="External"/><Relationship Id="rId125" Type="http://schemas.openxmlformats.org/officeDocument/2006/relationships/hyperlink" Target="&#21512;&#21516;&#21407;&#20214;\2&#26376;\WG-SH1902027&#20159;&#39034;&#36890;.xlsx" TargetMode="External"/><Relationship Id="rId146" Type="http://schemas.openxmlformats.org/officeDocument/2006/relationships/hyperlink" Target="&#21512;&#21516;&#21407;&#20214;\2&#26376;\WG-SH1902047&#39640;&#21830;.xlsx" TargetMode="External"/><Relationship Id="rId167" Type="http://schemas.openxmlformats.org/officeDocument/2006/relationships/hyperlink" Target="&#21512;&#21516;&#21407;&#20214;\4&#26376;\WG-SH1904013&#38400;&#19990;&#21338;.xlsx" TargetMode="External"/><Relationship Id="rId188" Type="http://schemas.openxmlformats.org/officeDocument/2006/relationships/hyperlink" Target="&#21512;&#21516;&#21407;&#20214;\4&#26376;\WG-SH1904037&#26124;&#19968;.xlsx" TargetMode="External"/><Relationship Id="rId311" Type="http://schemas.openxmlformats.org/officeDocument/2006/relationships/hyperlink" Target="&#21512;&#21516;&#21407;&#20214;\4&#26376;\WG-SD1904133&#22467;&#26480;&#30462;.xlsx" TargetMode="External"/><Relationship Id="rId332" Type="http://schemas.openxmlformats.org/officeDocument/2006/relationships/hyperlink" Target="&#21512;&#21516;&#21407;&#20214;\4&#26376;\WG-SD1904158&#27721;&#33150;.xlsx" TargetMode="External"/><Relationship Id="rId71" Type="http://schemas.openxmlformats.org/officeDocument/2006/relationships/hyperlink" Target="&#21512;&#21516;&#21407;&#20214;\1&#26376;\WG-SH1901066&#39640;&#21830;.xlsx" TargetMode="External"/><Relationship Id="rId92" Type="http://schemas.openxmlformats.org/officeDocument/2006/relationships/hyperlink" Target="&#21512;&#21516;&#21407;&#20214;\1&#26376;\WG-SH1901092&#22467;&#26480;&#30462;.xlsx" TargetMode="External"/><Relationship Id="rId213" Type="http://schemas.openxmlformats.org/officeDocument/2006/relationships/hyperlink" Target="&#21512;&#21516;&#21407;&#20214;\4&#26376;\WG-SH1904059&#20852;&#20255;.xlsx" TargetMode="External"/><Relationship Id="rId234" Type="http://schemas.openxmlformats.org/officeDocument/2006/relationships/hyperlink" Target="&#21512;&#21516;&#21407;&#20214;\4&#26376;&#20221;-&#26102;&#20195;\WG-SD1904010&#29677;&#33433;.xlsx" TargetMode="External"/><Relationship Id="rId2" Type="http://schemas.openxmlformats.org/officeDocument/2006/relationships/hyperlink" Target="&#21512;&#21516;&#21407;&#20214;\1&#26376;\WG-SH1901002&#30427;&#20975;&#36798;.xlsx" TargetMode="External"/><Relationship Id="rId29" Type="http://schemas.openxmlformats.org/officeDocument/2006/relationships/hyperlink" Target="&#21512;&#21516;&#21407;&#20214;\1&#26376;\WG-SH1901030&#39640;&#21830;.xlsx" TargetMode="External"/><Relationship Id="rId255" Type="http://schemas.openxmlformats.org/officeDocument/2006/relationships/hyperlink" Target="&#21512;&#21516;&#21407;&#20214;\4&#26376;\WG-SH1904079&#24658;&#31185;.xlsx" TargetMode="External"/><Relationship Id="rId276" Type="http://schemas.openxmlformats.org/officeDocument/2006/relationships/hyperlink" Target="&#21512;&#21516;&#21407;&#20214;\4&#26376;\WG-SH1904101-&#20037;&#25463;.xlsx" TargetMode="External"/><Relationship Id="rId297" Type="http://schemas.openxmlformats.org/officeDocument/2006/relationships/hyperlink" Target="&#21512;&#21516;&#21407;&#20214;\4&#26376;\WG-SH1904121&#38400;&#19990;&#21338;.xlsx" TargetMode="External"/><Relationship Id="rId40" Type="http://schemas.openxmlformats.org/officeDocument/2006/relationships/hyperlink" Target="&#21512;&#21516;&#21407;&#20214;\1&#26376;\WG-SH1901042&#38400;&#19990;&#21338;.xlsx" TargetMode="External"/><Relationship Id="rId115" Type="http://schemas.openxmlformats.org/officeDocument/2006/relationships/hyperlink" Target="&#21512;&#21516;&#21407;&#20214;\2&#26376;\WG-SH1902016&#20852;&#20255;.xlsx" TargetMode="External"/><Relationship Id="rId136" Type="http://schemas.openxmlformats.org/officeDocument/2006/relationships/hyperlink" Target="&#21512;&#21516;&#21407;&#20214;\2&#26376;\WG-SH1902037&#38534;&#23591;.xlsx" TargetMode="External"/><Relationship Id="rId157" Type="http://schemas.openxmlformats.org/officeDocument/2006/relationships/hyperlink" Target="&#21512;&#21516;&#21407;&#20214;\4&#26376;\WG-SH1904003&#20975;&#37995;.xlsx" TargetMode="External"/><Relationship Id="rId178" Type="http://schemas.openxmlformats.org/officeDocument/2006/relationships/hyperlink" Target="&#21512;&#21516;&#21407;&#20214;\4&#26376;\WG-SH1904025&#39640;&#21830;.xlsx" TargetMode="External"/><Relationship Id="rId301" Type="http://schemas.openxmlformats.org/officeDocument/2006/relationships/hyperlink" Target="&#21512;&#21516;&#21407;&#20214;\4&#26376;\WG-SH1904125&#30427;&#20975;&#36798;.xlsx" TargetMode="External"/><Relationship Id="rId322" Type="http://schemas.openxmlformats.org/officeDocument/2006/relationships/hyperlink" Target="&#21512;&#21516;&#21407;&#20214;\4&#26376;\WG-SH1904146&#24658;&#31185;.xlsx" TargetMode="External"/><Relationship Id="rId61" Type="http://schemas.openxmlformats.org/officeDocument/2006/relationships/hyperlink" Target="&#21512;&#21516;&#21407;&#20214;\1&#26376;\WG-SH1901060&#20840;&#39118;.xlsx" TargetMode="External"/><Relationship Id="rId82" Type="http://schemas.openxmlformats.org/officeDocument/2006/relationships/hyperlink" Target="&#21512;&#21516;&#21407;&#20214;\1&#26376;\WG-SH1901081&#29677;&#33433;.xlsx" TargetMode="External"/><Relationship Id="rId199" Type="http://schemas.openxmlformats.org/officeDocument/2006/relationships/hyperlink" Target="&#21512;&#21516;&#21407;&#20214;\4&#26376;\WG-SH1904040&#24658;&#31185;.xlsx" TargetMode="External"/><Relationship Id="rId203" Type="http://schemas.openxmlformats.org/officeDocument/2006/relationships/hyperlink" Target="&#21512;&#21516;&#21407;&#20214;\4&#26376;\WG-SH1904051&#26093;&#33150;.xlsx" TargetMode="External"/><Relationship Id="rId19" Type="http://schemas.openxmlformats.org/officeDocument/2006/relationships/hyperlink" Target="&#21512;&#21516;&#21407;&#20214;\1&#26376;\WG-SH1901019&#19978;&#26085;.xlsx" TargetMode="External"/><Relationship Id="rId224" Type="http://schemas.openxmlformats.org/officeDocument/2006/relationships/hyperlink" Target="&#21512;&#21516;&#21407;&#20214;\4&#26376;&#20221;-&#26102;&#20195;\WG-SD1904070&#27721;&#33150;.xlsx" TargetMode="External"/><Relationship Id="rId245" Type="http://schemas.openxmlformats.org/officeDocument/2006/relationships/hyperlink" Target="&#21512;&#21516;&#21407;&#20214;\4&#26376;&#20221;-&#26102;&#20195;\WG-SD1904021&#27827;&#21271;&#21033;&#36798;.xlsx" TargetMode="External"/><Relationship Id="rId266" Type="http://schemas.openxmlformats.org/officeDocument/2006/relationships/hyperlink" Target="&#21512;&#21516;&#21407;&#20214;\4&#26376;\WG-SH1904090&#26216;&#27491;.xlsx" TargetMode="External"/><Relationship Id="rId287" Type="http://schemas.openxmlformats.org/officeDocument/2006/relationships/hyperlink" Target="&#21512;&#21516;&#21407;&#20214;\4&#26376;\WG-SD1904113&#38400;&#19990;&#21338;.xlsx" TargetMode="External"/><Relationship Id="rId30" Type="http://schemas.openxmlformats.org/officeDocument/2006/relationships/hyperlink" Target="&#21512;&#21516;&#21407;&#20214;\1&#26376;\WG-SH1901032&#23041;&#30427;.xlsx" TargetMode="External"/><Relationship Id="rId105" Type="http://schemas.openxmlformats.org/officeDocument/2006/relationships/hyperlink" Target="&#21512;&#21516;&#21407;&#20214;\2&#26376;\WG-SH1902006&#25299;&#20445;.xlsx" TargetMode="External"/><Relationship Id="rId126" Type="http://schemas.openxmlformats.org/officeDocument/2006/relationships/hyperlink" Target="&#21512;&#21516;&#21407;&#20214;\2&#26376;\WG-SH1902028&#21776;&#24037;.xlsx" TargetMode="External"/><Relationship Id="rId147" Type="http://schemas.openxmlformats.org/officeDocument/2006/relationships/hyperlink" Target="&#21512;&#21516;&#21407;&#20214;\2&#26376;\WG-SH1902048&#38400;&#19990;&#21338;.xlsx" TargetMode="External"/><Relationship Id="rId168" Type="http://schemas.openxmlformats.org/officeDocument/2006/relationships/hyperlink" Target="&#21512;&#21516;&#21407;&#20214;\4&#26376;\WG-SH1904014&#26124;&#19968;.xlsx" TargetMode="External"/><Relationship Id="rId312" Type="http://schemas.openxmlformats.org/officeDocument/2006/relationships/hyperlink" Target="&#21512;&#21516;&#21407;&#20214;\4&#26376;\WG-SD1904132&#38400;&#19990;&#21338;.xlsx" TargetMode="External"/><Relationship Id="rId333" Type="http://schemas.openxmlformats.org/officeDocument/2006/relationships/hyperlink" Target="&#21512;&#21516;&#21407;&#20214;\4&#26376;\WG-SH1904157&#20122;&#24503;&#23458;.xlsx" TargetMode="External"/><Relationship Id="rId51" Type="http://schemas.openxmlformats.org/officeDocument/2006/relationships/hyperlink" Target="&#21512;&#21516;&#21407;&#20214;\1&#26376;\WG-SH1901051&#20852;&#20255;.xlsx" TargetMode="External"/><Relationship Id="rId72" Type="http://schemas.openxmlformats.org/officeDocument/2006/relationships/hyperlink" Target="&#21512;&#21516;&#21407;&#20214;\1&#26376;\WG-SH1901071&#39640;&#21830;.xlsx" TargetMode="External"/><Relationship Id="rId93" Type="http://schemas.openxmlformats.org/officeDocument/2006/relationships/hyperlink" Target="&#21512;&#21516;&#21407;&#20214;\1&#26376;\WG-SH1901093&#33322;&#22825;&#37329;&#21338;.xlsx" TargetMode="External"/><Relationship Id="rId189" Type="http://schemas.openxmlformats.org/officeDocument/2006/relationships/hyperlink" Target="&#21512;&#21516;&#21407;&#20214;\4&#26376;\WG-SH1904033&#39046;&#27719;&#20852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"/>
  <sheetViews>
    <sheetView tabSelected="1" workbookViewId="0">
      <pane ySplit="4" topLeftCell="A5" activePane="bottomLeft" state="frozen"/>
      <selection pane="bottomLeft" activeCell="D14" sqref="D14"/>
    </sheetView>
  </sheetViews>
  <sheetFormatPr defaultRowHeight="13.5"/>
  <cols>
    <col min="1" max="1" width="6.625" style="35" customWidth="1"/>
    <col min="2" max="2" width="9" style="35"/>
    <col min="3" max="3" width="43" customWidth="1"/>
    <col min="4" max="4" width="12.5" style="35" customWidth="1"/>
    <col min="5" max="5" width="10.25" customWidth="1"/>
    <col min="6" max="6" width="11.25" customWidth="1"/>
    <col min="7" max="7" width="13" customWidth="1"/>
  </cols>
  <sheetData>
    <row r="1" spans="1:7" ht="31.5" customHeight="1">
      <c r="A1" s="455" t="s">
        <v>821</v>
      </c>
      <c r="B1" s="455"/>
      <c r="C1" s="455"/>
      <c r="D1" s="455"/>
      <c r="E1" s="455"/>
      <c r="F1" s="455"/>
      <c r="G1" s="455"/>
    </row>
    <row r="2" spans="1:7" s="38" customFormat="1" ht="20.25" customHeight="1">
      <c r="A2" s="37"/>
      <c r="B2" s="37"/>
      <c r="C2" s="37"/>
      <c r="D2" s="463" t="s">
        <v>206</v>
      </c>
      <c r="E2" s="463"/>
      <c r="F2" s="461"/>
      <c r="G2" s="462"/>
    </row>
    <row r="3" spans="1:7" s="6" customFormat="1" ht="27" customHeight="1">
      <c r="A3" s="26" t="s">
        <v>14</v>
      </c>
      <c r="B3" s="26" t="s">
        <v>15</v>
      </c>
      <c r="C3" s="26" t="s">
        <v>16</v>
      </c>
      <c r="D3" s="26" t="s">
        <v>203</v>
      </c>
      <c r="E3" s="26" t="s">
        <v>228</v>
      </c>
      <c r="F3" s="39" t="s">
        <v>230</v>
      </c>
      <c r="G3" s="26" t="s">
        <v>17</v>
      </c>
    </row>
    <row r="4" spans="1:7" s="6" customFormat="1" ht="21.75" customHeight="1">
      <c r="A4" s="457" t="s">
        <v>201</v>
      </c>
      <c r="B4" s="458"/>
      <c r="C4" s="458"/>
      <c r="D4" s="458"/>
      <c r="E4" s="458"/>
      <c r="F4" s="458"/>
      <c r="G4" s="459"/>
    </row>
    <row r="5" spans="1:7" s="6" customFormat="1" ht="21.75" customHeight="1">
      <c r="A5" s="26">
        <v>1</v>
      </c>
      <c r="B5" s="27" t="s">
        <v>196</v>
      </c>
      <c r="C5" s="34" t="s">
        <v>4043</v>
      </c>
      <c r="D5" s="36" t="s">
        <v>204</v>
      </c>
      <c r="E5" s="26" t="s">
        <v>229</v>
      </c>
      <c r="F5" s="43">
        <v>43434</v>
      </c>
      <c r="G5" s="33"/>
    </row>
    <row r="6" spans="1:7" ht="21" customHeight="1">
      <c r="A6" s="26">
        <v>2</v>
      </c>
      <c r="B6" s="27" t="s">
        <v>190</v>
      </c>
      <c r="C6" s="399" t="s">
        <v>4044</v>
      </c>
      <c r="D6" s="36" t="s">
        <v>204</v>
      </c>
      <c r="E6" s="26" t="s">
        <v>229</v>
      </c>
      <c r="F6" s="43">
        <v>43434</v>
      </c>
      <c r="G6" s="26"/>
    </row>
    <row r="7" spans="1:7" ht="21" customHeight="1">
      <c r="A7" s="26">
        <v>3</v>
      </c>
      <c r="B7" s="27" t="s">
        <v>191</v>
      </c>
      <c r="C7" s="34" t="s">
        <v>4045</v>
      </c>
      <c r="D7" s="36" t="s">
        <v>204</v>
      </c>
      <c r="E7" s="26" t="s">
        <v>229</v>
      </c>
      <c r="F7" s="43">
        <v>43434</v>
      </c>
      <c r="G7" s="26"/>
    </row>
    <row r="8" spans="1:7" ht="21" customHeight="1">
      <c r="A8" s="26"/>
      <c r="B8" s="27" t="s">
        <v>194</v>
      </c>
      <c r="C8" s="34" t="s">
        <v>4046</v>
      </c>
      <c r="D8" s="36" t="s">
        <v>204</v>
      </c>
      <c r="E8" s="26" t="s">
        <v>229</v>
      </c>
      <c r="F8" s="43">
        <v>43434</v>
      </c>
      <c r="G8" s="26"/>
    </row>
    <row r="9" spans="1:7" ht="21" customHeight="1">
      <c r="A9" s="26">
        <v>4</v>
      </c>
      <c r="B9" s="27" t="s">
        <v>207</v>
      </c>
      <c r="C9" s="34" t="s">
        <v>4047</v>
      </c>
      <c r="D9" s="36" t="s">
        <v>204</v>
      </c>
      <c r="E9" s="26" t="s">
        <v>229</v>
      </c>
      <c r="F9" s="43">
        <v>43434</v>
      </c>
      <c r="G9" s="26"/>
    </row>
    <row r="10" spans="1:7" ht="21" customHeight="1">
      <c r="A10" s="26">
        <v>5</v>
      </c>
      <c r="B10" s="27" t="s">
        <v>208</v>
      </c>
      <c r="C10" s="34" t="s">
        <v>259</v>
      </c>
      <c r="D10" s="36" t="s">
        <v>204</v>
      </c>
      <c r="E10" s="26" t="s">
        <v>229</v>
      </c>
      <c r="F10" s="43">
        <v>43434</v>
      </c>
      <c r="G10" s="26"/>
    </row>
    <row r="11" spans="1:7" ht="21" customHeight="1">
      <c r="A11" s="26">
        <v>6</v>
      </c>
      <c r="B11" s="27" t="s">
        <v>209</v>
      </c>
      <c r="C11" s="34" t="s">
        <v>260</v>
      </c>
      <c r="D11" s="64" t="s">
        <v>256</v>
      </c>
      <c r="E11" s="26" t="s">
        <v>229</v>
      </c>
      <c r="F11" s="43">
        <v>43434</v>
      </c>
      <c r="G11" s="26"/>
    </row>
    <row r="12" spans="1:7" ht="21" customHeight="1">
      <c r="A12" s="26">
        <v>7</v>
      </c>
      <c r="B12" s="27" t="s">
        <v>210</v>
      </c>
      <c r="C12" s="34" t="s">
        <v>261</v>
      </c>
      <c r="D12" s="64" t="s">
        <v>256</v>
      </c>
      <c r="E12" s="26" t="s">
        <v>229</v>
      </c>
      <c r="F12" s="43">
        <v>43434</v>
      </c>
      <c r="G12" s="26"/>
    </row>
    <row r="13" spans="1:7" ht="21" customHeight="1">
      <c r="A13" s="26">
        <v>8</v>
      </c>
      <c r="B13" s="27" t="s">
        <v>211</v>
      </c>
      <c r="C13" s="34" t="s">
        <v>197</v>
      </c>
      <c r="D13" s="36" t="s">
        <v>205</v>
      </c>
      <c r="E13" s="26" t="s">
        <v>229</v>
      </c>
      <c r="F13" s="43">
        <v>43434</v>
      </c>
      <c r="G13" s="26"/>
    </row>
    <row r="14" spans="1:7" ht="21" customHeight="1">
      <c r="A14" s="26">
        <v>9</v>
      </c>
      <c r="B14" s="27" t="s">
        <v>212</v>
      </c>
      <c r="C14" s="34" t="s">
        <v>735</v>
      </c>
      <c r="D14" s="36" t="s">
        <v>205</v>
      </c>
      <c r="E14" s="26" t="s">
        <v>229</v>
      </c>
      <c r="F14" s="43">
        <v>43434</v>
      </c>
      <c r="G14" s="26"/>
    </row>
    <row r="15" spans="1:7" ht="21" customHeight="1">
      <c r="A15" s="26">
        <v>10</v>
      </c>
      <c r="B15" s="27" t="s">
        <v>213</v>
      </c>
      <c r="C15" s="34" t="s">
        <v>258</v>
      </c>
      <c r="D15" s="36" t="s">
        <v>205</v>
      </c>
      <c r="E15" s="26" t="s">
        <v>229</v>
      </c>
      <c r="F15" s="43">
        <v>43434</v>
      </c>
      <c r="G15" s="26"/>
    </row>
    <row r="16" spans="1:7" ht="21" customHeight="1">
      <c r="A16" s="26">
        <v>11</v>
      </c>
      <c r="B16" s="27" t="s">
        <v>214</v>
      </c>
      <c r="C16" s="34" t="s">
        <v>257</v>
      </c>
      <c r="D16" s="36" t="s">
        <v>205</v>
      </c>
      <c r="E16" s="26" t="s">
        <v>229</v>
      </c>
      <c r="F16" s="43">
        <v>43434</v>
      </c>
      <c r="G16" s="26"/>
    </row>
    <row r="17" spans="1:7" ht="21" customHeight="1">
      <c r="A17" s="26">
        <v>12</v>
      </c>
      <c r="B17" s="27" t="s">
        <v>215</v>
      </c>
      <c r="C17" s="34" t="s">
        <v>763</v>
      </c>
      <c r="D17" s="36" t="s">
        <v>205</v>
      </c>
      <c r="E17" s="26" t="s">
        <v>229</v>
      </c>
      <c r="F17" s="43">
        <v>43434</v>
      </c>
      <c r="G17" s="26"/>
    </row>
    <row r="18" spans="1:7" ht="21" customHeight="1">
      <c r="A18" s="26">
        <v>13</v>
      </c>
      <c r="B18" s="27" t="s">
        <v>231</v>
      </c>
      <c r="C18" s="34" t="s">
        <v>263</v>
      </c>
      <c r="D18" s="36" t="s">
        <v>205</v>
      </c>
      <c r="E18" s="26" t="s">
        <v>255</v>
      </c>
      <c r="F18" s="43">
        <v>43434</v>
      </c>
      <c r="G18" s="26"/>
    </row>
    <row r="19" spans="1:7" ht="21" customHeight="1">
      <c r="A19" s="26">
        <v>14</v>
      </c>
      <c r="B19" s="27" t="s">
        <v>232</v>
      </c>
      <c r="C19" s="34" t="s">
        <v>774</v>
      </c>
      <c r="D19" s="36" t="s">
        <v>205</v>
      </c>
      <c r="E19" s="26" t="s">
        <v>229</v>
      </c>
      <c r="F19" s="43">
        <v>43434</v>
      </c>
      <c r="G19" s="26"/>
    </row>
    <row r="20" spans="1:7" ht="21" customHeight="1">
      <c r="A20" s="460" t="s">
        <v>202</v>
      </c>
      <c r="B20" s="460"/>
      <c r="C20" s="460"/>
      <c r="D20" s="460"/>
      <c r="E20" s="460"/>
      <c r="F20" s="460"/>
      <c r="G20" s="460"/>
    </row>
    <row r="21" spans="1:7" ht="21" customHeight="1">
      <c r="A21" s="26">
        <v>1</v>
      </c>
      <c r="B21" s="27" t="s">
        <v>218</v>
      </c>
      <c r="C21" s="33" t="s">
        <v>216</v>
      </c>
      <c r="D21" s="26" t="s">
        <v>204</v>
      </c>
      <c r="E21" s="26" t="s">
        <v>229</v>
      </c>
      <c r="F21" s="43">
        <v>43434</v>
      </c>
      <c r="G21" s="33"/>
    </row>
    <row r="22" spans="1:7" ht="21" customHeight="1">
      <c r="A22" s="26">
        <v>2</v>
      </c>
      <c r="B22" s="27" t="s">
        <v>219</v>
      </c>
      <c r="C22" s="33" t="s">
        <v>217</v>
      </c>
      <c r="D22" s="26" t="s">
        <v>205</v>
      </c>
      <c r="E22" s="26" t="s">
        <v>229</v>
      </c>
      <c r="F22" s="43">
        <v>43434</v>
      </c>
      <c r="G22" s="33"/>
    </row>
    <row r="23" spans="1:7" ht="21" customHeight="1">
      <c r="A23" s="26"/>
      <c r="B23" s="27"/>
      <c r="C23" s="33"/>
      <c r="D23" s="33"/>
      <c r="E23" s="33"/>
      <c r="F23" s="33"/>
      <c r="G23" s="33"/>
    </row>
    <row r="24" spans="1:7" ht="24" customHeight="1">
      <c r="A24" s="456" t="s">
        <v>13</v>
      </c>
      <c r="B24" s="456"/>
      <c r="C24" s="456"/>
      <c r="D24" s="456"/>
      <c r="E24" s="456"/>
      <c r="F24" s="456"/>
      <c r="G24" s="456"/>
    </row>
    <row r="25" spans="1:7" ht="24" customHeight="1"/>
    <row r="26" spans="1:7" ht="24" customHeight="1"/>
    <row r="27" spans="1:7" ht="24" customHeight="1"/>
    <row r="28" spans="1:7" ht="24" customHeight="1"/>
    <row r="29" spans="1:7" ht="24" customHeight="1"/>
    <row r="30" spans="1:7" ht="24" customHeight="1"/>
    <row r="31" spans="1:7" ht="24" customHeight="1"/>
    <row r="32" spans="1:7" ht="24" customHeight="1"/>
    <row r="33" ht="24" customHeight="1"/>
    <row r="34" ht="24" customHeight="1"/>
    <row r="35" ht="24" customHeight="1"/>
    <row r="36" ht="24" customHeight="1"/>
    <row r="37" ht="24" customHeight="1"/>
    <row r="38" ht="24" customHeight="1"/>
  </sheetData>
  <mergeCells count="6">
    <mergeCell ref="A1:G1"/>
    <mergeCell ref="A24:G24"/>
    <mergeCell ref="A4:G4"/>
    <mergeCell ref="A20:G20"/>
    <mergeCell ref="F2:G2"/>
    <mergeCell ref="D2:E2"/>
  </mergeCells>
  <phoneticPr fontId="2" type="noConversion"/>
  <hyperlinks>
    <hyperlink ref="C7" location="'1-3'!A1" display="2018年各商务入账付款与回票统计（按责任单位）"/>
    <hyperlink ref="C9" location="'1-5'!A1" display="2018年各供应商年度交易金额排行"/>
    <hyperlink ref="C13" location="'1-9'!A1" display="采购台账明细表"/>
    <hyperlink ref="C5" location="'1-1'!A1" display="2018年订货情况统计表"/>
    <hyperlink ref="C6" location="'1-2'!A1" display="2018年各商务订货统计"/>
    <hyperlink ref="C11" location="'1-7'!A1" display="同期采购对比"/>
    <hyperlink ref="C10" location="'1-6'!A1" display="月付款计划"/>
    <hyperlink ref="C16" location="'1-12'!A1" display="采购运费统计"/>
    <hyperlink ref="C17" location="'1-13'!A1" display="订货、回货明细统计报表"/>
    <hyperlink ref="C14" location="'1-10'!A1" display="售后明细台账"/>
    <hyperlink ref="C18" location="'1-14'!A1" display="外调产品质量反馈"/>
    <hyperlink ref="C8" location="'1-4'!A1" display="2018年好利时代采购情况表(按产品） "/>
    <hyperlink ref="C15" location="'1-11'!A1" display="退货情况统计表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28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F8" sqref="F8"/>
    </sheetView>
  </sheetViews>
  <sheetFormatPr defaultRowHeight="13.5"/>
  <cols>
    <col min="1" max="1" width="5.125" customWidth="1"/>
    <col min="3" max="3" width="14" customWidth="1"/>
    <col min="4" max="4" width="21" customWidth="1"/>
    <col min="5" max="5" width="15.875" customWidth="1"/>
    <col min="6" max="6" width="11.25" customWidth="1"/>
    <col min="7" max="7" width="8" customWidth="1"/>
    <col min="8" max="8" width="20.875" customWidth="1"/>
    <col min="9" max="9" width="14.375" customWidth="1"/>
    <col min="11" max="11" width="10.5" style="137" customWidth="1"/>
    <col min="12" max="12" width="22" style="137" customWidth="1"/>
  </cols>
  <sheetData>
    <row r="1" spans="1:18" s="310" customFormat="1" ht="33" customHeight="1">
      <c r="A1" s="365" t="s">
        <v>220</v>
      </c>
      <c r="B1" s="365"/>
      <c r="C1" s="365"/>
      <c r="D1" s="365"/>
      <c r="E1" s="365"/>
      <c r="F1" s="365"/>
      <c r="G1" s="365"/>
      <c r="H1" s="365"/>
      <c r="I1" s="365"/>
      <c r="J1" s="365"/>
      <c r="K1" s="308"/>
      <c r="L1" s="309"/>
    </row>
    <row r="2" spans="1:18" s="6" customFormat="1" ht="29.25" customHeight="1">
      <c r="A2" s="472" t="s">
        <v>4055</v>
      </c>
      <c r="B2" s="472"/>
      <c r="C2" s="472"/>
      <c r="D2" s="472"/>
      <c r="E2" s="472"/>
      <c r="F2" s="5"/>
      <c r="I2" s="20"/>
      <c r="K2" s="358"/>
      <c r="L2" s="358"/>
    </row>
    <row r="3" spans="1:18" s="117" customFormat="1" ht="28.5" customHeight="1">
      <c r="A3" s="115" t="s">
        <v>18</v>
      </c>
      <c r="B3" s="116" t="s">
        <v>723</v>
      </c>
      <c r="C3" s="116" t="s">
        <v>724</v>
      </c>
      <c r="D3" s="116" t="s">
        <v>725</v>
      </c>
      <c r="E3" s="116" t="s">
        <v>726</v>
      </c>
      <c r="F3" s="116" t="s">
        <v>727</v>
      </c>
      <c r="G3" s="115" t="s">
        <v>728</v>
      </c>
      <c r="H3" s="116" t="s">
        <v>729</v>
      </c>
      <c r="I3" s="116" t="s">
        <v>730</v>
      </c>
      <c r="J3" s="116" t="s">
        <v>731</v>
      </c>
      <c r="K3" s="359" t="s">
        <v>732</v>
      </c>
      <c r="L3" s="359" t="s">
        <v>733</v>
      </c>
    </row>
    <row r="4" spans="1:18" s="35" customFormat="1" ht="20.100000000000001" customHeight="1">
      <c r="A4" s="35">
        <v>1</v>
      </c>
      <c r="B4" s="396">
        <v>43473</v>
      </c>
      <c r="C4" s="397" t="s">
        <v>5222</v>
      </c>
      <c r="D4" s="397" t="s">
        <v>5223</v>
      </c>
      <c r="E4" s="397" t="s">
        <v>5224</v>
      </c>
      <c r="F4" s="397" t="s">
        <v>1509</v>
      </c>
      <c r="G4" s="398">
        <v>1</v>
      </c>
      <c r="H4" s="452" t="s">
        <v>5225</v>
      </c>
      <c r="I4" s="397" t="s">
        <v>5226</v>
      </c>
      <c r="J4" s="397" t="s">
        <v>1497</v>
      </c>
      <c r="K4" s="397" t="s">
        <v>626</v>
      </c>
      <c r="L4" s="397" t="s">
        <v>5227</v>
      </c>
      <c r="M4" s="397"/>
      <c r="R4" s="397"/>
    </row>
    <row r="5" spans="1:18" s="35" customFormat="1" ht="26.25" customHeight="1">
      <c r="A5" s="35">
        <v>2</v>
      </c>
      <c r="B5" s="396">
        <v>43476</v>
      </c>
      <c r="C5" s="397" t="s">
        <v>1893</v>
      </c>
      <c r="D5" s="397" t="s">
        <v>5228</v>
      </c>
      <c r="E5" s="397" t="s">
        <v>5229</v>
      </c>
      <c r="F5" s="397" t="s">
        <v>782</v>
      </c>
      <c r="G5" s="398">
        <v>1</v>
      </c>
      <c r="H5" s="452" t="s">
        <v>5230</v>
      </c>
      <c r="I5" s="397" t="s">
        <v>5232</v>
      </c>
      <c r="J5" s="397" t="s">
        <v>1895</v>
      </c>
      <c r="K5" s="397" t="s">
        <v>5233</v>
      </c>
      <c r="L5" s="397" t="s">
        <v>5227</v>
      </c>
      <c r="M5" s="397"/>
      <c r="R5" s="397"/>
    </row>
    <row r="6" spans="1:18" s="35" customFormat="1" ht="26.25" customHeight="1">
      <c r="A6" s="35">
        <v>3</v>
      </c>
      <c r="B6" s="396">
        <v>43476</v>
      </c>
      <c r="C6" s="397" t="s">
        <v>1893</v>
      </c>
      <c r="D6" s="397" t="s">
        <v>1041</v>
      </c>
      <c r="E6" s="397" t="s">
        <v>5234</v>
      </c>
      <c r="F6" s="397" t="s">
        <v>782</v>
      </c>
      <c r="G6" s="398">
        <v>1</v>
      </c>
      <c r="H6" s="452" t="s">
        <v>5235</v>
      </c>
      <c r="I6" s="397" t="s">
        <v>5232</v>
      </c>
      <c r="J6" s="397" t="s">
        <v>1895</v>
      </c>
      <c r="K6" s="397" t="s">
        <v>5236</v>
      </c>
      <c r="L6" s="397" t="s">
        <v>5227</v>
      </c>
      <c r="M6" s="397"/>
      <c r="R6" s="397"/>
    </row>
    <row r="7" spans="1:18" s="35" customFormat="1" ht="26.25" customHeight="1">
      <c r="A7" s="35">
        <v>4</v>
      </c>
      <c r="B7" s="449">
        <v>43526</v>
      </c>
      <c r="C7" s="450" t="s">
        <v>5237</v>
      </c>
      <c r="D7" s="450" t="s">
        <v>5238</v>
      </c>
      <c r="E7" s="450" t="s">
        <v>5239</v>
      </c>
      <c r="F7" s="450" t="s">
        <v>5240</v>
      </c>
      <c r="G7" s="451">
        <v>1</v>
      </c>
      <c r="H7" s="453" t="s">
        <v>5241</v>
      </c>
      <c r="I7" s="450" t="s">
        <v>5242</v>
      </c>
      <c r="J7" s="450" t="s">
        <v>953</v>
      </c>
      <c r="K7" s="397"/>
      <c r="L7" s="450" t="s">
        <v>5243</v>
      </c>
      <c r="M7" s="397"/>
      <c r="R7" s="397"/>
    </row>
    <row r="8" spans="1:18" s="35" customFormat="1" ht="26.25" customHeight="1">
      <c r="A8" s="35">
        <v>5</v>
      </c>
      <c r="B8" s="396">
        <v>43538</v>
      </c>
      <c r="C8" s="397" t="s">
        <v>5244</v>
      </c>
      <c r="D8" s="397" t="s">
        <v>5245</v>
      </c>
      <c r="E8" s="397" t="s">
        <v>5246</v>
      </c>
      <c r="F8" s="397" t="s">
        <v>687</v>
      </c>
      <c r="G8" s="398">
        <v>1</v>
      </c>
      <c r="H8" s="452" t="s">
        <v>5247</v>
      </c>
      <c r="I8" s="397" t="s">
        <v>5248</v>
      </c>
      <c r="J8" s="397" t="s">
        <v>5249</v>
      </c>
      <c r="K8" s="397" t="s">
        <v>1897</v>
      </c>
      <c r="L8" s="397" t="s">
        <v>5250</v>
      </c>
      <c r="M8" s="397"/>
      <c r="R8" s="397"/>
    </row>
    <row r="9" spans="1:18" s="35" customFormat="1" ht="26.25" customHeight="1">
      <c r="A9" s="35">
        <v>6</v>
      </c>
      <c r="B9" s="396">
        <v>43550</v>
      </c>
      <c r="C9" s="397" t="s">
        <v>5251</v>
      </c>
      <c r="D9" s="397" t="s">
        <v>5252</v>
      </c>
      <c r="E9" s="397" t="s">
        <v>5253</v>
      </c>
      <c r="F9" s="397" t="s">
        <v>1097</v>
      </c>
      <c r="G9" s="398">
        <v>1</v>
      </c>
      <c r="H9" s="452" t="s">
        <v>5254</v>
      </c>
      <c r="I9" s="397" t="s">
        <v>5255</v>
      </c>
      <c r="J9" s="397" t="s">
        <v>5256</v>
      </c>
      <c r="K9" s="397" t="s">
        <v>1897</v>
      </c>
      <c r="L9" s="397" t="s">
        <v>5257</v>
      </c>
      <c r="M9" s="397"/>
      <c r="R9" s="397"/>
    </row>
    <row r="10" spans="1:18" ht="26.25" customHeight="1">
      <c r="A10" s="35">
        <v>7</v>
      </c>
      <c r="B10" s="396">
        <v>43565</v>
      </c>
      <c r="C10" s="397" t="s">
        <v>5258</v>
      </c>
      <c r="D10" s="397" t="s">
        <v>1041</v>
      </c>
      <c r="E10" s="397" t="s">
        <v>5259</v>
      </c>
      <c r="F10" s="397" t="s">
        <v>5260</v>
      </c>
      <c r="G10" s="398">
        <v>1</v>
      </c>
      <c r="H10" s="452" t="s">
        <v>5261</v>
      </c>
      <c r="I10" s="397" t="s">
        <v>5262</v>
      </c>
      <c r="J10" s="397" t="s">
        <v>1895</v>
      </c>
      <c r="K10" s="397" t="s">
        <v>5263</v>
      </c>
      <c r="L10" s="397" t="s">
        <v>5257</v>
      </c>
      <c r="M10" s="397"/>
      <c r="R10" s="397"/>
    </row>
    <row r="11" spans="1:18" ht="26.25" customHeight="1">
      <c r="A11" s="35">
        <v>8</v>
      </c>
      <c r="B11" s="396">
        <v>43572</v>
      </c>
      <c r="C11" s="397" t="s">
        <v>5264</v>
      </c>
      <c r="D11" s="397" t="s">
        <v>748</v>
      </c>
      <c r="E11" s="397" t="s">
        <v>1554</v>
      </c>
      <c r="F11" s="397" t="s">
        <v>5265</v>
      </c>
      <c r="G11" s="398">
        <v>1</v>
      </c>
      <c r="H11" s="452" t="s">
        <v>5266</v>
      </c>
      <c r="I11" s="397" t="s">
        <v>5267</v>
      </c>
      <c r="J11" s="397" t="s">
        <v>1057</v>
      </c>
      <c r="K11" s="397" t="s">
        <v>626</v>
      </c>
      <c r="L11" s="397" t="s">
        <v>5227</v>
      </c>
      <c r="M11" s="397"/>
      <c r="R11" s="397"/>
    </row>
    <row r="12" spans="1:18" ht="20.100000000000001" customHeight="1">
      <c r="A12" s="35">
        <v>9</v>
      </c>
      <c r="B12" s="396">
        <v>43578</v>
      </c>
      <c r="C12" s="397" t="s">
        <v>5268</v>
      </c>
      <c r="D12" s="397" t="s">
        <v>1571</v>
      </c>
      <c r="E12" s="397" t="s">
        <v>5269</v>
      </c>
      <c r="F12" s="397" t="s">
        <v>687</v>
      </c>
      <c r="G12" s="398">
        <v>2</v>
      </c>
      <c r="H12" s="452" t="s">
        <v>5270</v>
      </c>
      <c r="I12" s="397" t="s">
        <v>5271</v>
      </c>
      <c r="J12" s="397" t="s">
        <v>5272</v>
      </c>
      <c r="K12" s="397" t="s">
        <v>626</v>
      </c>
      <c r="L12" s="397" t="s">
        <v>5227</v>
      </c>
      <c r="M12" s="397"/>
      <c r="R12" s="397"/>
    </row>
    <row r="13" spans="1:18" ht="20.100000000000001" customHeight="1">
      <c r="A13" s="35">
        <v>10</v>
      </c>
      <c r="B13" s="396">
        <v>43578</v>
      </c>
      <c r="C13" s="397" t="s">
        <v>5268</v>
      </c>
      <c r="D13" s="397" t="s">
        <v>1571</v>
      </c>
      <c r="E13" s="397" t="s">
        <v>5269</v>
      </c>
      <c r="F13" s="397" t="s">
        <v>5273</v>
      </c>
      <c r="G13" s="398">
        <v>1</v>
      </c>
      <c r="H13" s="452" t="s">
        <v>5270</v>
      </c>
      <c r="I13" s="397" t="s">
        <v>5271</v>
      </c>
      <c r="J13" s="397" t="s">
        <v>5272</v>
      </c>
      <c r="K13" s="397" t="s">
        <v>626</v>
      </c>
      <c r="L13" s="397" t="s">
        <v>5227</v>
      </c>
      <c r="M13" s="397"/>
      <c r="R13" s="397"/>
    </row>
    <row r="14" spans="1:18" ht="20.100000000000001" customHeight="1">
      <c r="A14" s="35">
        <v>11</v>
      </c>
      <c r="B14" s="396">
        <v>43580</v>
      </c>
      <c r="C14" s="397" t="s">
        <v>5274</v>
      </c>
      <c r="D14" s="397" t="s">
        <v>5275</v>
      </c>
      <c r="E14" s="397" t="s">
        <v>5276</v>
      </c>
      <c r="F14" s="397" t="s">
        <v>5277</v>
      </c>
      <c r="G14" s="398">
        <v>1</v>
      </c>
      <c r="H14" s="452" t="s">
        <v>5278</v>
      </c>
      <c r="I14" s="397" t="s">
        <v>2050</v>
      </c>
      <c r="J14" s="397" t="s">
        <v>5279</v>
      </c>
      <c r="K14" s="397" t="s">
        <v>5231</v>
      </c>
      <c r="L14" s="397" t="s">
        <v>5280</v>
      </c>
      <c r="M14" s="397"/>
      <c r="R14" s="397"/>
    </row>
    <row r="15" spans="1:18" ht="20.100000000000001" customHeight="1">
      <c r="A15" s="35">
        <v>12</v>
      </c>
      <c r="B15" s="396">
        <v>43581</v>
      </c>
      <c r="C15" s="397" t="s">
        <v>5281</v>
      </c>
      <c r="D15" s="397" t="s">
        <v>5282</v>
      </c>
      <c r="E15" s="397" t="s">
        <v>5283</v>
      </c>
      <c r="F15" s="397" t="s">
        <v>5277</v>
      </c>
      <c r="G15" s="398">
        <v>1</v>
      </c>
      <c r="H15" s="452" t="s">
        <v>5284</v>
      </c>
      <c r="I15" s="397" t="s">
        <v>5285</v>
      </c>
      <c r="J15" s="397" t="s">
        <v>5286</v>
      </c>
      <c r="K15" s="397" t="s">
        <v>5263</v>
      </c>
      <c r="L15" s="397" t="s">
        <v>5257</v>
      </c>
      <c r="M15" s="397"/>
      <c r="R15" s="397"/>
    </row>
    <row r="16" spans="1:18">
      <c r="A16" s="35">
        <v>13</v>
      </c>
    </row>
    <row r="17" spans="1:1">
      <c r="A17" s="35">
        <v>14</v>
      </c>
    </row>
    <row r="18" spans="1:1">
      <c r="A18" s="35">
        <v>15</v>
      </c>
    </row>
    <row r="19" spans="1:1">
      <c r="A19" s="35">
        <v>16</v>
      </c>
    </row>
    <row r="20" spans="1:1">
      <c r="A20" s="35">
        <v>17</v>
      </c>
    </row>
    <row r="21" spans="1:1">
      <c r="A21" s="35">
        <v>18</v>
      </c>
    </row>
    <row r="22" spans="1:1">
      <c r="A22" s="35">
        <v>19</v>
      </c>
    </row>
    <row r="23" spans="1:1">
      <c r="A23" s="35">
        <v>20</v>
      </c>
    </row>
    <row r="24" spans="1:1">
      <c r="A24" s="35">
        <v>21</v>
      </c>
    </row>
    <row r="25" spans="1:1">
      <c r="A25" s="35">
        <v>22</v>
      </c>
    </row>
    <row r="26" spans="1:1">
      <c r="A26" s="35">
        <v>23</v>
      </c>
    </row>
    <row r="27" spans="1:1">
      <c r="A27" s="35">
        <v>24</v>
      </c>
    </row>
    <row r="28" spans="1:1">
      <c r="A28" s="35">
        <v>25</v>
      </c>
    </row>
  </sheetData>
  <autoFilter ref="A3:R3"/>
  <mergeCells count="1">
    <mergeCell ref="A2:E2"/>
  </mergeCells>
  <phoneticPr fontId="23" type="noConversion"/>
  <hyperlinks>
    <hyperlink ref="A1:J1" location="目录!A1" display="返回目录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24"/>
  <sheetViews>
    <sheetView workbookViewId="0">
      <selection activeCell="C8" sqref="C8"/>
    </sheetView>
  </sheetViews>
  <sheetFormatPr defaultRowHeight="13.5"/>
  <cols>
    <col min="1" max="1" width="12.5" style="6" customWidth="1"/>
    <col min="2" max="2" width="17.25" style="6" customWidth="1"/>
    <col min="3" max="3" width="15.625" style="6" customWidth="1"/>
    <col min="4" max="4" width="16.125" style="6" customWidth="1"/>
    <col min="5" max="5" width="17.25" style="6" customWidth="1"/>
    <col min="6" max="7" width="9" style="6"/>
    <col min="8" max="8" width="14.25" style="6" hidden="1" customWidth="1"/>
    <col min="9" max="9" width="13.125" style="20" hidden="1" customWidth="1"/>
    <col min="10" max="10" width="2.125" style="6" hidden="1" customWidth="1"/>
    <col min="11" max="11" width="9.25" style="6" hidden="1" customWidth="1"/>
    <col min="12" max="12" width="0" style="6" hidden="1" customWidth="1"/>
    <col min="13" max="16384" width="9" style="6"/>
  </cols>
  <sheetData>
    <row r="1" spans="1:18" customFormat="1" ht="22.5" customHeight="1">
      <c r="A1" s="469" t="s">
        <v>220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  <c r="P1" s="469"/>
      <c r="Q1" s="469"/>
      <c r="R1" s="469"/>
    </row>
    <row r="2" spans="1:18" ht="29.25" customHeight="1">
      <c r="A2" s="472" t="s">
        <v>4056</v>
      </c>
      <c r="B2" s="472"/>
      <c r="C2" s="472"/>
      <c r="D2" s="472"/>
      <c r="E2" s="472"/>
      <c r="F2" s="5"/>
    </row>
    <row r="3" spans="1:18" s="2" customFormat="1" ht="21.95" customHeight="1">
      <c r="A3" s="7" t="s">
        <v>244</v>
      </c>
      <c r="B3" s="7" t="s">
        <v>247</v>
      </c>
      <c r="C3" s="52" t="s">
        <v>248</v>
      </c>
      <c r="D3" s="52" t="s">
        <v>249</v>
      </c>
      <c r="E3" s="25" t="s">
        <v>238</v>
      </c>
      <c r="H3" s="2" t="s">
        <v>250</v>
      </c>
      <c r="I3" s="53" t="s">
        <v>251</v>
      </c>
      <c r="K3" s="2" t="s">
        <v>252</v>
      </c>
      <c r="L3" s="2" t="s">
        <v>253</v>
      </c>
    </row>
    <row r="4" spans="1:18" s="57" customFormat="1" ht="21.95" customHeight="1">
      <c r="A4" s="8" t="s">
        <v>32</v>
      </c>
      <c r="B4" s="54">
        <f>SUM(B5:B16)</f>
        <v>4204734.09</v>
      </c>
      <c r="C4" s="54">
        <f t="shared" ref="C4" si="0">SUM(C5:C16)</f>
        <v>59078.5</v>
      </c>
      <c r="D4" s="55">
        <f>C4/B4</f>
        <v>1.4050472333198127E-2</v>
      </c>
      <c r="E4" s="56"/>
      <c r="I4" s="19"/>
    </row>
    <row r="5" spans="1:18" s="2" customFormat="1" ht="21.95" customHeight="1">
      <c r="A5" s="40" t="s">
        <v>750</v>
      </c>
      <c r="B5" s="58">
        <f>'1-7'!C11</f>
        <v>1184882.71</v>
      </c>
      <c r="C5" s="3">
        <f>SUMIFS(运费基础数据!E:E,运费基础数据!A:A,A5)</f>
        <v>23788</v>
      </c>
      <c r="D5" s="59">
        <f>C5/B5</f>
        <v>2.0076248728450093E-2</v>
      </c>
      <c r="E5" s="25" t="s">
        <v>1778</v>
      </c>
      <c r="G5" s="60"/>
      <c r="H5" s="61">
        <v>1751071.92</v>
      </c>
      <c r="I5" s="62">
        <v>1051391.3</v>
      </c>
      <c r="K5" s="63">
        <v>7818</v>
      </c>
      <c r="L5" s="2">
        <v>6275</v>
      </c>
    </row>
    <row r="6" spans="1:18" s="2" customFormat="1" ht="21.95" customHeight="1">
      <c r="A6" s="70" t="s">
        <v>697</v>
      </c>
      <c r="B6" s="58">
        <f>'1-7'!D11</f>
        <v>289227.69999999995</v>
      </c>
      <c r="C6" s="3">
        <f>SUMIFS(运费基础数据!E:E,运费基础数据!A:A,A6)</f>
        <v>6182</v>
      </c>
      <c r="D6" s="59">
        <f t="shared" ref="D6:D14" si="1">C6/B6</f>
        <v>2.1374162986463611E-2</v>
      </c>
      <c r="E6" s="25" t="s">
        <v>1778</v>
      </c>
      <c r="H6" s="61">
        <v>660829.02</v>
      </c>
      <c r="I6" s="62">
        <v>1964533.5</v>
      </c>
      <c r="K6" s="63">
        <v>1174</v>
      </c>
      <c r="L6" s="2">
        <v>0</v>
      </c>
    </row>
    <row r="7" spans="1:18" s="2" customFormat="1" ht="21.95" customHeight="1">
      <c r="A7" s="70" t="s">
        <v>698</v>
      </c>
      <c r="B7" s="58">
        <f>'1-7'!E11</f>
        <v>1889558.6999999997</v>
      </c>
      <c r="C7" s="3">
        <f>SUMIFS(运费基础数据!E:E,运费基础数据!A:A,A7)</f>
        <v>27334.5</v>
      </c>
      <c r="D7" s="59">
        <f t="shared" si="1"/>
        <v>1.4466076126663863E-2</v>
      </c>
      <c r="E7" s="25" t="s">
        <v>1778</v>
      </c>
      <c r="H7" s="61">
        <v>2343556.3199999998</v>
      </c>
      <c r="I7" s="62">
        <v>1268809.1000000001</v>
      </c>
      <c r="K7" s="63">
        <v>11505</v>
      </c>
      <c r="L7" s="2">
        <v>8879</v>
      </c>
    </row>
    <row r="8" spans="1:18" s="2" customFormat="1" ht="21.95" customHeight="1">
      <c r="A8" s="70" t="s">
        <v>699</v>
      </c>
      <c r="B8" s="58">
        <f>'1-7'!F11</f>
        <v>841064.9800000001</v>
      </c>
      <c r="C8" s="3">
        <f>SUMIFS(运费基础数据!E:E,运费基础数据!A:A,A8)</f>
        <v>1774</v>
      </c>
      <c r="D8" s="59">
        <f t="shared" si="1"/>
        <v>2.1092306090309452E-3</v>
      </c>
      <c r="E8" s="25"/>
      <c r="H8" s="61">
        <v>1824400.4300000002</v>
      </c>
      <c r="I8" s="62">
        <v>1693445</v>
      </c>
      <c r="K8" s="63">
        <v>8129</v>
      </c>
      <c r="L8" s="2">
        <v>17362</v>
      </c>
    </row>
    <row r="9" spans="1:18" s="2" customFormat="1" ht="21.95" customHeight="1">
      <c r="A9" s="70" t="s">
        <v>700</v>
      </c>
      <c r="B9" s="58">
        <f>'1-7'!G11</f>
        <v>0</v>
      </c>
      <c r="C9" s="3">
        <f>SUMIFS(运费基础数据!E:E,运费基础数据!A:A,A9)</f>
        <v>0</v>
      </c>
      <c r="D9" s="59" t="e">
        <f t="shared" si="1"/>
        <v>#DIV/0!</v>
      </c>
      <c r="E9" s="25"/>
      <c r="H9" s="61">
        <v>1805228.6099999999</v>
      </c>
      <c r="I9" s="62">
        <v>1228332</v>
      </c>
      <c r="K9" s="63">
        <v>11575</v>
      </c>
      <c r="L9" s="2">
        <v>39257</v>
      </c>
    </row>
    <row r="10" spans="1:18" s="2" customFormat="1" ht="21.95" customHeight="1">
      <c r="A10" s="70" t="s">
        <v>701</v>
      </c>
      <c r="B10" s="58">
        <f>'1-7'!H11</f>
        <v>0</v>
      </c>
      <c r="C10" s="3">
        <f>SUMIFS(运费基础数据!E:E,运费基础数据!A:A,A10)</f>
        <v>0</v>
      </c>
      <c r="D10" s="59" t="e">
        <f t="shared" si="1"/>
        <v>#DIV/0!</v>
      </c>
      <c r="E10" s="25"/>
      <c r="H10" s="61">
        <v>2037262.44</v>
      </c>
      <c r="I10" s="62">
        <v>3158189.9</v>
      </c>
      <c r="K10" s="63">
        <v>10628</v>
      </c>
      <c r="L10" s="2">
        <v>6543</v>
      </c>
    </row>
    <row r="11" spans="1:18" s="2" customFormat="1" ht="21.95" customHeight="1">
      <c r="A11" s="70" t="s">
        <v>702</v>
      </c>
      <c r="B11" s="58">
        <f>'1-7'!I11</f>
        <v>0</v>
      </c>
      <c r="C11" s="3">
        <f>SUMIFS(运费基础数据!E:E,运费基础数据!A:A,A11)</f>
        <v>0</v>
      </c>
      <c r="D11" s="59" t="e">
        <f t="shared" si="1"/>
        <v>#DIV/0!</v>
      </c>
      <c r="E11" s="25"/>
      <c r="H11" s="61">
        <v>2543794.5299999998</v>
      </c>
      <c r="I11" s="62">
        <v>2060353.7</v>
      </c>
      <c r="K11" s="63">
        <v>9332</v>
      </c>
      <c r="L11" s="2">
        <v>31779</v>
      </c>
    </row>
    <row r="12" spans="1:18" s="2" customFormat="1" ht="21.95" customHeight="1">
      <c r="A12" s="70" t="s">
        <v>703</v>
      </c>
      <c r="B12" s="58">
        <f>'1-7'!J11</f>
        <v>0</v>
      </c>
      <c r="C12" s="3">
        <f>SUMIFS(运费基础数据!E:E,运费基础数据!A:A,A12)</f>
        <v>0</v>
      </c>
      <c r="D12" s="59" t="e">
        <f t="shared" si="1"/>
        <v>#DIV/0!</v>
      </c>
      <c r="E12" s="25"/>
      <c r="H12" s="61">
        <v>1561649.2199999997</v>
      </c>
      <c r="I12" s="62">
        <v>1569507.6</v>
      </c>
      <c r="K12" s="63">
        <v>14104</v>
      </c>
      <c r="L12" s="2">
        <v>28180</v>
      </c>
    </row>
    <row r="13" spans="1:18" s="2" customFormat="1" ht="21.95" customHeight="1">
      <c r="A13" s="70" t="s">
        <v>704</v>
      </c>
      <c r="B13" s="58">
        <f>'1-7'!K11</f>
        <v>0</v>
      </c>
      <c r="C13" s="3">
        <f>SUMIFS(运费基础数据!E:E,运费基础数据!A:A,A13)</f>
        <v>0</v>
      </c>
      <c r="D13" s="59" t="e">
        <f t="shared" si="1"/>
        <v>#DIV/0!</v>
      </c>
      <c r="E13" s="25"/>
      <c r="H13" s="61">
        <v>1635690.83</v>
      </c>
      <c r="I13" s="62">
        <v>2038199.7</v>
      </c>
      <c r="K13" s="63">
        <v>6486</v>
      </c>
      <c r="L13" s="2">
        <v>22496</v>
      </c>
    </row>
    <row r="14" spans="1:18" s="2" customFormat="1" ht="21.95" customHeight="1">
      <c r="A14" s="70" t="s">
        <v>705</v>
      </c>
      <c r="B14" s="58">
        <f>'1-7'!L11</f>
        <v>0</v>
      </c>
      <c r="C14" s="3">
        <f>SUMIFS(运费基础数据!E:E,运费基础数据!A:A,A14)</f>
        <v>0</v>
      </c>
      <c r="D14" s="59" t="e">
        <f t="shared" si="1"/>
        <v>#DIV/0!</v>
      </c>
      <c r="E14" s="25"/>
      <c r="H14" s="61">
        <v>1543675.97</v>
      </c>
      <c r="I14" s="62">
        <v>1267326.7</v>
      </c>
      <c r="K14" s="63">
        <v>8784</v>
      </c>
      <c r="L14" s="2">
        <v>2530</v>
      </c>
    </row>
    <row r="15" spans="1:18" s="2" customFormat="1" ht="21.95" customHeight="1">
      <c r="A15" s="70" t="s">
        <v>706</v>
      </c>
      <c r="B15" s="58">
        <f>'1-7'!M11</f>
        <v>0</v>
      </c>
      <c r="C15" s="3">
        <f>SUMIFS(运费基础数据!E:E,运费基础数据!A:A,A15)</f>
        <v>0</v>
      </c>
      <c r="D15" s="59">
        <v>0</v>
      </c>
      <c r="E15" s="25"/>
      <c r="H15" s="61">
        <v>957760.66</v>
      </c>
      <c r="I15" s="62">
        <v>1595028.3</v>
      </c>
      <c r="K15" s="63">
        <v>8255</v>
      </c>
      <c r="L15" s="2">
        <v>18399</v>
      </c>
    </row>
    <row r="16" spans="1:18" s="2" customFormat="1" ht="21.95" customHeight="1">
      <c r="A16" s="70" t="s">
        <v>707</v>
      </c>
      <c r="B16" s="58">
        <f>'1-7'!N11</f>
        <v>0</v>
      </c>
      <c r="C16" s="3">
        <f>SUMIFS(运费基础数据!E:E,运费基础数据!A:A,A16)</f>
        <v>0</v>
      </c>
      <c r="D16" s="59">
        <v>0</v>
      </c>
      <c r="E16" s="25"/>
      <c r="H16" s="61">
        <v>0</v>
      </c>
      <c r="I16" s="62">
        <v>715898.14</v>
      </c>
      <c r="K16" s="63">
        <v>2248</v>
      </c>
      <c r="L16" s="2">
        <v>5342</v>
      </c>
    </row>
    <row r="17" spans="9:9" s="2" customFormat="1" ht="22.5" customHeight="1">
      <c r="I17" s="53"/>
    </row>
    <row r="18" spans="9:9" ht="22.5" customHeight="1"/>
    <row r="19" spans="9:9" ht="22.5" customHeight="1"/>
    <row r="20" spans="9:9" ht="22.5" customHeight="1"/>
    <row r="21" spans="9:9" ht="22.5" customHeight="1"/>
    <row r="22" spans="9:9" ht="22.5" customHeight="1"/>
    <row r="23" spans="9:9" ht="22.5" customHeight="1"/>
    <row r="24" spans="9:9" ht="22.5" customHeight="1"/>
  </sheetData>
  <mergeCells count="2">
    <mergeCell ref="A1:R1"/>
    <mergeCell ref="A2:E2"/>
  </mergeCells>
  <phoneticPr fontId="1" type="noConversion"/>
  <hyperlinks>
    <hyperlink ref="A1:R1" location="目录!A1" display="返回目录"/>
  </hyperlink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15"/>
  <sheetViews>
    <sheetView workbookViewId="0">
      <selection activeCell="J6" sqref="J6"/>
    </sheetView>
  </sheetViews>
  <sheetFormatPr defaultRowHeight="13.5"/>
  <cols>
    <col min="1" max="1" width="6.375" style="114" customWidth="1"/>
    <col min="2" max="2" width="11.875" style="114" customWidth="1"/>
    <col min="3" max="3" width="13.375" style="114" customWidth="1"/>
    <col min="4" max="4" width="12.625" style="114" customWidth="1"/>
    <col min="5" max="6" width="9" style="114"/>
    <col min="7" max="7" width="11.625" style="114" bestFit="1" customWidth="1"/>
    <col min="8" max="11" width="9" style="114"/>
    <col min="12" max="12" width="19.25" style="114" customWidth="1"/>
    <col min="13" max="13" width="31.25" style="114" customWidth="1"/>
    <col min="14" max="14" width="15.875" style="114" customWidth="1"/>
    <col min="15" max="16384" width="9" style="114"/>
  </cols>
  <sheetData>
    <row r="1" spans="1:15" s="125" customFormat="1" ht="26.25" customHeight="1">
      <c r="A1" s="482" t="s">
        <v>220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482"/>
      <c r="M1" s="482"/>
      <c r="N1" s="124"/>
      <c r="O1" s="129"/>
    </row>
    <row r="2" spans="1:15" s="137" customFormat="1" ht="28.5" customHeight="1">
      <c r="A2" s="487" t="s">
        <v>773</v>
      </c>
      <c r="B2" s="487"/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87"/>
    </row>
    <row r="3" spans="1:15" ht="23.25" customHeight="1">
      <c r="A3" s="311" t="s">
        <v>14</v>
      </c>
      <c r="B3" s="311" t="s">
        <v>768</v>
      </c>
      <c r="C3" s="312" t="s">
        <v>764</v>
      </c>
      <c r="D3" s="313" t="s">
        <v>765</v>
      </c>
      <c r="E3" s="313" t="s">
        <v>766</v>
      </c>
      <c r="F3" s="312" t="s">
        <v>770</v>
      </c>
      <c r="G3" s="314" t="s">
        <v>5305</v>
      </c>
      <c r="H3" s="314" t="s">
        <v>767</v>
      </c>
      <c r="I3" s="314" t="s">
        <v>5306</v>
      </c>
      <c r="J3" s="314" t="s">
        <v>5307</v>
      </c>
      <c r="K3" s="314" t="s">
        <v>5308</v>
      </c>
      <c r="L3" s="312" t="s">
        <v>771</v>
      </c>
      <c r="M3" s="287" t="s">
        <v>769</v>
      </c>
      <c r="N3" s="287" t="s">
        <v>772</v>
      </c>
    </row>
    <row r="4" spans="1:15" ht="30" customHeight="1">
      <c r="A4" s="315">
        <v>1</v>
      </c>
      <c r="B4" s="320">
        <v>43546</v>
      </c>
      <c r="C4" s="316" t="s">
        <v>3597</v>
      </c>
      <c r="D4" s="312" t="s">
        <v>3598</v>
      </c>
      <c r="E4" s="312" t="s">
        <v>3599</v>
      </c>
      <c r="F4" s="312">
        <v>24</v>
      </c>
      <c r="G4" s="317">
        <v>60</v>
      </c>
      <c r="H4" s="317">
        <f>G4*F4</f>
        <v>1440</v>
      </c>
      <c r="I4" s="317"/>
      <c r="J4" s="317"/>
      <c r="K4" s="317"/>
      <c r="L4" s="318" t="s">
        <v>3612</v>
      </c>
      <c r="M4" s="287" t="s">
        <v>3613</v>
      </c>
      <c r="N4" s="287" t="s">
        <v>3614</v>
      </c>
    </row>
    <row r="5" spans="1:15" ht="30" customHeight="1">
      <c r="A5" s="315">
        <v>2</v>
      </c>
      <c r="B5" s="320">
        <v>43546</v>
      </c>
      <c r="C5" s="316" t="s">
        <v>3597</v>
      </c>
      <c r="D5" s="312" t="s">
        <v>3598</v>
      </c>
      <c r="E5" s="319" t="s">
        <v>3600</v>
      </c>
      <c r="F5" s="312">
        <v>14</v>
      </c>
      <c r="G5" s="317">
        <v>70</v>
      </c>
      <c r="H5" s="317">
        <f t="shared" ref="H5:H13" si="0">G5*F5</f>
        <v>980</v>
      </c>
      <c r="I5" s="317"/>
      <c r="J5" s="317"/>
      <c r="K5" s="317"/>
      <c r="L5" s="318" t="s">
        <v>3612</v>
      </c>
      <c r="M5" s="287" t="s">
        <v>3613</v>
      </c>
      <c r="N5" s="287" t="s">
        <v>3614</v>
      </c>
    </row>
    <row r="6" spans="1:15" ht="30" customHeight="1">
      <c r="A6" s="315">
        <v>3</v>
      </c>
      <c r="B6" s="320">
        <v>43546</v>
      </c>
      <c r="C6" s="316" t="s">
        <v>3597</v>
      </c>
      <c r="D6" s="312" t="s">
        <v>3598</v>
      </c>
      <c r="E6" s="319" t="s">
        <v>3601</v>
      </c>
      <c r="F6" s="312">
        <v>2</v>
      </c>
      <c r="G6" s="317">
        <v>111</v>
      </c>
      <c r="H6" s="317">
        <f t="shared" si="0"/>
        <v>222</v>
      </c>
      <c r="I6" s="317"/>
      <c r="J6" s="317"/>
      <c r="K6" s="317"/>
      <c r="L6" s="318" t="s">
        <v>3612</v>
      </c>
      <c r="M6" s="287" t="s">
        <v>3613</v>
      </c>
      <c r="N6" s="287" t="s">
        <v>3614</v>
      </c>
    </row>
    <row r="7" spans="1:15" ht="30" customHeight="1">
      <c r="A7" s="315">
        <v>4</v>
      </c>
      <c r="B7" s="320">
        <v>43546</v>
      </c>
      <c r="C7" s="316" t="s">
        <v>3597</v>
      </c>
      <c r="D7" s="312" t="s">
        <v>3598</v>
      </c>
      <c r="E7" s="319" t="s">
        <v>3602</v>
      </c>
      <c r="F7" s="312">
        <v>34</v>
      </c>
      <c r="G7" s="317">
        <v>203</v>
      </c>
      <c r="H7" s="317">
        <f t="shared" si="0"/>
        <v>6902</v>
      </c>
      <c r="I7" s="317"/>
      <c r="J7" s="317"/>
      <c r="K7" s="317"/>
      <c r="L7" s="318" t="s">
        <v>3612</v>
      </c>
      <c r="M7" s="287" t="s">
        <v>3613</v>
      </c>
      <c r="N7" s="287" t="s">
        <v>3614</v>
      </c>
    </row>
    <row r="8" spans="1:15" ht="30" customHeight="1">
      <c r="A8" s="315">
        <v>5</v>
      </c>
      <c r="B8" s="320">
        <v>43546</v>
      </c>
      <c r="C8" s="316" t="s">
        <v>3597</v>
      </c>
      <c r="D8" s="312" t="s">
        <v>3598</v>
      </c>
      <c r="E8" s="319" t="s">
        <v>3603</v>
      </c>
      <c r="F8" s="312">
        <v>5</v>
      </c>
      <c r="G8" s="317">
        <v>333</v>
      </c>
      <c r="H8" s="317">
        <f t="shared" si="0"/>
        <v>1665</v>
      </c>
      <c r="I8" s="317"/>
      <c r="J8" s="317"/>
      <c r="K8" s="317"/>
      <c r="L8" s="318" t="s">
        <v>3612</v>
      </c>
      <c r="M8" s="287" t="s">
        <v>3613</v>
      </c>
      <c r="N8" s="287" t="s">
        <v>3614</v>
      </c>
    </row>
    <row r="9" spans="1:15" ht="30" customHeight="1">
      <c r="A9" s="315">
        <v>6</v>
      </c>
      <c r="B9" s="320">
        <v>43546</v>
      </c>
      <c r="C9" s="316" t="s">
        <v>3597</v>
      </c>
      <c r="D9" s="312" t="s">
        <v>3598</v>
      </c>
      <c r="E9" s="319" t="s">
        <v>3604</v>
      </c>
      <c r="F9" s="312">
        <v>2</v>
      </c>
      <c r="G9" s="317">
        <v>526</v>
      </c>
      <c r="H9" s="317">
        <f t="shared" si="0"/>
        <v>1052</v>
      </c>
      <c r="I9" s="317"/>
      <c r="J9" s="317"/>
      <c r="K9" s="317"/>
      <c r="L9" s="318" t="s">
        <v>3612</v>
      </c>
      <c r="M9" s="287" t="s">
        <v>3613</v>
      </c>
      <c r="N9" s="287" t="s">
        <v>3614</v>
      </c>
    </row>
    <row r="10" spans="1:15" ht="30" customHeight="1">
      <c r="A10" s="315">
        <v>7</v>
      </c>
      <c r="B10" s="320">
        <v>43546</v>
      </c>
      <c r="C10" s="316" t="s">
        <v>3597</v>
      </c>
      <c r="D10" s="312" t="s">
        <v>3598</v>
      </c>
      <c r="E10" s="319" t="s">
        <v>3605</v>
      </c>
      <c r="F10" s="312">
        <v>1</v>
      </c>
      <c r="G10" s="317">
        <v>637</v>
      </c>
      <c r="H10" s="317">
        <f t="shared" si="0"/>
        <v>637</v>
      </c>
      <c r="I10" s="317"/>
      <c r="J10" s="317"/>
      <c r="K10" s="317"/>
      <c r="L10" s="318" t="s">
        <v>3612</v>
      </c>
      <c r="M10" s="287" t="s">
        <v>3613</v>
      </c>
      <c r="N10" s="287" t="s">
        <v>3614</v>
      </c>
    </row>
    <row r="11" spans="1:15" ht="30" customHeight="1">
      <c r="A11" s="315">
        <v>8</v>
      </c>
      <c r="B11" s="320">
        <v>43546</v>
      </c>
      <c r="C11" s="316" t="s">
        <v>3597</v>
      </c>
      <c r="D11" s="312" t="s">
        <v>3598</v>
      </c>
      <c r="E11" s="319" t="s">
        <v>3607</v>
      </c>
      <c r="F11" s="312">
        <v>2</v>
      </c>
      <c r="G11" s="317">
        <v>1050</v>
      </c>
      <c r="H11" s="317">
        <f t="shared" si="0"/>
        <v>2100</v>
      </c>
      <c r="I11" s="317"/>
      <c r="J11" s="317"/>
      <c r="K11" s="317"/>
      <c r="L11" s="318" t="s">
        <v>3612</v>
      </c>
      <c r="M11" s="287" t="s">
        <v>3613</v>
      </c>
      <c r="N11" s="287" t="s">
        <v>3614</v>
      </c>
    </row>
    <row r="12" spans="1:15" ht="30" customHeight="1">
      <c r="A12" s="315">
        <v>9</v>
      </c>
      <c r="B12" s="320">
        <v>43546</v>
      </c>
      <c r="C12" s="316" t="s">
        <v>3597</v>
      </c>
      <c r="D12" s="312" t="s">
        <v>3598</v>
      </c>
      <c r="E12" s="319" t="s">
        <v>3608</v>
      </c>
      <c r="F12" s="312">
        <v>2</v>
      </c>
      <c r="G12" s="317">
        <v>1247</v>
      </c>
      <c r="H12" s="317">
        <f t="shared" si="0"/>
        <v>2494</v>
      </c>
      <c r="I12" s="317"/>
      <c r="J12" s="317"/>
      <c r="K12" s="317"/>
      <c r="L12" s="318" t="s">
        <v>3612</v>
      </c>
      <c r="M12" s="287" t="s">
        <v>3613</v>
      </c>
      <c r="N12" s="287" t="s">
        <v>3614</v>
      </c>
    </row>
    <row r="13" spans="1:15" ht="30" customHeight="1">
      <c r="A13" s="315">
        <v>10</v>
      </c>
      <c r="B13" s="320">
        <v>43546</v>
      </c>
      <c r="C13" s="316" t="s">
        <v>3610</v>
      </c>
      <c r="D13" s="319" t="s">
        <v>3611</v>
      </c>
      <c r="E13" s="319" t="s">
        <v>3609</v>
      </c>
      <c r="F13" s="312">
        <v>3</v>
      </c>
      <c r="G13" s="317">
        <v>80</v>
      </c>
      <c r="H13" s="317">
        <f t="shared" si="0"/>
        <v>240</v>
      </c>
      <c r="I13" s="317"/>
      <c r="J13" s="317"/>
      <c r="K13" s="317"/>
      <c r="L13" s="318" t="s">
        <v>3612</v>
      </c>
      <c r="M13" s="287" t="s">
        <v>3613</v>
      </c>
      <c r="N13" s="287" t="s">
        <v>3614</v>
      </c>
    </row>
    <row r="14" spans="1:15" ht="30" customHeight="1">
      <c r="A14" s="315">
        <v>11</v>
      </c>
      <c r="B14" s="484" t="s">
        <v>32</v>
      </c>
      <c r="C14" s="485"/>
      <c r="D14" s="485"/>
      <c r="E14" s="486"/>
      <c r="F14" s="312">
        <f>SUM(F4:F13)</f>
        <v>89</v>
      </c>
      <c r="G14" s="317"/>
      <c r="H14" s="317">
        <f>SUM(H4:H13)</f>
        <v>17732</v>
      </c>
      <c r="I14" s="317"/>
      <c r="J14" s="317"/>
      <c r="K14" s="317"/>
      <c r="L14" s="318"/>
      <c r="M14" s="287"/>
      <c r="N14" s="287"/>
    </row>
    <row r="15" spans="1:15" ht="20.100000000000001" customHeight="1"/>
  </sheetData>
  <mergeCells count="3">
    <mergeCell ref="B14:E14"/>
    <mergeCell ref="A2:N2"/>
    <mergeCell ref="A1:M1"/>
  </mergeCells>
  <phoneticPr fontId="23" type="noConversion"/>
  <hyperlinks>
    <hyperlink ref="A1:M1" location="目录!A1" display="返回目录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0375"/>
  <sheetViews>
    <sheetView workbookViewId="0">
      <pane xSplit="9" ySplit="3" topLeftCell="L1280" activePane="bottomRight" state="frozen"/>
      <selection pane="topRight" activeCell="J1" sqref="J1"/>
      <selection pane="bottomLeft" activeCell="A4" sqref="A4"/>
      <selection pane="bottomRight" activeCell="G1286" sqref="G1286"/>
    </sheetView>
  </sheetViews>
  <sheetFormatPr defaultRowHeight="20.100000000000001" customHeight="1"/>
  <cols>
    <col min="1" max="1" width="9" style="69" customWidth="1"/>
    <col min="2" max="3" width="7.375" style="69" customWidth="1"/>
    <col min="4" max="4" width="11.875" style="69" customWidth="1"/>
    <col min="5" max="5" width="9" style="69"/>
    <col min="6" max="6" width="7.25" style="69" customWidth="1"/>
    <col min="7" max="7" width="18.875" style="69" customWidth="1"/>
    <col min="8" max="8" width="15.5" style="69" customWidth="1"/>
    <col min="9" max="9" width="9.75" style="69" customWidth="1"/>
    <col min="10" max="10" width="7" style="77" customWidth="1"/>
    <col min="11" max="11" width="13.5" style="77" customWidth="1"/>
    <col min="12" max="12" width="12" style="77" bestFit="1" customWidth="1"/>
    <col min="13" max="13" width="28" style="69" customWidth="1"/>
    <col min="14" max="14" width="17.625" style="69" customWidth="1"/>
    <col min="15" max="16384" width="9" style="69"/>
  </cols>
  <sheetData>
    <row r="1" spans="1:14" s="310" customFormat="1" ht="28.5" customHeight="1">
      <c r="A1" s="364" t="s">
        <v>220</v>
      </c>
      <c r="B1" s="364"/>
      <c r="C1" s="364"/>
      <c r="D1" s="364"/>
      <c r="E1" s="364"/>
      <c r="F1" s="364"/>
      <c r="G1" s="364"/>
      <c r="H1" s="364"/>
      <c r="I1" s="364"/>
      <c r="J1" s="364"/>
      <c r="K1" s="308"/>
      <c r="L1" s="386"/>
    </row>
    <row r="2" spans="1:14" s="310" customFormat="1" ht="21.75" customHeight="1">
      <c r="A2" s="386" t="s">
        <v>4057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>
        <f>SUM(L3:L2000)</f>
        <v>4204734.0900000017</v>
      </c>
      <c r="M2" s="386"/>
      <c r="N2" s="386"/>
    </row>
    <row r="3" spans="1:14" s="76" customFormat="1" ht="20.100000000000001" customHeight="1">
      <c r="A3" s="72" t="s">
        <v>377</v>
      </c>
      <c r="B3" s="81" t="s">
        <v>671</v>
      </c>
      <c r="C3" s="72" t="s">
        <v>670</v>
      </c>
      <c r="D3" s="73" t="s">
        <v>672</v>
      </c>
      <c r="E3" s="73" t="s">
        <v>673</v>
      </c>
      <c r="F3" s="73" t="s">
        <v>674</v>
      </c>
      <c r="G3" s="73" t="s">
        <v>675</v>
      </c>
      <c r="H3" s="73" t="s">
        <v>676</v>
      </c>
      <c r="I3" s="73" t="s">
        <v>677</v>
      </c>
      <c r="J3" s="74" t="s">
        <v>678</v>
      </c>
      <c r="K3" s="75" t="s">
        <v>378</v>
      </c>
      <c r="L3" s="75" t="s">
        <v>379</v>
      </c>
      <c r="M3" s="73" t="s">
        <v>679</v>
      </c>
      <c r="N3" s="76" t="s">
        <v>680</v>
      </c>
    </row>
    <row r="4" spans="1:14" ht="20.100000000000001" customHeight="1">
      <c r="A4" s="323" t="s">
        <v>390</v>
      </c>
      <c r="B4" s="323" t="s">
        <v>626</v>
      </c>
      <c r="C4" s="323" t="s">
        <v>681</v>
      </c>
      <c r="D4" s="367" t="s">
        <v>822</v>
      </c>
      <c r="E4" s="323" t="s">
        <v>823</v>
      </c>
      <c r="F4" s="323" t="s">
        <v>627</v>
      </c>
      <c r="G4" s="323" t="s">
        <v>382</v>
      </c>
      <c r="H4" s="323" t="s">
        <v>424</v>
      </c>
      <c r="I4" s="368" t="s">
        <v>423</v>
      </c>
      <c r="J4" s="368">
        <v>1</v>
      </c>
      <c r="K4" s="368">
        <v>300</v>
      </c>
      <c r="L4" s="368">
        <f t="shared" ref="L4:L67" si="0">K4*J4</f>
        <v>300</v>
      </c>
      <c r="M4" s="368" t="s">
        <v>387</v>
      </c>
      <c r="N4" s="368" t="s">
        <v>824</v>
      </c>
    </row>
    <row r="5" spans="1:14" ht="20.100000000000001" customHeight="1">
      <c r="A5" s="323" t="s">
        <v>390</v>
      </c>
      <c r="B5" s="323" t="s">
        <v>198</v>
      </c>
      <c r="C5" s="323" t="s">
        <v>749</v>
      </c>
      <c r="D5" s="367" t="s">
        <v>825</v>
      </c>
      <c r="E5" s="323" t="s">
        <v>396</v>
      </c>
      <c r="F5" s="323" t="s">
        <v>826</v>
      </c>
      <c r="G5" s="323" t="s">
        <v>397</v>
      </c>
      <c r="H5" s="323" t="s">
        <v>573</v>
      </c>
      <c r="I5" s="368" t="s">
        <v>389</v>
      </c>
      <c r="J5" s="368">
        <v>50</v>
      </c>
      <c r="K5" s="368">
        <v>180</v>
      </c>
      <c r="L5" s="368">
        <f t="shared" si="0"/>
        <v>9000</v>
      </c>
      <c r="M5" s="368" t="s">
        <v>827</v>
      </c>
      <c r="N5" s="368" t="s">
        <v>828</v>
      </c>
    </row>
    <row r="6" spans="1:14" ht="20.100000000000001" customHeight="1">
      <c r="A6" s="323" t="s">
        <v>829</v>
      </c>
      <c r="B6" s="323" t="s">
        <v>830</v>
      </c>
      <c r="C6" s="323" t="s">
        <v>749</v>
      </c>
      <c r="D6" s="367" t="s">
        <v>831</v>
      </c>
      <c r="E6" s="323" t="s">
        <v>832</v>
      </c>
      <c r="F6" s="323" t="s">
        <v>833</v>
      </c>
      <c r="G6" s="323" t="s">
        <v>567</v>
      </c>
      <c r="H6" s="323" t="s">
        <v>568</v>
      </c>
      <c r="I6" s="368" t="s">
        <v>399</v>
      </c>
      <c r="J6" s="368">
        <v>5</v>
      </c>
      <c r="K6" s="368">
        <v>134</v>
      </c>
      <c r="L6" s="368">
        <f t="shared" si="0"/>
        <v>670</v>
      </c>
      <c r="M6" s="368" t="s">
        <v>634</v>
      </c>
      <c r="N6" s="368" t="s">
        <v>834</v>
      </c>
    </row>
    <row r="7" spans="1:14" ht="20.100000000000001" customHeight="1">
      <c r="A7" s="323" t="s">
        <v>829</v>
      </c>
      <c r="B7" s="323" t="s">
        <v>835</v>
      </c>
      <c r="C7" s="323" t="s">
        <v>749</v>
      </c>
      <c r="D7" s="367" t="s">
        <v>831</v>
      </c>
      <c r="E7" s="323" t="s">
        <v>624</v>
      </c>
      <c r="F7" s="323" t="s">
        <v>542</v>
      </c>
      <c r="G7" s="323" t="s">
        <v>567</v>
      </c>
      <c r="H7" s="323" t="s">
        <v>538</v>
      </c>
      <c r="I7" s="368" t="s">
        <v>399</v>
      </c>
      <c r="J7" s="368">
        <v>1</v>
      </c>
      <c r="K7" s="368">
        <v>161</v>
      </c>
      <c r="L7" s="368">
        <f t="shared" si="0"/>
        <v>161</v>
      </c>
      <c r="M7" s="368" t="s">
        <v>590</v>
      </c>
      <c r="N7" s="368" t="s">
        <v>836</v>
      </c>
    </row>
    <row r="8" spans="1:14" ht="20.100000000000001" customHeight="1">
      <c r="A8" s="323" t="s">
        <v>829</v>
      </c>
      <c r="B8" s="323" t="s">
        <v>830</v>
      </c>
      <c r="C8" s="323" t="s">
        <v>749</v>
      </c>
      <c r="D8" s="367" t="s">
        <v>837</v>
      </c>
      <c r="E8" s="323" t="s">
        <v>832</v>
      </c>
      <c r="F8" s="323" t="s">
        <v>684</v>
      </c>
      <c r="G8" s="323" t="s">
        <v>426</v>
      </c>
      <c r="H8" s="323" t="s">
        <v>471</v>
      </c>
      <c r="I8" s="368" t="s">
        <v>419</v>
      </c>
      <c r="J8" s="368">
        <v>2</v>
      </c>
      <c r="K8" s="368">
        <v>173</v>
      </c>
      <c r="L8" s="368">
        <f t="shared" si="0"/>
        <v>346</v>
      </c>
      <c r="M8" s="368" t="s">
        <v>838</v>
      </c>
      <c r="N8" s="368" t="s">
        <v>839</v>
      </c>
    </row>
    <row r="9" spans="1:14" ht="20.100000000000001" customHeight="1">
      <c r="A9" s="323" t="s">
        <v>390</v>
      </c>
      <c r="B9" s="323" t="s">
        <v>830</v>
      </c>
      <c r="C9" s="323" t="s">
        <v>749</v>
      </c>
      <c r="D9" s="367" t="s">
        <v>837</v>
      </c>
      <c r="E9" s="323" t="s">
        <v>562</v>
      </c>
      <c r="F9" s="323" t="s">
        <v>364</v>
      </c>
      <c r="G9" s="323" t="s">
        <v>426</v>
      </c>
      <c r="H9" s="323" t="s">
        <v>471</v>
      </c>
      <c r="I9" s="368" t="s">
        <v>428</v>
      </c>
      <c r="J9" s="368">
        <v>3</v>
      </c>
      <c r="K9" s="368">
        <v>309</v>
      </c>
      <c r="L9" s="368">
        <f t="shared" si="0"/>
        <v>927</v>
      </c>
      <c r="M9" s="368" t="s">
        <v>840</v>
      </c>
      <c r="N9" s="368" t="s">
        <v>841</v>
      </c>
    </row>
    <row r="10" spans="1:14" ht="20.100000000000001" customHeight="1">
      <c r="A10" s="323" t="s">
        <v>829</v>
      </c>
      <c r="B10" s="323" t="s">
        <v>626</v>
      </c>
      <c r="C10" s="323" t="s">
        <v>749</v>
      </c>
      <c r="D10" s="367" t="s">
        <v>837</v>
      </c>
      <c r="E10" s="323" t="s">
        <v>562</v>
      </c>
      <c r="F10" s="323" t="s">
        <v>364</v>
      </c>
      <c r="G10" s="323" t="s">
        <v>426</v>
      </c>
      <c r="H10" s="323" t="s">
        <v>471</v>
      </c>
      <c r="I10" s="368" t="s">
        <v>423</v>
      </c>
      <c r="J10" s="368">
        <v>1</v>
      </c>
      <c r="K10" s="368">
        <v>392</v>
      </c>
      <c r="L10" s="368">
        <f t="shared" si="0"/>
        <v>392</v>
      </c>
      <c r="M10" s="368" t="s">
        <v>838</v>
      </c>
      <c r="N10" s="368" t="s">
        <v>841</v>
      </c>
    </row>
    <row r="11" spans="1:14" ht="20.100000000000001" customHeight="1">
      <c r="A11" s="323" t="s">
        <v>390</v>
      </c>
      <c r="B11" s="323" t="s">
        <v>830</v>
      </c>
      <c r="C11" s="323" t="s">
        <v>749</v>
      </c>
      <c r="D11" s="367" t="s">
        <v>837</v>
      </c>
      <c r="E11" s="323" t="s">
        <v>562</v>
      </c>
      <c r="F11" s="323" t="s">
        <v>364</v>
      </c>
      <c r="G11" s="323" t="s">
        <v>430</v>
      </c>
      <c r="H11" s="323" t="s">
        <v>476</v>
      </c>
      <c r="I11" s="368" t="s">
        <v>399</v>
      </c>
      <c r="J11" s="368">
        <v>2</v>
      </c>
      <c r="K11" s="368">
        <v>849</v>
      </c>
      <c r="L11" s="368">
        <f t="shared" si="0"/>
        <v>1698</v>
      </c>
      <c r="M11" s="368" t="s">
        <v>842</v>
      </c>
      <c r="N11" s="368" t="s">
        <v>839</v>
      </c>
    </row>
    <row r="12" spans="1:14" ht="20.100000000000001" customHeight="1">
      <c r="A12" s="323" t="s">
        <v>390</v>
      </c>
      <c r="B12" s="323" t="s">
        <v>830</v>
      </c>
      <c r="C12" s="323" t="s">
        <v>749</v>
      </c>
      <c r="D12" s="367" t="s">
        <v>843</v>
      </c>
      <c r="E12" s="323" t="s">
        <v>844</v>
      </c>
      <c r="F12" s="323" t="s">
        <v>826</v>
      </c>
      <c r="G12" s="323" t="s">
        <v>405</v>
      </c>
      <c r="H12" s="323" t="s">
        <v>2472</v>
      </c>
      <c r="I12" s="368" t="s">
        <v>555</v>
      </c>
      <c r="J12" s="368">
        <v>3</v>
      </c>
      <c r="K12" s="368">
        <v>11700</v>
      </c>
      <c r="L12" s="368">
        <f t="shared" si="0"/>
        <v>35100</v>
      </c>
      <c r="M12" s="368" t="s">
        <v>845</v>
      </c>
      <c r="N12" s="368" t="s">
        <v>846</v>
      </c>
    </row>
    <row r="13" spans="1:14" ht="20.100000000000001" customHeight="1">
      <c r="A13" s="323" t="s">
        <v>829</v>
      </c>
      <c r="B13" s="323" t="s">
        <v>835</v>
      </c>
      <c r="C13" s="323" t="s">
        <v>749</v>
      </c>
      <c r="D13" s="367" t="s">
        <v>847</v>
      </c>
      <c r="E13" s="323" t="s">
        <v>844</v>
      </c>
      <c r="F13" s="323" t="s">
        <v>598</v>
      </c>
      <c r="G13" s="323" t="s">
        <v>397</v>
      </c>
      <c r="H13" s="323" t="s">
        <v>848</v>
      </c>
      <c r="I13" s="368" t="s">
        <v>399</v>
      </c>
      <c r="J13" s="368">
        <v>1</v>
      </c>
      <c r="K13" s="368">
        <v>135</v>
      </c>
      <c r="L13" s="368">
        <f t="shared" si="0"/>
        <v>135</v>
      </c>
      <c r="M13" s="368" t="s">
        <v>849</v>
      </c>
      <c r="N13" s="368" t="s">
        <v>850</v>
      </c>
    </row>
    <row r="14" spans="1:14" ht="20.100000000000001" customHeight="1">
      <c r="A14" s="323" t="s">
        <v>390</v>
      </c>
      <c r="B14" s="323" t="s">
        <v>835</v>
      </c>
      <c r="C14" s="323" t="s">
        <v>749</v>
      </c>
      <c r="D14" s="367" t="s">
        <v>851</v>
      </c>
      <c r="E14" s="323" t="s">
        <v>396</v>
      </c>
      <c r="F14" s="323" t="s">
        <v>826</v>
      </c>
      <c r="G14" s="323" t="s">
        <v>397</v>
      </c>
      <c r="H14" s="323" t="s">
        <v>852</v>
      </c>
      <c r="I14" s="368" t="s">
        <v>400</v>
      </c>
      <c r="J14" s="368">
        <v>1</v>
      </c>
      <c r="K14" s="368">
        <v>152</v>
      </c>
      <c r="L14" s="368">
        <f t="shared" si="0"/>
        <v>152</v>
      </c>
      <c r="M14" s="368" t="s">
        <v>853</v>
      </c>
      <c r="N14" s="368" t="s">
        <v>854</v>
      </c>
    </row>
    <row r="15" spans="1:14" ht="20.100000000000001" customHeight="1">
      <c r="A15" s="323" t="s">
        <v>390</v>
      </c>
      <c r="B15" s="323" t="s">
        <v>393</v>
      </c>
      <c r="C15" s="323" t="s">
        <v>749</v>
      </c>
      <c r="D15" s="367" t="s">
        <v>851</v>
      </c>
      <c r="E15" s="323" t="s">
        <v>844</v>
      </c>
      <c r="F15" s="323" t="s">
        <v>598</v>
      </c>
      <c r="G15" s="323" t="s">
        <v>397</v>
      </c>
      <c r="H15" s="323" t="s">
        <v>852</v>
      </c>
      <c r="I15" s="368" t="s">
        <v>399</v>
      </c>
      <c r="J15" s="368">
        <v>4</v>
      </c>
      <c r="K15" s="368">
        <v>219</v>
      </c>
      <c r="L15" s="368">
        <f t="shared" si="0"/>
        <v>876</v>
      </c>
      <c r="M15" s="368" t="s">
        <v>853</v>
      </c>
      <c r="N15" s="368" t="s">
        <v>854</v>
      </c>
    </row>
    <row r="16" spans="1:14" ht="20.100000000000001" customHeight="1">
      <c r="A16" s="323" t="s">
        <v>829</v>
      </c>
      <c r="B16" s="323" t="s">
        <v>393</v>
      </c>
      <c r="C16" s="323" t="s">
        <v>749</v>
      </c>
      <c r="D16" s="367" t="s">
        <v>851</v>
      </c>
      <c r="E16" s="323" t="s">
        <v>844</v>
      </c>
      <c r="F16" s="323" t="s">
        <v>826</v>
      </c>
      <c r="G16" s="323" t="s">
        <v>397</v>
      </c>
      <c r="H16" s="323" t="s">
        <v>852</v>
      </c>
      <c r="I16" s="368" t="s">
        <v>389</v>
      </c>
      <c r="J16" s="368">
        <v>1</v>
      </c>
      <c r="K16" s="368">
        <v>285</v>
      </c>
      <c r="L16" s="368">
        <f t="shared" si="0"/>
        <v>285</v>
      </c>
      <c r="M16" s="368" t="s">
        <v>853</v>
      </c>
      <c r="N16" s="368" t="s">
        <v>854</v>
      </c>
    </row>
    <row r="17" spans="1:14" ht="20.100000000000001" customHeight="1">
      <c r="A17" s="323" t="s">
        <v>829</v>
      </c>
      <c r="B17" s="323" t="s">
        <v>835</v>
      </c>
      <c r="C17" s="323" t="s">
        <v>749</v>
      </c>
      <c r="D17" s="367" t="s">
        <v>851</v>
      </c>
      <c r="E17" s="323" t="s">
        <v>844</v>
      </c>
      <c r="F17" s="323" t="s">
        <v>598</v>
      </c>
      <c r="G17" s="323" t="s">
        <v>397</v>
      </c>
      <c r="H17" s="323" t="s">
        <v>852</v>
      </c>
      <c r="I17" s="368" t="s">
        <v>423</v>
      </c>
      <c r="J17" s="368">
        <v>2</v>
      </c>
      <c r="K17" s="368">
        <v>105</v>
      </c>
      <c r="L17" s="368">
        <f t="shared" si="0"/>
        <v>210</v>
      </c>
      <c r="M17" s="368" t="s">
        <v>853</v>
      </c>
      <c r="N17" s="368" t="s">
        <v>854</v>
      </c>
    </row>
    <row r="18" spans="1:14" ht="20.100000000000001" customHeight="1">
      <c r="A18" s="323" t="s">
        <v>390</v>
      </c>
      <c r="B18" s="323" t="s">
        <v>393</v>
      </c>
      <c r="C18" s="323" t="s">
        <v>749</v>
      </c>
      <c r="D18" s="367" t="s">
        <v>851</v>
      </c>
      <c r="E18" s="323" t="s">
        <v>844</v>
      </c>
      <c r="F18" s="323" t="s">
        <v>826</v>
      </c>
      <c r="G18" s="323" t="s">
        <v>397</v>
      </c>
      <c r="H18" s="323" t="s">
        <v>852</v>
      </c>
      <c r="I18" s="368" t="s">
        <v>400</v>
      </c>
      <c r="J18" s="368">
        <v>6</v>
      </c>
      <c r="K18" s="368">
        <v>152</v>
      </c>
      <c r="L18" s="368">
        <f t="shared" si="0"/>
        <v>912</v>
      </c>
      <c r="M18" s="368" t="s">
        <v>853</v>
      </c>
      <c r="N18" s="368" t="s">
        <v>854</v>
      </c>
    </row>
    <row r="19" spans="1:14" ht="20.100000000000001" customHeight="1">
      <c r="A19" s="323" t="s">
        <v>390</v>
      </c>
      <c r="B19" s="323" t="s">
        <v>835</v>
      </c>
      <c r="C19" s="323" t="s">
        <v>749</v>
      </c>
      <c r="D19" s="367" t="s">
        <v>851</v>
      </c>
      <c r="E19" s="323" t="s">
        <v>844</v>
      </c>
      <c r="F19" s="323" t="s">
        <v>826</v>
      </c>
      <c r="G19" s="323" t="s">
        <v>397</v>
      </c>
      <c r="H19" s="323" t="s">
        <v>852</v>
      </c>
      <c r="I19" s="368" t="s">
        <v>423</v>
      </c>
      <c r="J19" s="368">
        <v>1</v>
      </c>
      <c r="K19" s="368">
        <v>105</v>
      </c>
      <c r="L19" s="368">
        <f t="shared" si="0"/>
        <v>105</v>
      </c>
      <c r="M19" s="368" t="s">
        <v>853</v>
      </c>
      <c r="N19" s="368" t="s">
        <v>854</v>
      </c>
    </row>
    <row r="20" spans="1:14" ht="20.100000000000001" customHeight="1">
      <c r="A20" s="323" t="s">
        <v>829</v>
      </c>
      <c r="B20" s="323" t="s">
        <v>835</v>
      </c>
      <c r="C20" s="323" t="s">
        <v>749</v>
      </c>
      <c r="D20" s="367" t="s">
        <v>851</v>
      </c>
      <c r="E20" s="323" t="s">
        <v>396</v>
      </c>
      <c r="F20" s="323" t="s">
        <v>598</v>
      </c>
      <c r="G20" s="323" t="s">
        <v>397</v>
      </c>
      <c r="H20" s="323" t="s">
        <v>852</v>
      </c>
      <c r="I20" s="368" t="s">
        <v>414</v>
      </c>
      <c r="J20" s="368">
        <v>2</v>
      </c>
      <c r="K20" s="368">
        <v>128</v>
      </c>
      <c r="L20" s="368">
        <f t="shared" si="0"/>
        <v>256</v>
      </c>
      <c r="M20" s="368" t="s">
        <v>853</v>
      </c>
      <c r="N20" s="368" t="s">
        <v>854</v>
      </c>
    </row>
    <row r="21" spans="1:14" ht="20.100000000000001" customHeight="1">
      <c r="A21" s="323" t="s">
        <v>390</v>
      </c>
      <c r="B21" s="323" t="s">
        <v>393</v>
      </c>
      <c r="C21" s="323" t="s">
        <v>749</v>
      </c>
      <c r="D21" s="367" t="s">
        <v>851</v>
      </c>
      <c r="E21" s="323" t="s">
        <v>844</v>
      </c>
      <c r="F21" s="323" t="s">
        <v>826</v>
      </c>
      <c r="G21" s="323" t="s">
        <v>397</v>
      </c>
      <c r="H21" s="323" t="s">
        <v>852</v>
      </c>
      <c r="I21" s="368" t="s">
        <v>400</v>
      </c>
      <c r="J21" s="368">
        <v>1</v>
      </c>
      <c r="K21" s="368">
        <v>152</v>
      </c>
      <c r="L21" s="368">
        <f t="shared" si="0"/>
        <v>152</v>
      </c>
      <c r="M21" s="368" t="s">
        <v>853</v>
      </c>
      <c r="N21" s="368" t="s">
        <v>854</v>
      </c>
    </row>
    <row r="22" spans="1:14" ht="20.100000000000001" customHeight="1">
      <c r="A22" s="323" t="s">
        <v>829</v>
      </c>
      <c r="B22" s="323" t="s">
        <v>393</v>
      </c>
      <c r="C22" s="323" t="s">
        <v>749</v>
      </c>
      <c r="D22" s="367" t="s">
        <v>851</v>
      </c>
      <c r="E22" s="323" t="s">
        <v>396</v>
      </c>
      <c r="F22" s="323" t="s">
        <v>598</v>
      </c>
      <c r="G22" s="323" t="s">
        <v>397</v>
      </c>
      <c r="H22" s="323" t="s">
        <v>852</v>
      </c>
      <c r="I22" s="368" t="s">
        <v>423</v>
      </c>
      <c r="J22" s="368">
        <v>1</v>
      </c>
      <c r="K22" s="368">
        <v>105</v>
      </c>
      <c r="L22" s="368">
        <f t="shared" si="0"/>
        <v>105</v>
      </c>
      <c r="M22" s="368" t="s">
        <v>853</v>
      </c>
      <c r="N22" s="368" t="s">
        <v>854</v>
      </c>
    </row>
    <row r="23" spans="1:14" ht="20.100000000000001" customHeight="1">
      <c r="A23" s="323" t="s">
        <v>390</v>
      </c>
      <c r="B23" s="323" t="s">
        <v>835</v>
      </c>
      <c r="C23" s="323" t="s">
        <v>749</v>
      </c>
      <c r="D23" s="367" t="s">
        <v>851</v>
      </c>
      <c r="E23" s="323" t="s">
        <v>844</v>
      </c>
      <c r="F23" s="323" t="s">
        <v>826</v>
      </c>
      <c r="G23" s="323" t="s">
        <v>397</v>
      </c>
      <c r="H23" s="323" t="s">
        <v>852</v>
      </c>
      <c r="I23" s="368" t="s">
        <v>414</v>
      </c>
      <c r="J23" s="368">
        <v>2</v>
      </c>
      <c r="K23" s="368">
        <v>128</v>
      </c>
      <c r="L23" s="368">
        <f t="shared" si="0"/>
        <v>256</v>
      </c>
      <c r="M23" s="368" t="s">
        <v>853</v>
      </c>
      <c r="N23" s="368" t="s">
        <v>854</v>
      </c>
    </row>
    <row r="24" spans="1:14" ht="20.100000000000001" customHeight="1">
      <c r="A24" s="323" t="s">
        <v>390</v>
      </c>
      <c r="B24" s="323" t="s">
        <v>835</v>
      </c>
      <c r="C24" s="323" t="s">
        <v>749</v>
      </c>
      <c r="D24" s="367" t="s">
        <v>851</v>
      </c>
      <c r="E24" s="323" t="s">
        <v>844</v>
      </c>
      <c r="F24" s="323" t="s">
        <v>826</v>
      </c>
      <c r="G24" s="323" t="s">
        <v>397</v>
      </c>
      <c r="H24" s="323" t="s">
        <v>852</v>
      </c>
      <c r="I24" s="368" t="s">
        <v>400</v>
      </c>
      <c r="J24" s="368">
        <v>1</v>
      </c>
      <c r="K24" s="368">
        <v>152</v>
      </c>
      <c r="L24" s="368">
        <f t="shared" si="0"/>
        <v>152</v>
      </c>
      <c r="M24" s="368" t="s">
        <v>853</v>
      </c>
      <c r="N24" s="368" t="s">
        <v>854</v>
      </c>
    </row>
    <row r="25" spans="1:14" ht="20.100000000000001" customHeight="1">
      <c r="A25" s="323" t="s">
        <v>829</v>
      </c>
      <c r="B25" s="323" t="s">
        <v>393</v>
      </c>
      <c r="C25" s="323" t="s">
        <v>749</v>
      </c>
      <c r="D25" s="367" t="s">
        <v>851</v>
      </c>
      <c r="E25" s="323" t="s">
        <v>396</v>
      </c>
      <c r="F25" s="323" t="s">
        <v>826</v>
      </c>
      <c r="G25" s="323" t="s">
        <v>397</v>
      </c>
      <c r="H25" s="323" t="s">
        <v>589</v>
      </c>
      <c r="I25" s="368" t="s">
        <v>399</v>
      </c>
      <c r="J25" s="368">
        <v>4</v>
      </c>
      <c r="K25" s="368">
        <v>143</v>
      </c>
      <c r="L25" s="368">
        <f t="shared" si="0"/>
        <v>572</v>
      </c>
      <c r="M25" s="368" t="s">
        <v>855</v>
      </c>
      <c r="N25" s="368" t="s">
        <v>854</v>
      </c>
    </row>
    <row r="26" spans="1:14" ht="20.100000000000001" customHeight="1">
      <c r="A26" s="323" t="s">
        <v>829</v>
      </c>
      <c r="B26" s="323" t="s">
        <v>393</v>
      </c>
      <c r="C26" s="323" t="s">
        <v>749</v>
      </c>
      <c r="D26" s="367" t="s">
        <v>851</v>
      </c>
      <c r="E26" s="323" t="s">
        <v>396</v>
      </c>
      <c r="F26" s="323" t="s">
        <v>826</v>
      </c>
      <c r="G26" s="323" t="s">
        <v>397</v>
      </c>
      <c r="H26" s="323" t="s">
        <v>589</v>
      </c>
      <c r="I26" s="368" t="s">
        <v>389</v>
      </c>
      <c r="J26" s="368">
        <v>1</v>
      </c>
      <c r="K26" s="368">
        <v>185</v>
      </c>
      <c r="L26" s="368">
        <f t="shared" si="0"/>
        <v>185</v>
      </c>
      <c r="M26" s="368" t="s">
        <v>855</v>
      </c>
      <c r="N26" s="368" t="s">
        <v>854</v>
      </c>
    </row>
    <row r="27" spans="1:14" ht="20.100000000000001" customHeight="1">
      <c r="A27" s="323" t="s">
        <v>829</v>
      </c>
      <c r="B27" s="323" t="s">
        <v>835</v>
      </c>
      <c r="C27" s="323" t="s">
        <v>749</v>
      </c>
      <c r="D27" s="367" t="s">
        <v>851</v>
      </c>
      <c r="E27" s="323" t="s">
        <v>396</v>
      </c>
      <c r="F27" s="323" t="s">
        <v>826</v>
      </c>
      <c r="G27" s="323" t="s">
        <v>397</v>
      </c>
      <c r="H27" s="323" t="s">
        <v>589</v>
      </c>
      <c r="I27" s="368" t="s">
        <v>423</v>
      </c>
      <c r="J27" s="368">
        <v>2</v>
      </c>
      <c r="K27" s="368">
        <v>70</v>
      </c>
      <c r="L27" s="368">
        <f t="shared" si="0"/>
        <v>140</v>
      </c>
      <c r="M27" s="368" t="s">
        <v>855</v>
      </c>
      <c r="N27" s="368" t="s">
        <v>854</v>
      </c>
    </row>
    <row r="28" spans="1:14" ht="20.100000000000001" customHeight="1">
      <c r="A28" s="323" t="s">
        <v>829</v>
      </c>
      <c r="B28" s="323" t="s">
        <v>393</v>
      </c>
      <c r="C28" s="323" t="s">
        <v>749</v>
      </c>
      <c r="D28" s="367" t="s">
        <v>851</v>
      </c>
      <c r="E28" s="323" t="s">
        <v>844</v>
      </c>
      <c r="F28" s="323" t="s">
        <v>598</v>
      </c>
      <c r="G28" s="323" t="s">
        <v>397</v>
      </c>
      <c r="H28" s="323" t="s">
        <v>589</v>
      </c>
      <c r="I28" s="368" t="s">
        <v>400</v>
      </c>
      <c r="J28" s="368">
        <v>3</v>
      </c>
      <c r="K28" s="368">
        <v>94</v>
      </c>
      <c r="L28" s="368">
        <f t="shared" si="0"/>
        <v>282</v>
      </c>
      <c r="M28" s="368" t="s">
        <v>855</v>
      </c>
      <c r="N28" s="368" t="s">
        <v>854</v>
      </c>
    </row>
    <row r="29" spans="1:14" ht="20.100000000000001" customHeight="1">
      <c r="A29" s="323" t="s">
        <v>829</v>
      </c>
      <c r="B29" s="323" t="s">
        <v>393</v>
      </c>
      <c r="C29" s="323" t="s">
        <v>749</v>
      </c>
      <c r="D29" s="367" t="s">
        <v>851</v>
      </c>
      <c r="E29" s="323" t="s">
        <v>844</v>
      </c>
      <c r="F29" s="323" t="s">
        <v>826</v>
      </c>
      <c r="G29" s="323" t="s">
        <v>397</v>
      </c>
      <c r="H29" s="323" t="s">
        <v>589</v>
      </c>
      <c r="I29" s="368" t="s">
        <v>399</v>
      </c>
      <c r="J29" s="368">
        <v>2</v>
      </c>
      <c r="K29" s="368">
        <v>143</v>
      </c>
      <c r="L29" s="368">
        <f t="shared" si="0"/>
        <v>286</v>
      </c>
      <c r="M29" s="368" t="s">
        <v>855</v>
      </c>
      <c r="N29" s="368" t="s">
        <v>854</v>
      </c>
    </row>
    <row r="30" spans="1:14" ht="20.100000000000001" customHeight="1">
      <c r="A30" s="323" t="s">
        <v>390</v>
      </c>
      <c r="B30" s="323" t="s">
        <v>835</v>
      </c>
      <c r="C30" s="323" t="s">
        <v>749</v>
      </c>
      <c r="D30" s="367" t="s">
        <v>851</v>
      </c>
      <c r="E30" s="323" t="s">
        <v>844</v>
      </c>
      <c r="F30" s="323" t="s">
        <v>598</v>
      </c>
      <c r="G30" s="323" t="s">
        <v>397</v>
      </c>
      <c r="H30" s="323" t="s">
        <v>589</v>
      </c>
      <c r="I30" s="368" t="s">
        <v>389</v>
      </c>
      <c r="J30" s="368">
        <v>1</v>
      </c>
      <c r="K30" s="368">
        <v>185</v>
      </c>
      <c r="L30" s="368">
        <f t="shared" si="0"/>
        <v>185</v>
      </c>
      <c r="M30" s="368" t="s">
        <v>855</v>
      </c>
      <c r="N30" s="368" t="s">
        <v>854</v>
      </c>
    </row>
    <row r="31" spans="1:14" ht="20.100000000000001" customHeight="1">
      <c r="A31" s="323" t="s">
        <v>390</v>
      </c>
      <c r="B31" s="323" t="s">
        <v>835</v>
      </c>
      <c r="C31" s="323" t="s">
        <v>749</v>
      </c>
      <c r="D31" s="367" t="s">
        <v>851</v>
      </c>
      <c r="E31" s="323" t="s">
        <v>396</v>
      </c>
      <c r="F31" s="323" t="s">
        <v>826</v>
      </c>
      <c r="G31" s="323" t="s">
        <v>397</v>
      </c>
      <c r="H31" s="323" t="s">
        <v>585</v>
      </c>
      <c r="I31" s="368" t="s">
        <v>399</v>
      </c>
      <c r="J31" s="368">
        <v>3</v>
      </c>
      <c r="K31" s="368">
        <v>140</v>
      </c>
      <c r="L31" s="368">
        <f t="shared" si="0"/>
        <v>420</v>
      </c>
      <c r="M31" s="368" t="s">
        <v>856</v>
      </c>
      <c r="N31" s="368" t="s">
        <v>854</v>
      </c>
    </row>
    <row r="32" spans="1:14" ht="20.100000000000001" customHeight="1">
      <c r="A32" s="323" t="s">
        <v>390</v>
      </c>
      <c r="B32" s="323" t="s">
        <v>835</v>
      </c>
      <c r="C32" s="323" t="s">
        <v>749</v>
      </c>
      <c r="D32" s="367" t="s">
        <v>851</v>
      </c>
      <c r="E32" s="323" t="s">
        <v>844</v>
      </c>
      <c r="F32" s="323" t="s">
        <v>826</v>
      </c>
      <c r="G32" s="323" t="s">
        <v>397</v>
      </c>
      <c r="H32" s="323" t="s">
        <v>585</v>
      </c>
      <c r="I32" s="368" t="s">
        <v>389</v>
      </c>
      <c r="J32" s="368">
        <v>4</v>
      </c>
      <c r="K32" s="368">
        <v>180</v>
      </c>
      <c r="L32" s="368">
        <f t="shared" si="0"/>
        <v>720</v>
      </c>
      <c r="M32" s="368" t="s">
        <v>856</v>
      </c>
      <c r="N32" s="368" t="s">
        <v>854</v>
      </c>
    </row>
    <row r="33" spans="1:14" ht="20.100000000000001" customHeight="1">
      <c r="A33" s="323" t="s">
        <v>390</v>
      </c>
      <c r="B33" s="323" t="s">
        <v>198</v>
      </c>
      <c r="C33" s="323" t="s">
        <v>749</v>
      </c>
      <c r="D33" s="367" t="s">
        <v>857</v>
      </c>
      <c r="E33" s="323" t="s">
        <v>624</v>
      </c>
      <c r="F33" s="323" t="s">
        <v>833</v>
      </c>
      <c r="G33" s="323" t="s">
        <v>415</v>
      </c>
      <c r="H33" s="323" t="s">
        <v>858</v>
      </c>
      <c r="I33" s="368" t="s">
        <v>400</v>
      </c>
      <c r="J33" s="368">
        <v>1</v>
      </c>
      <c r="K33" s="368">
        <v>92.9</v>
      </c>
      <c r="L33" s="368">
        <f t="shared" si="0"/>
        <v>92.9</v>
      </c>
      <c r="M33" s="368" t="s">
        <v>859</v>
      </c>
      <c r="N33" s="368" t="s">
        <v>860</v>
      </c>
    </row>
    <row r="34" spans="1:14" ht="20.100000000000001" customHeight="1">
      <c r="A34" s="323" t="s">
        <v>390</v>
      </c>
      <c r="B34" s="323" t="s">
        <v>861</v>
      </c>
      <c r="C34" s="323" t="s">
        <v>749</v>
      </c>
      <c r="D34" s="367" t="s">
        <v>857</v>
      </c>
      <c r="E34" s="323" t="s">
        <v>624</v>
      </c>
      <c r="F34" s="323" t="s">
        <v>833</v>
      </c>
      <c r="G34" s="323" t="s">
        <v>415</v>
      </c>
      <c r="H34" s="323" t="s">
        <v>858</v>
      </c>
      <c r="I34" s="368" t="s">
        <v>398</v>
      </c>
      <c r="J34" s="368">
        <v>1</v>
      </c>
      <c r="K34" s="368">
        <v>205.9</v>
      </c>
      <c r="L34" s="368">
        <f t="shared" si="0"/>
        <v>205.9</v>
      </c>
      <c r="M34" s="368" t="s">
        <v>859</v>
      </c>
      <c r="N34" s="368" t="s">
        <v>860</v>
      </c>
    </row>
    <row r="35" spans="1:14" ht="20.100000000000001" customHeight="1">
      <c r="A35" s="323" t="s">
        <v>829</v>
      </c>
      <c r="B35" s="323" t="s">
        <v>861</v>
      </c>
      <c r="C35" s="323" t="s">
        <v>749</v>
      </c>
      <c r="D35" s="367" t="s">
        <v>857</v>
      </c>
      <c r="E35" s="323" t="s">
        <v>832</v>
      </c>
      <c r="F35" s="323" t="s">
        <v>542</v>
      </c>
      <c r="G35" s="323" t="s">
        <v>415</v>
      </c>
      <c r="H35" s="323" t="s">
        <v>858</v>
      </c>
      <c r="I35" s="368" t="s">
        <v>784</v>
      </c>
      <c r="J35" s="368">
        <v>1</v>
      </c>
      <c r="K35" s="368">
        <v>545.5</v>
      </c>
      <c r="L35" s="368">
        <f t="shared" si="0"/>
        <v>545.5</v>
      </c>
      <c r="M35" s="368" t="s">
        <v>859</v>
      </c>
      <c r="N35" s="368" t="s">
        <v>862</v>
      </c>
    </row>
    <row r="36" spans="1:14" ht="20.100000000000001" customHeight="1">
      <c r="A36" s="323" t="s">
        <v>829</v>
      </c>
      <c r="B36" s="323" t="s">
        <v>861</v>
      </c>
      <c r="C36" s="323" t="s">
        <v>749</v>
      </c>
      <c r="D36" s="367" t="s">
        <v>857</v>
      </c>
      <c r="E36" s="323" t="s">
        <v>624</v>
      </c>
      <c r="F36" s="323" t="s">
        <v>833</v>
      </c>
      <c r="G36" s="323" t="s">
        <v>415</v>
      </c>
      <c r="H36" s="323" t="s">
        <v>863</v>
      </c>
      <c r="I36" s="368" t="s">
        <v>400</v>
      </c>
      <c r="J36" s="368">
        <v>1</v>
      </c>
      <c r="K36" s="368">
        <v>112.2</v>
      </c>
      <c r="L36" s="368">
        <f t="shared" si="0"/>
        <v>112.2</v>
      </c>
      <c r="M36" s="368" t="s">
        <v>864</v>
      </c>
      <c r="N36" s="368" t="s">
        <v>860</v>
      </c>
    </row>
    <row r="37" spans="1:14" ht="20.100000000000001" customHeight="1">
      <c r="A37" s="323" t="s">
        <v>390</v>
      </c>
      <c r="B37" s="323" t="s">
        <v>198</v>
      </c>
      <c r="C37" s="323" t="s">
        <v>749</v>
      </c>
      <c r="D37" s="367" t="s">
        <v>857</v>
      </c>
      <c r="E37" s="323" t="s">
        <v>832</v>
      </c>
      <c r="F37" s="323" t="s">
        <v>833</v>
      </c>
      <c r="G37" s="323" t="s">
        <v>415</v>
      </c>
      <c r="H37" s="323" t="s">
        <v>863</v>
      </c>
      <c r="I37" s="368" t="s">
        <v>398</v>
      </c>
      <c r="J37" s="368">
        <v>1</v>
      </c>
      <c r="K37" s="368">
        <v>286.89999999999998</v>
      </c>
      <c r="L37" s="368">
        <f t="shared" si="0"/>
        <v>286.89999999999998</v>
      </c>
      <c r="M37" s="368" t="s">
        <v>864</v>
      </c>
      <c r="N37" s="368" t="s">
        <v>860</v>
      </c>
    </row>
    <row r="38" spans="1:14" ht="20.100000000000001" customHeight="1">
      <c r="A38" s="323" t="s">
        <v>829</v>
      </c>
      <c r="B38" s="323" t="s">
        <v>861</v>
      </c>
      <c r="C38" s="323" t="s">
        <v>749</v>
      </c>
      <c r="D38" s="367" t="s">
        <v>857</v>
      </c>
      <c r="E38" s="323" t="s">
        <v>624</v>
      </c>
      <c r="F38" s="323" t="s">
        <v>542</v>
      </c>
      <c r="G38" s="323" t="s">
        <v>415</v>
      </c>
      <c r="H38" s="323" t="s">
        <v>863</v>
      </c>
      <c r="I38" s="368" t="s">
        <v>416</v>
      </c>
      <c r="J38" s="368">
        <v>1</v>
      </c>
      <c r="K38" s="368">
        <v>823.2</v>
      </c>
      <c r="L38" s="368">
        <f t="shared" si="0"/>
        <v>823.2</v>
      </c>
      <c r="M38" s="368" t="s">
        <v>864</v>
      </c>
      <c r="N38" s="368" t="s">
        <v>862</v>
      </c>
    </row>
    <row r="39" spans="1:14" ht="20.100000000000001" customHeight="1">
      <c r="A39" s="323" t="s">
        <v>829</v>
      </c>
      <c r="B39" s="323" t="s">
        <v>861</v>
      </c>
      <c r="C39" s="323" t="s">
        <v>749</v>
      </c>
      <c r="D39" s="367" t="s">
        <v>865</v>
      </c>
      <c r="E39" s="323" t="s">
        <v>624</v>
      </c>
      <c r="F39" s="323" t="s">
        <v>866</v>
      </c>
      <c r="G39" s="323" t="s">
        <v>616</v>
      </c>
      <c r="H39" s="323" t="s">
        <v>462</v>
      </c>
      <c r="I39" s="368" t="s">
        <v>422</v>
      </c>
      <c r="J39" s="368">
        <v>7</v>
      </c>
      <c r="K39" s="368">
        <v>1060</v>
      </c>
      <c r="L39" s="368">
        <f t="shared" si="0"/>
        <v>7420</v>
      </c>
      <c r="M39" s="368" t="s">
        <v>805</v>
      </c>
      <c r="N39" s="368" t="s">
        <v>867</v>
      </c>
    </row>
    <row r="40" spans="1:14" ht="20.100000000000001" customHeight="1">
      <c r="A40" s="323" t="s">
        <v>829</v>
      </c>
      <c r="B40" s="323" t="s">
        <v>198</v>
      </c>
      <c r="C40" s="323" t="s">
        <v>749</v>
      </c>
      <c r="D40" s="367" t="s">
        <v>865</v>
      </c>
      <c r="E40" s="323" t="s">
        <v>562</v>
      </c>
      <c r="F40" s="323" t="s">
        <v>792</v>
      </c>
      <c r="G40" s="323" t="s">
        <v>616</v>
      </c>
      <c r="H40" s="323" t="s">
        <v>462</v>
      </c>
      <c r="I40" s="368" t="s">
        <v>398</v>
      </c>
      <c r="J40" s="368">
        <v>27</v>
      </c>
      <c r="K40" s="368">
        <v>760</v>
      </c>
      <c r="L40" s="368">
        <f t="shared" si="0"/>
        <v>20520</v>
      </c>
      <c r="M40" s="368" t="s">
        <v>805</v>
      </c>
      <c r="N40" s="368" t="s">
        <v>867</v>
      </c>
    </row>
    <row r="41" spans="1:14" ht="20.100000000000001" customHeight="1">
      <c r="A41" s="323" t="s">
        <v>829</v>
      </c>
      <c r="B41" s="323" t="s">
        <v>861</v>
      </c>
      <c r="C41" s="323" t="s">
        <v>749</v>
      </c>
      <c r="D41" s="367" t="s">
        <v>865</v>
      </c>
      <c r="E41" s="323" t="s">
        <v>624</v>
      </c>
      <c r="F41" s="323" t="s">
        <v>817</v>
      </c>
      <c r="G41" s="323" t="s">
        <v>493</v>
      </c>
      <c r="H41" s="323" t="s">
        <v>445</v>
      </c>
      <c r="I41" s="368" t="s">
        <v>472</v>
      </c>
      <c r="J41" s="368">
        <v>8</v>
      </c>
      <c r="K41" s="368">
        <v>2305</v>
      </c>
      <c r="L41" s="368">
        <f t="shared" si="0"/>
        <v>18440</v>
      </c>
      <c r="M41" s="368" t="s">
        <v>805</v>
      </c>
      <c r="N41" s="368" t="s">
        <v>867</v>
      </c>
    </row>
    <row r="42" spans="1:14" ht="20.100000000000001" customHeight="1">
      <c r="A42" s="323" t="s">
        <v>390</v>
      </c>
      <c r="B42" s="323" t="s">
        <v>835</v>
      </c>
      <c r="C42" s="323" t="s">
        <v>749</v>
      </c>
      <c r="D42" s="367" t="s">
        <v>868</v>
      </c>
      <c r="E42" s="323" t="s">
        <v>624</v>
      </c>
      <c r="F42" s="323" t="s">
        <v>684</v>
      </c>
      <c r="G42" s="323" t="s">
        <v>748</v>
      </c>
      <c r="H42" s="323" t="s">
        <v>495</v>
      </c>
      <c r="I42" s="368" t="s">
        <v>428</v>
      </c>
      <c r="J42" s="368">
        <v>1</v>
      </c>
      <c r="K42" s="368">
        <v>220</v>
      </c>
      <c r="L42" s="368">
        <f t="shared" si="0"/>
        <v>220</v>
      </c>
      <c r="M42" s="368" t="s">
        <v>869</v>
      </c>
      <c r="N42" s="368" t="s">
        <v>836</v>
      </c>
    </row>
    <row r="43" spans="1:14" ht="20.100000000000001" customHeight="1">
      <c r="A43" s="323" t="s">
        <v>829</v>
      </c>
      <c r="B43" s="323" t="s">
        <v>835</v>
      </c>
      <c r="C43" s="323" t="s">
        <v>749</v>
      </c>
      <c r="D43" s="367" t="s">
        <v>868</v>
      </c>
      <c r="E43" s="323" t="s">
        <v>562</v>
      </c>
      <c r="F43" s="323" t="s">
        <v>364</v>
      </c>
      <c r="G43" s="323" t="s">
        <v>426</v>
      </c>
      <c r="H43" s="323" t="s">
        <v>495</v>
      </c>
      <c r="I43" s="368" t="s">
        <v>399</v>
      </c>
      <c r="J43" s="368">
        <v>1</v>
      </c>
      <c r="K43" s="368">
        <v>583</v>
      </c>
      <c r="L43" s="368">
        <f t="shared" si="0"/>
        <v>583</v>
      </c>
      <c r="M43" s="368" t="s">
        <v>869</v>
      </c>
      <c r="N43" s="368" t="s">
        <v>836</v>
      </c>
    </row>
    <row r="44" spans="1:14" ht="20.100000000000001" customHeight="1">
      <c r="A44" s="323" t="s">
        <v>829</v>
      </c>
      <c r="B44" s="323" t="s">
        <v>835</v>
      </c>
      <c r="C44" s="323" t="s">
        <v>749</v>
      </c>
      <c r="D44" s="367" t="s">
        <v>870</v>
      </c>
      <c r="E44" s="323" t="s">
        <v>832</v>
      </c>
      <c r="F44" s="323" t="s">
        <v>871</v>
      </c>
      <c r="G44" s="323" t="s">
        <v>83</v>
      </c>
      <c r="H44" s="323" t="s">
        <v>494</v>
      </c>
      <c r="I44" s="368" t="s">
        <v>399</v>
      </c>
      <c r="J44" s="368">
        <v>1</v>
      </c>
      <c r="K44" s="368">
        <v>2050</v>
      </c>
      <c r="L44" s="368">
        <f t="shared" si="0"/>
        <v>2050</v>
      </c>
      <c r="M44" s="368" t="s">
        <v>872</v>
      </c>
      <c r="N44" s="368" t="s">
        <v>836</v>
      </c>
    </row>
    <row r="45" spans="1:14" ht="20.100000000000001" customHeight="1">
      <c r="A45" s="323" t="s">
        <v>861</v>
      </c>
      <c r="B45" s="323" t="s">
        <v>861</v>
      </c>
      <c r="C45" s="323" t="s">
        <v>749</v>
      </c>
      <c r="D45" s="367" t="s">
        <v>873</v>
      </c>
      <c r="E45" s="323" t="s">
        <v>844</v>
      </c>
      <c r="F45" s="323" t="s">
        <v>691</v>
      </c>
      <c r="G45" s="323" t="s">
        <v>874</v>
      </c>
      <c r="H45" s="323" t="s">
        <v>875</v>
      </c>
      <c r="I45" s="368" t="s">
        <v>416</v>
      </c>
      <c r="J45" s="368">
        <v>50</v>
      </c>
      <c r="K45" s="368">
        <v>330</v>
      </c>
      <c r="L45" s="368">
        <f t="shared" si="0"/>
        <v>16500</v>
      </c>
      <c r="M45" s="368" t="s">
        <v>787</v>
      </c>
      <c r="N45" s="368" t="s">
        <v>876</v>
      </c>
    </row>
    <row r="46" spans="1:14" ht="20.100000000000001" customHeight="1">
      <c r="A46" s="323" t="s">
        <v>829</v>
      </c>
      <c r="B46" s="323" t="s">
        <v>835</v>
      </c>
      <c r="C46" s="323" t="s">
        <v>749</v>
      </c>
      <c r="D46" s="367" t="s">
        <v>877</v>
      </c>
      <c r="E46" s="323" t="s">
        <v>832</v>
      </c>
      <c r="F46" s="323" t="s">
        <v>878</v>
      </c>
      <c r="G46" s="323" t="s">
        <v>89</v>
      </c>
      <c r="H46" s="323" t="s">
        <v>447</v>
      </c>
      <c r="I46" s="368" t="s">
        <v>400</v>
      </c>
      <c r="J46" s="368">
        <v>15</v>
      </c>
      <c r="K46" s="368">
        <v>87</v>
      </c>
      <c r="L46" s="368">
        <f t="shared" si="0"/>
        <v>1305</v>
      </c>
      <c r="M46" s="368" t="s">
        <v>879</v>
      </c>
      <c r="N46" s="368" t="s">
        <v>880</v>
      </c>
    </row>
    <row r="47" spans="1:14" ht="20.100000000000001" customHeight="1">
      <c r="A47" s="323" t="s">
        <v>390</v>
      </c>
      <c r="B47" s="323" t="s">
        <v>781</v>
      </c>
      <c r="C47" s="323" t="s">
        <v>749</v>
      </c>
      <c r="D47" s="367" t="s">
        <v>877</v>
      </c>
      <c r="E47" s="323" t="s">
        <v>562</v>
      </c>
      <c r="F47" s="323" t="s">
        <v>511</v>
      </c>
      <c r="G47" s="323" t="s">
        <v>89</v>
      </c>
      <c r="H47" s="323" t="s">
        <v>447</v>
      </c>
      <c r="I47" s="368" t="s">
        <v>399</v>
      </c>
      <c r="J47" s="368">
        <v>1</v>
      </c>
      <c r="K47" s="368">
        <v>105</v>
      </c>
      <c r="L47" s="368">
        <f t="shared" si="0"/>
        <v>105</v>
      </c>
      <c r="M47" s="368" t="s">
        <v>879</v>
      </c>
      <c r="N47" s="368" t="s">
        <v>880</v>
      </c>
    </row>
    <row r="48" spans="1:14" ht="20.100000000000001" customHeight="1">
      <c r="A48" s="323" t="s">
        <v>829</v>
      </c>
      <c r="B48" s="323" t="s">
        <v>781</v>
      </c>
      <c r="C48" s="323" t="s">
        <v>749</v>
      </c>
      <c r="D48" s="367" t="s">
        <v>877</v>
      </c>
      <c r="E48" s="323" t="s">
        <v>562</v>
      </c>
      <c r="F48" s="323" t="s">
        <v>511</v>
      </c>
      <c r="G48" s="323" t="s">
        <v>89</v>
      </c>
      <c r="H48" s="323" t="s">
        <v>447</v>
      </c>
      <c r="I48" s="368" t="s">
        <v>398</v>
      </c>
      <c r="J48" s="368">
        <v>1</v>
      </c>
      <c r="K48" s="368">
        <v>210</v>
      </c>
      <c r="L48" s="368">
        <f t="shared" si="0"/>
        <v>210</v>
      </c>
      <c r="M48" s="368" t="s">
        <v>879</v>
      </c>
      <c r="N48" s="368" t="s">
        <v>880</v>
      </c>
    </row>
    <row r="49" spans="1:14" ht="20.100000000000001" customHeight="1">
      <c r="A49" s="323" t="s">
        <v>829</v>
      </c>
      <c r="B49" s="323" t="s">
        <v>393</v>
      </c>
      <c r="C49" s="323" t="s">
        <v>749</v>
      </c>
      <c r="D49" s="367" t="s">
        <v>881</v>
      </c>
      <c r="E49" s="323" t="s">
        <v>844</v>
      </c>
      <c r="F49" s="323" t="s">
        <v>826</v>
      </c>
      <c r="G49" s="323" t="s">
        <v>783</v>
      </c>
      <c r="H49" s="323" t="s">
        <v>882</v>
      </c>
      <c r="I49" s="368" t="s">
        <v>399</v>
      </c>
      <c r="J49" s="368">
        <v>4</v>
      </c>
      <c r="K49" s="368">
        <v>135</v>
      </c>
      <c r="L49" s="368">
        <f t="shared" si="0"/>
        <v>540</v>
      </c>
      <c r="M49" s="368" t="s">
        <v>883</v>
      </c>
      <c r="N49" s="368" t="s">
        <v>884</v>
      </c>
    </row>
    <row r="50" spans="1:14" ht="20.100000000000001" customHeight="1">
      <c r="A50" s="323" t="s">
        <v>829</v>
      </c>
      <c r="B50" s="323" t="s">
        <v>393</v>
      </c>
      <c r="C50" s="323" t="s">
        <v>749</v>
      </c>
      <c r="D50" s="367" t="s">
        <v>881</v>
      </c>
      <c r="E50" s="323" t="s">
        <v>396</v>
      </c>
      <c r="F50" s="323" t="s">
        <v>826</v>
      </c>
      <c r="G50" s="323" t="s">
        <v>397</v>
      </c>
      <c r="H50" s="323" t="s">
        <v>522</v>
      </c>
      <c r="I50" s="368" t="s">
        <v>423</v>
      </c>
      <c r="J50" s="368">
        <v>3</v>
      </c>
      <c r="K50" s="368">
        <v>141</v>
      </c>
      <c r="L50" s="368">
        <f t="shared" si="0"/>
        <v>423</v>
      </c>
      <c r="M50" s="368" t="s">
        <v>667</v>
      </c>
      <c r="N50" s="368" t="s">
        <v>885</v>
      </c>
    </row>
    <row r="51" spans="1:14" ht="20.100000000000001" customHeight="1">
      <c r="A51" s="323" t="s">
        <v>390</v>
      </c>
      <c r="B51" s="323" t="s">
        <v>835</v>
      </c>
      <c r="C51" s="323" t="s">
        <v>749</v>
      </c>
      <c r="D51" s="367" t="s">
        <v>881</v>
      </c>
      <c r="E51" s="323" t="s">
        <v>396</v>
      </c>
      <c r="F51" s="323" t="s">
        <v>826</v>
      </c>
      <c r="G51" s="323" t="s">
        <v>397</v>
      </c>
      <c r="H51" s="323" t="s">
        <v>522</v>
      </c>
      <c r="I51" s="368" t="s">
        <v>399</v>
      </c>
      <c r="J51" s="368">
        <v>2</v>
      </c>
      <c r="K51" s="368">
        <v>273</v>
      </c>
      <c r="L51" s="368">
        <f t="shared" si="0"/>
        <v>546</v>
      </c>
      <c r="M51" s="368" t="s">
        <v>667</v>
      </c>
      <c r="N51" s="368" t="s">
        <v>885</v>
      </c>
    </row>
    <row r="52" spans="1:14" ht="20.100000000000001" customHeight="1">
      <c r="A52" s="323" t="s">
        <v>829</v>
      </c>
      <c r="B52" s="323" t="s">
        <v>393</v>
      </c>
      <c r="C52" s="323" t="s">
        <v>749</v>
      </c>
      <c r="D52" s="367" t="s">
        <v>886</v>
      </c>
      <c r="E52" s="323" t="s">
        <v>832</v>
      </c>
      <c r="F52" s="323" t="s">
        <v>686</v>
      </c>
      <c r="G52" s="323" t="s">
        <v>556</v>
      </c>
      <c r="H52" s="323" t="s">
        <v>887</v>
      </c>
      <c r="I52" s="368" t="s">
        <v>507</v>
      </c>
      <c r="J52" s="368">
        <v>2</v>
      </c>
      <c r="K52" s="368">
        <v>3500</v>
      </c>
      <c r="L52" s="368">
        <f t="shared" si="0"/>
        <v>7000</v>
      </c>
      <c r="M52" s="368" t="s">
        <v>888</v>
      </c>
      <c r="N52" s="368" t="s">
        <v>889</v>
      </c>
    </row>
    <row r="53" spans="1:14" ht="20.100000000000001" customHeight="1">
      <c r="A53" s="323" t="s">
        <v>829</v>
      </c>
      <c r="B53" s="323" t="s">
        <v>393</v>
      </c>
      <c r="C53" s="323" t="s">
        <v>749</v>
      </c>
      <c r="D53" s="367" t="s">
        <v>890</v>
      </c>
      <c r="E53" s="323" t="s">
        <v>624</v>
      </c>
      <c r="F53" s="323" t="s">
        <v>891</v>
      </c>
      <c r="G53" s="323" t="s">
        <v>405</v>
      </c>
      <c r="H53" s="323" t="s">
        <v>582</v>
      </c>
      <c r="I53" s="368" t="s">
        <v>414</v>
      </c>
      <c r="J53" s="368">
        <v>1</v>
      </c>
      <c r="K53" s="368">
        <v>418</v>
      </c>
      <c r="L53" s="368">
        <f t="shared" si="0"/>
        <v>418</v>
      </c>
      <c r="M53" s="368" t="s">
        <v>892</v>
      </c>
      <c r="N53" s="368" t="s">
        <v>893</v>
      </c>
    </row>
    <row r="54" spans="1:14" ht="20.100000000000001" customHeight="1">
      <c r="A54" s="323" t="s">
        <v>829</v>
      </c>
      <c r="B54" s="323" t="s">
        <v>835</v>
      </c>
      <c r="C54" s="323" t="s">
        <v>749</v>
      </c>
      <c r="D54" s="367" t="s">
        <v>890</v>
      </c>
      <c r="E54" s="323" t="s">
        <v>832</v>
      </c>
      <c r="F54" s="323" t="s">
        <v>894</v>
      </c>
      <c r="G54" s="323" t="s">
        <v>783</v>
      </c>
      <c r="H54" s="323" t="s">
        <v>582</v>
      </c>
      <c r="I54" s="368" t="s">
        <v>414</v>
      </c>
      <c r="J54" s="368">
        <v>1</v>
      </c>
      <c r="K54" s="368">
        <v>418</v>
      </c>
      <c r="L54" s="368">
        <f t="shared" si="0"/>
        <v>418</v>
      </c>
      <c r="M54" s="368" t="s">
        <v>895</v>
      </c>
      <c r="N54" s="368" t="s">
        <v>896</v>
      </c>
    </row>
    <row r="55" spans="1:14" ht="20.100000000000001" customHeight="1">
      <c r="A55" s="323" t="s">
        <v>829</v>
      </c>
      <c r="B55" s="323" t="s">
        <v>835</v>
      </c>
      <c r="C55" s="323" t="s">
        <v>749</v>
      </c>
      <c r="D55" s="367" t="s">
        <v>897</v>
      </c>
      <c r="E55" s="323" t="s">
        <v>396</v>
      </c>
      <c r="F55" s="323" t="s">
        <v>598</v>
      </c>
      <c r="G55" s="323" t="s">
        <v>388</v>
      </c>
      <c r="H55" s="323" t="s">
        <v>898</v>
      </c>
      <c r="I55" s="368" t="s">
        <v>398</v>
      </c>
      <c r="J55" s="368">
        <v>4</v>
      </c>
      <c r="K55" s="368">
        <v>231</v>
      </c>
      <c r="L55" s="368">
        <f t="shared" si="0"/>
        <v>924</v>
      </c>
      <c r="M55" s="368" t="s">
        <v>588</v>
      </c>
      <c r="N55" s="368" t="s">
        <v>899</v>
      </c>
    </row>
    <row r="56" spans="1:14" ht="20.100000000000001" customHeight="1">
      <c r="A56" s="323" t="s">
        <v>390</v>
      </c>
      <c r="B56" s="323" t="s">
        <v>861</v>
      </c>
      <c r="C56" s="323" t="s">
        <v>749</v>
      </c>
      <c r="D56" s="367" t="s">
        <v>900</v>
      </c>
      <c r="E56" s="323" t="s">
        <v>823</v>
      </c>
      <c r="F56" s="323" t="s">
        <v>901</v>
      </c>
      <c r="G56" s="323" t="s">
        <v>902</v>
      </c>
      <c r="H56" s="323" t="s">
        <v>903</v>
      </c>
      <c r="I56" s="368" t="s">
        <v>519</v>
      </c>
      <c r="J56" s="368">
        <v>1</v>
      </c>
      <c r="K56" s="368">
        <v>8003</v>
      </c>
      <c r="L56" s="368">
        <f t="shared" si="0"/>
        <v>8003</v>
      </c>
      <c r="M56" s="368" t="s">
        <v>904</v>
      </c>
      <c r="N56" s="368" t="s">
        <v>905</v>
      </c>
    </row>
    <row r="57" spans="1:14" ht="20.100000000000001" customHeight="1">
      <c r="A57" s="323" t="s">
        <v>390</v>
      </c>
      <c r="B57" s="323" t="s">
        <v>830</v>
      </c>
      <c r="C57" s="323" t="s">
        <v>906</v>
      </c>
      <c r="D57" s="367" t="s">
        <v>907</v>
      </c>
      <c r="E57" s="323" t="s">
        <v>380</v>
      </c>
      <c r="F57" s="323" t="s">
        <v>908</v>
      </c>
      <c r="G57" s="323" t="s">
        <v>381</v>
      </c>
      <c r="H57" s="323" t="s">
        <v>592</v>
      </c>
      <c r="I57" s="368" t="s">
        <v>566</v>
      </c>
      <c r="J57" s="368">
        <v>4</v>
      </c>
      <c r="K57" s="368">
        <v>193</v>
      </c>
      <c r="L57" s="368">
        <f t="shared" si="0"/>
        <v>772</v>
      </c>
      <c r="M57" s="368" t="s">
        <v>793</v>
      </c>
      <c r="N57" s="368" t="s">
        <v>909</v>
      </c>
    </row>
    <row r="58" spans="1:14" ht="20.100000000000001" customHeight="1">
      <c r="A58" s="323" t="s">
        <v>829</v>
      </c>
      <c r="B58" s="323" t="s">
        <v>167</v>
      </c>
      <c r="C58" s="323" t="s">
        <v>749</v>
      </c>
      <c r="D58" s="367" t="s">
        <v>907</v>
      </c>
      <c r="E58" s="323" t="s">
        <v>534</v>
      </c>
      <c r="F58" s="323" t="s">
        <v>552</v>
      </c>
      <c r="G58" s="323" t="s">
        <v>381</v>
      </c>
      <c r="H58" s="323" t="s">
        <v>595</v>
      </c>
      <c r="I58" s="368" t="s">
        <v>398</v>
      </c>
      <c r="J58" s="368">
        <v>2</v>
      </c>
      <c r="K58" s="368">
        <v>475</v>
      </c>
      <c r="L58" s="368">
        <f t="shared" si="0"/>
        <v>950</v>
      </c>
      <c r="M58" s="368" t="s">
        <v>793</v>
      </c>
      <c r="N58" s="368" t="s">
        <v>910</v>
      </c>
    </row>
    <row r="59" spans="1:14" ht="20.100000000000001" customHeight="1">
      <c r="A59" s="323" t="s">
        <v>829</v>
      </c>
      <c r="B59" s="323" t="s">
        <v>167</v>
      </c>
      <c r="C59" s="323" t="s">
        <v>749</v>
      </c>
      <c r="D59" s="367" t="s">
        <v>907</v>
      </c>
      <c r="E59" s="323" t="s">
        <v>534</v>
      </c>
      <c r="F59" s="323" t="s">
        <v>552</v>
      </c>
      <c r="G59" s="323" t="s">
        <v>381</v>
      </c>
      <c r="H59" s="323" t="s">
        <v>591</v>
      </c>
      <c r="I59" s="368" t="s">
        <v>423</v>
      </c>
      <c r="J59" s="368">
        <v>6</v>
      </c>
      <c r="K59" s="368">
        <v>162</v>
      </c>
      <c r="L59" s="368">
        <f t="shared" si="0"/>
        <v>972</v>
      </c>
      <c r="M59" s="368" t="s">
        <v>793</v>
      </c>
      <c r="N59" s="368" t="s">
        <v>911</v>
      </c>
    </row>
    <row r="60" spans="1:14" ht="20.100000000000001" customHeight="1">
      <c r="A60" s="323" t="s">
        <v>390</v>
      </c>
      <c r="B60" s="323" t="s">
        <v>167</v>
      </c>
      <c r="C60" s="323" t="s">
        <v>749</v>
      </c>
      <c r="D60" s="367" t="s">
        <v>907</v>
      </c>
      <c r="E60" s="323" t="s">
        <v>534</v>
      </c>
      <c r="F60" s="323" t="s">
        <v>552</v>
      </c>
      <c r="G60" s="323" t="s">
        <v>381</v>
      </c>
      <c r="H60" s="323" t="s">
        <v>592</v>
      </c>
      <c r="I60" s="368" t="s">
        <v>400</v>
      </c>
      <c r="J60" s="368">
        <v>8</v>
      </c>
      <c r="K60" s="368">
        <v>193</v>
      </c>
      <c r="L60" s="368">
        <f t="shared" si="0"/>
        <v>1544</v>
      </c>
      <c r="M60" s="368" t="s">
        <v>793</v>
      </c>
      <c r="N60" s="368" t="s">
        <v>911</v>
      </c>
    </row>
    <row r="61" spans="1:14" ht="20.100000000000001" customHeight="1">
      <c r="A61" s="323" t="s">
        <v>829</v>
      </c>
      <c r="B61" s="323" t="s">
        <v>167</v>
      </c>
      <c r="C61" s="323" t="s">
        <v>749</v>
      </c>
      <c r="D61" s="367" t="s">
        <v>907</v>
      </c>
      <c r="E61" s="323" t="s">
        <v>534</v>
      </c>
      <c r="F61" s="323" t="s">
        <v>552</v>
      </c>
      <c r="G61" s="323" t="s">
        <v>381</v>
      </c>
      <c r="H61" s="323" t="s">
        <v>593</v>
      </c>
      <c r="I61" s="368" t="s">
        <v>399</v>
      </c>
      <c r="J61" s="368">
        <v>8</v>
      </c>
      <c r="K61" s="368">
        <v>226</v>
      </c>
      <c r="L61" s="368">
        <f t="shared" si="0"/>
        <v>1808</v>
      </c>
      <c r="M61" s="368" t="s">
        <v>793</v>
      </c>
      <c r="N61" s="368" t="s">
        <v>911</v>
      </c>
    </row>
    <row r="62" spans="1:14" ht="20.100000000000001" customHeight="1">
      <c r="A62" s="323" t="s">
        <v>390</v>
      </c>
      <c r="B62" s="323" t="s">
        <v>167</v>
      </c>
      <c r="C62" s="323" t="s">
        <v>749</v>
      </c>
      <c r="D62" s="367" t="s">
        <v>907</v>
      </c>
      <c r="E62" s="323" t="s">
        <v>534</v>
      </c>
      <c r="F62" s="323" t="s">
        <v>552</v>
      </c>
      <c r="G62" s="323" t="s">
        <v>381</v>
      </c>
      <c r="H62" s="323" t="s">
        <v>594</v>
      </c>
      <c r="I62" s="368" t="s">
        <v>389</v>
      </c>
      <c r="J62" s="368">
        <v>6</v>
      </c>
      <c r="K62" s="368">
        <v>314</v>
      </c>
      <c r="L62" s="368">
        <f t="shared" si="0"/>
        <v>1884</v>
      </c>
      <c r="M62" s="368" t="s">
        <v>793</v>
      </c>
      <c r="N62" s="368" t="s">
        <v>911</v>
      </c>
    </row>
    <row r="63" spans="1:14" ht="20.100000000000001" customHeight="1">
      <c r="A63" s="323" t="s">
        <v>390</v>
      </c>
      <c r="B63" s="323" t="s">
        <v>835</v>
      </c>
      <c r="C63" s="323" t="s">
        <v>906</v>
      </c>
      <c r="D63" s="367" t="s">
        <v>912</v>
      </c>
      <c r="E63" s="323" t="s">
        <v>823</v>
      </c>
      <c r="F63" s="323" t="s">
        <v>627</v>
      </c>
      <c r="G63" s="323" t="s">
        <v>382</v>
      </c>
      <c r="H63" s="323" t="s">
        <v>545</v>
      </c>
      <c r="I63" s="368" t="s">
        <v>389</v>
      </c>
      <c r="J63" s="368">
        <v>1</v>
      </c>
      <c r="K63" s="368">
        <v>460</v>
      </c>
      <c r="L63" s="368">
        <f t="shared" si="0"/>
        <v>460</v>
      </c>
      <c r="M63" s="368" t="s">
        <v>640</v>
      </c>
      <c r="N63" s="368" t="s">
        <v>913</v>
      </c>
    </row>
    <row r="64" spans="1:14" ht="20.100000000000001" customHeight="1">
      <c r="A64" s="323" t="s">
        <v>829</v>
      </c>
      <c r="B64" s="323" t="s">
        <v>393</v>
      </c>
      <c r="C64" s="323" t="s">
        <v>906</v>
      </c>
      <c r="D64" s="367" t="s">
        <v>914</v>
      </c>
      <c r="E64" s="323" t="s">
        <v>832</v>
      </c>
      <c r="F64" s="323" t="s">
        <v>683</v>
      </c>
      <c r="G64" s="323" t="s">
        <v>915</v>
      </c>
      <c r="H64" s="323" t="s">
        <v>655</v>
      </c>
      <c r="I64" s="368" t="s">
        <v>423</v>
      </c>
      <c r="J64" s="368">
        <v>2</v>
      </c>
      <c r="K64" s="368">
        <v>4130</v>
      </c>
      <c r="L64" s="368">
        <f t="shared" si="0"/>
        <v>8260</v>
      </c>
      <c r="M64" s="368" t="s">
        <v>916</v>
      </c>
      <c r="N64" s="368" t="s">
        <v>917</v>
      </c>
    </row>
    <row r="65" spans="1:14" ht="20.100000000000001" customHeight="1">
      <c r="A65" s="323" t="s">
        <v>829</v>
      </c>
      <c r="B65" s="323" t="s">
        <v>835</v>
      </c>
      <c r="C65" s="323" t="s">
        <v>906</v>
      </c>
      <c r="D65" s="367" t="s">
        <v>918</v>
      </c>
      <c r="E65" s="323" t="s">
        <v>396</v>
      </c>
      <c r="F65" s="323" t="s">
        <v>826</v>
      </c>
      <c r="G65" s="323" t="s">
        <v>388</v>
      </c>
      <c r="H65" s="323" t="s">
        <v>919</v>
      </c>
      <c r="I65" s="368" t="s">
        <v>400</v>
      </c>
      <c r="J65" s="368">
        <v>2</v>
      </c>
      <c r="K65" s="368">
        <v>330</v>
      </c>
      <c r="L65" s="368">
        <f t="shared" si="0"/>
        <v>660</v>
      </c>
      <c r="M65" s="368" t="s">
        <v>920</v>
      </c>
      <c r="N65" s="368" t="s">
        <v>921</v>
      </c>
    </row>
    <row r="66" spans="1:14" ht="20.100000000000001" customHeight="1">
      <c r="A66" s="323" t="s">
        <v>390</v>
      </c>
      <c r="B66" s="323" t="s">
        <v>830</v>
      </c>
      <c r="C66" s="323" t="s">
        <v>749</v>
      </c>
      <c r="D66" s="367" t="s">
        <v>918</v>
      </c>
      <c r="E66" s="323" t="s">
        <v>128</v>
      </c>
      <c r="F66" s="323" t="s">
        <v>576</v>
      </c>
      <c r="G66" s="323" t="s">
        <v>388</v>
      </c>
      <c r="H66" s="323" t="s">
        <v>597</v>
      </c>
      <c r="I66" s="368" t="s">
        <v>400</v>
      </c>
      <c r="J66" s="368">
        <v>7</v>
      </c>
      <c r="K66" s="368">
        <v>150</v>
      </c>
      <c r="L66" s="368">
        <f t="shared" si="0"/>
        <v>1050</v>
      </c>
      <c r="M66" s="368" t="s">
        <v>922</v>
      </c>
      <c r="N66" s="368" t="s">
        <v>911</v>
      </c>
    </row>
    <row r="67" spans="1:14" ht="20.100000000000001" customHeight="1">
      <c r="A67" s="323" t="s">
        <v>829</v>
      </c>
      <c r="B67" s="323" t="s">
        <v>626</v>
      </c>
      <c r="C67" s="323" t="s">
        <v>749</v>
      </c>
      <c r="D67" s="367" t="s">
        <v>918</v>
      </c>
      <c r="E67" s="323" t="s">
        <v>128</v>
      </c>
      <c r="F67" s="323" t="s">
        <v>576</v>
      </c>
      <c r="G67" s="323" t="s">
        <v>388</v>
      </c>
      <c r="H67" s="323" t="s">
        <v>597</v>
      </c>
      <c r="I67" s="368" t="s">
        <v>399</v>
      </c>
      <c r="J67" s="368">
        <v>14</v>
      </c>
      <c r="K67" s="368">
        <v>200</v>
      </c>
      <c r="L67" s="368">
        <f t="shared" si="0"/>
        <v>2800</v>
      </c>
      <c r="M67" s="368" t="s">
        <v>922</v>
      </c>
      <c r="N67" s="368" t="s">
        <v>911</v>
      </c>
    </row>
    <row r="68" spans="1:14" ht="20.100000000000001" customHeight="1">
      <c r="A68" s="323" t="s">
        <v>829</v>
      </c>
      <c r="B68" s="323" t="s">
        <v>830</v>
      </c>
      <c r="C68" s="323" t="s">
        <v>749</v>
      </c>
      <c r="D68" s="367" t="s">
        <v>923</v>
      </c>
      <c r="E68" s="323" t="s">
        <v>128</v>
      </c>
      <c r="F68" s="323" t="s">
        <v>576</v>
      </c>
      <c r="G68" s="323" t="s">
        <v>388</v>
      </c>
      <c r="H68" s="323" t="s">
        <v>597</v>
      </c>
      <c r="I68" s="368" t="s">
        <v>389</v>
      </c>
      <c r="J68" s="368">
        <v>24</v>
      </c>
      <c r="K68" s="368">
        <v>252</v>
      </c>
      <c r="L68" s="368">
        <f t="shared" ref="L68:L112" si="1">K68*J68</f>
        <v>6048</v>
      </c>
      <c r="M68" s="368" t="s">
        <v>922</v>
      </c>
      <c r="N68" s="368" t="s">
        <v>911</v>
      </c>
    </row>
    <row r="69" spans="1:14" ht="20.100000000000001" customHeight="1">
      <c r="A69" s="323" t="s">
        <v>829</v>
      </c>
      <c r="B69" s="323" t="s">
        <v>830</v>
      </c>
      <c r="C69" s="323" t="s">
        <v>749</v>
      </c>
      <c r="D69" s="367" t="s">
        <v>918</v>
      </c>
      <c r="E69" s="323" t="s">
        <v>128</v>
      </c>
      <c r="F69" s="323" t="s">
        <v>576</v>
      </c>
      <c r="G69" s="323" t="s">
        <v>388</v>
      </c>
      <c r="H69" s="323" t="s">
        <v>597</v>
      </c>
      <c r="I69" s="368" t="s">
        <v>422</v>
      </c>
      <c r="J69" s="368">
        <v>5</v>
      </c>
      <c r="K69" s="368">
        <v>527</v>
      </c>
      <c r="L69" s="368">
        <f t="shared" si="1"/>
        <v>2635</v>
      </c>
      <c r="M69" s="368" t="s">
        <v>922</v>
      </c>
      <c r="N69" s="368" t="s">
        <v>911</v>
      </c>
    </row>
    <row r="70" spans="1:14" ht="20.100000000000001" customHeight="1">
      <c r="A70" s="323" t="s">
        <v>829</v>
      </c>
      <c r="B70" s="323" t="s">
        <v>626</v>
      </c>
      <c r="C70" s="323" t="s">
        <v>749</v>
      </c>
      <c r="D70" s="367" t="s">
        <v>918</v>
      </c>
      <c r="E70" s="323" t="s">
        <v>128</v>
      </c>
      <c r="F70" s="323" t="s">
        <v>576</v>
      </c>
      <c r="G70" s="323" t="s">
        <v>388</v>
      </c>
      <c r="H70" s="323" t="s">
        <v>597</v>
      </c>
      <c r="I70" s="368" t="s">
        <v>416</v>
      </c>
      <c r="J70" s="368">
        <v>3</v>
      </c>
      <c r="K70" s="368">
        <v>736</v>
      </c>
      <c r="L70" s="368">
        <f t="shared" si="1"/>
        <v>2208</v>
      </c>
      <c r="M70" s="368" t="s">
        <v>922</v>
      </c>
      <c r="N70" s="368" t="s">
        <v>911</v>
      </c>
    </row>
    <row r="71" spans="1:14" ht="20.100000000000001" customHeight="1">
      <c r="A71" s="323" t="s">
        <v>829</v>
      </c>
      <c r="B71" s="323" t="s">
        <v>626</v>
      </c>
      <c r="C71" s="323" t="s">
        <v>749</v>
      </c>
      <c r="D71" s="367" t="s">
        <v>918</v>
      </c>
      <c r="E71" s="323" t="s">
        <v>128</v>
      </c>
      <c r="F71" s="323" t="s">
        <v>576</v>
      </c>
      <c r="G71" s="323" t="s">
        <v>388</v>
      </c>
      <c r="H71" s="323" t="s">
        <v>924</v>
      </c>
      <c r="I71" s="368" t="s">
        <v>411</v>
      </c>
      <c r="J71" s="368">
        <v>1</v>
      </c>
      <c r="K71" s="368">
        <v>1035</v>
      </c>
      <c r="L71" s="368">
        <f t="shared" si="1"/>
        <v>1035</v>
      </c>
      <c r="M71" s="368" t="s">
        <v>922</v>
      </c>
      <c r="N71" s="368" t="s">
        <v>911</v>
      </c>
    </row>
    <row r="72" spans="1:14" ht="20.100000000000001" customHeight="1">
      <c r="A72" s="323" t="s">
        <v>829</v>
      </c>
      <c r="B72" s="323" t="s">
        <v>393</v>
      </c>
      <c r="C72" s="323" t="s">
        <v>749</v>
      </c>
      <c r="D72" s="367" t="s">
        <v>925</v>
      </c>
      <c r="E72" s="323" t="s">
        <v>128</v>
      </c>
      <c r="F72" s="323" t="s">
        <v>576</v>
      </c>
      <c r="G72" s="323" t="s">
        <v>388</v>
      </c>
      <c r="H72" s="323" t="s">
        <v>926</v>
      </c>
      <c r="I72" s="368" t="s">
        <v>422</v>
      </c>
      <c r="J72" s="368">
        <v>4</v>
      </c>
      <c r="K72" s="368">
        <v>550</v>
      </c>
      <c r="L72" s="368">
        <f t="shared" si="1"/>
        <v>2200</v>
      </c>
      <c r="M72" s="368" t="s">
        <v>668</v>
      </c>
      <c r="N72" s="368" t="s">
        <v>786</v>
      </c>
    </row>
    <row r="73" spans="1:14" ht="20.100000000000001" customHeight="1">
      <c r="A73" s="323" t="s">
        <v>390</v>
      </c>
      <c r="B73" s="323" t="s">
        <v>626</v>
      </c>
      <c r="C73" s="323" t="s">
        <v>681</v>
      </c>
      <c r="D73" s="367" t="s">
        <v>927</v>
      </c>
      <c r="E73" s="323" t="s">
        <v>391</v>
      </c>
      <c r="F73" s="323" t="s">
        <v>627</v>
      </c>
      <c r="G73" s="323" t="s">
        <v>382</v>
      </c>
      <c r="H73" s="323" t="s">
        <v>424</v>
      </c>
      <c r="I73" s="368" t="s">
        <v>400</v>
      </c>
      <c r="J73" s="368">
        <v>1</v>
      </c>
      <c r="K73" s="368">
        <v>300</v>
      </c>
      <c r="L73" s="368">
        <f t="shared" si="1"/>
        <v>300</v>
      </c>
      <c r="M73" s="368" t="s">
        <v>387</v>
      </c>
      <c r="N73" s="368" t="s">
        <v>928</v>
      </c>
    </row>
    <row r="74" spans="1:14" ht="20.100000000000001" customHeight="1">
      <c r="A74" s="323" t="s">
        <v>390</v>
      </c>
      <c r="B74" s="323" t="s">
        <v>167</v>
      </c>
      <c r="C74" s="323" t="s">
        <v>749</v>
      </c>
      <c r="D74" s="367" t="s">
        <v>927</v>
      </c>
      <c r="E74" s="323" t="s">
        <v>548</v>
      </c>
      <c r="F74" s="323" t="s">
        <v>339</v>
      </c>
      <c r="G74" s="323" t="s">
        <v>382</v>
      </c>
      <c r="H74" s="323" t="s">
        <v>424</v>
      </c>
      <c r="I74" s="368" t="s">
        <v>578</v>
      </c>
      <c r="J74" s="368">
        <v>13</v>
      </c>
      <c r="K74" s="368">
        <v>300</v>
      </c>
      <c r="L74" s="368">
        <f t="shared" si="1"/>
        <v>3900</v>
      </c>
      <c r="M74" s="368" t="s">
        <v>387</v>
      </c>
      <c r="N74" s="368" t="s">
        <v>929</v>
      </c>
    </row>
    <row r="75" spans="1:14" ht="20.100000000000001" customHeight="1">
      <c r="A75" s="323" t="s">
        <v>390</v>
      </c>
      <c r="B75" s="323" t="s">
        <v>830</v>
      </c>
      <c r="C75" s="323" t="s">
        <v>749</v>
      </c>
      <c r="D75" s="367" t="s">
        <v>927</v>
      </c>
      <c r="E75" s="323" t="s">
        <v>823</v>
      </c>
      <c r="F75" s="323" t="s">
        <v>627</v>
      </c>
      <c r="G75" s="323" t="s">
        <v>382</v>
      </c>
      <c r="H75" s="323" t="s">
        <v>545</v>
      </c>
      <c r="I75" s="368" t="s">
        <v>643</v>
      </c>
      <c r="J75" s="368">
        <v>24</v>
      </c>
      <c r="K75" s="368">
        <v>460</v>
      </c>
      <c r="L75" s="368">
        <f t="shared" si="1"/>
        <v>11040</v>
      </c>
      <c r="M75" s="368" t="s">
        <v>387</v>
      </c>
      <c r="N75" s="368" t="s">
        <v>930</v>
      </c>
    </row>
    <row r="76" spans="1:14" ht="20.100000000000001" customHeight="1">
      <c r="A76" s="323" t="s">
        <v>829</v>
      </c>
      <c r="B76" s="323" t="s">
        <v>835</v>
      </c>
      <c r="C76" s="323" t="s">
        <v>906</v>
      </c>
      <c r="D76" s="367" t="s">
        <v>931</v>
      </c>
      <c r="E76" s="323" t="s">
        <v>624</v>
      </c>
      <c r="F76" s="323" t="s">
        <v>932</v>
      </c>
      <c r="G76" s="323" t="s">
        <v>111</v>
      </c>
      <c r="H76" s="323" t="s">
        <v>622</v>
      </c>
      <c r="I76" s="368" t="s">
        <v>416</v>
      </c>
      <c r="J76" s="368">
        <v>-1</v>
      </c>
      <c r="K76" s="368">
        <v>1152</v>
      </c>
      <c r="L76" s="368">
        <f t="shared" si="1"/>
        <v>-1152</v>
      </c>
      <c r="M76" s="368" t="s">
        <v>603</v>
      </c>
      <c r="N76" s="368" t="s">
        <v>933</v>
      </c>
    </row>
    <row r="77" spans="1:14" ht="20.100000000000001" customHeight="1">
      <c r="A77" s="323" t="s">
        <v>390</v>
      </c>
      <c r="B77" s="323" t="s">
        <v>781</v>
      </c>
      <c r="C77" s="323" t="s">
        <v>749</v>
      </c>
      <c r="D77" s="367" t="s">
        <v>931</v>
      </c>
      <c r="E77" s="323" t="s">
        <v>562</v>
      </c>
      <c r="F77" s="323" t="s">
        <v>364</v>
      </c>
      <c r="G77" s="323" t="s">
        <v>111</v>
      </c>
      <c r="H77" s="323" t="s">
        <v>622</v>
      </c>
      <c r="I77" s="368" t="s">
        <v>422</v>
      </c>
      <c r="J77" s="368">
        <v>-8</v>
      </c>
      <c r="K77" s="368">
        <v>779</v>
      </c>
      <c r="L77" s="368">
        <f t="shared" si="1"/>
        <v>-6232</v>
      </c>
      <c r="M77" s="368" t="s">
        <v>603</v>
      </c>
      <c r="N77" s="368" t="s">
        <v>933</v>
      </c>
    </row>
    <row r="78" spans="1:14" ht="20.100000000000001" customHeight="1">
      <c r="A78" s="323" t="s">
        <v>829</v>
      </c>
      <c r="B78" s="323" t="s">
        <v>199</v>
      </c>
      <c r="C78" s="323" t="s">
        <v>681</v>
      </c>
      <c r="D78" s="367" t="s">
        <v>934</v>
      </c>
      <c r="E78" s="323" t="s">
        <v>844</v>
      </c>
      <c r="F78" s="323" t="s">
        <v>598</v>
      </c>
      <c r="G78" s="323" t="s">
        <v>405</v>
      </c>
      <c r="H78" s="323" t="s">
        <v>935</v>
      </c>
      <c r="I78" s="368" t="s">
        <v>414</v>
      </c>
      <c r="J78" s="368">
        <v>2</v>
      </c>
      <c r="K78" s="368">
        <v>181</v>
      </c>
      <c r="L78" s="368">
        <f t="shared" si="1"/>
        <v>362</v>
      </c>
      <c r="M78" s="368" t="s">
        <v>936</v>
      </c>
      <c r="N78" s="368" t="s">
        <v>937</v>
      </c>
    </row>
    <row r="79" spans="1:14" ht="20.100000000000001" customHeight="1">
      <c r="A79" s="323" t="s">
        <v>390</v>
      </c>
      <c r="B79" s="323" t="s">
        <v>170</v>
      </c>
      <c r="C79" s="323" t="s">
        <v>749</v>
      </c>
      <c r="D79" s="367" t="s">
        <v>934</v>
      </c>
      <c r="E79" s="323" t="s">
        <v>128</v>
      </c>
      <c r="F79" s="323" t="s">
        <v>576</v>
      </c>
      <c r="G79" s="323" t="s">
        <v>405</v>
      </c>
      <c r="H79" s="323" t="s">
        <v>935</v>
      </c>
      <c r="I79" s="368" t="s">
        <v>423</v>
      </c>
      <c r="J79" s="368">
        <v>2</v>
      </c>
      <c r="K79" s="368">
        <v>150</v>
      </c>
      <c r="L79" s="368">
        <f t="shared" si="1"/>
        <v>300</v>
      </c>
      <c r="M79" s="368" t="s">
        <v>936</v>
      </c>
      <c r="N79" s="368" t="s">
        <v>937</v>
      </c>
    </row>
    <row r="80" spans="1:14" ht="20.100000000000001" customHeight="1">
      <c r="A80" s="323" t="s">
        <v>390</v>
      </c>
      <c r="B80" s="323" t="s">
        <v>170</v>
      </c>
      <c r="C80" s="323" t="s">
        <v>749</v>
      </c>
      <c r="D80" s="367" t="s">
        <v>934</v>
      </c>
      <c r="E80" s="323" t="s">
        <v>128</v>
      </c>
      <c r="F80" s="323" t="s">
        <v>576</v>
      </c>
      <c r="G80" s="323" t="s">
        <v>405</v>
      </c>
      <c r="H80" s="323" t="s">
        <v>807</v>
      </c>
      <c r="I80" s="368" t="s">
        <v>398</v>
      </c>
      <c r="J80" s="368">
        <v>1</v>
      </c>
      <c r="K80" s="368">
        <v>200</v>
      </c>
      <c r="L80" s="368">
        <f t="shared" si="1"/>
        <v>200</v>
      </c>
      <c r="M80" s="368" t="s">
        <v>938</v>
      </c>
      <c r="N80" s="368" t="s">
        <v>937</v>
      </c>
    </row>
    <row r="81" spans="1:14" ht="20.100000000000001" customHeight="1">
      <c r="A81" s="323" t="s">
        <v>829</v>
      </c>
      <c r="B81" s="323" t="s">
        <v>170</v>
      </c>
      <c r="C81" s="323" t="s">
        <v>749</v>
      </c>
      <c r="D81" s="367" t="s">
        <v>934</v>
      </c>
      <c r="E81" s="323" t="s">
        <v>128</v>
      </c>
      <c r="F81" s="323" t="s">
        <v>576</v>
      </c>
      <c r="G81" s="323" t="s">
        <v>405</v>
      </c>
      <c r="H81" s="323" t="s">
        <v>807</v>
      </c>
      <c r="I81" s="368" t="s">
        <v>422</v>
      </c>
      <c r="J81" s="368">
        <v>1</v>
      </c>
      <c r="K81" s="368">
        <v>330</v>
      </c>
      <c r="L81" s="368">
        <f t="shared" si="1"/>
        <v>330</v>
      </c>
      <c r="M81" s="368" t="s">
        <v>938</v>
      </c>
      <c r="N81" s="368" t="s">
        <v>937</v>
      </c>
    </row>
    <row r="82" spans="1:14" ht="20.100000000000001" customHeight="1">
      <c r="A82" s="323" t="s">
        <v>829</v>
      </c>
      <c r="B82" s="323" t="s">
        <v>170</v>
      </c>
      <c r="C82" s="323" t="s">
        <v>749</v>
      </c>
      <c r="D82" s="367" t="s">
        <v>934</v>
      </c>
      <c r="E82" s="323" t="s">
        <v>128</v>
      </c>
      <c r="F82" s="323" t="s">
        <v>576</v>
      </c>
      <c r="G82" s="323" t="s">
        <v>405</v>
      </c>
      <c r="H82" s="323" t="s">
        <v>807</v>
      </c>
      <c r="I82" s="368" t="s">
        <v>399</v>
      </c>
      <c r="J82" s="368">
        <v>1</v>
      </c>
      <c r="K82" s="368">
        <v>123</v>
      </c>
      <c r="L82" s="368">
        <f t="shared" si="1"/>
        <v>123</v>
      </c>
      <c r="M82" s="368" t="s">
        <v>938</v>
      </c>
      <c r="N82" s="368" t="s">
        <v>937</v>
      </c>
    </row>
    <row r="83" spans="1:14" ht="20.100000000000001" customHeight="1">
      <c r="A83" s="323" t="s">
        <v>390</v>
      </c>
      <c r="B83" s="323" t="s">
        <v>199</v>
      </c>
      <c r="C83" s="323" t="s">
        <v>681</v>
      </c>
      <c r="D83" s="367" t="s">
        <v>939</v>
      </c>
      <c r="E83" s="323" t="s">
        <v>940</v>
      </c>
      <c r="F83" s="323" t="s">
        <v>661</v>
      </c>
      <c r="G83" s="323" t="s">
        <v>381</v>
      </c>
      <c r="H83" s="323" t="s">
        <v>595</v>
      </c>
      <c r="I83" s="368" t="s">
        <v>398</v>
      </c>
      <c r="J83" s="368">
        <v>1</v>
      </c>
      <c r="K83" s="368">
        <v>475</v>
      </c>
      <c r="L83" s="368">
        <f t="shared" si="1"/>
        <v>475</v>
      </c>
      <c r="M83" s="368" t="s">
        <v>793</v>
      </c>
      <c r="N83" s="368" t="s">
        <v>941</v>
      </c>
    </row>
    <row r="84" spans="1:14" ht="20.100000000000001" customHeight="1">
      <c r="A84" s="323" t="s">
        <v>390</v>
      </c>
      <c r="B84" s="323" t="s">
        <v>170</v>
      </c>
      <c r="C84" s="323" t="s">
        <v>749</v>
      </c>
      <c r="D84" s="367" t="s">
        <v>939</v>
      </c>
      <c r="E84" s="323" t="s">
        <v>534</v>
      </c>
      <c r="F84" s="323" t="s">
        <v>552</v>
      </c>
      <c r="G84" s="323" t="s">
        <v>381</v>
      </c>
      <c r="H84" s="323" t="s">
        <v>636</v>
      </c>
      <c r="I84" s="368" t="s">
        <v>422</v>
      </c>
      <c r="J84" s="368">
        <v>1</v>
      </c>
      <c r="K84" s="368">
        <v>660</v>
      </c>
      <c r="L84" s="368">
        <f t="shared" si="1"/>
        <v>660</v>
      </c>
      <c r="M84" s="368" t="s">
        <v>793</v>
      </c>
      <c r="N84" s="368" t="s">
        <v>941</v>
      </c>
    </row>
    <row r="85" spans="1:14" ht="20.100000000000001" customHeight="1">
      <c r="A85" s="323" t="s">
        <v>829</v>
      </c>
      <c r="B85" s="323" t="s">
        <v>835</v>
      </c>
      <c r="C85" s="323" t="s">
        <v>906</v>
      </c>
      <c r="D85" s="367" t="s">
        <v>942</v>
      </c>
      <c r="E85" s="323" t="s">
        <v>628</v>
      </c>
      <c r="F85" s="323" t="s">
        <v>943</v>
      </c>
      <c r="G85" s="323" t="s">
        <v>780</v>
      </c>
      <c r="H85" s="323" t="s">
        <v>467</v>
      </c>
      <c r="I85" s="368" t="s">
        <v>944</v>
      </c>
      <c r="J85" s="368">
        <v>2</v>
      </c>
      <c r="K85" s="368">
        <v>300</v>
      </c>
      <c r="L85" s="368">
        <f t="shared" si="1"/>
        <v>600</v>
      </c>
      <c r="M85" s="368" t="s">
        <v>515</v>
      </c>
      <c r="N85" s="368" t="s">
        <v>945</v>
      </c>
    </row>
    <row r="86" spans="1:14" ht="20.100000000000001" customHeight="1">
      <c r="A86" s="323" t="s">
        <v>829</v>
      </c>
      <c r="B86" s="323" t="s">
        <v>781</v>
      </c>
      <c r="C86" s="323" t="s">
        <v>749</v>
      </c>
      <c r="D86" s="367" t="s">
        <v>942</v>
      </c>
      <c r="E86" s="323" t="s">
        <v>747</v>
      </c>
      <c r="F86" s="323" t="s">
        <v>165</v>
      </c>
      <c r="G86" s="323" t="s">
        <v>780</v>
      </c>
      <c r="H86" s="323" t="s">
        <v>467</v>
      </c>
      <c r="I86" s="368" t="s">
        <v>946</v>
      </c>
      <c r="J86" s="368">
        <v>2</v>
      </c>
      <c r="K86" s="368">
        <v>300</v>
      </c>
      <c r="L86" s="368">
        <f t="shared" si="1"/>
        <v>600</v>
      </c>
      <c r="M86" s="368" t="s">
        <v>515</v>
      </c>
      <c r="N86" s="368" t="s">
        <v>947</v>
      </c>
    </row>
    <row r="87" spans="1:14" ht="20.100000000000001" customHeight="1">
      <c r="A87" s="323" t="s">
        <v>829</v>
      </c>
      <c r="B87" s="323" t="s">
        <v>781</v>
      </c>
      <c r="C87" s="323" t="s">
        <v>681</v>
      </c>
      <c r="D87" s="367" t="s">
        <v>948</v>
      </c>
      <c r="E87" s="323" t="s">
        <v>624</v>
      </c>
      <c r="F87" s="323" t="s">
        <v>502</v>
      </c>
      <c r="G87" s="323" t="s">
        <v>949</v>
      </c>
      <c r="H87" s="323" t="s">
        <v>950</v>
      </c>
      <c r="I87" s="368" t="s">
        <v>423</v>
      </c>
      <c r="J87" s="368">
        <v>-4</v>
      </c>
      <c r="K87" s="368">
        <v>350</v>
      </c>
      <c r="L87" s="368">
        <f t="shared" si="1"/>
        <v>-1400</v>
      </c>
      <c r="M87" s="368" t="s">
        <v>951</v>
      </c>
      <c r="N87" s="368" t="s">
        <v>952</v>
      </c>
    </row>
    <row r="88" spans="1:14" ht="20.100000000000001" customHeight="1">
      <c r="A88" s="323" t="s">
        <v>390</v>
      </c>
      <c r="B88" s="323" t="s">
        <v>781</v>
      </c>
      <c r="C88" s="323" t="s">
        <v>906</v>
      </c>
      <c r="D88" s="367" t="s">
        <v>948</v>
      </c>
      <c r="E88" s="323" t="s">
        <v>832</v>
      </c>
      <c r="F88" s="323" t="s">
        <v>502</v>
      </c>
      <c r="G88" s="323" t="s">
        <v>949</v>
      </c>
      <c r="H88" s="323" t="s">
        <v>950</v>
      </c>
      <c r="I88" s="368" t="s">
        <v>389</v>
      </c>
      <c r="J88" s="368">
        <v>-2</v>
      </c>
      <c r="K88" s="368">
        <v>930</v>
      </c>
      <c r="L88" s="368">
        <f t="shared" si="1"/>
        <v>-1860</v>
      </c>
      <c r="M88" s="368"/>
      <c r="N88" s="368" t="s">
        <v>952</v>
      </c>
    </row>
    <row r="89" spans="1:14" ht="20.100000000000001" customHeight="1">
      <c r="A89" s="323" t="s">
        <v>829</v>
      </c>
      <c r="B89" s="323" t="s">
        <v>781</v>
      </c>
      <c r="C89" s="323" t="s">
        <v>681</v>
      </c>
      <c r="D89" s="367" t="s">
        <v>948</v>
      </c>
      <c r="E89" s="323" t="s">
        <v>832</v>
      </c>
      <c r="F89" s="323" t="s">
        <v>502</v>
      </c>
      <c r="G89" s="323" t="s">
        <v>949</v>
      </c>
      <c r="H89" s="323" t="s">
        <v>950</v>
      </c>
      <c r="I89" s="368" t="s">
        <v>422</v>
      </c>
      <c r="J89" s="368">
        <v>-6</v>
      </c>
      <c r="K89" s="368">
        <v>1650</v>
      </c>
      <c r="L89" s="368">
        <f t="shared" si="1"/>
        <v>-9900</v>
      </c>
      <c r="M89" s="368"/>
      <c r="N89" s="368" t="s">
        <v>952</v>
      </c>
    </row>
    <row r="90" spans="1:14" ht="20.100000000000001" customHeight="1">
      <c r="A90" s="323" t="s">
        <v>829</v>
      </c>
      <c r="B90" s="323" t="s">
        <v>781</v>
      </c>
      <c r="C90" s="323" t="s">
        <v>906</v>
      </c>
      <c r="D90" s="367" t="s">
        <v>948</v>
      </c>
      <c r="E90" s="323" t="s">
        <v>624</v>
      </c>
      <c r="F90" s="323" t="s">
        <v>953</v>
      </c>
      <c r="G90" s="323" t="s">
        <v>949</v>
      </c>
      <c r="H90" s="323" t="s">
        <v>950</v>
      </c>
      <c r="I90" s="368" t="s">
        <v>416</v>
      </c>
      <c r="J90" s="368">
        <v>-6</v>
      </c>
      <c r="K90" s="368">
        <v>1930</v>
      </c>
      <c r="L90" s="368">
        <f t="shared" si="1"/>
        <v>-11580</v>
      </c>
      <c r="M90" s="368"/>
      <c r="N90" s="368" t="s">
        <v>952</v>
      </c>
    </row>
    <row r="91" spans="1:14" ht="20.100000000000001" customHeight="1">
      <c r="A91" s="323" t="s">
        <v>390</v>
      </c>
      <c r="B91" s="323" t="s">
        <v>781</v>
      </c>
      <c r="C91" s="323" t="s">
        <v>681</v>
      </c>
      <c r="D91" s="367" t="s">
        <v>948</v>
      </c>
      <c r="E91" s="323" t="s">
        <v>624</v>
      </c>
      <c r="F91" s="323" t="s">
        <v>953</v>
      </c>
      <c r="G91" s="323" t="s">
        <v>949</v>
      </c>
      <c r="H91" s="323" t="s">
        <v>950</v>
      </c>
      <c r="I91" s="368" t="s">
        <v>472</v>
      </c>
      <c r="J91" s="368">
        <v>-2</v>
      </c>
      <c r="K91" s="368">
        <v>3200</v>
      </c>
      <c r="L91" s="368">
        <f t="shared" si="1"/>
        <v>-6400</v>
      </c>
      <c r="M91" s="368"/>
      <c r="N91" s="368" t="s">
        <v>952</v>
      </c>
    </row>
    <row r="92" spans="1:14" ht="20.100000000000001" customHeight="1">
      <c r="A92" s="323" t="s">
        <v>390</v>
      </c>
      <c r="B92" s="323" t="s">
        <v>835</v>
      </c>
      <c r="C92" s="323" t="s">
        <v>681</v>
      </c>
      <c r="D92" s="367" t="s">
        <v>954</v>
      </c>
      <c r="E92" s="323" t="s">
        <v>823</v>
      </c>
      <c r="F92" s="323" t="s">
        <v>627</v>
      </c>
      <c r="G92" s="323" t="s">
        <v>382</v>
      </c>
      <c r="H92" s="323" t="s">
        <v>646</v>
      </c>
      <c r="I92" s="368" t="s">
        <v>416</v>
      </c>
      <c r="J92" s="368">
        <v>1</v>
      </c>
      <c r="K92" s="368">
        <v>0</v>
      </c>
      <c r="L92" s="368">
        <f t="shared" si="1"/>
        <v>0</v>
      </c>
      <c r="M92" s="368" t="s">
        <v>640</v>
      </c>
      <c r="N92" s="368" t="s">
        <v>955</v>
      </c>
    </row>
    <row r="93" spans="1:14" ht="20.100000000000001" customHeight="1">
      <c r="A93" s="323" t="s">
        <v>390</v>
      </c>
      <c r="B93" s="323" t="s">
        <v>199</v>
      </c>
      <c r="C93" s="323" t="s">
        <v>681</v>
      </c>
      <c r="D93" s="367" t="s">
        <v>956</v>
      </c>
      <c r="E93" s="323" t="s">
        <v>832</v>
      </c>
      <c r="F93" s="323" t="s">
        <v>833</v>
      </c>
      <c r="G93" s="323" t="s">
        <v>957</v>
      </c>
      <c r="H93" s="323" t="s">
        <v>958</v>
      </c>
      <c r="I93" s="368" t="s">
        <v>518</v>
      </c>
      <c r="J93" s="368">
        <v>1</v>
      </c>
      <c r="K93" s="368">
        <v>4080</v>
      </c>
      <c r="L93" s="368">
        <f t="shared" si="1"/>
        <v>4080</v>
      </c>
      <c r="M93" s="368" t="s">
        <v>959</v>
      </c>
      <c r="N93" s="368" t="s">
        <v>960</v>
      </c>
    </row>
    <row r="94" spans="1:14" ht="20.100000000000001" customHeight="1">
      <c r="A94" s="323" t="s">
        <v>390</v>
      </c>
      <c r="B94" s="323" t="s">
        <v>200</v>
      </c>
      <c r="C94" s="323" t="s">
        <v>681</v>
      </c>
      <c r="D94" s="367" t="s">
        <v>961</v>
      </c>
      <c r="E94" s="323" t="s">
        <v>962</v>
      </c>
      <c r="F94" s="323" t="s">
        <v>479</v>
      </c>
      <c r="G94" s="323" t="s">
        <v>656</v>
      </c>
      <c r="H94" s="323"/>
      <c r="I94" s="368" t="s">
        <v>657</v>
      </c>
      <c r="J94" s="368">
        <v>48</v>
      </c>
      <c r="K94" s="368">
        <v>8</v>
      </c>
      <c r="L94" s="368">
        <f t="shared" si="1"/>
        <v>384</v>
      </c>
      <c r="M94" s="368"/>
      <c r="N94" s="368" t="s">
        <v>963</v>
      </c>
    </row>
    <row r="95" spans="1:14" ht="20.100000000000001" customHeight="1">
      <c r="A95" s="323" t="s">
        <v>390</v>
      </c>
      <c r="B95" s="323" t="s">
        <v>200</v>
      </c>
      <c r="C95" s="323" t="s">
        <v>906</v>
      </c>
      <c r="D95" s="367" t="s">
        <v>964</v>
      </c>
      <c r="E95" s="323" t="s">
        <v>962</v>
      </c>
      <c r="F95" s="323" t="s">
        <v>479</v>
      </c>
      <c r="G95" s="323" t="s">
        <v>965</v>
      </c>
      <c r="H95" s="323"/>
      <c r="I95" s="368" t="s">
        <v>659</v>
      </c>
      <c r="J95" s="368">
        <v>2</v>
      </c>
      <c r="K95" s="368">
        <v>260</v>
      </c>
      <c r="L95" s="368">
        <f t="shared" si="1"/>
        <v>520</v>
      </c>
      <c r="M95" s="368"/>
      <c r="N95" s="368" t="s">
        <v>963</v>
      </c>
    </row>
    <row r="96" spans="1:14" ht="20.100000000000001" customHeight="1">
      <c r="A96" s="323" t="s">
        <v>390</v>
      </c>
      <c r="B96" s="323" t="s">
        <v>490</v>
      </c>
      <c r="C96" s="323" t="s">
        <v>681</v>
      </c>
      <c r="D96" s="367" t="s">
        <v>961</v>
      </c>
      <c r="E96" s="323" t="s">
        <v>962</v>
      </c>
      <c r="F96" s="323" t="s">
        <v>479</v>
      </c>
      <c r="G96" s="323" t="s">
        <v>966</v>
      </c>
      <c r="H96" s="323"/>
      <c r="I96" s="368" t="s">
        <v>654</v>
      </c>
      <c r="J96" s="368">
        <v>2</v>
      </c>
      <c r="K96" s="368">
        <v>25</v>
      </c>
      <c r="L96" s="368">
        <f t="shared" si="1"/>
        <v>50</v>
      </c>
      <c r="M96" s="368"/>
      <c r="N96" s="368" t="s">
        <v>967</v>
      </c>
    </row>
    <row r="97" spans="1:14" ht="20.100000000000001" customHeight="1">
      <c r="A97" s="323" t="s">
        <v>829</v>
      </c>
      <c r="B97" s="323" t="s">
        <v>968</v>
      </c>
      <c r="C97" s="323" t="s">
        <v>681</v>
      </c>
      <c r="D97" s="367" t="s">
        <v>964</v>
      </c>
      <c r="E97" s="323" t="s">
        <v>962</v>
      </c>
      <c r="F97" s="323" t="s">
        <v>969</v>
      </c>
      <c r="G97" s="323" t="s">
        <v>970</v>
      </c>
      <c r="H97" s="323"/>
      <c r="I97" s="368" t="s">
        <v>648</v>
      </c>
      <c r="J97" s="368">
        <v>2</v>
      </c>
      <c r="K97" s="368">
        <v>55</v>
      </c>
      <c r="L97" s="368">
        <f t="shared" si="1"/>
        <v>110</v>
      </c>
      <c r="M97" s="368"/>
      <c r="N97" s="368" t="s">
        <v>967</v>
      </c>
    </row>
    <row r="98" spans="1:14" ht="20.100000000000001" customHeight="1">
      <c r="A98" s="323" t="s">
        <v>390</v>
      </c>
      <c r="B98" s="323" t="s">
        <v>393</v>
      </c>
      <c r="C98" s="323" t="s">
        <v>906</v>
      </c>
      <c r="D98" s="367" t="s">
        <v>964</v>
      </c>
      <c r="E98" s="323" t="s">
        <v>962</v>
      </c>
      <c r="F98" s="323" t="s">
        <v>479</v>
      </c>
      <c r="G98" s="323" t="s">
        <v>602</v>
      </c>
      <c r="H98" s="323"/>
      <c r="I98" s="368" t="s">
        <v>650</v>
      </c>
      <c r="J98" s="368">
        <v>10</v>
      </c>
      <c r="K98" s="368">
        <v>1.5</v>
      </c>
      <c r="L98" s="368">
        <f t="shared" si="1"/>
        <v>15</v>
      </c>
      <c r="M98" s="368"/>
      <c r="N98" s="368" t="s">
        <v>971</v>
      </c>
    </row>
    <row r="99" spans="1:14" ht="20.100000000000001" customHeight="1">
      <c r="A99" s="323" t="s">
        <v>390</v>
      </c>
      <c r="B99" s="323" t="s">
        <v>393</v>
      </c>
      <c r="C99" s="323" t="s">
        <v>906</v>
      </c>
      <c r="D99" s="367" t="s">
        <v>961</v>
      </c>
      <c r="E99" s="323" t="s">
        <v>628</v>
      </c>
      <c r="F99" s="323" t="s">
        <v>479</v>
      </c>
      <c r="G99" s="323" t="s">
        <v>972</v>
      </c>
      <c r="H99" s="323"/>
      <c r="I99" s="368" t="s">
        <v>973</v>
      </c>
      <c r="J99" s="368">
        <v>2</v>
      </c>
      <c r="K99" s="368">
        <v>5.5</v>
      </c>
      <c r="L99" s="368">
        <f t="shared" si="1"/>
        <v>11</v>
      </c>
      <c r="M99" s="368"/>
      <c r="N99" s="368" t="s">
        <v>971</v>
      </c>
    </row>
    <row r="100" spans="1:14" ht="20.100000000000001" customHeight="1">
      <c r="A100" s="323" t="s">
        <v>829</v>
      </c>
      <c r="B100" s="323" t="s">
        <v>974</v>
      </c>
      <c r="C100" s="323" t="s">
        <v>681</v>
      </c>
      <c r="D100" s="367" t="s">
        <v>964</v>
      </c>
      <c r="E100" s="323" t="s">
        <v>628</v>
      </c>
      <c r="F100" s="323" t="s">
        <v>479</v>
      </c>
      <c r="G100" s="323" t="s">
        <v>658</v>
      </c>
      <c r="H100" s="323"/>
      <c r="I100" s="368" t="s">
        <v>649</v>
      </c>
      <c r="J100" s="368">
        <v>50</v>
      </c>
      <c r="K100" s="368">
        <v>1.1000000000000001</v>
      </c>
      <c r="L100" s="368">
        <f t="shared" si="1"/>
        <v>55.000000000000007</v>
      </c>
      <c r="M100" s="368"/>
      <c r="N100" s="368" t="s">
        <v>975</v>
      </c>
    </row>
    <row r="101" spans="1:14" ht="20.100000000000001" customHeight="1">
      <c r="A101" s="323" t="s">
        <v>829</v>
      </c>
      <c r="B101" s="323" t="s">
        <v>393</v>
      </c>
      <c r="C101" s="323" t="s">
        <v>681</v>
      </c>
      <c r="D101" s="367" t="s">
        <v>976</v>
      </c>
      <c r="E101" s="323" t="s">
        <v>624</v>
      </c>
      <c r="F101" s="323" t="s">
        <v>977</v>
      </c>
      <c r="G101" s="323" t="s">
        <v>799</v>
      </c>
      <c r="H101" s="323" t="s">
        <v>486</v>
      </c>
      <c r="I101" s="368" t="s">
        <v>423</v>
      </c>
      <c r="J101" s="368">
        <v>8</v>
      </c>
      <c r="K101" s="368">
        <v>149</v>
      </c>
      <c r="L101" s="368">
        <f t="shared" si="1"/>
        <v>1192</v>
      </c>
      <c r="M101" s="368" t="s">
        <v>800</v>
      </c>
      <c r="N101" s="368" t="s">
        <v>794</v>
      </c>
    </row>
    <row r="102" spans="1:14" ht="20.100000000000001" customHeight="1">
      <c r="A102" s="323" t="s">
        <v>829</v>
      </c>
      <c r="B102" s="323" t="s">
        <v>393</v>
      </c>
      <c r="C102" s="323" t="s">
        <v>906</v>
      </c>
      <c r="D102" s="367" t="s">
        <v>978</v>
      </c>
      <c r="E102" s="323" t="s">
        <v>832</v>
      </c>
      <c r="F102" s="323" t="s">
        <v>977</v>
      </c>
      <c r="G102" s="323" t="s">
        <v>799</v>
      </c>
      <c r="H102" s="323" t="s">
        <v>486</v>
      </c>
      <c r="I102" s="368" t="s">
        <v>414</v>
      </c>
      <c r="J102" s="368">
        <v>2</v>
      </c>
      <c r="K102" s="368">
        <v>182</v>
      </c>
      <c r="L102" s="368">
        <f t="shared" si="1"/>
        <v>364</v>
      </c>
      <c r="M102" s="368" t="s">
        <v>801</v>
      </c>
      <c r="N102" s="368" t="s">
        <v>794</v>
      </c>
    </row>
    <row r="103" spans="1:14" ht="20.100000000000001" customHeight="1">
      <c r="A103" s="323" t="s">
        <v>390</v>
      </c>
      <c r="B103" s="323" t="s">
        <v>393</v>
      </c>
      <c r="C103" s="323" t="s">
        <v>681</v>
      </c>
      <c r="D103" s="367" t="s">
        <v>978</v>
      </c>
      <c r="E103" s="323" t="s">
        <v>624</v>
      </c>
      <c r="F103" s="323" t="s">
        <v>977</v>
      </c>
      <c r="G103" s="323" t="s">
        <v>799</v>
      </c>
      <c r="H103" s="323" t="s">
        <v>486</v>
      </c>
      <c r="I103" s="368" t="s">
        <v>400</v>
      </c>
      <c r="J103" s="368">
        <v>3</v>
      </c>
      <c r="K103" s="368">
        <v>222</v>
      </c>
      <c r="L103" s="368">
        <f t="shared" si="1"/>
        <v>666</v>
      </c>
      <c r="M103" s="368" t="s">
        <v>802</v>
      </c>
      <c r="N103" s="368" t="s">
        <v>979</v>
      </c>
    </row>
    <row r="104" spans="1:14" ht="20.100000000000001" customHeight="1">
      <c r="A104" s="323" t="s">
        <v>829</v>
      </c>
      <c r="B104" s="323" t="s">
        <v>835</v>
      </c>
      <c r="C104" s="323" t="s">
        <v>906</v>
      </c>
      <c r="D104" s="367" t="s">
        <v>976</v>
      </c>
      <c r="E104" s="323" t="s">
        <v>624</v>
      </c>
      <c r="F104" s="323" t="s">
        <v>816</v>
      </c>
      <c r="G104" s="323" t="s">
        <v>799</v>
      </c>
      <c r="H104" s="323" t="s">
        <v>486</v>
      </c>
      <c r="I104" s="368" t="s">
        <v>399</v>
      </c>
      <c r="J104" s="368">
        <v>52</v>
      </c>
      <c r="K104" s="368">
        <v>262</v>
      </c>
      <c r="L104" s="368">
        <f t="shared" si="1"/>
        <v>13624</v>
      </c>
      <c r="M104" s="368" t="s">
        <v>803</v>
      </c>
      <c r="N104" s="368" t="s">
        <v>794</v>
      </c>
    </row>
    <row r="105" spans="1:14" ht="20.100000000000001" customHeight="1">
      <c r="A105" s="323" t="s">
        <v>390</v>
      </c>
      <c r="B105" s="323" t="s">
        <v>393</v>
      </c>
      <c r="C105" s="323" t="s">
        <v>681</v>
      </c>
      <c r="D105" s="367" t="s">
        <v>978</v>
      </c>
      <c r="E105" s="323" t="s">
        <v>624</v>
      </c>
      <c r="F105" s="323" t="s">
        <v>816</v>
      </c>
      <c r="G105" s="323" t="s">
        <v>799</v>
      </c>
      <c r="H105" s="323" t="s">
        <v>486</v>
      </c>
      <c r="I105" s="368" t="s">
        <v>389</v>
      </c>
      <c r="J105" s="368">
        <v>7</v>
      </c>
      <c r="K105" s="368">
        <v>375</v>
      </c>
      <c r="L105" s="368">
        <f t="shared" si="1"/>
        <v>2625</v>
      </c>
      <c r="M105" s="368" t="s">
        <v>804</v>
      </c>
      <c r="N105" s="368" t="s">
        <v>794</v>
      </c>
    </row>
    <row r="106" spans="1:14" ht="20.100000000000001" customHeight="1">
      <c r="A106" s="323" t="s">
        <v>861</v>
      </c>
      <c r="B106" s="323" t="s">
        <v>830</v>
      </c>
      <c r="C106" s="323" t="s">
        <v>681</v>
      </c>
      <c r="D106" s="367" t="s">
        <v>980</v>
      </c>
      <c r="E106" s="323" t="s">
        <v>832</v>
      </c>
      <c r="F106" s="323" t="s">
        <v>878</v>
      </c>
      <c r="G106" s="323" t="s">
        <v>454</v>
      </c>
      <c r="H106" s="323" t="s">
        <v>455</v>
      </c>
      <c r="I106" s="368" t="s">
        <v>400</v>
      </c>
      <c r="J106" s="368">
        <v>2</v>
      </c>
      <c r="K106" s="368">
        <v>87</v>
      </c>
      <c r="L106" s="368">
        <f t="shared" si="1"/>
        <v>174</v>
      </c>
      <c r="M106" s="368" t="s">
        <v>981</v>
      </c>
      <c r="N106" s="368" t="s">
        <v>982</v>
      </c>
    </row>
    <row r="107" spans="1:14" ht="20.100000000000001" customHeight="1">
      <c r="A107" s="323" t="s">
        <v>126</v>
      </c>
      <c r="B107" s="323" t="s">
        <v>167</v>
      </c>
      <c r="C107" s="323" t="s">
        <v>749</v>
      </c>
      <c r="D107" s="367" t="s">
        <v>983</v>
      </c>
      <c r="E107" s="323" t="s">
        <v>624</v>
      </c>
      <c r="F107" s="323" t="s">
        <v>448</v>
      </c>
      <c r="G107" s="323" t="s">
        <v>454</v>
      </c>
      <c r="H107" s="323" t="s">
        <v>455</v>
      </c>
      <c r="I107" s="368" t="s">
        <v>399</v>
      </c>
      <c r="J107" s="368">
        <v>14</v>
      </c>
      <c r="K107" s="368">
        <v>105</v>
      </c>
      <c r="L107" s="368">
        <f t="shared" si="1"/>
        <v>1470</v>
      </c>
      <c r="M107" s="368" t="s">
        <v>981</v>
      </c>
      <c r="N107" s="368" t="s">
        <v>982</v>
      </c>
    </row>
    <row r="108" spans="1:14" ht="20.100000000000001" customHeight="1">
      <c r="A108" s="323" t="s">
        <v>126</v>
      </c>
      <c r="B108" s="323" t="s">
        <v>167</v>
      </c>
      <c r="C108" s="323" t="s">
        <v>749</v>
      </c>
      <c r="D108" s="367" t="s">
        <v>983</v>
      </c>
      <c r="E108" s="323" t="s">
        <v>624</v>
      </c>
      <c r="F108" s="323" t="s">
        <v>448</v>
      </c>
      <c r="G108" s="323" t="s">
        <v>454</v>
      </c>
      <c r="H108" s="323" t="s">
        <v>455</v>
      </c>
      <c r="I108" s="368" t="s">
        <v>389</v>
      </c>
      <c r="J108" s="368">
        <v>10</v>
      </c>
      <c r="K108" s="368">
        <v>141</v>
      </c>
      <c r="L108" s="368">
        <f t="shared" si="1"/>
        <v>1410</v>
      </c>
      <c r="M108" s="368" t="s">
        <v>981</v>
      </c>
      <c r="N108" s="368" t="s">
        <v>982</v>
      </c>
    </row>
    <row r="109" spans="1:14" ht="20.100000000000001" customHeight="1">
      <c r="A109" s="323" t="s">
        <v>126</v>
      </c>
      <c r="B109" s="323" t="s">
        <v>167</v>
      </c>
      <c r="C109" s="323" t="s">
        <v>749</v>
      </c>
      <c r="D109" s="367" t="s">
        <v>983</v>
      </c>
      <c r="E109" s="323" t="s">
        <v>832</v>
      </c>
      <c r="F109" s="323" t="s">
        <v>448</v>
      </c>
      <c r="G109" s="323" t="s">
        <v>454</v>
      </c>
      <c r="H109" s="323" t="s">
        <v>455</v>
      </c>
      <c r="I109" s="368" t="s">
        <v>422</v>
      </c>
      <c r="J109" s="368">
        <v>6</v>
      </c>
      <c r="K109" s="368">
        <v>257</v>
      </c>
      <c r="L109" s="368">
        <f t="shared" si="1"/>
        <v>1542</v>
      </c>
      <c r="M109" s="368" t="s">
        <v>981</v>
      </c>
      <c r="N109" s="368" t="s">
        <v>982</v>
      </c>
    </row>
    <row r="110" spans="1:14" ht="20.100000000000001" customHeight="1">
      <c r="A110" s="323" t="s">
        <v>126</v>
      </c>
      <c r="B110" s="323" t="s">
        <v>167</v>
      </c>
      <c r="C110" s="323" t="s">
        <v>749</v>
      </c>
      <c r="D110" s="367" t="s">
        <v>983</v>
      </c>
      <c r="E110" s="323" t="s">
        <v>832</v>
      </c>
      <c r="F110" s="323" t="s">
        <v>878</v>
      </c>
      <c r="G110" s="323" t="s">
        <v>454</v>
      </c>
      <c r="H110" s="323" t="s">
        <v>455</v>
      </c>
      <c r="I110" s="368" t="s">
        <v>411</v>
      </c>
      <c r="J110" s="368">
        <v>12</v>
      </c>
      <c r="K110" s="368">
        <v>490</v>
      </c>
      <c r="L110" s="368">
        <f t="shared" si="1"/>
        <v>5880</v>
      </c>
      <c r="M110" s="368" t="s">
        <v>981</v>
      </c>
      <c r="N110" s="368" t="s">
        <v>982</v>
      </c>
    </row>
    <row r="111" spans="1:14" ht="20.100000000000001" customHeight="1">
      <c r="A111" s="323" t="s">
        <v>198</v>
      </c>
      <c r="B111" s="323" t="s">
        <v>167</v>
      </c>
      <c r="C111" s="323" t="s">
        <v>906</v>
      </c>
      <c r="D111" s="367" t="s">
        <v>984</v>
      </c>
      <c r="E111" s="323" t="s">
        <v>832</v>
      </c>
      <c r="F111" s="323" t="s">
        <v>878</v>
      </c>
      <c r="G111" s="323" t="s">
        <v>985</v>
      </c>
      <c r="H111" s="323" t="s">
        <v>467</v>
      </c>
      <c r="I111" s="368" t="s">
        <v>986</v>
      </c>
      <c r="J111" s="368">
        <v>1</v>
      </c>
      <c r="K111" s="368">
        <v>160</v>
      </c>
      <c r="L111" s="368">
        <f t="shared" si="1"/>
        <v>160</v>
      </c>
      <c r="M111" s="368" t="s">
        <v>987</v>
      </c>
      <c r="N111" s="368" t="s">
        <v>988</v>
      </c>
    </row>
    <row r="112" spans="1:14" ht="20.100000000000001" customHeight="1">
      <c r="A112" s="323" t="s">
        <v>861</v>
      </c>
      <c r="B112" s="323" t="s">
        <v>198</v>
      </c>
      <c r="C112" s="323" t="s">
        <v>681</v>
      </c>
      <c r="D112" s="16" t="s">
        <v>989</v>
      </c>
      <c r="E112" s="369" t="s">
        <v>823</v>
      </c>
      <c r="F112" s="369" t="s">
        <v>384</v>
      </c>
      <c r="G112" s="369" t="s">
        <v>382</v>
      </c>
      <c r="H112" s="369" t="s">
        <v>395</v>
      </c>
      <c r="I112" s="370" t="s">
        <v>411</v>
      </c>
      <c r="J112" s="370">
        <v>6</v>
      </c>
      <c r="K112" s="370">
        <v>1008</v>
      </c>
      <c r="L112" s="368">
        <f t="shared" si="1"/>
        <v>6048</v>
      </c>
      <c r="M112" s="371" t="s">
        <v>532</v>
      </c>
      <c r="N112" s="368" t="s">
        <v>990</v>
      </c>
    </row>
    <row r="113" spans="1:14" ht="20.100000000000001" customHeight="1">
      <c r="A113" s="372" t="s">
        <v>861</v>
      </c>
      <c r="B113" s="372" t="s">
        <v>835</v>
      </c>
      <c r="C113" s="372" t="s">
        <v>681</v>
      </c>
      <c r="D113" s="373" t="s">
        <v>991</v>
      </c>
      <c r="E113" s="374" t="s">
        <v>746</v>
      </c>
      <c r="F113" s="374" t="s">
        <v>746</v>
      </c>
      <c r="G113" s="374" t="s">
        <v>746</v>
      </c>
      <c r="H113" s="374" t="s">
        <v>992</v>
      </c>
      <c r="I113" s="375" t="s">
        <v>746</v>
      </c>
      <c r="J113" s="375" t="s">
        <v>992</v>
      </c>
      <c r="K113" s="375" t="s">
        <v>746</v>
      </c>
      <c r="L113" s="375" t="s">
        <v>992</v>
      </c>
      <c r="M113" s="375" t="s">
        <v>992</v>
      </c>
      <c r="N113" s="375" t="s">
        <v>992</v>
      </c>
    </row>
    <row r="114" spans="1:14" ht="20.100000000000001" customHeight="1">
      <c r="A114" s="323" t="s">
        <v>861</v>
      </c>
      <c r="B114" s="323" t="s">
        <v>861</v>
      </c>
      <c r="C114" s="323" t="s">
        <v>681</v>
      </c>
      <c r="D114" s="367" t="s">
        <v>993</v>
      </c>
      <c r="E114" s="323" t="s">
        <v>832</v>
      </c>
      <c r="F114" s="323" t="s">
        <v>542</v>
      </c>
      <c r="G114" s="323" t="s">
        <v>415</v>
      </c>
      <c r="H114" s="323" t="s">
        <v>994</v>
      </c>
      <c r="I114" s="368" t="s">
        <v>399</v>
      </c>
      <c r="J114" s="368">
        <v>1</v>
      </c>
      <c r="K114" s="368">
        <v>148</v>
      </c>
      <c r="L114" s="368">
        <f t="shared" ref="L114:L174" si="2">K114*J114</f>
        <v>148</v>
      </c>
      <c r="M114" s="368" t="s">
        <v>995</v>
      </c>
      <c r="N114" s="368" t="s">
        <v>996</v>
      </c>
    </row>
    <row r="115" spans="1:14" ht="20.100000000000001" customHeight="1">
      <c r="A115" s="323" t="s">
        <v>198</v>
      </c>
      <c r="B115" s="323" t="s">
        <v>198</v>
      </c>
      <c r="C115" s="323" t="s">
        <v>681</v>
      </c>
      <c r="D115" s="367" t="s">
        <v>997</v>
      </c>
      <c r="E115" s="323" t="s">
        <v>391</v>
      </c>
      <c r="F115" s="323" t="s">
        <v>998</v>
      </c>
      <c r="G115" s="323" t="s">
        <v>382</v>
      </c>
      <c r="H115" s="323" t="s">
        <v>385</v>
      </c>
      <c r="I115" s="368" t="s">
        <v>399</v>
      </c>
      <c r="J115" s="368">
        <v>10</v>
      </c>
      <c r="K115" s="368">
        <v>475</v>
      </c>
      <c r="L115" s="368">
        <f t="shared" si="2"/>
        <v>4750</v>
      </c>
      <c r="M115" s="368" t="s">
        <v>532</v>
      </c>
      <c r="N115" s="368" t="s">
        <v>999</v>
      </c>
    </row>
    <row r="116" spans="1:14" ht="20.100000000000001" customHeight="1">
      <c r="A116" s="323" t="s">
        <v>126</v>
      </c>
      <c r="B116" s="323" t="s">
        <v>126</v>
      </c>
      <c r="C116" s="323" t="s">
        <v>749</v>
      </c>
      <c r="D116" s="367" t="s">
        <v>997</v>
      </c>
      <c r="E116" s="323" t="s">
        <v>823</v>
      </c>
      <c r="F116" s="323" t="s">
        <v>998</v>
      </c>
      <c r="G116" s="323" t="s">
        <v>382</v>
      </c>
      <c r="H116" s="323" t="s">
        <v>383</v>
      </c>
      <c r="I116" s="368" t="s">
        <v>398</v>
      </c>
      <c r="J116" s="368">
        <v>10</v>
      </c>
      <c r="K116" s="368">
        <v>601</v>
      </c>
      <c r="L116" s="368">
        <f t="shared" si="2"/>
        <v>6010</v>
      </c>
      <c r="M116" s="368" t="s">
        <v>532</v>
      </c>
      <c r="N116" s="368" t="s">
        <v>999</v>
      </c>
    </row>
    <row r="117" spans="1:14" ht="20.100000000000001" customHeight="1">
      <c r="A117" s="323" t="s">
        <v>126</v>
      </c>
      <c r="B117" s="323" t="s">
        <v>126</v>
      </c>
      <c r="C117" s="323" t="s">
        <v>749</v>
      </c>
      <c r="D117" s="367" t="s">
        <v>997</v>
      </c>
      <c r="E117" s="323" t="s">
        <v>823</v>
      </c>
      <c r="F117" s="323" t="s">
        <v>998</v>
      </c>
      <c r="G117" s="323" t="s">
        <v>382</v>
      </c>
      <c r="H117" s="323" t="s">
        <v>386</v>
      </c>
      <c r="I117" s="368" t="s">
        <v>422</v>
      </c>
      <c r="J117" s="368">
        <v>10</v>
      </c>
      <c r="K117" s="368">
        <v>890</v>
      </c>
      <c r="L117" s="368">
        <f t="shared" si="2"/>
        <v>8900</v>
      </c>
      <c r="M117" s="368" t="s">
        <v>532</v>
      </c>
      <c r="N117" s="368" t="s">
        <v>999</v>
      </c>
    </row>
    <row r="118" spans="1:14" ht="20.100000000000001" customHeight="1">
      <c r="A118" s="323" t="s">
        <v>198</v>
      </c>
      <c r="B118" s="323" t="s">
        <v>861</v>
      </c>
      <c r="C118" s="323" t="s">
        <v>681</v>
      </c>
      <c r="D118" s="367" t="s">
        <v>1000</v>
      </c>
      <c r="E118" s="323" t="s">
        <v>962</v>
      </c>
      <c r="F118" s="323" t="s">
        <v>1001</v>
      </c>
      <c r="G118" s="323" t="s">
        <v>796</v>
      </c>
      <c r="H118" s="323" t="s">
        <v>660</v>
      </c>
      <c r="I118" s="368" t="s">
        <v>797</v>
      </c>
      <c r="J118" s="368">
        <v>50</v>
      </c>
      <c r="K118" s="368">
        <v>0.35</v>
      </c>
      <c r="L118" s="368">
        <f t="shared" si="2"/>
        <v>17.5</v>
      </c>
      <c r="M118" s="368" t="s">
        <v>798</v>
      </c>
      <c r="N118" s="368" t="s">
        <v>1002</v>
      </c>
    </row>
    <row r="119" spans="1:14" ht="20.100000000000001" customHeight="1">
      <c r="A119" s="323" t="s">
        <v>126</v>
      </c>
      <c r="B119" s="323" t="s">
        <v>781</v>
      </c>
      <c r="C119" s="323" t="s">
        <v>749</v>
      </c>
      <c r="D119" s="367" t="s">
        <v>1003</v>
      </c>
      <c r="E119" s="323" t="s">
        <v>562</v>
      </c>
      <c r="F119" s="323" t="s">
        <v>53</v>
      </c>
      <c r="G119" s="323" t="s">
        <v>1004</v>
      </c>
      <c r="H119" s="323" t="s">
        <v>1005</v>
      </c>
      <c r="I119" s="368" t="s">
        <v>438</v>
      </c>
      <c r="J119" s="368">
        <v>2</v>
      </c>
      <c r="K119" s="368">
        <v>0</v>
      </c>
      <c r="L119" s="368">
        <f t="shared" si="2"/>
        <v>0</v>
      </c>
      <c r="M119" s="368" t="s">
        <v>1006</v>
      </c>
      <c r="N119" s="368" t="s">
        <v>583</v>
      </c>
    </row>
    <row r="120" spans="1:14" ht="20.100000000000001" customHeight="1">
      <c r="A120" s="323" t="s">
        <v>126</v>
      </c>
      <c r="B120" s="323" t="s">
        <v>861</v>
      </c>
      <c r="C120" s="323" t="s">
        <v>749</v>
      </c>
      <c r="D120" s="367" t="s">
        <v>1007</v>
      </c>
      <c r="E120" s="323" t="s">
        <v>562</v>
      </c>
      <c r="F120" s="323" t="s">
        <v>1008</v>
      </c>
      <c r="G120" s="323" t="s">
        <v>77</v>
      </c>
      <c r="H120" s="323" t="s">
        <v>455</v>
      </c>
      <c r="I120" s="368" t="s">
        <v>399</v>
      </c>
      <c r="J120" s="368">
        <v>1</v>
      </c>
      <c r="K120" s="368">
        <v>105</v>
      </c>
      <c r="L120" s="368">
        <f t="shared" si="2"/>
        <v>105</v>
      </c>
      <c r="M120" s="368" t="s">
        <v>1009</v>
      </c>
      <c r="N120" s="368" t="s">
        <v>1010</v>
      </c>
    </row>
    <row r="121" spans="1:14" ht="20.100000000000001" customHeight="1">
      <c r="A121" s="323" t="s">
        <v>126</v>
      </c>
      <c r="B121" s="323" t="s">
        <v>198</v>
      </c>
      <c r="C121" s="323" t="s">
        <v>749</v>
      </c>
      <c r="D121" s="367" t="s">
        <v>1011</v>
      </c>
      <c r="E121" s="323" t="s">
        <v>396</v>
      </c>
      <c r="F121" s="323" t="s">
        <v>1012</v>
      </c>
      <c r="G121" s="323" t="s">
        <v>1013</v>
      </c>
      <c r="H121" s="323" t="s">
        <v>599</v>
      </c>
      <c r="I121" s="368" t="s">
        <v>690</v>
      </c>
      <c r="J121" s="368">
        <v>1</v>
      </c>
      <c r="K121" s="368">
        <v>125</v>
      </c>
      <c r="L121" s="368">
        <f t="shared" si="2"/>
        <v>125</v>
      </c>
      <c r="M121" s="368" t="s">
        <v>1014</v>
      </c>
      <c r="N121" s="368" t="s">
        <v>1015</v>
      </c>
    </row>
    <row r="122" spans="1:14" ht="20.100000000000001" customHeight="1">
      <c r="A122" s="323" t="s">
        <v>126</v>
      </c>
      <c r="B122" s="323" t="s">
        <v>198</v>
      </c>
      <c r="C122" s="323" t="s">
        <v>749</v>
      </c>
      <c r="D122" s="367" t="s">
        <v>1016</v>
      </c>
      <c r="E122" s="323" t="s">
        <v>844</v>
      </c>
      <c r="F122" s="323" t="s">
        <v>691</v>
      </c>
      <c r="G122" s="323" t="s">
        <v>1013</v>
      </c>
      <c r="H122" s="323" t="s">
        <v>1017</v>
      </c>
      <c r="I122" s="368" t="s">
        <v>399</v>
      </c>
      <c r="J122" s="368">
        <v>1</v>
      </c>
      <c r="K122" s="368">
        <v>145</v>
      </c>
      <c r="L122" s="368">
        <f t="shared" si="2"/>
        <v>145</v>
      </c>
      <c r="M122" s="368" t="s">
        <v>1014</v>
      </c>
      <c r="N122" s="368" t="s">
        <v>1010</v>
      </c>
    </row>
    <row r="123" spans="1:14" ht="20.100000000000001" customHeight="1">
      <c r="A123" s="323" t="s">
        <v>126</v>
      </c>
      <c r="B123" s="323" t="s">
        <v>861</v>
      </c>
      <c r="C123" s="323" t="s">
        <v>749</v>
      </c>
      <c r="D123" s="367" t="s">
        <v>1011</v>
      </c>
      <c r="E123" s="323" t="s">
        <v>396</v>
      </c>
      <c r="F123" s="323" t="s">
        <v>691</v>
      </c>
      <c r="G123" s="323" t="s">
        <v>388</v>
      </c>
      <c r="H123" s="323" t="s">
        <v>1018</v>
      </c>
      <c r="I123" s="368" t="s">
        <v>399</v>
      </c>
      <c r="J123" s="368">
        <v>1</v>
      </c>
      <c r="K123" s="368">
        <v>156</v>
      </c>
      <c r="L123" s="368">
        <f t="shared" si="2"/>
        <v>156</v>
      </c>
      <c r="M123" s="368" t="s">
        <v>1019</v>
      </c>
      <c r="N123" s="368" t="s">
        <v>1010</v>
      </c>
    </row>
    <row r="124" spans="1:14" ht="20.100000000000001" customHeight="1">
      <c r="A124" s="323" t="s">
        <v>626</v>
      </c>
      <c r="B124" s="323" t="s">
        <v>830</v>
      </c>
      <c r="C124" s="323" t="s">
        <v>906</v>
      </c>
      <c r="D124" s="367" t="s">
        <v>1020</v>
      </c>
      <c r="E124" s="323" t="s">
        <v>624</v>
      </c>
      <c r="F124" s="323" t="s">
        <v>684</v>
      </c>
      <c r="G124" s="323" t="s">
        <v>430</v>
      </c>
      <c r="H124" s="323" t="s">
        <v>476</v>
      </c>
      <c r="I124" s="368" t="s">
        <v>399</v>
      </c>
      <c r="J124" s="368">
        <v>2</v>
      </c>
      <c r="K124" s="368">
        <v>583</v>
      </c>
      <c r="L124" s="368">
        <f t="shared" si="2"/>
        <v>1166</v>
      </c>
      <c r="M124" s="368" t="s">
        <v>429</v>
      </c>
      <c r="N124" s="368" t="s">
        <v>808</v>
      </c>
    </row>
    <row r="125" spans="1:14" ht="20.100000000000001" customHeight="1">
      <c r="A125" s="323" t="s">
        <v>626</v>
      </c>
      <c r="B125" s="323" t="s">
        <v>830</v>
      </c>
      <c r="C125" s="323" t="s">
        <v>681</v>
      </c>
      <c r="D125" s="367" t="s">
        <v>1021</v>
      </c>
      <c r="E125" s="323" t="s">
        <v>832</v>
      </c>
      <c r="F125" s="323" t="s">
        <v>932</v>
      </c>
      <c r="G125" s="323" t="s">
        <v>1022</v>
      </c>
      <c r="H125" s="323" t="s">
        <v>500</v>
      </c>
      <c r="I125" s="368" t="s">
        <v>414</v>
      </c>
      <c r="J125" s="368">
        <v>1</v>
      </c>
      <c r="K125" s="368">
        <v>1015</v>
      </c>
      <c r="L125" s="368">
        <f t="shared" si="2"/>
        <v>1015</v>
      </c>
      <c r="M125" s="368" t="s">
        <v>1023</v>
      </c>
      <c r="N125" s="368" t="s">
        <v>1024</v>
      </c>
    </row>
    <row r="126" spans="1:14" ht="20.100000000000001" customHeight="1">
      <c r="A126" s="323" t="s">
        <v>830</v>
      </c>
      <c r="B126" s="323" t="s">
        <v>830</v>
      </c>
      <c r="C126" s="323" t="s">
        <v>681</v>
      </c>
      <c r="D126" s="367" t="s">
        <v>1020</v>
      </c>
      <c r="E126" s="323" t="s">
        <v>832</v>
      </c>
      <c r="F126" s="323" t="s">
        <v>932</v>
      </c>
      <c r="G126" s="323" t="s">
        <v>1022</v>
      </c>
      <c r="H126" s="323" t="s">
        <v>500</v>
      </c>
      <c r="I126" s="368" t="s">
        <v>422</v>
      </c>
      <c r="J126" s="368">
        <v>2</v>
      </c>
      <c r="K126" s="368">
        <v>2827</v>
      </c>
      <c r="L126" s="368">
        <f t="shared" si="2"/>
        <v>5654</v>
      </c>
      <c r="M126" s="368" t="s">
        <v>1023</v>
      </c>
      <c r="N126" s="368" t="s">
        <v>1024</v>
      </c>
    </row>
    <row r="127" spans="1:14" ht="20.100000000000001" customHeight="1">
      <c r="A127" s="323" t="s">
        <v>626</v>
      </c>
      <c r="B127" s="323" t="s">
        <v>626</v>
      </c>
      <c r="C127" s="323" t="s">
        <v>681</v>
      </c>
      <c r="D127" s="367" t="s">
        <v>1025</v>
      </c>
      <c r="E127" s="323" t="s">
        <v>624</v>
      </c>
      <c r="F127" s="323" t="s">
        <v>685</v>
      </c>
      <c r="G127" s="323" t="s">
        <v>460</v>
      </c>
      <c r="H127" s="323" t="s">
        <v>1026</v>
      </c>
      <c r="I127" s="368" t="s">
        <v>389</v>
      </c>
      <c r="J127" s="368">
        <v>1</v>
      </c>
      <c r="K127" s="368">
        <v>3452</v>
      </c>
      <c r="L127" s="368">
        <f t="shared" si="2"/>
        <v>3452</v>
      </c>
      <c r="M127" s="368" t="s">
        <v>1027</v>
      </c>
      <c r="N127" s="368" t="s">
        <v>1028</v>
      </c>
    </row>
    <row r="128" spans="1:14" ht="20.100000000000001" customHeight="1">
      <c r="A128" s="323" t="s">
        <v>626</v>
      </c>
      <c r="B128" s="323" t="s">
        <v>830</v>
      </c>
      <c r="C128" s="323" t="s">
        <v>906</v>
      </c>
      <c r="D128" s="367" t="s">
        <v>1025</v>
      </c>
      <c r="E128" s="323" t="s">
        <v>832</v>
      </c>
      <c r="F128" s="323" t="s">
        <v>1029</v>
      </c>
      <c r="G128" s="323" t="s">
        <v>460</v>
      </c>
      <c r="H128" s="323" t="s">
        <v>1026</v>
      </c>
      <c r="I128" s="368" t="s">
        <v>398</v>
      </c>
      <c r="J128" s="368">
        <v>1</v>
      </c>
      <c r="K128" s="368">
        <v>4523</v>
      </c>
      <c r="L128" s="368">
        <f t="shared" si="2"/>
        <v>4523</v>
      </c>
      <c r="M128" s="368" t="s">
        <v>1030</v>
      </c>
      <c r="N128" s="368" t="s">
        <v>1031</v>
      </c>
    </row>
    <row r="129" spans="1:14" ht="20.100000000000001" customHeight="1">
      <c r="A129" s="323" t="s">
        <v>830</v>
      </c>
      <c r="B129" s="323" t="s">
        <v>626</v>
      </c>
      <c r="C129" s="323" t="s">
        <v>681</v>
      </c>
      <c r="D129" s="367" t="s">
        <v>1032</v>
      </c>
      <c r="E129" s="323" t="s">
        <v>823</v>
      </c>
      <c r="F129" s="323" t="s">
        <v>1033</v>
      </c>
      <c r="G129" s="323" t="s">
        <v>392</v>
      </c>
      <c r="H129" s="323" t="s">
        <v>1034</v>
      </c>
      <c r="I129" s="368" t="s">
        <v>645</v>
      </c>
      <c r="J129" s="368">
        <v>2</v>
      </c>
      <c r="K129" s="368">
        <v>32206</v>
      </c>
      <c r="L129" s="368">
        <f t="shared" si="2"/>
        <v>64412</v>
      </c>
      <c r="M129" s="368" t="s">
        <v>1035</v>
      </c>
      <c r="N129" s="368" t="s">
        <v>1028</v>
      </c>
    </row>
    <row r="130" spans="1:14" ht="20.100000000000001" customHeight="1">
      <c r="A130" s="323" t="s">
        <v>167</v>
      </c>
      <c r="B130" s="323" t="s">
        <v>167</v>
      </c>
      <c r="C130" s="323" t="s">
        <v>749</v>
      </c>
      <c r="D130" s="367" t="s">
        <v>1032</v>
      </c>
      <c r="E130" s="323" t="s">
        <v>548</v>
      </c>
      <c r="F130" s="323" t="s">
        <v>1033</v>
      </c>
      <c r="G130" s="323" t="s">
        <v>1036</v>
      </c>
      <c r="H130" s="323" t="s">
        <v>1037</v>
      </c>
      <c r="I130" s="368" t="s">
        <v>645</v>
      </c>
      <c r="J130" s="368">
        <v>2</v>
      </c>
      <c r="K130" s="368">
        <v>3794</v>
      </c>
      <c r="L130" s="368">
        <f t="shared" si="2"/>
        <v>7588</v>
      </c>
      <c r="M130" s="368" t="s">
        <v>1035</v>
      </c>
      <c r="N130" s="368" t="s">
        <v>1028</v>
      </c>
    </row>
    <row r="131" spans="1:14" ht="20.100000000000001" customHeight="1">
      <c r="A131" s="323" t="s">
        <v>830</v>
      </c>
      <c r="B131" s="323" t="s">
        <v>830</v>
      </c>
      <c r="C131" s="323" t="s">
        <v>906</v>
      </c>
      <c r="D131" s="367" t="s">
        <v>1038</v>
      </c>
      <c r="E131" s="323" t="s">
        <v>823</v>
      </c>
      <c r="F131" s="323" t="s">
        <v>1701</v>
      </c>
      <c r="G131" s="323" t="s">
        <v>392</v>
      </c>
      <c r="H131" s="323" t="s">
        <v>1039</v>
      </c>
      <c r="I131" s="368" t="s">
        <v>509</v>
      </c>
      <c r="J131" s="368">
        <v>3</v>
      </c>
      <c r="K131" s="368">
        <v>14690</v>
      </c>
      <c r="L131" s="368">
        <f t="shared" si="2"/>
        <v>44070</v>
      </c>
      <c r="M131" s="368" t="s">
        <v>1040</v>
      </c>
      <c r="N131" s="368" t="s">
        <v>1028</v>
      </c>
    </row>
    <row r="132" spans="1:14" ht="20.100000000000001" customHeight="1">
      <c r="A132" s="323" t="s">
        <v>167</v>
      </c>
      <c r="B132" s="323" t="s">
        <v>167</v>
      </c>
      <c r="C132" s="323" t="s">
        <v>749</v>
      </c>
      <c r="D132" s="367" t="s">
        <v>1038</v>
      </c>
      <c r="E132" s="323" t="s">
        <v>548</v>
      </c>
      <c r="F132" s="323" t="s">
        <v>1701</v>
      </c>
      <c r="G132" s="323" t="s">
        <v>1041</v>
      </c>
      <c r="H132" s="323" t="s">
        <v>1042</v>
      </c>
      <c r="I132" s="368" t="s">
        <v>509</v>
      </c>
      <c r="J132" s="368">
        <v>1</v>
      </c>
      <c r="K132" s="368">
        <v>6300</v>
      </c>
      <c r="L132" s="368">
        <f t="shared" si="2"/>
        <v>6300</v>
      </c>
      <c r="M132" s="368" t="s">
        <v>1043</v>
      </c>
      <c r="N132" s="368" t="s">
        <v>1028</v>
      </c>
    </row>
    <row r="133" spans="1:14" ht="20.100000000000001" customHeight="1">
      <c r="A133" s="323" t="s">
        <v>626</v>
      </c>
      <c r="B133" s="323" t="s">
        <v>830</v>
      </c>
      <c r="C133" s="323" t="s">
        <v>749</v>
      </c>
      <c r="D133" s="367" t="s">
        <v>1038</v>
      </c>
      <c r="E133" s="323" t="s">
        <v>823</v>
      </c>
      <c r="F133" s="323" t="s">
        <v>1701</v>
      </c>
      <c r="G133" s="323" t="s">
        <v>1041</v>
      </c>
      <c r="H133" s="323" t="s">
        <v>1044</v>
      </c>
      <c r="I133" s="368" t="s">
        <v>509</v>
      </c>
      <c r="J133" s="368">
        <v>2</v>
      </c>
      <c r="K133" s="368">
        <v>7380</v>
      </c>
      <c r="L133" s="368">
        <f t="shared" si="2"/>
        <v>14760</v>
      </c>
      <c r="M133" s="368" t="s">
        <v>1043</v>
      </c>
      <c r="N133" s="368" t="s">
        <v>1028</v>
      </c>
    </row>
    <row r="134" spans="1:14" ht="20.100000000000001" customHeight="1">
      <c r="A134" s="323" t="s">
        <v>830</v>
      </c>
      <c r="B134" s="323" t="s">
        <v>626</v>
      </c>
      <c r="C134" s="323" t="s">
        <v>681</v>
      </c>
      <c r="D134" s="367" t="s">
        <v>1045</v>
      </c>
      <c r="E134" s="323" t="s">
        <v>624</v>
      </c>
      <c r="F134" s="323" t="s">
        <v>1046</v>
      </c>
      <c r="G134" s="323" t="s">
        <v>103</v>
      </c>
      <c r="H134" s="323" t="s">
        <v>789</v>
      </c>
      <c r="I134" s="368" t="s">
        <v>790</v>
      </c>
      <c r="J134" s="368">
        <v>1</v>
      </c>
      <c r="K134" s="368">
        <v>565</v>
      </c>
      <c r="L134" s="368">
        <f t="shared" si="2"/>
        <v>565</v>
      </c>
      <c r="M134" s="368" t="s">
        <v>1047</v>
      </c>
      <c r="N134" s="368" t="s">
        <v>1048</v>
      </c>
    </row>
    <row r="135" spans="1:14" ht="20.100000000000001" customHeight="1">
      <c r="A135" s="323" t="s">
        <v>626</v>
      </c>
      <c r="B135" s="323" t="s">
        <v>830</v>
      </c>
      <c r="C135" s="323" t="s">
        <v>681</v>
      </c>
      <c r="D135" s="367" t="s">
        <v>1049</v>
      </c>
      <c r="E135" s="323" t="s">
        <v>832</v>
      </c>
      <c r="F135" s="323" t="s">
        <v>1050</v>
      </c>
      <c r="G135" s="323" t="s">
        <v>561</v>
      </c>
      <c r="H135" s="323" t="s">
        <v>468</v>
      </c>
      <c r="I135" s="368" t="s">
        <v>791</v>
      </c>
      <c r="J135" s="368">
        <v>2</v>
      </c>
      <c r="K135" s="368">
        <v>285</v>
      </c>
      <c r="L135" s="368">
        <f t="shared" si="2"/>
        <v>570</v>
      </c>
      <c r="M135" s="368" t="s">
        <v>1047</v>
      </c>
      <c r="N135" s="368" t="s">
        <v>1048</v>
      </c>
    </row>
    <row r="136" spans="1:14" ht="20.100000000000001" customHeight="1">
      <c r="A136" s="323" t="s">
        <v>626</v>
      </c>
      <c r="B136" s="323" t="s">
        <v>830</v>
      </c>
      <c r="C136" s="323" t="s">
        <v>906</v>
      </c>
      <c r="D136" s="367" t="s">
        <v>1051</v>
      </c>
      <c r="E136" s="323" t="s">
        <v>940</v>
      </c>
      <c r="F136" s="323" t="s">
        <v>908</v>
      </c>
      <c r="G136" s="323" t="s">
        <v>381</v>
      </c>
      <c r="H136" s="323" t="s">
        <v>591</v>
      </c>
      <c r="I136" s="368" t="s">
        <v>423</v>
      </c>
      <c r="J136" s="368">
        <v>2</v>
      </c>
      <c r="K136" s="368">
        <v>162</v>
      </c>
      <c r="L136" s="368">
        <f t="shared" si="2"/>
        <v>324</v>
      </c>
      <c r="M136" s="368" t="s">
        <v>793</v>
      </c>
      <c r="N136" s="368" t="s">
        <v>1052</v>
      </c>
    </row>
    <row r="137" spans="1:14" ht="20.100000000000001" customHeight="1">
      <c r="A137" s="323" t="s">
        <v>830</v>
      </c>
      <c r="B137" s="323" t="s">
        <v>830</v>
      </c>
      <c r="C137" s="323" t="s">
        <v>681</v>
      </c>
      <c r="D137" s="367" t="s">
        <v>1053</v>
      </c>
      <c r="E137" s="323" t="s">
        <v>832</v>
      </c>
      <c r="F137" s="323" t="s">
        <v>1700</v>
      </c>
      <c r="G137" s="323" t="s">
        <v>111</v>
      </c>
      <c r="H137" s="323" t="s">
        <v>482</v>
      </c>
      <c r="I137" s="368" t="s">
        <v>400</v>
      </c>
      <c r="J137" s="368">
        <v>2</v>
      </c>
      <c r="K137" s="368">
        <v>775</v>
      </c>
      <c r="L137" s="368">
        <f t="shared" si="2"/>
        <v>1550</v>
      </c>
      <c r="M137" s="368" t="s">
        <v>788</v>
      </c>
      <c r="N137" s="368" t="s">
        <v>1054</v>
      </c>
    </row>
    <row r="138" spans="1:14" ht="20.100000000000001" customHeight="1">
      <c r="A138" s="323" t="s">
        <v>626</v>
      </c>
      <c r="B138" s="323" t="s">
        <v>626</v>
      </c>
      <c r="C138" s="323" t="s">
        <v>749</v>
      </c>
      <c r="D138" s="367" t="s">
        <v>1055</v>
      </c>
      <c r="E138" s="323" t="s">
        <v>832</v>
      </c>
      <c r="F138" s="323" t="s">
        <v>421</v>
      </c>
      <c r="G138" s="323" t="s">
        <v>426</v>
      </c>
      <c r="H138" s="323" t="s">
        <v>431</v>
      </c>
      <c r="I138" s="368" t="s">
        <v>399</v>
      </c>
      <c r="J138" s="368">
        <v>1</v>
      </c>
      <c r="K138" s="368">
        <v>1076</v>
      </c>
      <c r="L138" s="368">
        <f t="shared" si="2"/>
        <v>1076</v>
      </c>
      <c r="M138" s="368" t="s">
        <v>408</v>
      </c>
      <c r="N138" s="368" t="s">
        <v>1056</v>
      </c>
    </row>
    <row r="139" spans="1:14" ht="20.100000000000001" customHeight="1">
      <c r="A139" s="323" t="s">
        <v>626</v>
      </c>
      <c r="B139" s="323" t="s">
        <v>830</v>
      </c>
      <c r="C139" s="323" t="s">
        <v>749</v>
      </c>
      <c r="D139" s="367" t="s">
        <v>1055</v>
      </c>
      <c r="E139" s="323" t="s">
        <v>832</v>
      </c>
      <c r="F139" s="323" t="s">
        <v>1057</v>
      </c>
      <c r="G139" s="323" t="s">
        <v>426</v>
      </c>
      <c r="H139" s="323" t="s">
        <v>450</v>
      </c>
      <c r="I139" s="368" t="s">
        <v>414</v>
      </c>
      <c r="J139" s="368">
        <v>3</v>
      </c>
      <c r="K139" s="368">
        <v>679</v>
      </c>
      <c r="L139" s="368">
        <f t="shared" si="2"/>
        <v>2037</v>
      </c>
      <c r="M139" s="368" t="s">
        <v>408</v>
      </c>
      <c r="N139" s="368" t="s">
        <v>1058</v>
      </c>
    </row>
    <row r="140" spans="1:14" ht="20.100000000000001" customHeight="1">
      <c r="A140" s="323" t="s">
        <v>626</v>
      </c>
      <c r="B140" s="323" t="s">
        <v>830</v>
      </c>
      <c r="C140" s="323" t="s">
        <v>749</v>
      </c>
      <c r="D140" s="367" t="s">
        <v>1059</v>
      </c>
      <c r="E140" s="323" t="s">
        <v>624</v>
      </c>
      <c r="F140" s="323" t="s">
        <v>457</v>
      </c>
      <c r="G140" s="323" t="s">
        <v>498</v>
      </c>
      <c r="H140" s="323" t="s">
        <v>544</v>
      </c>
      <c r="I140" s="368" t="s">
        <v>423</v>
      </c>
      <c r="J140" s="368">
        <v>2</v>
      </c>
      <c r="K140" s="368">
        <v>1100</v>
      </c>
      <c r="L140" s="368">
        <f t="shared" si="2"/>
        <v>2200</v>
      </c>
      <c r="M140" s="368" t="s">
        <v>1060</v>
      </c>
      <c r="N140" s="368" t="s">
        <v>909</v>
      </c>
    </row>
    <row r="141" spans="1:14" ht="20.100000000000001" customHeight="1">
      <c r="A141" s="323" t="s">
        <v>830</v>
      </c>
      <c r="B141" s="323" t="s">
        <v>830</v>
      </c>
      <c r="C141" s="323" t="s">
        <v>749</v>
      </c>
      <c r="D141" s="367" t="s">
        <v>1061</v>
      </c>
      <c r="E141" s="323" t="s">
        <v>624</v>
      </c>
      <c r="F141" s="323" t="s">
        <v>452</v>
      </c>
      <c r="G141" s="323" t="s">
        <v>425</v>
      </c>
      <c r="H141" s="323" t="s">
        <v>443</v>
      </c>
      <c r="I141" s="368" t="s">
        <v>419</v>
      </c>
      <c r="J141" s="376">
        <v>50</v>
      </c>
      <c r="K141" s="368">
        <v>39.299999999999997</v>
      </c>
      <c r="L141" s="368">
        <f t="shared" si="2"/>
        <v>1964.9999999999998</v>
      </c>
      <c r="M141" s="368" t="s">
        <v>451</v>
      </c>
      <c r="N141" s="368" t="s">
        <v>1062</v>
      </c>
    </row>
    <row r="142" spans="1:14" ht="20.100000000000001" customHeight="1">
      <c r="A142" s="323" t="s">
        <v>626</v>
      </c>
      <c r="B142" s="323" t="s">
        <v>830</v>
      </c>
      <c r="C142" s="323" t="s">
        <v>749</v>
      </c>
      <c r="D142" s="367" t="s">
        <v>1063</v>
      </c>
      <c r="E142" s="323" t="s">
        <v>832</v>
      </c>
      <c r="F142" s="323" t="s">
        <v>469</v>
      </c>
      <c r="G142" s="323" t="s">
        <v>1064</v>
      </c>
      <c r="H142" s="323" t="s">
        <v>1065</v>
      </c>
      <c r="I142" s="368" t="s">
        <v>414</v>
      </c>
      <c r="J142" s="368">
        <v>1</v>
      </c>
      <c r="K142" s="368">
        <v>2200</v>
      </c>
      <c r="L142" s="368">
        <f t="shared" si="2"/>
        <v>2200</v>
      </c>
      <c r="M142" s="368" t="s">
        <v>1066</v>
      </c>
      <c r="N142" s="368" t="s">
        <v>1067</v>
      </c>
    </row>
    <row r="143" spans="1:14" ht="20.100000000000001" customHeight="1">
      <c r="A143" s="323" t="s">
        <v>830</v>
      </c>
      <c r="B143" s="323" t="s">
        <v>830</v>
      </c>
      <c r="C143" s="323" t="s">
        <v>749</v>
      </c>
      <c r="D143" s="367" t="s">
        <v>1068</v>
      </c>
      <c r="E143" s="323" t="s">
        <v>940</v>
      </c>
      <c r="F143" s="323" t="s">
        <v>661</v>
      </c>
      <c r="G143" s="323" t="s">
        <v>381</v>
      </c>
      <c r="H143" s="323" t="s">
        <v>1069</v>
      </c>
      <c r="I143" s="368" t="s">
        <v>389</v>
      </c>
      <c r="J143" s="368">
        <v>3</v>
      </c>
      <c r="K143" s="368">
        <v>900</v>
      </c>
      <c r="L143" s="368">
        <f t="shared" si="2"/>
        <v>2700</v>
      </c>
      <c r="M143" s="368" t="s">
        <v>1070</v>
      </c>
      <c r="N143" s="368" t="s">
        <v>1071</v>
      </c>
    </row>
    <row r="144" spans="1:14" ht="20.100000000000001" customHeight="1">
      <c r="A144" s="323" t="s">
        <v>626</v>
      </c>
      <c r="B144" s="323" t="s">
        <v>830</v>
      </c>
      <c r="C144" s="323" t="s">
        <v>749</v>
      </c>
      <c r="D144" s="367" t="s">
        <v>1072</v>
      </c>
      <c r="E144" s="323" t="s">
        <v>624</v>
      </c>
      <c r="F144" s="323" t="s">
        <v>1073</v>
      </c>
      <c r="G144" s="323" t="s">
        <v>1074</v>
      </c>
      <c r="H144" s="323" t="s">
        <v>617</v>
      </c>
      <c r="I144" s="368" t="s">
        <v>389</v>
      </c>
      <c r="J144" s="368">
        <v>1</v>
      </c>
      <c r="K144" s="368">
        <v>0</v>
      </c>
      <c r="L144" s="368">
        <f t="shared" si="2"/>
        <v>0</v>
      </c>
      <c r="M144" s="368" t="s">
        <v>1075</v>
      </c>
      <c r="N144" s="368" t="s">
        <v>1076</v>
      </c>
    </row>
    <row r="145" spans="1:14" ht="20.100000000000001" customHeight="1">
      <c r="A145" s="323" t="s">
        <v>626</v>
      </c>
      <c r="B145" s="323" t="s">
        <v>830</v>
      </c>
      <c r="C145" s="323" t="s">
        <v>749</v>
      </c>
      <c r="D145" s="367" t="s">
        <v>1072</v>
      </c>
      <c r="E145" s="323" t="s">
        <v>624</v>
      </c>
      <c r="F145" s="323" t="s">
        <v>342</v>
      </c>
      <c r="G145" s="323" t="s">
        <v>1074</v>
      </c>
      <c r="H145" s="323" t="s">
        <v>617</v>
      </c>
      <c r="I145" s="368" t="s">
        <v>399</v>
      </c>
      <c r="J145" s="368">
        <v>1</v>
      </c>
      <c r="K145" s="368">
        <v>0</v>
      </c>
      <c r="L145" s="368">
        <f t="shared" si="2"/>
        <v>0</v>
      </c>
      <c r="M145" s="368" t="s">
        <v>1075</v>
      </c>
      <c r="N145" s="368" t="s">
        <v>1076</v>
      </c>
    </row>
    <row r="146" spans="1:14" ht="20.100000000000001" customHeight="1">
      <c r="A146" s="323" t="s">
        <v>830</v>
      </c>
      <c r="B146" s="323" t="s">
        <v>626</v>
      </c>
      <c r="C146" s="323" t="s">
        <v>749</v>
      </c>
      <c r="D146" s="367" t="s">
        <v>1072</v>
      </c>
      <c r="E146" s="323" t="s">
        <v>832</v>
      </c>
      <c r="F146" s="323" t="s">
        <v>342</v>
      </c>
      <c r="G146" s="323" t="s">
        <v>1074</v>
      </c>
      <c r="H146" s="323" t="s">
        <v>619</v>
      </c>
      <c r="I146" s="368" t="s">
        <v>389</v>
      </c>
      <c r="J146" s="368">
        <v>1</v>
      </c>
      <c r="K146" s="368">
        <v>0</v>
      </c>
      <c r="L146" s="368">
        <f t="shared" si="2"/>
        <v>0</v>
      </c>
      <c r="M146" s="368" t="s">
        <v>1075</v>
      </c>
      <c r="N146" s="368" t="s">
        <v>1076</v>
      </c>
    </row>
    <row r="147" spans="1:14" ht="20.100000000000001" customHeight="1">
      <c r="A147" s="323" t="s">
        <v>830</v>
      </c>
      <c r="B147" s="323" t="s">
        <v>626</v>
      </c>
      <c r="C147" s="323" t="s">
        <v>749</v>
      </c>
      <c r="D147" s="367" t="s">
        <v>1072</v>
      </c>
      <c r="E147" s="323" t="s">
        <v>832</v>
      </c>
      <c r="F147" s="323" t="s">
        <v>342</v>
      </c>
      <c r="G147" s="323" t="s">
        <v>1074</v>
      </c>
      <c r="H147" s="323" t="s">
        <v>619</v>
      </c>
      <c r="I147" s="368" t="s">
        <v>399</v>
      </c>
      <c r="J147" s="368">
        <v>1</v>
      </c>
      <c r="K147" s="368">
        <v>0</v>
      </c>
      <c r="L147" s="368">
        <f t="shared" si="2"/>
        <v>0</v>
      </c>
      <c r="M147" s="368" t="s">
        <v>1075</v>
      </c>
      <c r="N147" s="368" t="s">
        <v>1076</v>
      </c>
    </row>
    <row r="148" spans="1:14" ht="20.100000000000001" customHeight="1">
      <c r="A148" s="323" t="s">
        <v>626</v>
      </c>
      <c r="B148" s="323" t="s">
        <v>626</v>
      </c>
      <c r="C148" s="323" t="s">
        <v>749</v>
      </c>
      <c r="D148" s="367" t="s">
        <v>1077</v>
      </c>
      <c r="E148" s="323" t="s">
        <v>832</v>
      </c>
      <c r="F148" s="323" t="s">
        <v>342</v>
      </c>
      <c r="G148" s="323" t="s">
        <v>1074</v>
      </c>
      <c r="H148" s="323" t="s">
        <v>618</v>
      </c>
      <c r="I148" s="368" t="s">
        <v>416</v>
      </c>
      <c r="J148" s="368">
        <v>1</v>
      </c>
      <c r="K148" s="368">
        <v>0</v>
      </c>
      <c r="L148" s="368">
        <f t="shared" si="2"/>
        <v>0</v>
      </c>
      <c r="M148" s="368" t="s">
        <v>1075</v>
      </c>
      <c r="N148" s="368" t="s">
        <v>1076</v>
      </c>
    </row>
    <row r="149" spans="1:14" ht="20.100000000000001" customHeight="1">
      <c r="A149" s="323" t="s">
        <v>830</v>
      </c>
      <c r="B149" s="323" t="s">
        <v>626</v>
      </c>
      <c r="C149" s="323" t="s">
        <v>749</v>
      </c>
      <c r="D149" s="367" t="s">
        <v>1072</v>
      </c>
      <c r="E149" s="323" t="s">
        <v>832</v>
      </c>
      <c r="F149" s="323" t="s">
        <v>1073</v>
      </c>
      <c r="G149" s="323" t="s">
        <v>1074</v>
      </c>
      <c r="H149" s="323" t="s">
        <v>618</v>
      </c>
      <c r="I149" s="368" t="s">
        <v>422</v>
      </c>
      <c r="J149" s="368">
        <v>1</v>
      </c>
      <c r="K149" s="368">
        <v>0</v>
      </c>
      <c r="L149" s="368">
        <f t="shared" si="2"/>
        <v>0</v>
      </c>
      <c r="M149" s="368" t="s">
        <v>1075</v>
      </c>
      <c r="N149" s="368" t="s">
        <v>1076</v>
      </c>
    </row>
    <row r="150" spans="1:14" ht="20.100000000000001" customHeight="1">
      <c r="A150" s="323" t="s">
        <v>626</v>
      </c>
      <c r="B150" s="323" t="s">
        <v>626</v>
      </c>
      <c r="C150" s="323" t="s">
        <v>749</v>
      </c>
      <c r="D150" s="367" t="s">
        <v>1072</v>
      </c>
      <c r="E150" s="323" t="s">
        <v>832</v>
      </c>
      <c r="F150" s="323" t="s">
        <v>342</v>
      </c>
      <c r="G150" s="323" t="s">
        <v>553</v>
      </c>
      <c r="H150" s="323" t="s">
        <v>618</v>
      </c>
      <c r="I150" s="368" t="s">
        <v>416</v>
      </c>
      <c r="J150" s="368">
        <v>1</v>
      </c>
      <c r="K150" s="368">
        <v>0</v>
      </c>
      <c r="L150" s="368">
        <f t="shared" si="2"/>
        <v>0</v>
      </c>
      <c r="M150" s="368" t="s">
        <v>1078</v>
      </c>
      <c r="N150" s="368" t="s">
        <v>1079</v>
      </c>
    </row>
    <row r="151" spans="1:14" ht="20.100000000000001" customHeight="1">
      <c r="A151" s="323" t="s">
        <v>830</v>
      </c>
      <c r="B151" s="323" t="s">
        <v>830</v>
      </c>
      <c r="C151" s="323" t="s">
        <v>749</v>
      </c>
      <c r="D151" s="367" t="s">
        <v>1072</v>
      </c>
      <c r="E151" s="323" t="s">
        <v>832</v>
      </c>
      <c r="F151" s="323" t="s">
        <v>342</v>
      </c>
      <c r="G151" s="323" t="s">
        <v>553</v>
      </c>
      <c r="H151" s="323" t="s">
        <v>618</v>
      </c>
      <c r="I151" s="368" t="s">
        <v>422</v>
      </c>
      <c r="J151" s="368">
        <v>1</v>
      </c>
      <c r="K151" s="368">
        <v>0</v>
      </c>
      <c r="L151" s="368">
        <f t="shared" si="2"/>
        <v>0</v>
      </c>
      <c r="M151" s="368" t="s">
        <v>1078</v>
      </c>
      <c r="N151" s="368" t="s">
        <v>1079</v>
      </c>
    </row>
    <row r="152" spans="1:14" ht="20.100000000000001" customHeight="1">
      <c r="A152" s="323" t="s">
        <v>626</v>
      </c>
      <c r="B152" s="323" t="s">
        <v>830</v>
      </c>
      <c r="C152" s="323" t="s">
        <v>749</v>
      </c>
      <c r="D152" s="367" t="s">
        <v>1080</v>
      </c>
      <c r="E152" s="323" t="s">
        <v>624</v>
      </c>
      <c r="F152" s="323" t="s">
        <v>473</v>
      </c>
      <c r="G152" s="323" t="s">
        <v>665</v>
      </c>
      <c r="H152" s="323" t="s">
        <v>1081</v>
      </c>
      <c r="I152" s="368" t="s">
        <v>428</v>
      </c>
      <c r="J152" s="368">
        <v>5</v>
      </c>
      <c r="K152" s="368">
        <v>910</v>
      </c>
      <c r="L152" s="368">
        <f t="shared" si="2"/>
        <v>4550</v>
      </c>
      <c r="M152" s="368" t="s">
        <v>1082</v>
      </c>
      <c r="N152" s="368" t="s">
        <v>1083</v>
      </c>
    </row>
    <row r="153" spans="1:14" ht="20.100000000000001" customHeight="1">
      <c r="A153" s="323" t="s">
        <v>829</v>
      </c>
      <c r="B153" s="323" t="s">
        <v>199</v>
      </c>
      <c r="C153" s="323" t="s">
        <v>749</v>
      </c>
      <c r="D153" s="367" t="s">
        <v>1084</v>
      </c>
      <c r="E153" s="323" t="s">
        <v>844</v>
      </c>
      <c r="F153" s="323" t="s">
        <v>826</v>
      </c>
      <c r="G153" s="323" t="s">
        <v>1085</v>
      </c>
      <c r="H153" s="323" t="s">
        <v>1086</v>
      </c>
      <c r="I153" s="368" t="s">
        <v>1087</v>
      </c>
      <c r="J153" s="368">
        <v>2</v>
      </c>
      <c r="K153" s="368">
        <v>565</v>
      </c>
      <c r="L153" s="368">
        <f t="shared" si="2"/>
        <v>1130</v>
      </c>
      <c r="M153" s="368" t="s">
        <v>1088</v>
      </c>
      <c r="N153" s="368" t="s">
        <v>1089</v>
      </c>
    </row>
    <row r="154" spans="1:14" ht="20.100000000000001" customHeight="1">
      <c r="A154" s="323" t="s">
        <v>830</v>
      </c>
      <c r="B154" s="323" t="s">
        <v>626</v>
      </c>
      <c r="C154" s="323" t="s">
        <v>749</v>
      </c>
      <c r="D154" s="367" t="s">
        <v>1090</v>
      </c>
      <c r="E154" s="323" t="s">
        <v>823</v>
      </c>
      <c r="F154" s="323" t="s">
        <v>627</v>
      </c>
      <c r="G154" s="323" t="s">
        <v>382</v>
      </c>
      <c r="H154" s="323" t="s">
        <v>424</v>
      </c>
      <c r="I154" s="368" t="s">
        <v>1091</v>
      </c>
      <c r="J154" s="368">
        <v>13</v>
      </c>
      <c r="K154" s="368">
        <v>300</v>
      </c>
      <c r="L154" s="368">
        <f t="shared" si="2"/>
        <v>3900</v>
      </c>
      <c r="M154" s="368" t="s">
        <v>387</v>
      </c>
      <c r="N154" s="368" t="s">
        <v>1092</v>
      </c>
    </row>
    <row r="155" spans="1:14" ht="20.100000000000001" customHeight="1">
      <c r="A155" s="323" t="s">
        <v>626</v>
      </c>
      <c r="B155" s="323" t="s">
        <v>626</v>
      </c>
      <c r="C155" s="323" t="s">
        <v>749</v>
      </c>
      <c r="D155" s="367" t="s">
        <v>1093</v>
      </c>
      <c r="E155" s="323" t="s">
        <v>823</v>
      </c>
      <c r="F155" s="323" t="s">
        <v>1094</v>
      </c>
      <c r="G155" s="323" t="s">
        <v>382</v>
      </c>
      <c r="H155" s="323" t="s">
        <v>424</v>
      </c>
      <c r="I155" s="368" t="s">
        <v>509</v>
      </c>
      <c r="J155" s="368">
        <v>11</v>
      </c>
      <c r="K155" s="368">
        <v>300</v>
      </c>
      <c r="L155" s="368">
        <f t="shared" si="2"/>
        <v>3300</v>
      </c>
      <c r="M155" s="368" t="s">
        <v>387</v>
      </c>
      <c r="N155" s="368" t="s">
        <v>557</v>
      </c>
    </row>
    <row r="156" spans="1:14" ht="20.100000000000001" customHeight="1">
      <c r="A156" s="323" t="s">
        <v>830</v>
      </c>
      <c r="B156" s="323" t="s">
        <v>626</v>
      </c>
      <c r="C156" s="323" t="s">
        <v>749</v>
      </c>
      <c r="D156" s="367" t="s">
        <v>1090</v>
      </c>
      <c r="E156" s="323" t="s">
        <v>823</v>
      </c>
      <c r="F156" s="323" t="s">
        <v>627</v>
      </c>
      <c r="G156" s="323" t="s">
        <v>382</v>
      </c>
      <c r="H156" s="323" t="s">
        <v>545</v>
      </c>
      <c r="I156" s="368" t="s">
        <v>509</v>
      </c>
      <c r="J156" s="368">
        <v>8</v>
      </c>
      <c r="K156" s="368">
        <v>460</v>
      </c>
      <c r="L156" s="368">
        <f t="shared" si="2"/>
        <v>3680</v>
      </c>
      <c r="M156" s="368" t="s">
        <v>387</v>
      </c>
      <c r="N156" s="368" t="s">
        <v>557</v>
      </c>
    </row>
    <row r="157" spans="1:14" ht="20.100000000000001" customHeight="1">
      <c r="A157" s="323" t="s">
        <v>830</v>
      </c>
      <c r="B157" s="323" t="s">
        <v>830</v>
      </c>
      <c r="C157" s="323" t="s">
        <v>749</v>
      </c>
      <c r="D157" s="367" t="s">
        <v>1095</v>
      </c>
      <c r="E157" s="323" t="s">
        <v>624</v>
      </c>
      <c r="F157" s="323" t="s">
        <v>1096</v>
      </c>
      <c r="G157" s="323" t="s">
        <v>425</v>
      </c>
      <c r="H157" s="323" t="s">
        <v>464</v>
      </c>
      <c r="I157" s="368" t="s">
        <v>438</v>
      </c>
      <c r="J157" s="376">
        <v>9</v>
      </c>
      <c r="K157" s="368">
        <v>20.2</v>
      </c>
      <c r="L157" s="368">
        <f t="shared" si="2"/>
        <v>181.79999999999998</v>
      </c>
      <c r="M157" s="368" t="s">
        <v>451</v>
      </c>
      <c r="N157" s="368" t="s">
        <v>1092</v>
      </c>
    </row>
    <row r="158" spans="1:14" ht="20.100000000000001" customHeight="1">
      <c r="A158" s="323" t="s">
        <v>830</v>
      </c>
      <c r="B158" s="323" t="s">
        <v>830</v>
      </c>
      <c r="C158" s="323" t="s">
        <v>749</v>
      </c>
      <c r="D158" s="367" t="s">
        <v>1095</v>
      </c>
      <c r="E158" s="323" t="s">
        <v>624</v>
      </c>
      <c r="F158" s="323" t="s">
        <v>1096</v>
      </c>
      <c r="G158" s="323" t="s">
        <v>425</v>
      </c>
      <c r="H158" s="323" t="s">
        <v>464</v>
      </c>
      <c r="I158" s="368" t="s">
        <v>419</v>
      </c>
      <c r="J158" s="376">
        <v>7</v>
      </c>
      <c r="K158" s="368">
        <v>47.6</v>
      </c>
      <c r="L158" s="368">
        <f t="shared" si="2"/>
        <v>333.2</v>
      </c>
      <c r="M158" s="368" t="s">
        <v>451</v>
      </c>
      <c r="N158" s="368" t="s">
        <v>1092</v>
      </c>
    </row>
    <row r="159" spans="1:14" ht="20.100000000000001" customHeight="1">
      <c r="A159" s="323" t="s">
        <v>830</v>
      </c>
      <c r="B159" s="323" t="s">
        <v>626</v>
      </c>
      <c r="C159" s="323" t="s">
        <v>749</v>
      </c>
      <c r="D159" s="367" t="s">
        <v>1095</v>
      </c>
      <c r="E159" s="323" t="s">
        <v>624</v>
      </c>
      <c r="F159" s="323" t="s">
        <v>452</v>
      </c>
      <c r="G159" s="323" t="s">
        <v>425</v>
      </c>
      <c r="H159" s="323" t="s">
        <v>464</v>
      </c>
      <c r="I159" s="368" t="s">
        <v>432</v>
      </c>
      <c r="J159" s="376">
        <v>8</v>
      </c>
      <c r="K159" s="368">
        <v>75</v>
      </c>
      <c r="L159" s="368">
        <f t="shared" si="2"/>
        <v>600</v>
      </c>
      <c r="M159" s="368" t="s">
        <v>451</v>
      </c>
      <c r="N159" s="368" t="s">
        <v>1092</v>
      </c>
    </row>
    <row r="160" spans="1:14" ht="20.100000000000001" customHeight="1">
      <c r="A160" s="323" t="s">
        <v>830</v>
      </c>
      <c r="B160" s="323" t="s">
        <v>626</v>
      </c>
      <c r="C160" s="323" t="s">
        <v>749</v>
      </c>
      <c r="D160" s="367" t="s">
        <v>1095</v>
      </c>
      <c r="E160" s="323" t="s">
        <v>832</v>
      </c>
      <c r="F160" s="323" t="s">
        <v>1096</v>
      </c>
      <c r="G160" s="323" t="s">
        <v>425</v>
      </c>
      <c r="H160" s="323" t="s">
        <v>443</v>
      </c>
      <c r="I160" s="368" t="s">
        <v>1097</v>
      </c>
      <c r="J160" s="376">
        <v>2</v>
      </c>
      <c r="K160" s="368">
        <v>20.2</v>
      </c>
      <c r="L160" s="368">
        <f t="shared" si="2"/>
        <v>40.4</v>
      </c>
      <c r="M160" s="368" t="s">
        <v>451</v>
      </c>
      <c r="N160" s="368" t="s">
        <v>1092</v>
      </c>
    </row>
    <row r="161" spans="1:14" ht="20.100000000000001" customHeight="1">
      <c r="A161" s="323" t="s">
        <v>626</v>
      </c>
      <c r="B161" s="323" t="s">
        <v>830</v>
      </c>
      <c r="C161" s="323" t="s">
        <v>749</v>
      </c>
      <c r="D161" s="367" t="s">
        <v>1095</v>
      </c>
      <c r="E161" s="323" t="s">
        <v>832</v>
      </c>
      <c r="F161" s="323" t="s">
        <v>1096</v>
      </c>
      <c r="G161" s="323" t="s">
        <v>425</v>
      </c>
      <c r="H161" s="323" t="s">
        <v>443</v>
      </c>
      <c r="I161" s="368" t="s">
        <v>432</v>
      </c>
      <c r="J161" s="376">
        <v>4</v>
      </c>
      <c r="K161" s="368">
        <v>75</v>
      </c>
      <c r="L161" s="368">
        <f t="shared" si="2"/>
        <v>300</v>
      </c>
      <c r="M161" s="368" t="s">
        <v>451</v>
      </c>
      <c r="N161" s="368" t="s">
        <v>1092</v>
      </c>
    </row>
    <row r="162" spans="1:14" ht="20.100000000000001" customHeight="1">
      <c r="A162" s="323" t="s">
        <v>830</v>
      </c>
      <c r="B162" s="323" t="s">
        <v>830</v>
      </c>
      <c r="C162" s="323" t="s">
        <v>749</v>
      </c>
      <c r="D162" s="367" t="s">
        <v>1095</v>
      </c>
      <c r="E162" s="323" t="s">
        <v>832</v>
      </c>
      <c r="F162" s="323" t="s">
        <v>452</v>
      </c>
      <c r="G162" s="323" t="s">
        <v>111</v>
      </c>
      <c r="H162" s="323" t="s">
        <v>563</v>
      </c>
      <c r="I162" s="368" t="s">
        <v>432</v>
      </c>
      <c r="J162" s="376">
        <v>4</v>
      </c>
      <c r="K162" s="368">
        <v>41.7</v>
      </c>
      <c r="L162" s="368">
        <f t="shared" si="2"/>
        <v>166.8</v>
      </c>
      <c r="M162" s="368" t="s">
        <v>408</v>
      </c>
      <c r="N162" s="368" t="s">
        <v>1092</v>
      </c>
    </row>
    <row r="163" spans="1:14" ht="20.100000000000001" customHeight="1">
      <c r="A163" s="323" t="s">
        <v>626</v>
      </c>
      <c r="B163" s="323" t="s">
        <v>626</v>
      </c>
      <c r="C163" s="323" t="s">
        <v>749</v>
      </c>
      <c r="D163" s="367" t="s">
        <v>1095</v>
      </c>
      <c r="E163" s="323" t="s">
        <v>832</v>
      </c>
      <c r="F163" s="323" t="s">
        <v>1096</v>
      </c>
      <c r="G163" s="323" t="s">
        <v>111</v>
      </c>
      <c r="H163" s="323" t="s">
        <v>563</v>
      </c>
      <c r="I163" s="368" t="s">
        <v>423</v>
      </c>
      <c r="J163" s="376">
        <v>4</v>
      </c>
      <c r="K163" s="368">
        <v>75</v>
      </c>
      <c r="L163" s="368">
        <f t="shared" si="2"/>
        <v>300</v>
      </c>
      <c r="M163" s="368" t="s">
        <v>408</v>
      </c>
      <c r="N163" s="368" t="s">
        <v>1092</v>
      </c>
    </row>
    <row r="164" spans="1:14" ht="20.100000000000001" customHeight="1">
      <c r="A164" s="323" t="s">
        <v>830</v>
      </c>
      <c r="B164" s="323" t="s">
        <v>626</v>
      </c>
      <c r="C164" s="323" t="s">
        <v>749</v>
      </c>
      <c r="D164" s="367" t="s">
        <v>1095</v>
      </c>
      <c r="E164" s="323" t="s">
        <v>624</v>
      </c>
      <c r="F164" s="323" t="s">
        <v>1096</v>
      </c>
      <c r="G164" s="323" t="s">
        <v>111</v>
      </c>
      <c r="H164" s="323" t="s">
        <v>504</v>
      </c>
      <c r="I164" s="368" t="s">
        <v>432</v>
      </c>
      <c r="J164" s="376">
        <v>2</v>
      </c>
      <c r="K164" s="368">
        <v>41.7</v>
      </c>
      <c r="L164" s="368">
        <f t="shared" si="2"/>
        <v>83.4</v>
      </c>
      <c r="M164" s="368" t="s">
        <v>408</v>
      </c>
      <c r="N164" s="368" t="s">
        <v>1092</v>
      </c>
    </row>
    <row r="165" spans="1:14" ht="20.100000000000001" customHeight="1">
      <c r="A165" s="323" t="s">
        <v>626</v>
      </c>
      <c r="B165" s="323" t="s">
        <v>830</v>
      </c>
      <c r="C165" s="323" t="s">
        <v>749</v>
      </c>
      <c r="D165" s="367" t="s">
        <v>1098</v>
      </c>
      <c r="E165" s="323" t="s">
        <v>624</v>
      </c>
      <c r="F165" s="323" t="s">
        <v>1057</v>
      </c>
      <c r="G165" s="323" t="s">
        <v>425</v>
      </c>
      <c r="H165" s="323" t="s">
        <v>427</v>
      </c>
      <c r="I165" s="368" t="s">
        <v>419</v>
      </c>
      <c r="J165" s="368">
        <v>2</v>
      </c>
      <c r="K165" s="368">
        <v>99</v>
      </c>
      <c r="L165" s="368">
        <f t="shared" si="2"/>
        <v>198</v>
      </c>
      <c r="M165" s="368" t="s">
        <v>642</v>
      </c>
      <c r="N165" s="368" t="s">
        <v>1092</v>
      </c>
    </row>
    <row r="166" spans="1:14" ht="20.100000000000001" customHeight="1">
      <c r="A166" s="323" t="s">
        <v>830</v>
      </c>
      <c r="B166" s="323" t="s">
        <v>830</v>
      </c>
      <c r="C166" s="323" t="s">
        <v>749</v>
      </c>
      <c r="D166" s="367" t="s">
        <v>1098</v>
      </c>
      <c r="E166" s="323" t="s">
        <v>832</v>
      </c>
      <c r="F166" s="323" t="s">
        <v>1057</v>
      </c>
      <c r="G166" s="323" t="s">
        <v>425</v>
      </c>
      <c r="H166" s="323" t="s">
        <v>513</v>
      </c>
      <c r="I166" s="368" t="s">
        <v>414</v>
      </c>
      <c r="J166" s="368">
        <v>1</v>
      </c>
      <c r="K166" s="368">
        <v>924</v>
      </c>
      <c r="L166" s="368">
        <f t="shared" si="2"/>
        <v>924</v>
      </c>
      <c r="M166" s="368" t="s">
        <v>632</v>
      </c>
      <c r="N166" s="368" t="s">
        <v>1099</v>
      </c>
    </row>
    <row r="167" spans="1:14" ht="20.100000000000001" customHeight="1">
      <c r="A167" s="323" t="s">
        <v>830</v>
      </c>
      <c r="B167" s="323" t="s">
        <v>830</v>
      </c>
      <c r="C167" s="323" t="s">
        <v>749</v>
      </c>
      <c r="D167" s="367" t="s">
        <v>1100</v>
      </c>
      <c r="E167" s="323" t="s">
        <v>624</v>
      </c>
      <c r="F167" s="323" t="s">
        <v>421</v>
      </c>
      <c r="G167" s="323" t="s">
        <v>425</v>
      </c>
      <c r="H167" s="323" t="s">
        <v>513</v>
      </c>
      <c r="I167" s="368" t="s">
        <v>400</v>
      </c>
      <c r="J167" s="368">
        <v>1</v>
      </c>
      <c r="K167" s="368">
        <v>1152</v>
      </c>
      <c r="L167" s="368">
        <f t="shared" si="2"/>
        <v>1152</v>
      </c>
      <c r="M167" s="368" t="s">
        <v>632</v>
      </c>
      <c r="N167" s="368" t="s">
        <v>1099</v>
      </c>
    </row>
    <row r="168" spans="1:14" ht="20.100000000000001" customHeight="1">
      <c r="A168" s="323" t="s">
        <v>626</v>
      </c>
      <c r="B168" s="323" t="s">
        <v>830</v>
      </c>
      <c r="C168" s="323" t="s">
        <v>749</v>
      </c>
      <c r="D168" s="367" t="s">
        <v>1098</v>
      </c>
      <c r="E168" s="323" t="s">
        <v>832</v>
      </c>
      <c r="F168" s="323" t="s">
        <v>1057</v>
      </c>
      <c r="G168" s="323" t="s">
        <v>425</v>
      </c>
      <c r="H168" s="323" t="s">
        <v>560</v>
      </c>
      <c r="I168" s="368" t="s">
        <v>399</v>
      </c>
      <c r="J168" s="368">
        <v>1</v>
      </c>
      <c r="K168" s="368">
        <v>1635</v>
      </c>
      <c r="L168" s="368">
        <f t="shared" si="2"/>
        <v>1635</v>
      </c>
      <c r="M168" s="368" t="s">
        <v>632</v>
      </c>
      <c r="N168" s="368" t="s">
        <v>1099</v>
      </c>
    </row>
    <row r="169" spans="1:14" ht="20.100000000000001" customHeight="1">
      <c r="A169" s="323" t="s">
        <v>830</v>
      </c>
      <c r="B169" s="323" t="s">
        <v>626</v>
      </c>
      <c r="C169" s="323" t="s">
        <v>749</v>
      </c>
      <c r="D169" s="367" t="s">
        <v>1101</v>
      </c>
      <c r="E169" s="323" t="s">
        <v>832</v>
      </c>
      <c r="F169" s="323" t="s">
        <v>1102</v>
      </c>
      <c r="G169" s="323" t="s">
        <v>449</v>
      </c>
      <c r="H169" s="323" t="s">
        <v>463</v>
      </c>
      <c r="I169" s="368" t="s">
        <v>432</v>
      </c>
      <c r="J169" s="368">
        <v>7</v>
      </c>
      <c r="K169" s="368">
        <v>172</v>
      </c>
      <c r="L169" s="368">
        <f t="shared" si="2"/>
        <v>1204</v>
      </c>
      <c r="M169" s="368" t="s">
        <v>1103</v>
      </c>
      <c r="N169" s="368" t="s">
        <v>1092</v>
      </c>
    </row>
    <row r="170" spans="1:14" ht="20.100000000000001" customHeight="1">
      <c r="A170" s="323" t="s">
        <v>626</v>
      </c>
      <c r="B170" s="323" t="s">
        <v>626</v>
      </c>
      <c r="C170" s="323" t="s">
        <v>749</v>
      </c>
      <c r="D170" s="367" t="s">
        <v>1104</v>
      </c>
      <c r="E170" s="323" t="s">
        <v>832</v>
      </c>
      <c r="F170" s="323" t="s">
        <v>1102</v>
      </c>
      <c r="G170" s="323" t="s">
        <v>449</v>
      </c>
      <c r="H170" s="323" t="s">
        <v>630</v>
      </c>
      <c r="I170" s="368" t="s">
        <v>432</v>
      </c>
      <c r="J170" s="368">
        <v>2</v>
      </c>
      <c r="K170" s="368">
        <v>172</v>
      </c>
      <c r="L170" s="368">
        <f t="shared" si="2"/>
        <v>344</v>
      </c>
      <c r="M170" s="368" t="s">
        <v>1103</v>
      </c>
      <c r="N170" s="368" t="s">
        <v>1092</v>
      </c>
    </row>
    <row r="171" spans="1:14" ht="20.100000000000001" customHeight="1">
      <c r="A171" s="323" t="s">
        <v>626</v>
      </c>
      <c r="B171" s="323" t="s">
        <v>626</v>
      </c>
      <c r="C171" s="323" t="s">
        <v>749</v>
      </c>
      <c r="D171" s="367" t="s">
        <v>1105</v>
      </c>
      <c r="E171" s="323" t="s">
        <v>940</v>
      </c>
      <c r="F171" s="323" t="s">
        <v>908</v>
      </c>
      <c r="G171" s="323" t="s">
        <v>381</v>
      </c>
      <c r="H171" s="323" t="s">
        <v>595</v>
      </c>
      <c r="I171" s="368" t="s">
        <v>399</v>
      </c>
      <c r="J171" s="368">
        <v>1</v>
      </c>
      <c r="K171" s="368">
        <v>475</v>
      </c>
      <c r="L171" s="368">
        <f t="shared" si="2"/>
        <v>475</v>
      </c>
      <c r="M171" s="368" t="s">
        <v>793</v>
      </c>
      <c r="N171" s="368" t="s">
        <v>1099</v>
      </c>
    </row>
    <row r="172" spans="1:14" ht="20.100000000000001" customHeight="1">
      <c r="A172" s="323" t="s">
        <v>830</v>
      </c>
      <c r="B172" s="323" t="s">
        <v>830</v>
      </c>
      <c r="C172" s="323" t="s">
        <v>749</v>
      </c>
      <c r="D172" s="367" t="s">
        <v>1106</v>
      </c>
      <c r="E172" s="323" t="s">
        <v>380</v>
      </c>
      <c r="F172" s="323" t="s">
        <v>661</v>
      </c>
      <c r="G172" s="323" t="s">
        <v>381</v>
      </c>
      <c r="H172" s="323" t="s">
        <v>592</v>
      </c>
      <c r="I172" s="368" t="s">
        <v>399</v>
      </c>
      <c r="J172" s="368">
        <v>2</v>
      </c>
      <c r="K172" s="368">
        <v>193</v>
      </c>
      <c r="L172" s="368">
        <f t="shared" si="2"/>
        <v>386</v>
      </c>
      <c r="M172" s="368" t="s">
        <v>793</v>
      </c>
      <c r="N172" s="368" t="s">
        <v>1099</v>
      </c>
    </row>
    <row r="173" spans="1:14" ht="20.100000000000001" customHeight="1">
      <c r="A173" s="323" t="s">
        <v>830</v>
      </c>
      <c r="B173" s="323" t="s">
        <v>626</v>
      </c>
      <c r="C173" s="323" t="s">
        <v>749</v>
      </c>
      <c r="D173" s="367" t="s">
        <v>1106</v>
      </c>
      <c r="E173" s="323" t="s">
        <v>380</v>
      </c>
      <c r="F173" s="323" t="s">
        <v>661</v>
      </c>
      <c r="G173" s="323" t="s">
        <v>381</v>
      </c>
      <c r="H173" s="323" t="s">
        <v>593</v>
      </c>
      <c r="I173" s="368" t="s">
        <v>389</v>
      </c>
      <c r="J173" s="368">
        <v>3</v>
      </c>
      <c r="K173" s="368">
        <v>226</v>
      </c>
      <c r="L173" s="368">
        <f t="shared" si="2"/>
        <v>678</v>
      </c>
      <c r="M173" s="368" t="s">
        <v>793</v>
      </c>
      <c r="N173" s="368" t="s">
        <v>1099</v>
      </c>
    </row>
    <row r="174" spans="1:14" ht="20.100000000000001" customHeight="1">
      <c r="A174" s="323" t="s">
        <v>626</v>
      </c>
      <c r="B174" s="323" t="s">
        <v>830</v>
      </c>
      <c r="C174" s="323" t="s">
        <v>749</v>
      </c>
      <c r="D174" s="367" t="s">
        <v>1105</v>
      </c>
      <c r="E174" s="323" t="s">
        <v>380</v>
      </c>
      <c r="F174" s="323" t="s">
        <v>661</v>
      </c>
      <c r="G174" s="323" t="s">
        <v>381</v>
      </c>
      <c r="H174" s="323" t="s">
        <v>594</v>
      </c>
      <c r="I174" s="368" t="s">
        <v>389</v>
      </c>
      <c r="J174" s="368">
        <v>1</v>
      </c>
      <c r="K174" s="368">
        <v>314</v>
      </c>
      <c r="L174" s="368">
        <f t="shared" si="2"/>
        <v>314</v>
      </c>
      <c r="M174" s="368" t="s">
        <v>793</v>
      </c>
      <c r="N174" s="368" t="s">
        <v>1099</v>
      </c>
    </row>
    <row r="175" spans="1:14" ht="20.100000000000001" customHeight="1">
      <c r="A175" s="372" t="s">
        <v>830</v>
      </c>
      <c r="B175" s="372" t="s">
        <v>626</v>
      </c>
      <c r="C175" s="372" t="s">
        <v>749</v>
      </c>
      <c r="D175" s="373" t="s">
        <v>1107</v>
      </c>
      <c r="E175" s="377" t="s">
        <v>992</v>
      </c>
      <c r="F175" s="377" t="s">
        <v>746</v>
      </c>
      <c r="G175" s="377" t="s">
        <v>992</v>
      </c>
      <c r="H175" s="377" t="s">
        <v>746</v>
      </c>
      <c r="I175" s="378" t="s">
        <v>746</v>
      </c>
      <c r="J175" s="378" t="s">
        <v>992</v>
      </c>
      <c r="K175" s="378" t="s">
        <v>992</v>
      </c>
      <c r="L175" s="378" t="s">
        <v>746</v>
      </c>
      <c r="M175" s="378" t="s">
        <v>992</v>
      </c>
      <c r="N175" s="378" t="s">
        <v>746</v>
      </c>
    </row>
    <row r="176" spans="1:14" ht="20.100000000000001" customHeight="1">
      <c r="A176" s="323" t="s">
        <v>626</v>
      </c>
      <c r="B176" s="323" t="s">
        <v>626</v>
      </c>
      <c r="C176" s="323" t="s">
        <v>749</v>
      </c>
      <c r="D176" s="367" t="s">
        <v>1108</v>
      </c>
      <c r="E176" s="323" t="s">
        <v>396</v>
      </c>
      <c r="F176" s="323" t="s">
        <v>826</v>
      </c>
      <c r="G176" s="323" t="s">
        <v>397</v>
      </c>
      <c r="H176" s="323" t="s">
        <v>570</v>
      </c>
      <c r="I176" s="368" t="s">
        <v>400</v>
      </c>
      <c r="J176" s="368">
        <v>3</v>
      </c>
      <c r="K176" s="368">
        <v>88</v>
      </c>
      <c r="L176" s="368">
        <f t="shared" ref="L176:L204" si="3">K176*J176</f>
        <v>264</v>
      </c>
      <c r="M176" s="368" t="s">
        <v>638</v>
      </c>
      <c r="N176" s="368" t="s">
        <v>1109</v>
      </c>
    </row>
    <row r="177" spans="1:14" ht="20.100000000000001" customHeight="1">
      <c r="A177" s="323" t="s">
        <v>830</v>
      </c>
      <c r="B177" s="323" t="s">
        <v>830</v>
      </c>
      <c r="C177" s="323" t="s">
        <v>749</v>
      </c>
      <c r="D177" s="367" t="s">
        <v>1110</v>
      </c>
      <c r="E177" s="323" t="s">
        <v>396</v>
      </c>
      <c r="F177" s="323" t="s">
        <v>598</v>
      </c>
      <c r="G177" s="323" t="s">
        <v>388</v>
      </c>
      <c r="H177" s="323" t="s">
        <v>571</v>
      </c>
      <c r="I177" s="368" t="s">
        <v>398</v>
      </c>
      <c r="J177" s="368">
        <v>6</v>
      </c>
      <c r="K177" s="368">
        <v>231</v>
      </c>
      <c r="L177" s="368">
        <f t="shared" si="3"/>
        <v>1386</v>
      </c>
      <c r="M177" s="368" t="s">
        <v>638</v>
      </c>
      <c r="N177" s="368" t="s">
        <v>1109</v>
      </c>
    </row>
    <row r="178" spans="1:14" ht="20.100000000000001" customHeight="1">
      <c r="A178" s="323" t="s">
        <v>626</v>
      </c>
      <c r="B178" s="323" t="s">
        <v>626</v>
      </c>
      <c r="C178" s="323" t="s">
        <v>749</v>
      </c>
      <c r="D178" s="367" t="s">
        <v>1110</v>
      </c>
      <c r="E178" s="323" t="s">
        <v>844</v>
      </c>
      <c r="F178" s="323" t="s">
        <v>598</v>
      </c>
      <c r="G178" s="323" t="s">
        <v>388</v>
      </c>
      <c r="H178" s="323" t="s">
        <v>523</v>
      </c>
      <c r="I178" s="368" t="s">
        <v>389</v>
      </c>
      <c r="J178" s="368">
        <v>8</v>
      </c>
      <c r="K178" s="368">
        <v>200</v>
      </c>
      <c r="L178" s="368">
        <f t="shared" si="3"/>
        <v>1600</v>
      </c>
      <c r="M178" s="368" t="s">
        <v>638</v>
      </c>
      <c r="N178" s="368" t="s">
        <v>1109</v>
      </c>
    </row>
    <row r="179" spans="1:14" ht="20.100000000000001" customHeight="1">
      <c r="A179" s="323" t="s">
        <v>626</v>
      </c>
      <c r="B179" s="323" t="s">
        <v>626</v>
      </c>
      <c r="C179" s="323" t="s">
        <v>749</v>
      </c>
      <c r="D179" s="367" t="s">
        <v>1108</v>
      </c>
      <c r="E179" s="323" t="s">
        <v>396</v>
      </c>
      <c r="F179" s="323" t="s">
        <v>598</v>
      </c>
      <c r="G179" s="323" t="s">
        <v>388</v>
      </c>
      <c r="H179" s="323" t="s">
        <v>523</v>
      </c>
      <c r="I179" s="368" t="s">
        <v>398</v>
      </c>
      <c r="J179" s="368">
        <v>4</v>
      </c>
      <c r="K179" s="368">
        <v>231</v>
      </c>
      <c r="L179" s="368">
        <f t="shared" si="3"/>
        <v>924</v>
      </c>
      <c r="M179" s="368" t="s">
        <v>638</v>
      </c>
      <c r="N179" s="368" t="s">
        <v>1109</v>
      </c>
    </row>
    <row r="180" spans="1:14" ht="20.100000000000001" customHeight="1">
      <c r="A180" s="323" t="s">
        <v>829</v>
      </c>
      <c r="B180" s="323" t="s">
        <v>199</v>
      </c>
      <c r="C180" s="323" t="s">
        <v>749</v>
      </c>
      <c r="D180" s="367" t="s">
        <v>1111</v>
      </c>
      <c r="E180" s="323" t="s">
        <v>844</v>
      </c>
      <c r="F180" s="323" t="s">
        <v>598</v>
      </c>
      <c r="G180" s="323" t="s">
        <v>572</v>
      </c>
      <c r="H180" s="323" t="s">
        <v>1112</v>
      </c>
      <c r="I180" s="368" t="s">
        <v>414</v>
      </c>
      <c r="J180" s="368">
        <v>1</v>
      </c>
      <c r="K180" s="368">
        <v>78</v>
      </c>
      <c r="L180" s="368">
        <f t="shared" si="3"/>
        <v>78</v>
      </c>
      <c r="M180" s="368" t="s">
        <v>1113</v>
      </c>
      <c r="N180" s="368" t="s">
        <v>1114</v>
      </c>
    </row>
    <row r="181" spans="1:14" ht="20.100000000000001" customHeight="1">
      <c r="A181" s="323" t="s">
        <v>390</v>
      </c>
      <c r="B181" s="323" t="s">
        <v>199</v>
      </c>
      <c r="C181" s="323" t="s">
        <v>749</v>
      </c>
      <c r="D181" s="367" t="s">
        <v>1111</v>
      </c>
      <c r="E181" s="323" t="s">
        <v>396</v>
      </c>
      <c r="F181" s="323" t="s">
        <v>598</v>
      </c>
      <c r="G181" s="323" t="s">
        <v>572</v>
      </c>
      <c r="H181" s="323" t="s">
        <v>1112</v>
      </c>
      <c r="I181" s="368" t="s">
        <v>400</v>
      </c>
      <c r="J181" s="368">
        <v>1</v>
      </c>
      <c r="K181" s="368">
        <v>95</v>
      </c>
      <c r="L181" s="368">
        <f t="shared" si="3"/>
        <v>95</v>
      </c>
      <c r="M181" s="368" t="s">
        <v>1113</v>
      </c>
      <c r="N181" s="368" t="s">
        <v>1114</v>
      </c>
    </row>
    <row r="182" spans="1:14" ht="20.100000000000001" customHeight="1">
      <c r="A182" s="323" t="s">
        <v>829</v>
      </c>
      <c r="B182" s="323" t="s">
        <v>1115</v>
      </c>
      <c r="C182" s="323" t="s">
        <v>749</v>
      </c>
      <c r="D182" s="367" t="s">
        <v>1111</v>
      </c>
      <c r="E182" s="323" t="s">
        <v>396</v>
      </c>
      <c r="F182" s="323" t="s">
        <v>826</v>
      </c>
      <c r="G182" s="323" t="s">
        <v>1116</v>
      </c>
      <c r="H182" s="323" t="s">
        <v>1117</v>
      </c>
      <c r="I182" s="368" t="s">
        <v>423</v>
      </c>
      <c r="J182" s="368">
        <v>2</v>
      </c>
      <c r="K182" s="368">
        <v>66</v>
      </c>
      <c r="L182" s="368">
        <f t="shared" si="3"/>
        <v>132</v>
      </c>
      <c r="M182" s="368" t="s">
        <v>1113</v>
      </c>
      <c r="N182" s="368" t="s">
        <v>1114</v>
      </c>
    </row>
    <row r="183" spans="1:14" ht="20.100000000000001" customHeight="1">
      <c r="A183" s="323" t="s">
        <v>390</v>
      </c>
      <c r="B183" s="323" t="s">
        <v>199</v>
      </c>
      <c r="C183" s="323" t="s">
        <v>749</v>
      </c>
      <c r="D183" s="367" t="s">
        <v>1118</v>
      </c>
      <c r="E183" s="323" t="s">
        <v>844</v>
      </c>
      <c r="F183" s="323" t="s">
        <v>826</v>
      </c>
      <c r="G183" s="323" t="s">
        <v>572</v>
      </c>
      <c r="H183" s="323" t="s">
        <v>1112</v>
      </c>
      <c r="I183" s="368" t="s">
        <v>428</v>
      </c>
      <c r="J183" s="368">
        <v>3</v>
      </c>
      <c r="K183" s="368">
        <v>66</v>
      </c>
      <c r="L183" s="368">
        <f t="shared" si="3"/>
        <v>198</v>
      </c>
      <c r="M183" s="368" t="s">
        <v>1113</v>
      </c>
      <c r="N183" s="368" t="s">
        <v>1114</v>
      </c>
    </row>
    <row r="184" spans="1:14" ht="20.100000000000001" customHeight="1">
      <c r="A184" s="323" t="s">
        <v>390</v>
      </c>
      <c r="B184" s="323" t="s">
        <v>199</v>
      </c>
      <c r="C184" s="323" t="s">
        <v>749</v>
      </c>
      <c r="D184" s="367" t="s">
        <v>1111</v>
      </c>
      <c r="E184" s="323" t="s">
        <v>844</v>
      </c>
      <c r="F184" s="323" t="s">
        <v>826</v>
      </c>
      <c r="G184" s="323" t="s">
        <v>572</v>
      </c>
      <c r="H184" s="323" t="s">
        <v>1112</v>
      </c>
      <c r="I184" s="368" t="s">
        <v>423</v>
      </c>
      <c r="J184" s="368">
        <v>2</v>
      </c>
      <c r="K184" s="368">
        <v>66</v>
      </c>
      <c r="L184" s="368">
        <f t="shared" si="3"/>
        <v>132</v>
      </c>
      <c r="M184" s="368" t="s">
        <v>1113</v>
      </c>
      <c r="N184" s="368" t="s">
        <v>1114</v>
      </c>
    </row>
    <row r="185" spans="1:14" ht="20.100000000000001" customHeight="1">
      <c r="A185" s="323" t="s">
        <v>390</v>
      </c>
      <c r="B185" s="323" t="s">
        <v>1115</v>
      </c>
      <c r="C185" s="323" t="s">
        <v>749</v>
      </c>
      <c r="D185" s="367" t="s">
        <v>1111</v>
      </c>
      <c r="E185" s="323" t="s">
        <v>396</v>
      </c>
      <c r="F185" s="323" t="s">
        <v>826</v>
      </c>
      <c r="G185" s="323" t="s">
        <v>572</v>
      </c>
      <c r="H185" s="323" t="s">
        <v>1112</v>
      </c>
      <c r="I185" s="368" t="s">
        <v>414</v>
      </c>
      <c r="J185" s="368">
        <v>6</v>
      </c>
      <c r="K185" s="368">
        <v>78</v>
      </c>
      <c r="L185" s="368">
        <f t="shared" si="3"/>
        <v>468</v>
      </c>
      <c r="M185" s="368" t="s">
        <v>1113</v>
      </c>
      <c r="N185" s="368" t="s">
        <v>1114</v>
      </c>
    </row>
    <row r="186" spans="1:14" ht="20.100000000000001" customHeight="1">
      <c r="A186" s="323" t="s">
        <v>390</v>
      </c>
      <c r="B186" s="323" t="s">
        <v>1115</v>
      </c>
      <c r="C186" s="323" t="s">
        <v>749</v>
      </c>
      <c r="D186" s="367" t="s">
        <v>1111</v>
      </c>
      <c r="E186" s="323" t="s">
        <v>396</v>
      </c>
      <c r="F186" s="323" t="s">
        <v>826</v>
      </c>
      <c r="G186" s="323" t="s">
        <v>572</v>
      </c>
      <c r="H186" s="323" t="s">
        <v>1112</v>
      </c>
      <c r="I186" s="368" t="s">
        <v>399</v>
      </c>
      <c r="J186" s="368">
        <v>4</v>
      </c>
      <c r="K186" s="368">
        <v>146</v>
      </c>
      <c r="L186" s="368">
        <f t="shared" si="3"/>
        <v>584</v>
      </c>
      <c r="M186" s="368" t="s">
        <v>1113</v>
      </c>
      <c r="N186" s="368" t="s">
        <v>1114</v>
      </c>
    </row>
    <row r="187" spans="1:14" ht="20.100000000000001" customHeight="1">
      <c r="A187" s="323" t="s">
        <v>651</v>
      </c>
      <c r="B187" s="323" t="s">
        <v>167</v>
      </c>
      <c r="C187" s="323" t="s">
        <v>749</v>
      </c>
      <c r="D187" s="367" t="s">
        <v>1119</v>
      </c>
      <c r="E187" s="323" t="s">
        <v>380</v>
      </c>
      <c r="F187" s="323" t="s">
        <v>682</v>
      </c>
      <c r="G187" s="323" t="s">
        <v>103</v>
      </c>
      <c r="H187" s="323" t="s">
        <v>663</v>
      </c>
      <c r="I187" s="379" t="s">
        <v>1120</v>
      </c>
      <c r="J187" s="368">
        <v>20</v>
      </c>
      <c r="K187" s="368">
        <v>94</v>
      </c>
      <c r="L187" s="376">
        <f t="shared" si="3"/>
        <v>1880</v>
      </c>
      <c r="M187" s="376" t="s">
        <v>664</v>
      </c>
      <c r="N187" s="376" t="s">
        <v>1099</v>
      </c>
    </row>
    <row r="188" spans="1:14" ht="20.100000000000001" customHeight="1">
      <c r="A188" s="323" t="s">
        <v>167</v>
      </c>
      <c r="B188" s="323" t="s">
        <v>167</v>
      </c>
      <c r="C188" s="323" t="s">
        <v>749</v>
      </c>
      <c r="D188" s="367" t="s">
        <v>1121</v>
      </c>
      <c r="E188" s="323" t="s">
        <v>624</v>
      </c>
      <c r="F188" s="323" t="s">
        <v>1122</v>
      </c>
      <c r="G188" s="323" t="s">
        <v>1123</v>
      </c>
      <c r="H188" s="323" t="s">
        <v>554</v>
      </c>
      <c r="I188" s="368" t="s">
        <v>416</v>
      </c>
      <c r="J188" s="368">
        <v>14</v>
      </c>
      <c r="K188" s="368">
        <v>713</v>
      </c>
      <c r="L188" s="376">
        <f t="shared" si="3"/>
        <v>9982</v>
      </c>
      <c r="M188" s="376" t="s">
        <v>1124</v>
      </c>
      <c r="N188" s="376" t="s">
        <v>1125</v>
      </c>
    </row>
    <row r="189" spans="1:14" ht="20.100000000000001" customHeight="1">
      <c r="A189" s="323" t="s">
        <v>390</v>
      </c>
      <c r="B189" s="323" t="s">
        <v>1126</v>
      </c>
      <c r="C189" s="323" t="s">
        <v>749</v>
      </c>
      <c r="D189" s="367" t="s">
        <v>1127</v>
      </c>
      <c r="E189" s="323" t="s">
        <v>1128</v>
      </c>
      <c r="F189" s="323" t="s">
        <v>1129</v>
      </c>
      <c r="G189" s="323" t="s">
        <v>1130</v>
      </c>
      <c r="H189" s="323" t="s">
        <v>1131</v>
      </c>
      <c r="I189" s="379" t="s">
        <v>782</v>
      </c>
      <c r="J189" s="368">
        <v>1</v>
      </c>
      <c r="K189" s="368">
        <v>52000</v>
      </c>
      <c r="L189" s="376">
        <f t="shared" si="3"/>
        <v>52000</v>
      </c>
      <c r="M189" s="376" t="s">
        <v>1132</v>
      </c>
      <c r="N189" s="376" t="s">
        <v>1126</v>
      </c>
    </row>
    <row r="190" spans="1:14" ht="20.100000000000001" customHeight="1">
      <c r="A190" s="323" t="s">
        <v>829</v>
      </c>
      <c r="B190" s="323" t="s">
        <v>1126</v>
      </c>
      <c r="C190" s="323" t="s">
        <v>749</v>
      </c>
      <c r="D190" s="367" t="s">
        <v>1133</v>
      </c>
      <c r="E190" s="323" t="s">
        <v>1134</v>
      </c>
      <c r="F190" s="323" t="s">
        <v>1129</v>
      </c>
      <c r="G190" s="323" t="s">
        <v>1130</v>
      </c>
      <c r="H190" s="323" t="s">
        <v>1135</v>
      </c>
      <c r="I190" s="379" t="s">
        <v>1120</v>
      </c>
      <c r="J190" s="368">
        <v>2</v>
      </c>
      <c r="K190" s="368">
        <v>18000</v>
      </c>
      <c r="L190" s="376">
        <f t="shared" si="3"/>
        <v>36000</v>
      </c>
      <c r="M190" s="376" t="s">
        <v>1136</v>
      </c>
      <c r="N190" s="376" t="s">
        <v>1137</v>
      </c>
    </row>
    <row r="191" spans="1:14" ht="20.100000000000001" customHeight="1">
      <c r="A191" s="323" t="s">
        <v>390</v>
      </c>
      <c r="B191" s="323" t="s">
        <v>1137</v>
      </c>
      <c r="C191" s="323" t="s">
        <v>749</v>
      </c>
      <c r="D191" s="367" t="s">
        <v>1127</v>
      </c>
      <c r="E191" s="323" t="s">
        <v>1134</v>
      </c>
      <c r="F191" s="323" t="s">
        <v>1138</v>
      </c>
      <c r="G191" s="323" t="s">
        <v>1130</v>
      </c>
      <c r="H191" s="323" t="s">
        <v>1139</v>
      </c>
      <c r="I191" s="379" t="s">
        <v>782</v>
      </c>
      <c r="J191" s="368">
        <v>2</v>
      </c>
      <c r="K191" s="368">
        <v>6000</v>
      </c>
      <c r="L191" s="376">
        <f t="shared" si="3"/>
        <v>12000</v>
      </c>
      <c r="M191" s="376" t="s">
        <v>1140</v>
      </c>
      <c r="N191" s="376" t="s">
        <v>1137</v>
      </c>
    </row>
    <row r="192" spans="1:14" ht="20.100000000000001" customHeight="1">
      <c r="A192" s="323" t="s">
        <v>830</v>
      </c>
      <c r="B192" s="323" t="s">
        <v>830</v>
      </c>
      <c r="C192" s="323" t="s">
        <v>749</v>
      </c>
      <c r="D192" s="367" t="s">
        <v>1141</v>
      </c>
      <c r="E192" s="323" t="s">
        <v>624</v>
      </c>
      <c r="F192" s="323" t="s">
        <v>537</v>
      </c>
      <c r="G192" s="323" t="s">
        <v>745</v>
      </c>
      <c r="H192" s="323" t="s">
        <v>1142</v>
      </c>
      <c r="I192" s="379" t="s">
        <v>688</v>
      </c>
      <c r="J192" s="368">
        <v>2</v>
      </c>
      <c r="K192" s="368">
        <v>3700</v>
      </c>
      <c r="L192" s="376">
        <f t="shared" si="3"/>
        <v>7400</v>
      </c>
      <c r="M192" s="376" t="s">
        <v>1143</v>
      </c>
      <c r="N192" s="376" t="s">
        <v>1144</v>
      </c>
    </row>
    <row r="193" spans="1:14" ht="20.100000000000001" customHeight="1">
      <c r="A193" s="323" t="s">
        <v>626</v>
      </c>
      <c r="B193" s="323" t="s">
        <v>830</v>
      </c>
      <c r="C193" s="323" t="s">
        <v>749</v>
      </c>
      <c r="D193" s="367" t="s">
        <v>1145</v>
      </c>
      <c r="E193" s="323" t="s">
        <v>624</v>
      </c>
      <c r="F193" s="323" t="s">
        <v>1057</v>
      </c>
      <c r="G193" s="323" t="s">
        <v>957</v>
      </c>
      <c r="H193" s="323" t="s">
        <v>1146</v>
      </c>
      <c r="I193" s="379" t="s">
        <v>1147</v>
      </c>
      <c r="J193" s="368">
        <v>5</v>
      </c>
      <c r="K193" s="368">
        <v>88</v>
      </c>
      <c r="L193" s="376">
        <f t="shared" si="3"/>
        <v>440</v>
      </c>
      <c r="M193" s="376" t="s">
        <v>785</v>
      </c>
      <c r="N193" s="376" t="s">
        <v>1148</v>
      </c>
    </row>
    <row r="194" spans="1:14" ht="20.100000000000001" customHeight="1">
      <c r="A194" s="323" t="s">
        <v>830</v>
      </c>
      <c r="B194" s="323" t="s">
        <v>626</v>
      </c>
      <c r="C194" s="323" t="s">
        <v>749</v>
      </c>
      <c r="D194" s="367" t="s">
        <v>1145</v>
      </c>
      <c r="E194" s="323" t="s">
        <v>624</v>
      </c>
      <c r="F194" s="323" t="s">
        <v>1057</v>
      </c>
      <c r="G194" s="323" t="s">
        <v>744</v>
      </c>
      <c r="H194" s="323" t="s">
        <v>1149</v>
      </c>
      <c r="I194" s="379" t="s">
        <v>1150</v>
      </c>
      <c r="J194" s="368">
        <v>5</v>
      </c>
      <c r="K194" s="368">
        <v>293</v>
      </c>
      <c r="L194" s="376">
        <f t="shared" si="3"/>
        <v>1465</v>
      </c>
      <c r="M194" s="376" t="s">
        <v>1151</v>
      </c>
      <c r="N194" s="376" t="s">
        <v>1152</v>
      </c>
    </row>
    <row r="195" spans="1:14" ht="20.100000000000001" customHeight="1">
      <c r="A195" s="323" t="s">
        <v>390</v>
      </c>
      <c r="B195" s="323" t="s">
        <v>199</v>
      </c>
      <c r="C195" s="323" t="s">
        <v>749</v>
      </c>
      <c r="D195" s="367" t="s">
        <v>1153</v>
      </c>
      <c r="E195" s="323" t="s">
        <v>844</v>
      </c>
      <c r="F195" s="323" t="s">
        <v>826</v>
      </c>
      <c r="G195" s="323" t="s">
        <v>1154</v>
      </c>
      <c r="H195" s="323" t="s">
        <v>1155</v>
      </c>
      <c r="I195" s="379" t="s">
        <v>1156</v>
      </c>
      <c r="J195" s="368">
        <v>8</v>
      </c>
      <c r="K195" s="368">
        <v>95</v>
      </c>
      <c r="L195" s="376">
        <f t="shared" si="3"/>
        <v>760</v>
      </c>
      <c r="M195" s="376" t="s">
        <v>1157</v>
      </c>
      <c r="N195" s="376" t="s">
        <v>1158</v>
      </c>
    </row>
    <row r="196" spans="1:14" ht="20.100000000000001" customHeight="1">
      <c r="A196" s="323" t="s">
        <v>390</v>
      </c>
      <c r="B196" s="323" t="s">
        <v>199</v>
      </c>
      <c r="C196" s="323" t="s">
        <v>749</v>
      </c>
      <c r="D196" s="367" t="s">
        <v>1153</v>
      </c>
      <c r="E196" s="323" t="s">
        <v>396</v>
      </c>
      <c r="F196" s="323" t="s">
        <v>826</v>
      </c>
      <c r="G196" s="323" t="s">
        <v>1154</v>
      </c>
      <c r="H196" s="323" t="s">
        <v>1159</v>
      </c>
      <c r="I196" s="379" t="s">
        <v>687</v>
      </c>
      <c r="J196" s="368">
        <v>4</v>
      </c>
      <c r="K196" s="368">
        <v>198</v>
      </c>
      <c r="L196" s="376">
        <f t="shared" si="3"/>
        <v>792</v>
      </c>
      <c r="M196" s="376" t="s">
        <v>1160</v>
      </c>
      <c r="N196" s="376" t="s">
        <v>1158</v>
      </c>
    </row>
    <row r="197" spans="1:14" ht="20.100000000000001" customHeight="1">
      <c r="A197" s="323" t="s">
        <v>626</v>
      </c>
      <c r="B197" s="323" t="s">
        <v>626</v>
      </c>
      <c r="C197" s="323" t="s">
        <v>749</v>
      </c>
      <c r="D197" s="367" t="s">
        <v>1161</v>
      </c>
      <c r="E197" s="323" t="s">
        <v>832</v>
      </c>
      <c r="F197" s="323" t="s">
        <v>421</v>
      </c>
      <c r="G197" s="323" t="s">
        <v>425</v>
      </c>
      <c r="H197" s="323" t="s">
        <v>439</v>
      </c>
      <c r="I197" s="368" t="s">
        <v>419</v>
      </c>
      <c r="J197" s="368">
        <v>7</v>
      </c>
      <c r="K197" s="368">
        <v>164</v>
      </c>
      <c r="L197" s="376">
        <f t="shared" si="3"/>
        <v>1148</v>
      </c>
      <c r="M197" s="376" t="s">
        <v>524</v>
      </c>
      <c r="N197" s="376" t="s">
        <v>1162</v>
      </c>
    </row>
    <row r="198" spans="1:14" ht="20.100000000000001" customHeight="1">
      <c r="A198" s="323" t="s">
        <v>626</v>
      </c>
      <c r="B198" s="323" t="s">
        <v>626</v>
      </c>
      <c r="C198" s="323" t="s">
        <v>749</v>
      </c>
      <c r="D198" s="367" t="s">
        <v>1161</v>
      </c>
      <c r="E198" s="323" t="s">
        <v>624</v>
      </c>
      <c r="F198" s="323" t="s">
        <v>421</v>
      </c>
      <c r="G198" s="323" t="s">
        <v>425</v>
      </c>
      <c r="H198" s="323" t="s">
        <v>439</v>
      </c>
      <c r="I198" s="368" t="s">
        <v>689</v>
      </c>
      <c r="J198" s="368">
        <v>18</v>
      </c>
      <c r="K198" s="368">
        <v>140</v>
      </c>
      <c r="L198" s="376">
        <f t="shared" si="3"/>
        <v>2520</v>
      </c>
      <c r="M198" s="376" t="s">
        <v>524</v>
      </c>
      <c r="N198" s="376" t="s">
        <v>1162</v>
      </c>
    </row>
    <row r="199" spans="1:14" ht="20.100000000000001" customHeight="1">
      <c r="A199" s="323" t="s">
        <v>830</v>
      </c>
      <c r="B199" s="323" t="s">
        <v>830</v>
      </c>
      <c r="C199" s="323" t="s">
        <v>749</v>
      </c>
      <c r="D199" s="367" t="s">
        <v>1163</v>
      </c>
      <c r="E199" s="323" t="s">
        <v>624</v>
      </c>
      <c r="F199" s="323" t="s">
        <v>1057</v>
      </c>
      <c r="G199" s="323" t="s">
        <v>111</v>
      </c>
      <c r="H199" s="323" t="s">
        <v>409</v>
      </c>
      <c r="I199" s="368" t="s">
        <v>441</v>
      </c>
      <c r="J199" s="368">
        <v>4</v>
      </c>
      <c r="K199" s="368">
        <v>62</v>
      </c>
      <c r="L199" s="376">
        <f t="shared" si="3"/>
        <v>248</v>
      </c>
      <c r="M199" s="376" t="s">
        <v>1164</v>
      </c>
      <c r="N199" s="376" t="s">
        <v>1162</v>
      </c>
    </row>
    <row r="200" spans="1:14" ht="20.100000000000001" customHeight="1">
      <c r="A200" s="323" t="s">
        <v>626</v>
      </c>
      <c r="B200" s="323" t="s">
        <v>626</v>
      </c>
      <c r="C200" s="323" t="s">
        <v>749</v>
      </c>
      <c r="D200" s="367" t="s">
        <v>1161</v>
      </c>
      <c r="E200" s="323" t="s">
        <v>624</v>
      </c>
      <c r="F200" s="323" t="s">
        <v>1057</v>
      </c>
      <c r="G200" s="323" t="s">
        <v>111</v>
      </c>
      <c r="H200" s="323" t="s">
        <v>409</v>
      </c>
      <c r="I200" s="368" t="s">
        <v>428</v>
      </c>
      <c r="J200" s="368">
        <v>2</v>
      </c>
      <c r="K200" s="368">
        <v>88</v>
      </c>
      <c r="L200" s="376">
        <f t="shared" si="3"/>
        <v>176</v>
      </c>
      <c r="M200" s="376" t="s">
        <v>1164</v>
      </c>
      <c r="N200" s="376" t="s">
        <v>1162</v>
      </c>
    </row>
    <row r="201" spans="1:14" ht="20.100000000000001" customHeight="1">
      <c r="A201" s="323" t="s">
        <v>626</v>
      </c>
      <c r="B201" s="323" t="s">
        <v>626</v>
      </c>
      <c r="C201" s="323" t="s">
        <v>749</v>
      </c>
      <c r="D201" s="367" t="s">
        <v>1161</v>
      </c>
      <c r="E201" s="323" t="s">
        <v>832</v>
      </c>
      <c r="F201" s="323" t="s">
        <v>421</v>
      </c>
      <c r="G201" s="323" t="s">
        <v>111</v>
      </c>
      <c r="H201" s="323" t="s">
        <v>1146</v>
      </c>
      <c r="I201" s="368" t="s">
        <v>432</v>
      </c>
      <c r="J201" s="368">
        <v>4</v>
      </c>
      <c r="K201" s="368">
        <v>75</v>
      </c>
      <c r="L201" s="376">
        <f t="shared" si="3"/>
        <v>300</v>
      </c>
      <c r="M201" s="376" t="s">
        <v>1164</v>
      </c>
      <c r="N201" s="376" t="s">
        <v>1162</v>
      </c>
    </row>
    <row r="202" spans="1:14" ht="20.100000000000001" customHeight="1">
      <c r="A202" s="323" t="s">
        <v>830</v>
      </c>
      <c r="B202" s="323" t="s">
        <v>830</v>
      </c>
      <c r="C202" s="323" t="s">
        <v>749</v>
      </c>
      <c r="D202" s="367" t="s">
        <v>1163</v>
      </c>
      <c r="E202" s="323" t="s">
        <v>832</v>
      </c>
      <c r="F202" s="323" t="s">
        <v>421</v>
      </c>
      <c r="G202" s="323" t="s">
        <v>111</v>
      </c>
      <c r="H202" s="323" t="s">
        <v>1165</v>
      </c>
      <c r="I202" s="368" t="s">
        <v>438</v>
      </c>
      <c r="J202" s="368">
        <v>2</v>
      </c>
      <c r="K202" s="368">
        <v>205</v>
      </c>
      <c r="L202" s="376">
        <f t="shared" si="3"/>
        <v>410</v>
      </c>
      <c r="M202" s="376" t="s">
        <v>1166</v>
      </c>
      <c r="N202" s="376" t="s">
        <v>1162</v>
      </c>
    </row>
    <row r="203" spans="1:14" ht="20.100000000000001" customHeight="1">
      <c r="A203" s="323" t="s">
        <v>626</v>
      </c>
      <c r="B203" s="323" t="s">
        <v>830</v>
      </c>
      <c r="C203" s="323" t="s">
        <v>749</v>
      </c>
      <c r="D203" s="367" t="s">
        <v>1167</v>
      </c>
      <c r="E203" s="323" t="s">
        <v>832</v>
      </c>
      <c r="F203" s="323" t="s">
        <v>1096</v>
      </c>
      <c r="G203" s="323" t="s">
        <v>121</v>
      </c>
      <c r="H203" s="323" t="s">
        <v>464</v>
      </c>
      <c r="I203" s="368" t="s">
        <v>419</v>
      </c>
      <c r="J203" s="376">
        <v>5</v>
      </c>
      <c r="K203" s="368">
        <v>20.2</v>
      </c>
      <c r="L203" s="376">
        <f t="shared" si="3"/>
        <v>101</v>
      </c>
      <c r="M203" s="376" t="s">
        <v>1168</v>
      </c>
      <c r="N203" s="376" t="s">
        <v>1169</v>
      </c>
    </row>
    <row r="204" spans="1:14" ht="20.100000000000001" customHeight="1">
      <c r="A204" s="323" t="s">
        <v>830</v>
      </c>
      <c r="B204" s="323" t="s">
        <v>830</v>
      </c>
      <c r="C204" s="323" t="s">
        <v>749</v>
      </c>
      <c r="D204" s="367" t="s">
        <v>1167</v>
      </c>
      <c r="E204" s="323" t="s">
        <v>624</v>
      </c>
      <c r="F204" s="323" t="s">
        <v>452</v>
      </c>
      <c r="G204" s="323" t="s">
        <v>121</v>
      </c>
      <c r="H204" s="323" t="s">
        <v>464</v>
      </c>
      <c r="I204" s="368" t="s">
        <v>438</v>
      </c>
      <c r="J204" s="376">
        <v>46</v>
      </c>
      <c r="K204" s="368">
        <v>11.3</v>
      </c>
      <c r="L204" s="376">
        <f t="shared" si="3"/>
        <v>519.80000000000007</v>
      </c>
      <c r="M204" s="376" t="s">
        <v>1168</v>
      </c>
      <c r="N204" s="376" t="s">
        <v>1169</v>
      </c>
    </row>
    <row r="205" spans="1:14" ht="20.100000000000001" customHeight="1">
      <c r="A205" s="323" t="s">
        <v>830</v>
      </c>
      <c r="B205" s="323" t="s">
        <v>626</v>
      </c>
      <c r="C205" s="323" t="s">
        <v>749</v>
      </c>
      <c r="D205" s="367" t="s">
        <v>1170</v>
      </c>
      <c r="E205" s="323" t="s">
        <v>380</v>
      </c>
      <c r="F205" s="323" t="s">
        <v>661</v>
      </c>
      <c r="G205" s="323" t="s">
        <v>381</v>
      </c>
      <c r="H205" s="323" t="s">
        <v>636</v>
      </c>
      <c r="I205" s="368" t="s">
        <v>422</v>
      </c>
      <c r="J205" s="368">
        <v>2</v>
      </c>
      <c r="K205" s="368">
        <v>660</v>
      </c>
      <c r="L205" s="368">
        <f t="shared" ref="L205:L247" si="4">K205*J205</f>
        <v>1320</v>
      </c>
      <c r="M205" s="368" t="s">
        <v>793</v>
      </c>
      <c r="N205" s="368" t="s">
        <v>1171</v>
      </c>
    </row>
    <row r="206" spans="1:14" ht="20.100000000000001" customHeight="1">
      <c r="A206" s="323" t="s">
        <v>626</v>
      </c>
      <c r="B206" s="323" t="s">
        <v>830</v>
      </c>
      <c r="C206" s="323" t="s">
        <v>749</v>
      </c>
      <c r="D206" s="367" t="s">
        <v>1172</v>
      </c>
      <c r="E206" s="323" t="s">
        <v>624</v>
      </c>
      <c r="F206" s="323" t="s">
        <v>457</v>
      </c>
      <c r="G206" s="323" t="s">
        <v>625</v>
      </c>
      <c r="H206" s="323" t="s">
        <v>470</v>
      </c>
      <c r="I206" s="368" t="s">
        <v>423</v>
      </c>
      <c r="J206" s="368">
        <v>1</v>
      </c>
      <c r="K206" s="368">
        <v>290</v>
      </c>
      <c r="L206" s="368">
        <f t="shared" si="4"/>
        <v>290</v>
      </c>
      <c r="M206" s="368" t="s">
        <v>1173</v>
      </c>
      <c r="N206" s="368" t="s">
        <v>1162</v>
      </c>
    </row>
    <row r="207" spans="1:14" ht="20.100000000000001" customHeight="1">
      <c r="A207" s="323" t="s">
        <v>626</v>
      </c>
      <c r="B207" s="323" t="s">
        <v>626</v>
      </c>
      <c r="C207" s="323" t="s">
        <v>749</v>
      </c>
      <c r="D207" s="367" t="s">
        <v>1174</v>
      </c>
      <c r="E207" s="323" t="s">
        <v>832</v>
      </c>
      <c r="F207" s="323" t="s">
        <v>1096</v>
      </c>
      <c r="G207" s="323" t="s">
        <v>425</v>
      </c>
      <c r="H207" s="323" t="s">
        <v>465</v>
      </c>
      <c r="I207" s="368" t="s">
        <v>419</v>
      </c>
      <c r="J207" s="376">
        <v>9</v>
      </c>
      <c r="K207" s="368">
        <v>60.7</v>
      </c>
      <c r="L207" s="368">
        <f t="shared" si="4"/>
        <v>546.30000000000007</v>
      </c>
      <c r="M207" s="368" t="s">
        <v>1175</v>
      </c>
      <c r="N207" s="368" t="s">
        <v>1162</v>
      </c>
    </row>
    <row r="208" spans="1:14" ht="20.100000000000001" customHeight="1">
      <c r="A208" s="323" t="s">
        <v>626</v>
      </c>
      <c r="B208" s="323" t="s">
        <v>626</v>
      </c>
      <c r="C208" s="323" t="s">
        <v>749</v>
      </c>
      <c r="D208" s="367" t="s">
        <v>1174</v>
      </c>
      <c r="E208" s="323" t="s">
        <v>624</v>
      </c>
      <c r="F208" s="323" t="s">
        <v>1096</v>
      </c>
      <c r="G208" s="323" t="s">
        <v>425</v>
      </c>
      <c r="H208" s="323" t="s">
        <v>465</v>
      </c>
      <c r="I208" s="368" t="s">
        <v>441</v>
      </c>
      <c r="J208" s="376">
        <v>4</v>
      </c>
      <c r="K208" s="368">
        <v>47.6</v>
      </c>
      <c r="L208" s="368">
        <f t="shared" si="4"/>
        <v>190.4</v>
      </c>
      <c r="M208" s="368" t="s">
        <v>1175</v>
      </c>
      <c r="N208" s="368" t="s">
        <v>1162</v>
      </c>
    </row>
    <row r="209" spans="1:14" ht="20.100000000000001" customHeight="1">
      <c r="A209" s="323" t="s">
        <v>830</v>
      </c>
      <c r="B209" s="323" t="s">
        <v>830</v>
      </c>
      <c r="C209" s="323" t="s">
        <v>749</v>
      </c>
      <c r="D209" s="367" t="s">
        <v>1174</v>
      </c>
      <c r="E209" s="323" t="s">
        <v>832</v>
      </c>
      <c r="F209" s="323" t="s">
        <v>1096</v>
      </c>
      <c r="G209" s="323" t="s">
        <v>425</v>
      </c>
      <c r="H209" s="323" t="s">
        <v>465</v>
      </c>
      <c r="I209" s="368" t="s">
        <v>432</v>
      </c>
      <c r="J209" s="376">
        <v>6</v>
      </c>
      <c r="K209" s="368">
        <v>90.5</v>
      </c>
      <c r="L209" s="368">
        <f t="shared" si="4"/>
        <v>543</v>
      </c>
      <c r="M209" s="368" t="s">
        <v>1175</v>
      </c>
      <c r="N209" s="368" t="s">
        <v>1162</v>
      </c>
    </row>
    <row r="210" spans="1:14" ht="20.100000000000001" customHeight="1">
      <c r="A210" s="323" t="s">
        <v>830</v>
      </c>
      <c r="B210" s="323" t="s">
        <v>830</v>
      </c>
      <c r="C210" s="323" t="s">
        <v>749</v>
      </c>
      <c r="D210" s="367" t="s">
        <v>1174</v>
      </c>
      <c r="E210" s="323" t="s">
        <v>832</v>
      </c>
      <c r="F210" s="323" t="s">
        <v>452</v>
      </c>
      <c r="G210" s="323" t="s">
        <v>425</v>
      </c>
      <c r="H210" s="323" t="s">
        <v>1176</v>
      </c>
      <c r="I210" s="368" t="s">
        <v>419</v>
      </c>
      <c r="J210" s="376">
        <v>8</v>
      </c>
      <c r="K210" s="368">
        <v>76.2</v>
      </c>
      <c r="L210" s="368">
        <f t="shared" si="4"/>
        <v>609.6</v>
      </c>
      <c r="M210" s="368" t="s">
        <v>1177</v>
      </c>
      <c r="N210" s="368" t="s">
        <v>1162</v>
      </c>
    </row>
    <row r="211" spans="1:14" ht="20.100000000000001" customHeight="1">
      <c r="A211" s="323" t="s">
        <v>626</v>
      </c>
      <c r="B211" s="323" t="s">
        <v>626</v>
      </c>
      <c r="C211" s="323" t="s">
        <v>749</v>
      </c>
      <c r="D211" s="367" t="s">
        <v>1174</v>
      </c>
      <c r="E211" s="323" t="s">
        <v>624</v>
      </c>
      <c r="F211" s="323" t="s">
        <v>452</v>
      </c>
      <c r="G211" s="323" t="s">
        <v>425</v>
      </c>
      <c r="H211" s="323" t="s">
        <v>633</v>
      </c>
      <c r="I211" s="368" t="s">
        <v>432</v>
      </c>
      <c r="J211" s="376">
        <v>6</v>
      </c>
      <c r="K211" s="368">
        <v>117.9</v>
      </c>
      <c r="L211" s="368">
        <f t="shared" si="4"/>
        <v>707.40000000000009</v>
      </c>
      <c r="M211" s="368" t="s">
        <v>1177</v>
      </c>
      <c r="N211" s="368" t="s">
        <v>1162</v>
      </c>
    </row>
    <row r="212" spans="1:14" ht="20.100000000000001" customHeight="1">
      <c r="A212" s="323" t="s">
        <v>626</v>
      </c>
      <c r="B212" s="323" t="s">
        <v>626</v>
      </c>
      <c r="C212" s="323" t="s">
        <v>749</v>
      </c>
      <c r="D212" s="367" t="s">
        <v>1174</v>
      </c>
      <c r="E212" s="323" t="s">
        <v>624</v>
      </c>
      <c r="F212" s="323" t="s">
        <v>452</v>
      </c>
      <c r="G212" s="323" t="s">
        <v>425</v>
      </c>
      <c r="H212" s="323" t="s">
        <v>633</v>
      </c>
      <c r="I212" s="368" t="s">
        <v>432</v>
      </c>
      <c r="J212" s="376">
        <v>2</v>
      </c>
      <c r="K212" s="368">
        <v>117.9</v>
      </c>
      <c r="L212" s="368">
        <f t="shared" si="4"/>
        <v>235.8</v>
      </c>
      <c r="M212" s="368" t="s">
        <v>1177</v>
      </c>
      <c r="N212" s="368" t="s">
        <v>1162</v>
      </c>
    </row>
    <row r="213" spans="1:14" ht="20.100000000000001" customHeight="1">
      <c r="A213" s="323" t="s">
        <v>830</v>
      </c>
      <c r="B213" s="323" t="s">
        <v>830</v>
      </c>
      <c r="C213" s="323" t="s">
        <v>749</v>
      </c>
      <c r="D213" s="367" t="s">
        <v>1174</v>
      </c>
      <c r="E213" s="323" t="s">
        <v>832</v>
      </c>
      <c r="F213" s="323" t="s">
        <v>1096</v>
      </c>
      <c r="G213" s="323" t="s">
        <v>425</v>
      </c>
      <c r="H213" s="323" t="s">
        <v>633</v>
      </c>
      <c r="I213" s="368" t="s">
        <v>438</v>
      </c>
      <c r="J213" s="376">
        <v>4</v>
      </c>
      <c r="K213" s="368">
        <v>42.9</v>
      </c>
      <c r="L213" s="368">
        <f t="shared" si="4"/>
        <v>171.6</v>
      </c>
      <c r="M213" s="368" t="s">
        <v>1177</v>
      </c>
      <c r="N213" s="368" t="s">
        <v>1162</v>
      </c>
    </row>
    <row r="214" spans="1:14" ht="20.100000000000001" customHeight="1">
      <c r="A214" s="323" t="s">
        <v>830</v>
      </c>
      <c r="B214" s="323" t="s">
        <v>830</v>
      </c>
      <c r="C214" s="323" t="s">
        <v>749</v>
      </c>
      <c r="D214" s="367" t="s">
        <v>1174</v>
      </c>
      <c r="E214" s="323" t="s">
        <v>832</v>
      </c>
      <c r="F214" s="323" t="s">
        <v>1096</v>
      </c>
      <c r="G214" s="323" t="s">
        <v>425</v>
      </c>
      <c r="H214" s="323" t="s">
        <v>464</v>
      </c>
      <c r="I214" s="368" t="s">
        <v>489</v>
      </c>
      <c r="J214" s="376">
        <v>4</v>
      </c>
      <c r="K214" s="368">
        <v>20.2</v>
      </c>
      <c r="L214" s="368">
        <f t="shared" si="4"/>
        <v>80.8</v>
      </c>
      <c r="M214" s="368" t="s">
        <v>1178</v>
      </c>
      <c r="N214" s="368" t="s">
        <v>1162</v>
      </c>
    </row>
    <row r="215" spans="1:14" ht="20.100000000000001" customHeight="1">
      <c r="A215" s="323" t="s">
        <v>830</v>
      </c>
      <c r="B215" s="323" t="s">
        <v>830</v>
      </c>
      <c r="C215" s="323" t="s">
        <v>749</v>
      </c>
      <c r="D215" s="367" t="s">
        <v>1174</v>
      </c>
      <c r="E215" s="323" t="s">
        <v>832</v>
      </c>
      <c r="F215" s="323" t="s">
        <v>1096</v>
      </c>
      <c r="G215" s="323" t="s">
        <v>425</v>
      </c>
      <c r="H215" s="323" t="s">
        <v>464</v>
      </c>
      <c r="I215" s="368" t="s">
        <v>488</v>
      </c>
      <c r="J215" s="376">
        <v>4</v>
      </c>
      <c r="K215" s="368">
        <v>47.6</v>
      </c>
      <c r="L215" s="376">
        <f t="shared" si="4"/>
        <v>190.4</v>
      </c>
      <c r="M215" s="376" t="s">
        <v>1178</v>
      </c>
      <c r="N215" s="376" t="s">
        <v>1162</v>
      </c>
    </row>
    <row r="216" spans="1:14" ht="20.100000000000001" customHeight="1">
      <c r="A216" s="323" t="s">
        <v>830</v>
      </c>
      <c r="B216" s="323" t="s">
        <v>830</v>
      </c>
      <c r="C216" s="323" t="s">
        <v>749</v>
      </c>
      <c r="D216" s="367" t="s">
        <v>1174</v>
      </c>
      <c r="E216" s="323" t="s">
        <v>832</v>
      </c>
      <c r="F216" s="323" t="s">
        <v>1096</v>
      </c>
      <c r="G216" s="323" t="s">
        <v>425</v>
      </c>
      <c r="H216" s="323" t="s">
        <v>464</v>
      </c>
      <c r="I216" s="368" t="s">
        <v>419</v>
      </c>
      <c r="J216" s="376">
        <v>1</v>
      </c>
      <c r="K216" s="368">
        <v>47.6</v>
      </c>
      <c r="L216" s="376">
        <f t="shared" si="4"/>
        <v>47.6</v>
      </c>
      <c r="M216" s="376" t="s">
        <v>1178</v>
      </c>
      <c r="N216" s="376" t="s">
        <v>1162</v>
      </c>
    </row>
    <row r="217" spans="1:14" ht="20.100000000000001" customHeight="1">
      <c r="A217" s="323" t="s">
        <v>830</v>
      </c>
      <c r="B217" s="323" t="s">
        <v>830</v>
      </c>
      <c r="C217" s="323" t="s">
        <v>749</v>
      </c>
      <c r="D217" s="367" t="s">
        <v>1174</v>
      </c>
      <c r="E217" s="323" t="s">
        <v>832</v>
      </c>
      <c r="F217" s="323" t="s">
        <v>1096</v>
      </c>
      <c r="G217" s="323" t="s">
        <v>425</v>
      </c>
      <c r="H217" s="323" t="s">
        <v>503</v>
      </c>
      <c r="I217" s="368" t="s">
        <v>489</v>
      </c>
      <c r="J217" s="376">
        <v>1</v>
      </c>
      <c r="K217" s="368">
        <v>27</v>
      </c>
      <c r="L217" s="376">
        <f t="shared" si="4"/>
        <v>27</v>
      </c>
      <c r="M217" s="376" t="s">
        <v>1179</v>
      </c>
      <c r="N217" s="376" t="s">
        <v>1162</v>
      </c>
    </row>
    <row r="218" spans="1:14" ht="20.100000000000001" customHeight="1">
      <c r="A218" s="323" t="s">
        <v>830</v>
      </c>
      <c r="B218" s="323" t="s">
        <v>830</v>
      </c>
      <c r="C218" s="323" t="s">
        <v>749</v>
      </c>
      <c r="D218" s="367" t="s">
        <v>1174</v>
      </c>
      <c r="E218" s="323" t="s">
        <v>832</v>
      </c>
      <c r="F218" s="323" t="s">
        <v>1096</v>
      </c>
      <c r="G218" s="323" t="s">
        <v>425</v>
      </c>
      <c r="H218" s="323" t="s">
        <v>503</v>
      </c>
      <c r="I218" s="368" t="s">
        <v>1180</v>
      </c>
      <c r="J218" s="376">
        <v>1</v>
      </c>
      <c r="K218" s="368">
        <v>61</v>
      </c>
      <c r="L218" s="376">
        <f t="shared" si="4"/>
        <v>61</v>
      </c>
      <c r="M218" s="376" t="s">
        <v>1179</v>
      </c>
      <c r="N218" s="376" t="s">
        <v>1162</v>
      </c>
    </row>
    <row r="219" spans="1:14" ht="20.100000000000001" customHeight="1">
      <c r="A219" s="323" t="s">
        <v>861</v>
      </c>
      <c r="B219" s="323" t="s">
        <v>835</v>
      </c>
      <c r="C219" s="323" t="s">
        <v>749</v>
      </c>
      <c r="D219" s="367" t="s">
        <v>1181</v>
      </c>
      <c r="E219" s="323" t="s">
        <v>962</v>
      </c>
      <c r="F219" s="323" t="s">
        <v>1001</v>
      </c>
      <c r="G219" s="323" t="s">
        <v>1182</v>
      </c>
      <c r="H219" s="323" t="s">
        <v>1183</v>
      </c>
      <c r="I219" s="368" t="s">
        <v>1184</v>
      </c>
      <c r="J219" s="368">
        <v>1000</v>
      </c>
      <c r="K219" s="368">
        <v>0.26</v>
      </c>
      <c r="L219" s="376">
        <f t="shared" si="4"/>
        <v>260</v>
      </c>
      <c r="M219" s="376" t="s">
        <v>1185</v>
      </c>
      <c r="N219" s="376" t="s">
        <v>1186</v>
      </c>
    </row>
    <row r="220" spans="1:14" ht="20.100000000000001" customHeight="1">
      <c r="A220" s="323" t="s">
        <v>830</v>
      </c>
      <c r="B220" s="323" t="s">
        <v>830</v>
      </c>
      <c r="C220" s="323" t="s">
        <v>749</v>
      </c>
      <c r="D220" s="367" t="s">
        <v>1187</v>
      </c>
      <c r="E220" s="323" t="s">
        <v>832</v>
      </c>
      <c r="F220" s="323" t="s">
        <v>1188</v>
      </c>
      <c r="G220" s="323" t="s">
        <v>475</v>
      </c>
      <c r="H220" s="323" t="s">
        <v>521</v>
      </c>
      <c r="I220" s="368" t="s">
        <v>399</v>
      </c>
      <c r="J220" s="368">
        <v>1</v>
      </c>
      <c r="K220" s="368">
        <v>253</v>
      </c>
      <c r="L220" s="376">
        <f t="shared" si="4"/>
        <v>253</v>
      </c>
      <c r="M220" s="376" t="s">
        <v>1189</v>
      </c>
      <c r="N220" s="376" t="s">
        <v>1190</v>
      </c>
    </row>
    <row r="221" spans="1:14" ht="20.100000000000001" customHeight="1">
      <c r="A221" s="323" t="s">
        <v>830</v>
      </c>
      <c r="B221" s="323" t="s">
        <v>830</v>
      </c>
      <c r="C221" s="323" t="s">
        <v>749</v>
      </c>
      <c r="D221" s="367" t="s">
        <v>1187</v>
      </c>
      <c r="E221" s="323" t="s">
        <v>832</v>
      </c>
      <c r="F221" s="323" t="s">
        <v>1188</v>
      </c>
      <c r="G221" s="323" t="s">
        <v>475</v>
      </c>
      <c r="H221" s="323" t="s">
        <v>521</v>
      </c>
      <c r="I221" s="368" t="s">
        <v>416</v>
      </c>
      <c r="J221" s="368">
        <v>2</v>
      </c>
      <c r="K221" s="368">
        <v>1217</v>
      </c>
      <c r="L221" s="376">
        <f t="shared" si="4"/>
        <v>2434</v>
      </c>
      <c r="M221" s="376" t="s">
        <v>1189</v>
      </c>
      <c r="N221" s="376" t="s">
        <v>1190</v>
      </c>
    </row>
    <row r="222" spans="1:14" ht="20.100000000000001" customHeight="1">
      <c r="A222" s="323" t="s">
        <v>830</v>
      </c>
      <c r="B222" s="323" t="s">
        <v>830</v>
      </c>
      <c r="C222" s="323" t="s">
        <v>749</v>
      </c>
      <c r="D222" s="367" t="s">
        <v>1187</v>
      </c>
      <c r="E222" s="323" t="s">
        <v>832</v>
      </c>
      <c r="F222" s="323" t="s">
        <v>1188</v>
      </c>
      <c r="G222" s="323" t="s">
        <v>475</v>
      </c>
      <c r="H222" s="323" t="s">
        <v>521</v>
      </c>
      <c r="I222" s="368" t="s">
        <v>411</v>
      </c>
      <c r="J222" s="368">
        <v>2</v>
      </c>
      <c r="K222" s="368">
        <v>1529</v>
      </c>
      <c r="L222" s="376">
        <f t="shared" si="4"/>
        <v>3058</v>
      </c>
      <c r="M222" s="376" t="s">
        <v>1189</v>
      </c>
      <c r="N222" s="376" t="s">
        <v>1190</v>
      </c>
    </row>
    <row r="223" spans="1:14" ht="20.100000000000001" customHeight="1">
      <c r="A223" s="323" t="s">
        <v>830</v>
      </c>
      <c r="B223" s="323" t="s">
        <v>830</v>
      </c>
      <c r="C223" s="323" t="s">
        <v>749</v>
      </c>
      <c r="D223" s="367" t="s">
        <v>1187</v>
      </c>
      <c r="E223" s="323" t="s">
        <v>832</v>
      </c>
      <c r="F223" s="323" t="s">
        <v>1188</v>
      </c>
      <c r="G223" s="323" t="s">
        <v>475</v>
      </c>
      <c r="H223" s="323" t="s">
        <v>521</v>
      </c>
      <c r="I223" s="368" t="s">
        <v>507</v>
      </c>
      <c r="J223" s="368">
        <v>2</v>
      </c>
      <c r="K223" s="368">
        <v>3592</v>
      </c>
      <c r="L223" s="376">
        <f t="shared" si="4"/>
        <v>7184</v>
      </c>
      <c r="M223" s="376" t="s">
        <v>1189</v>
      </c>
      <c r="N223" s="376" t="s">
        <v>1190</v>
      </c>
    </row>
    <row r="224" spans="1:14" ht="20.100000000000001" customHeight="1">
      <c r="A224" s="323" t="s">
        <v>830</v>
      </c>
      <c r="B224" s="323" t="s">
        <v>830</v>
      </c>
      <c r="C224" s="323" t="s">
        <v>749</v>
      </c>
      <c r="D224" s="367" t="s">
        <v>1191</v>
      </c>
      <c r="E224" s="323" t="s">
        <v>832</v>
      </c>
      <c r="F224" s="323" t="s">
        <v>833</v>
      </c>
      <c r="G224" s="323" t="s">
        <v>567</v>
      </c>
      <c r="H224" s="323" t="s">
        <v>538</v>
      </c>
      <c r="I224" s="368" t="s">
        <v>507</v>
      </c>
      <c r="J224" s="368">
        <v>2</v>
      </c>
      <c r="K224" s="368">
        <v>2795</v>
      </c>
      <c r="L224" s="376">
        <f t="shared" si="4"/>
        <v>5590</v>
      </c>
      <c r="M224" s="376" t="s">
        <v>1192</v>
      </c>
      <c r="N224" s="376" t="s">
        <v>1190</v>
      </c>
    </row>
    <row r="225" spans="1:14" ht="20.100000000000001" customHeight="1">
      <c r="A225" s="323" t="s">
        <v>829</v>
      </c>
      <c r="B225" s="323" t="s">
        <v>1115</v>
      </c>
      <c r="C225" s="323" t="s">
        <v>749</v>
      </c>
      <c r="D225" s="367" t="s">
        <v>1193</v>
      </c>
      <c r="E225" s="323" t="s">
        <v>940</v>
      </c>
      <c r="F225" s="323" t="s">
        <v>908</v>
      </c>
      <c r="G225" s="323" t="s">
        <v>381</v>
      </c>
      <c r="H225" s="323" t="s">
        <v>610</v>
      </c>
      <c r="I225" s="368" t="s">
        <v>399</v>
      </c>
      <c r="J225" s="368">
        <v>1</v>
      </c>
      <c r="K225" s="368">
        <v>226</v>
      </c>
      <c r="L225" s="376">
        <f t="shared" si="4"/>
        <v>226</v>
      </c>
      <c r="M225" s="376" t="s">
        <v>793</v>
      </c>
      <c r="N225" s="376" t="s">
        <v>1194</v>
      </c>
    </row>
    <row r="226" spans="1:14" ht="20.100000000000001" customHeight="1">
      <c r="A226" s="323" t="s">
        <v>830</v>
      </c>
      <c r="B226" s="323" t="s">
        <v>830</v>
      </c>
      <c r="C226" s="323" t="s">
        <v>749</v>
      </c>
      <c r="D226" s="367" t="s">
        <v>1195</v>
      </c>
      <c r="E226" s="323" t="s">
        <v>823</v>
      </c>
      <c r="F226" s="323" t="s">
        <v>998</v>
      </c>
      <c r="G226" s="323" t="s">
        <v>382</v>
      </c>
      <c r="H226" s="323" t="s">
        <v>535</v>
      </c>
      <c r="I226" s="368" t="s">
        <v>509</v>
      </c>
      <c r="J226" s="368">
        <v>1</v>
      </c>
      <c r="K226" s="368">
        <v>850</v>
      </c>
      <c r="L226" s="376">
        <f t="shared" si="4"/>
        <v>850</v>
      </c>
      <c r="M226" s="376" t="s">
        <v>1196</v>
      </c>
      <c r="N226" s="376" t="s">
        <v>1197</v>
      </c>
    </row>
    <row r="227" spans="1:14" ht="20.100000000000001" customHeight="1">
      <c r="A227" s="323" t="s">
        <v>830</v>
      </c>
      <c r="B227" s="323" t="s">
        <v>830</v>
      </c>
      <c r="C227" s="323" t="s">
        <v>749</v>
      </c>
      <c r="D227" s="367" t="s">
        <v>1195</v>
      </c>
      <c r="E227" s="323" t="s">
        <v>823</v>
      </c>
      <c r="F227" s="323" t="s">
        <v>998</v>
      </c>
      <c r="G227" s="323" t="s">
        <v>382</v>
      </c>
      <c r="H227" s="323" t="s">
        <v>385</v>
      </c>
      <c r="I227" s="368" t="s">
        <v>509</v>
      </c>
      <c r="J227" s="368">
        <v>1</v>
      </c>
      <c r="K227" s="368">
        <v>350</v>
      </c>
      <c r="L227" s="376">
        <f t="shared" si="4"/>
        <v>350</v>
      </c>
      <c r="M227" s="376" t="s">
        <v>536</v>
      </c>
      <c r="N227" s="376" t="s">
        <v>1197</v>
      </c>
    </row>
    <row r="228" spans="1:14" ht="20.100000000000001" customHeight="1">
      <c r="A228" s="323" t="s">
        <v>829</v>
      </c>
      <c r="B228" s="323" t="s">
        <v>1126</v>
      </c>
      <c r="C228" s="323" t="s">
        <v>749</v>
      </c>
      <c r="D228" s="367" t="s">
        <v>1198</v>
      </c>
      <c r="E228" s="323" t="s">
        <v>832</v>
      </c>
      <c r="F228" s="323" t="s">
        <v>1199</v>
      </c>
      <c r="G228" s="323" t="s">
        <v>1200</v>
      </c>
      <c r="H228" s="323" t="s">
        <v>1201</v>
      </c>
      <c r="I228" s="368" t="s">
        <v>1150</v>
      </c>
      <c r="J228" s="368">
        <v>6</v>
      </c>
      <c r="K228" s="368">
        <v>420</v>
      </c>
      <c r="L228" s="376">
        <f t="shared" si="4"/>
        <v>2520</v>
      </c>
      <c r="M228" s="376" t="s">
        <v>1202</v>
      </c>
      <c r="N228" s="376" t="s">
        <v>1203</v>
      </c>
    </row>
    <row r="229" spans="1:14" ht="20.100000000000001" customHeight="1">
      <c r="A229" s="323" t="s">
        <v>167</v>
      </c>
      <c r="B229" s="323" t="s">
        <v>167</v>
      </c>
      <c r="C229" s="323" t="s">
        <v>749</v>
      </c>
      <c r="D229" s="367" t="s">
        <v>1204</v>
      </c>
      <c r="E229" s="323" t="s">
        <v>832</v>
      </c>
      <c r="F229" s="323" t="s">
        <v>1205</v>
      </c>
      <c r="G229" s="323" t="s">
        <v>586</v>
      </c>
      <c r="H229" s="323" t="s">
        <v>1206</v>
      </c>
      <c r="I229" s="368" t="s">
        <v>1207</v>
      </c>
      <c r="J229" s="368">
        <v>2</v>
      </c>
      <c r="K229" s="368">
        <v>14500</v>
      </c>
      <c r="L229" s="376">
        <f t="shared" si="4"/>
        <v>29000</v>
      </c>
      <c r="M229" s="368" t="s">
        <v>1208</v>
      </c>
      <c r="N229" s="368" t="s">
        <v>1209</v>
      </c>
    </row>
    <row r="230" spans="1:14" ht="20.100000000000001" customHeight="1">
      <c r="A230" s="323" t="s">
        <v>167</v>
      </c>
      <c r="B230" s="323" t="s">
        <v>167</v>
      </c>
      <c r="C230" s="323" t="s">
        <v>749</v>
      </c>
      <c r="D230" s="367" t="s">
        <v>1204</v>
      </c>
      <c r="E230" s="323" t="s">
        <v>832</v>
      </c>
      <c r="F230" s="323" t="s">
        <v>1205</v>
      </c>
      <c r="G230" s="323" t="s">
        <v>586</v>
      </c>
      <c r="H230" s="323" t="s">
        <v>1206</v>
      </c>
      <c r="I230" s="368" t="s">
        <v>1210</v>
      </c>
      <c r="J230" s="368">
        <v>2</v>
      </c>
      <c r="K230" s="368">
        <v>17500</v>
      </c>
      <c r="L230" s="376">
        <f t="shared" si="4"/>
        <v>35000</v>
      </c>
      <c r="M230" s="368" t="s">
        <v>1208</v>
      </c>
      <c r="N230" s="368" t="s">
        <v>1209</v>
      </c>
    </row>
    <row r="231" spans="1:14" ht="20.100000000000001" customHeight="1">
      <c r="A231" s="323" t="s">
        <v>167</v>
      </c>
      <c r="B231" s="323" t="s">
        <v>167</v>
      </c>
      <c r="C231" s="323" t="s">
        <v>749</v>
      </c>
      <c r="D231" s="367" t="s">
        <v>1204</v>
      </c>
      <c r="E231" s="323" t="s">
        <v>832</v>
      </c>
      <c r="F231" s="323" t="s">
        <v>1205</v>
      </c>
      <c r="G231" s="323" t="s">
        <v>586</v>
      </c>
      <c r="H231" s="323" t="s">
        <v>1206</v>
      </c>
      <c r="I231" s="368" t="s">
        <v>1211</v>
      </c>
      <c r="J231" s="368">
        <v>2</v>
      </c>
      <c r="K231" s="368">
        <v>13900</v>
      </c>
      <c r="L231" s="376">
        <f t="shared" si="4"/>
        <v>27800</v>
      </c>
      <c r="M231" s="368" t="s">
        <v>1212</v>
      </c>
      <c r="N231" s="368" t="s">
        <v>1209</v>
      </c>
    </row>
    <row r="232" spans="1:14" ht="20.100000000000001" customHeight="1">
      <c r="A232" s="323" t="s">
        <v>167</v>
      </c>
      <c r="B232" s="323" t="s">
        <v>167</v>
      </c>
      <c r="C232" s="323" t="s">
        <v>749</v>
      </c>
      <c r="D232" s="367" t="s">
        <v>1204</v>
      </c>
      <c r="E232" s="323" t="s">
        <v>832</v>
      </c>
      <c r="F232" s="323" t="s">
        <v>1205</v>
      </c>
      <c r="G232" s="323" t="s">
        <v>586</v>
      </c>
      <c r="H232" s="323" t="s">
        <v>1206</v>
      </c>
      <c r="I232" s="368" t="s">
        <v>1213</v>
      </c>
      <c r="J232" s="368">
        <v>2</v>
      </c>
      <c r="K232" s="368">
        <v>17000</v>
      </c>
      <c r="L232" s="376">
        <f t="shared" si="4"/>
        <v>34000</v>
      </c>
      <c r="M232" s="368" t="s">
        <v>1212</v>
      </c>
      <c r="N232" s="368" t="s">
        <v>1209</v>
      </c>
    </row>
    <row r="233" spans="1:14" ht="20.100000000000001" customHeight="1">
      <c r="A233" s="323" t="s">
        <v>167</v>
      </c>
      <c r="B233" s="323" t="s">
        <v>167</v>
      </c>
      <c r="C233" s="323" t="s">
        <v>749</v>
      </c>
      <c r="D233" s="367" t="s">
        <v>1214</v>
      </c>
      <c r="E233" s="323" t="s">
        <v>832</v>
      </c>
      <c r="F233" s="323" t="s">
        <v>1215</v>
      </c>
      <c r="G233" s="323" t="s">
        <v>430</v>
      </c>
      <c r="H233" s="323" t="s">
        <v>521</v>
      </c>
      <c r="I233" s="368" t="s">
        <v>411</v>
      </c>
      <c r="J233" s="368">
        <v>1</v>
      </c>
      <c r="K233" s="368">
        <v>2460</v>
      </c>
      <c r="L233" s="376">
        <f t="shared" si="4"/>
        <v>2460</v>
      </c>
      <c r="M233" s="368" t="s">
        <v>631</v>
      </c>
      <c r="N233" s="368" t="s">
        <v>1209</v>
      </c>
    </row>
    <row r="234" spans="1:14" ht="20.100000000000001" customHeight="1">
      <c r="A234" s="323" t="s">
        <v>167</v>
      </c>
      <c r="B234" s="323" t="s">
        <v>830</v>
      </c>
      <c r="C234" s="323" t="s">
        <v>749</v>
      </c>
      <c r="D234" s="367" t="s">
        <v>1214</v>
      </c>
      <c r="E234" s="323" t="s">
        <v>832</v>
      </c>
      <c r="F234" s="323" t="s">
        <v>1215</v>
      </c>
      <c r="G234" s="323" t="s">
        <v>430</v>
      </c>
      <c r="H234" s="323" t="s">
        <v>521</v>
      </c>
      <c r="I234" s="368" t="s">
        <v>518</v>
      </c>
      <c r="J234" s="368">
        <v>1</v>
      </c>
      <c r="K234" s="368">
        <v>11000</v>
      </c>
      <c r="L234" s="376">
        <f t="shared" si="4"/>
        <v>11000</v>
      </c>
      <c r="M234" s="368" t="s">
        <v>631</v>
      </c>
      <c r="N234" s="368" t="s">
        <v>1209</v>
      </c>
    </row>
    <row r="235" spans="1:14" ht="20.100000000000001" customHeight="1">
      <c r="A235" s="323" t="s">
        <v>167</v>
      </c>
      <c r="B235" s="323" t="s">
        <v>167</v>
      </c>
      <c r="C235" s="323" t="s">
        <v>749</v>
      </c>
      <c r="D235" s="367" t="s">
        <v>1216</v>
      </c>
      <c r="E235" s="323" t="s">
        <v>832</v>
      </c>
      <c r="F235" s="323" t="s">
        <v>1008</v>
      </c>
      <c r="G235" s="323" t="s">
        <v>456</v>
      </c>
      <c r="H235" s="323" t="s">
        <v>447</v>
      </c>
      <c r="I235" s="368" t="s">
        <v>398</v>
      </c>
      <c r="J235" s="368">
        <v>4</v>
      </c>
      <c r="K235" s="368">
        <v>178</v>
      </c>
      <c r="L235" s="376">
        <f t="shared" si="4"/>
        <v>712</v>
      </c>
      <c r="M235" s="368" t="s">
        <v>491</v>
      </c>
      <c r="N235" s="368" t="s">
        <v>1209</v>
      </c>
    </row>
    <row r="236" spans="1:14" ht="20.100000000000001" customHeight="1">
      <c r="A236" s="323" t="s">
        <v>167</v>
      </c>
      <c r="B236" s="323" t="s">
        <v>167</v>
      </c>
      <c r="C236" s="323" t="s">
        <v>749</v>
      </c>
      <c r="D236" s="367" t="s">
        <v>1216</v>
      </c>
      <c r="E236" s="323" t="s">
        <v>832</v>
      </c>
      <c r="F236" s="323" t="s">
        <v>1008</v>
      </c>
      <c r="G236" s="323" t="s">
        <v>456</v>
      </c>
      <c r="H236" s="323" t="s">
        <v>447</v>
      </c>
      <c r="I236" s="368" t="s">
        <v>1217</v>
      </c>
      <c r="J236" s="368">
        <v>3</v>
      </c>
      <c r="K236" s="368">
        <v>697</v>
      </c>
      <c r="L236" s="376">
        <f t="shared" si="4"/>
        <v>2091</v>
      </c>
      <c r="M236" s="368" t="s">
        <v>491</v>
      </c>
      <c r="N236" s="368" t="s">
        <v>1209</v>
      </c>
    </row>
    <row r="237" spans="1:14" ht="20.100000000000001" customHeight="1">
      <c r="A237" s="323" t="s">
        <v>167</v>
      </c>
      <c r="B237" s="323" t="s">
        <v>167</v>
      </c>
      <c r="C237" s="323" t="s">
        <v>749</v>
      </c>
      <c r="D237" s="367" t="s">
        <v>1218</v>
      </c>
      <c r="E237" s="323" t="s">
        <v>940</v>
      </c>
      <c r="F237" s="323" t="s">
        <v>908</v>
      </c>
      <c r="G237" s="323" t="s">
        <v>381</v>
      </c>
      <c r="H237" s="323" t="s">
        <v>609</v>
      </c>
      <c r="I237" s="368" t="s">
        <v>398</v>
      </c>
      <c r="J237" s="368">
        <v>3</v>
      </c>
      <c r="K237" s="368">
        <v>475</v>
      </c>
      <c r="L237" s="376">
        <f t="shared" si="4"/>
        <v>1425</v>
      </c>
      <c r="M237" s="368" t="s">
        <v>510</v>
      </c>
      <c r="N237" s="368" t="s">
        <v>1209</v>
      </c>
    </row>
    <row r="238" spans="1:14" ht="20.100000000000001" customHeight="1">
      <c r="A238" s="323" t="s">
        <v>167</v>
      </c>
      <c r="B238" s="323" t="s">
        <v>167</v>
      </c>
      <c r="C238" s="323" t="s">
        <v>749</v>
      </c>
      <c r="D238" s="367" t="s">
        <v>1218</v>
      </c>
      <c r="E238" s="323" t="s">
        <v>940</v>
      </c>
      <c r="F238" s="323" t="s">
        <v>908</v>
      </c>
      <c r="G238" s="323" t="s">
        <v>381</v>
      </c>
      <c r="H238" s="323" t="s">
        <v>609</v>
      </c>
      <c r="I238" s="368" t="s">
        <v>422</v>
      </c>
      <c r="J238" s="368">
        <v>3</v>
      </c>
      <c r="K238" s="368">
        <v>475</v>
      </c>
      <c r="L238" s="376">
        <f t="shared" si="4"/>
        <v>1425</v>
      </c>
      <c r="M238" s="368" t="s">
        <v>510</v>
      </c>
      <c r="N238" s="368" t="s">
        <v>1209</v>
      </c>
    </row>
    <row r="239" spans="1:14" ht="20.100000000000001" customHeight="1">
      <c r="A239" s="323" t="s">
        <v>167</v>
      </c>
      <c r="B239" s="323" t="s">
        <v>167</v>
      </c>
      <c r="C239" s="323" t="s">
        <v>749</v>
      </c>
      <c r="D239" s="367" t="s">
        <v>1218</v>
      </c>
      <c r="E239" s="323" t="s">
        <v>940</v>
      </c>
      <c r="F239" s="323" t="s">
        <v>908</v>
      </c>
      <c r="G239" s="323" t="s">
        <v>381</v>
      </c>
      <c r="H239" s="323" t="s">
        <v>1219</v>
      </c>
      <c r="I239" s="368" t="s">
        <v>416</v>
      </c>
      <c r="J239" s="368">
        <v>2</v>
      </c>
      <c r="K239" s="368">
        <v>660</v>
      </c>
      <c r="L239" s="376">
        <f t="shared" si="4"/>
        <v>1320</v>
      </c>
      <c r="M239" s="368" t="s">
        <v>510</v>
      </c>
      <c r="N239" s="368" t="s">
        <v>1209</v>
      </c>
    </row>
    <row r="240" spans="1:14" ht="20.100000000000001" customHeight="1">
      <c r="A240" s="323" t="s">
        <v>167</v>
      </c>
      <c r="B240" s="323" t="s">
        <v>167</v>
      </c>
      <c r="C240" s="323" t="s">
        <v>749</v>
      </c>
      <c r="D240" s="367" t="s">
        <v>1218</v>
      </c>
      <c r="E240" s="323" t="s">
        <v>940</v>
      </c>
      <c r="F240" s="323" t="s">
        <v>908</v>
      </c>
      <c r="G240" s="323" t="s">
        <v>381</v>
      </c>
      <c r="H240" s="323" t="s">
        <v>609</v>
      </c>
      <c r="I240" s="368" t="s">
        <v>398</v>
      </c>
      <c r="J240" s="368">
        <v>8</v>
      </c>
      <c r="K240" s="368">
        <v>475</v>
      </c>
      <c r="L240" s="376">
        <f t="shared" si="4"/>
        <v>3800</v>
      </c>
      <c r="M240" s="368" t="s">
        <v>394</v>
      </c>
      <c r="N240" s="368" t="s">
        <v>1220</v>
      </c>
    </row>
    <row r="241" spans="1:14" ht="20.100000000000001" customHeight="1">
      <c r="A241" s="323" t="s">
        <v>829</v>
      </c>
      <c r="B241" s="323" t="s">
        <v>167</v>
      </c>
      <c r="C241" s="323" t="s">
        <v>749</v>
      </c>
      <c r="D241" s="367" t="s">
        <v>1221</v>
      </c>
      <c r="E241" s="323" t="s">
        <v>940</v>
      </c>
      <c r="F241" s="323" t="s">
        <v>1222</v>
      </c>
      <c r="G241" s="323" t="s">
        <v>103</v>
      </c>
      <c r="H241" s="323" t="s">
        <v>663</v>
      </c>
      <c r="I241" s="368"/>
      <c r="J241" s="368">
        <v>9</v>
      </c>
      <c r="K241" s="368">
        <v>94</v>
      </c>
      <c r="L241" s="376">
        <f t="shared" si="4"/>
        <v>846</v>
      </c>
      <c r="M241" s="368" t="s">
        <v>664</v>
      </c>
      <c r="N241" s="368" t="s">
        <v>1209</v>
      </c>
    </row>
    <row r="242" spans="1:14" ht="20.100000000000001" customHeight="1">
      <c r="A242" s="323" t="s">
        <v>829</v>
      </c>
      <c r="B242" s="323" t="s">
        <v>167</v>
      </c>
      <c r="C242" s="323" t="s">
        <v>749</v>
      </c>
      <c r="D242" s="367" t="s">
        <v>1221</v>
      </c>
      <c r="E242" s="323" t="s">
        <v>940</v>
      </c>
      <c r="F242" s="323" t="s">
        <v>1222</v>
      </c>
      <c r="G242" s="323" t="s">
        <v>402</v>
      </c>
      <c r="H242" s="323" t="s">
        <v>403</v>
      </c>
      <c r="I242" s="368"/>
      <c r="J242" s="368">
        <v>23</v>
      </c>
      <c r="K242" s="368">
        <v>101</v>
      </c>
      <c r="L242" s="376">
        <f t="shared" si="4"/>
        <v>2323</v>
      </c>
      <c r="M242" s="368"/>
      <c r="N242" s="368" t="s">
        <v>1223</v>
      </c>
    </row>
    <row r="243" spans="1:14" ht="20.100000000000001" customHeight="1">
      <c r="A243" s="323" t="s">
        <v>167</v>
      </c>
      <c r="B243" s="323" t="s">
        <v>167</v>
      </c>
      <c r="C243" s="323" t="s">
        <v>749</v>
      </c>
      <c r="D243" s="367" t="s">
        <v>1224</v>
      </c>
      <c r="E243" s="323" t="s">
        <v>940</v>
      </c>
      <c r="F243" s="323" t="s">
        <v>1225</v>
      </c>
      <c r="G243" s="323" t="s">
        <v>86</v>
      </c>
      <c r="H243" s="323" t="s">
        <v>433</v>
      </c>
      <c r="I243" s="379" t="s">
        <v>1120</v>
      </c>
      <c r="J243" s="368">
        <v>23</v>
      </c>
      <c r="K243" s="368">
        <v>80</v>
      </c>
      <c r="L243" s="368">
        <f t="shared" si="4"/>
        <v>1840</v>
      </c>
      <c r="M243" s="368" t="s">
        <v>434</v>
      </c>
      <c r="N243" s="368" t="s">
        <v>1209</v>
      </c>
    </row>
    <row r="244" spans="1:14" ht="20.100000000000001" customHeight="1">
      <c r="A244" s="323" t="s">
        <v>167</v>
      </c>
      <c r="B244" s="323" t="s">
        <v>167</v>
      </c>
      <c r="C244" s="323" t="s">
        <v>749</v>
      </c>
      <c r="D244" s="367" t="s">
        <v>1226</v>
      </c>
      <c r="E244" s="323" t="s">
        <v>823</v>
      </c>
      <c r="F244" s="323" t="s">
        <v>1227</v>
      </c>
      <c r="G244" s="323" t="s">
        <v>608</v>
      </c>
      <c r="H244" s="323" t="s">
        <v>1228</v>
      </c>
      <c r="I244" s="368" t="s">
        <v>414</v>
      </c>
      <c r="J244" s="368">
        <v>1</v>
      </c>
      <c r="K244" s="368">
        <v>870</v>
      </c>
      <c r="L244" s="368">
        <f t="shared" si="4"/>
        <v>870</v>
      </c>
      <c r="M244" s="368" t="s">
        <v>1229</v>
      </c>
      <c r="N244" s="368" t="s">
        <v>1230</v>
      </c>
    </row>
    <row r="245" spans="1:14" ht="20.100000000000001" customHeight="1">
      <c r="A245" s="323" t="s">
        <v>167</v>
      </c>
      <c r="B245" s="323" t="s">
        <v>167</v>
      </c>
      <c r="C245" s="323" t="s">
        <v>749</v>
      </c>
      <c r="D245" s="367" t="s">
        <v>1226</v>
      </c>
      <c r="E245" s="323" t="s">
        <v>823</v>
      </c>
      <c r="F245" s="323" t="s">
        <v>1227</v>
      </c>
      <c r="G245" s="323" t="s">
        <v>608</v>
      </c>
      <c r="H245" s="323" t="s">
        <v>1231</v>
      </c>
      <c r="I245" s="368" t="s">
        <v>399</v>
      </c>
      <c r="J245" s="368">
        <v>1</v>
      </c>
      <c r="K245" s="368">
        <v>1070</v>
      </c>
      <c r="L245" s="368">
        <f t="shared" si="4"/>
        <v>1070</v>
      </c>
      <c r="M245" s="368" t="s">
        <v>1229</v>
      </c>
      <c r="N245" s="368" t="s">
        <v>1230</v>
      </c>
    </row>
    <row r="246" spans="1:14" ht="20.100000000000001" customHeight="1">
      <c r="A246" s="323" t="s">
        <v>167</v>
      </c>
      <c r="B246" s="323" t="s">
        <v>167</v>
      </c>
      <c r="C246" s="323" t="s">
        <v>749</v>
      </c>
      <c r="D246" s="367" t="s">
        <v>1226</v>
      </c>
      <c r="E246" s="323" t="s">
        <v>823</v>
      </c>
      <c r="F246" s="323" t="s">
        <v>1227</v>
      </c>
      <c r="G246" s="323" t="s">
        <v>608</v>
      </c>
      <c r="H246" s="323" t="s">
        <v>1232</v>
      </c>
      <c r="I246" s="368" t="s">
        <v>389</v>
      </c>
      <c r="J246" s="368">
        <v>1</v>
      </c>
      <c r="K246" s="368">
        <v>1070</v>
      </c>
      <c r="L246" s="368">
        <f t="shared" si="4"/>
        <v>1070</v>
      </c>
      <c r="M246" s="368" t="s">
        <v>1229</v>
      </c>
      <c r="N246" s="368" t="s">
        <v>1230</v>
      </c>
    </row>
    <row r="247" spans="1:14" ht="20.100000000000001" customHeight="1">
      <c r="A247" s="323" t="s">
        <v>167</v>
      </c>
      <c r="B247" s="323" t="s">
        <v>167</v>
      </c>
      <c r="C247" s="323" t="s">
        <v>749</v>
      </c>
      <c r="D247" s="367" t="s">
        <v>1226</v>
      </c>
      <c r="E247" s="323" t="s">
        <v>823</v>
      </c>
      <c r="F247" s="323" t="s">
        <v>1227</v>
      </c>
      <c r="G247" s="323" t="s">
        <v>608</v>
      </c>
      <c r="H247" s="323" t="s">
        <v>1233</v>
      </c>
      <c r="I247" s="368" t="s">
        <v>422</v>
      </c>
      <c r="J247" s="368">
        <v>1</v>
      </c>
      <c r="K247" s="368">
        <v>1367</v>
      </c>
      <c r="L247" s="368">
        <f t="shared" si="4"/>
        <v>1367</v>
      </c>
      <c r="M247" s="368" t="s">
        <v>1229</v>
      </c>
      <c r="N247" s="368" t="s">
        <v>1230</v>
      </c>
    </row>
    <row r="248" spans="1:14" ht="20.100000000000001" customHeight="1">
      <c r="A248" s="323" t="s">
        <v>167</v>
      </c>
      <c r="B248" s="323" t="s">
        <v>167</v>
      </c>
      <c r="C248" s="323" t="s">
        <v>749</v>
      </c>
      <c r="D248" s="367" t="s">
        <v>1234</v>
      </c>
      <c r="E248" s="323" t="s">
        <v>832</v>
      </c>
      <c r="F248" s="323" t="s">
        <v>1096</v>
      </c>
      <c r="G248" s="323"/>
      <c r="H248" s="323"/>
      <c r="I248" s="368"/>
      <c r="J248" s="368"/>
      <c r="K248" s="368"/>
      <c r="L248" s="368"/>
      <c r="M248" s="368"/>
      <c r="N248" s="368"/>
    </row>
    <row r="249" spans="1:14" ht="20.100000000000001" customHeight="1">
      <c r="A249" s="323" t="s">
        <v>167</v>
      </c>
      <c r="B249" s="323" t="s">
        <v>167</v>
      </c>
      <c r="C249" s="323" t="s">
        <v>749</v>
      </c>
      <c r="D249" s="367" t="s">
        <v>1235</v>
      </c>
      <c r="E249" s="323" t="s">
        <v>832</v>
      </c>
      <c r="F249" s="380" t="s">
        <v>992</v>
      </c>
      <c r="G249" s="380" t="s">
        <v>992</v>
      </c>
      <c r="H249" s="380" t="s">
        <v>992</v>
      </c>
      <c r="I249" s="368" t="s">
        <v>992</v>
      </c>
      <c r="J249" s="368" t="s">
        <v>992</v>
      </c>
      <c r="K249" s="368" t="s">
        <v>992</v>
      </c>
      <c r="L249" s="368" t="s">
        <v>992</v>
      </c>
      <c r="M249" s="368" t="s">
        <v>992</v>
      </c>
      <c r="N249" s="368" t="s">
        <v>992</v>
      </c>
    </row>
    <row r="250" spans="1:14" ht="20.100000000000001" customHeight="1">
      <c r="A250" s="323" t="s">
        <v>167</v>
      </c>
      <c r="B250" s="323" t="s">
        <v>167</v>
      </c>
      <c r="C250" s="323" t="s">
        <v>749</v>
      </c>
      <c r="D250" s="367" t="s">
        <v>1236</v>
      </c>
      <c r="E250" s="323" t="s">
        <v>832</v>
      </c>
      <c r="F250" s="323" t="s">
        <v>1057</v>
      </c>
      <c r="G250" s="323" t="s">
        <v>531</v>
      </c>
      <c r="H250" s="323" t="s">
        <v>431</v>
      </c>
      <c r="I250" s="368" t="s">
        <v>1150</v>
      </c>
      <c r="J250" s="368">
        <v>1</v>
      </c>
      <c r="K250" s="368">
        <v>503</v>
      </c>
      <c r="L250" s="368">
        <f t="shared" ref="L250:L281" si="5">K250*J250</f>
        <v>503</v>
      </c>
      <c r="M250" s="368" t="s">
        <v>1237</v>
      </c>
      <c r="N250" s="368" t="s">
        <v>1238</v>
      </c>
    </row>
    <row r="251" spans="1:14" ht="20.100000000000001" customHeight="1">
      <c r="A251" s="323" t="s">
        <v>167</v>
      </c>
      <c r="B251" s="323" t="s">
        <v>167</v>
      </c>
      <c r="C251" s="323" t="s">
        <v>749</v>
      </c>
      <c r="D251" s="367" t="s">
        <v>1236</v>
      </c>
      <c r="E251" s="323" t="s">
        <v>832</v>
      </c>
      <c r="F251" s="323" t="s">
        <v>1057</v>
      </c>
      <c r="G251" s="323" t="s">
        <v>412</v>
      </c>
      <c r="H251" s="323" t="s">
        <v>439</v>
      </c>
      <c r="I251" s="368" t="s">
        <v>1150</v>
      </c>
      <c r="J251" s="368">
        <v>1</v>
      </c>
      <c r="K251" s="368">
        <v>287</v>
      </c>
      <c r="L251" s="368">
        <f t="shared" si="5"/>
        <v>287</v>
      </c>
      <c r="M251" s="368" t="s">
        <v>1237</v>
      </c>
      <c r="N251" s="368" t="s">
        <v>1238</v>
      </c>
    </row>
    <row r="252" spans="1:14" ht="20.100000000000001" customHeight="1">
      <c r="A252" s="323" t="s">
        <v>167</v>
      </c>
      <c r="B252" s="323" t="s">
        <v>167</v>
      </c>
      <c r="C252" s="323" t="s">
        <v>749</v>
      </c>
      <c r="D252" s="367" t="s">
        <v>1236</v>
      </c>
      <c r="E252" s="323" t="s">
        <v>832</v>
      </c>
      <c r="F252" s="323" t="s">
        <v>1057</v>
      </c>
      <c r="G252" s="323" t="s">
        <v>412</v>
      </c>
      <c r="H252" s="323" t="s">
        <v>439</v>
      </c>
      <c r="I252" s="368" t="s">
        <v>1239</v>
      </c>
      <c r="J252" s="368">
        <v>1</v>
      </c>
      <c r="K252" s="368">
        <v>164</v>
      </c>
      <c r="L252" s="368">
        <f t="shared" si="5"/>
        <v>164</v>
      </c>
      <c r="M252" s="368" t="s">
        <v>1237</v>
      </c>
      <c r="N252" s="368" t="s">
        <v>1238</v>
      </c>
    </row>
    <row r="253" spans="1:14" ht="20.100000000000001" customHeight="1">
      <c r="A253" s="323" t="s">
        <v>167</v>
      </c>
      <c r="B253" s="323" t="s">
        <v>167</v>
      </c>
      <c r="C253" s="323" t="s">
        <v>749</v>
      </c>
      <c r="D253" s="367" t="s">
        <v>1236</v>
      </c>
      <c r="E253" s="323" t="s">
        <v>832</v>
      </c>
      <c r="F253" s="323" t="s">
        <v>1057</v>
      </c>
      <c r="G253" s="323" t="s">
        <v>412</v>
      </c>
      <c r="H253" s="323" t="s">
        <v>427</v>
      </c>
      <c r="I253" s="368" t="s">
        <v>1239</v>
      </c>
      <c r="J253" s="368">
        <v>1</v>
      </c>
      <c r="K253" s="368">
        <v>99</v>
      </c>
      <c r="L253" s="368">
        <f t="shared" si="5"/>
        <v>99</v>
      </c>
      <c r="M253" s="368" t="s">
        <v>1240</v>
      </c>
      <c r="N253" s="368" t="s">
        <v>1238</v>
      </c>
    </row>
    <row r="254" spans="1:14" ht="20.100000000000001" customHeight="1">
      <c r="A254" s="323" t="s">
        <v>167</v>
      </c>
      <c r="B254" s="323" t="s">
        <v>167</v>
      </c>
      <c r="C254" s="323" t="s">
        <v>749</v>
      </c>
      <c r="D254" s="367" t="s">
        <v>1241</v>
      </c>
      <c r="E254" s="323" t="s">
        <v>832</v>
      </c>
      <c r="F254" s="323" t="s">
        <v>1102</v>
      </c>
      <c r="G254" s="381" t="s">
        <v>449</v>
      </c>
      <c r="H254" s="382" t="s">
        <v>508</v>
      </c>
      <c r="I254" s="383" t="s">
        <v>438</v>
      </c>
      <c r="J254" s="368">
        <v>9</v>
      </c>
      <c r="K254" s="368">
        <v>107</v>
      </c>
      <c r="L254" s="368">
        <f t="shared" si="5"/>
        <v>963</v>
      </c>
      <c r="M254" s="384" t="s">
        <v>1242</v>
      </c>
      <c r="N254" s="368" t="s">
        <v>1243</v>
      </c>
    </row>
    <row r="255" spans="1:14" ht="20.100000000000001" customHeight="1">
      <c r="A255" s="323" t="s">
        <v>167</v>
      </c>
      <c r="B255" s="323" t="s">
        <v>167</v>
      </c>
      <c r="C255" s="323" t="s">
        <v>749</v>
      </c>
      <c r="D255" s="367" t="s">
        <v>1244</v>
      </c>
      <c r="E255" s="323" t="s">
        <v>940</v>
      </c>
      <c r="F255" s="323" t="s">
        <v>908</v>
      </c>
      <c r="G255" s="323" t="s">
        <v>381</v>
      </c>
      <c r="H255" s="323" t="s">
        <v>1245</v>
      </c>
      <c r="I255" s="368" t="s">
        <v>1097</v>
      </c>
      <c r="J255" s="368">
        <v>9</v>
      </c>
      <c r="K255" s="368">
        <v>238</v>
      </c>
      <c r="L255" s="368">
        <f t="shared" si="5"/>
        <v>2142</v>
      </c>
      <c r="M255" s="368" t="s">
        <v>1246</v>
      </c>
      <c r="N255" s="368" t="s">
        <v>1243</v>
      </c>
    </row>
    <row r="256" spans="1:14" ht="20.100000000000001" customHeight="1">
      <c r="A256" s="323" t="s">
        <v>167</v>
      </c>
      <c r="B256" s="323" t="s">
        <v>167</v>
      </c>
      <c r="C256" s="323" t="s">
        <v>749</v>
      </c>
      <c r="D256" s="367" t="s">
        <v>1247</v>
      </c>
      <c r="E256" s="323" t="s">
        <v>832</v>
      </c>
      <c r="F256" s="323" t="s">
        <v>1248</v>
      </c>
      <c r="G256" s="323" t="s">
        <v>641</v>
      </c>
      <c r="H256" s="323" t="s">
        <v>580</v>
      </c>
      <c r="I256" s="368" t="s">
        <v>399</v>
      </c>
      <c r="J256" s="368">
        <v>2</v>
      </c>
      <c r="K256" s="368">
        <v>840</v>
      </c>
      <c r="L256" s="368">
        <f t="shared" si="5"/>
        <v>1680</v>
      </c>
      <c r="M256" s="368" t="s">
        <v>408</v>
      </c>
      <c r="N256" s="368" t="s">
        <v>1249</v>
      </c>
    </row>
    <row r="257" spans="1:14" ht="20.100000000000001" customHeight="1">
      <c r="A257" s="323" t="s">
        <v>167</v>
      </c>
      <c r="B257" s="323" t="s">
        <v>167</v>
      </c>
      <c r="C257" s="323" t="s">
        <v>749</v>
      </c>
      <c r="D257" s="367" t="s">
        <v>1250</v>
      </c>
      <c r="E257" s="323" t="s">
        <v>832</v>
      </c>
      <c r="F257" s="323" t="s">
        <v>1251</v>
      </c>
      <c r="G257" s="323" t="s">
        <v>111</v>
      </c>
      <c r="H257" s="323" t="s">
        <v>435</v>
      </c>
      <c r="I257" s="368" t="s">
        <v>398</v>
      </c>
      <c r="J257" s="368">
        <v>1</v>
      </c>
      <c r="K257" s="368">
        <v>441</v>
      </c>
      <c r="L257" s="368">
        <f t="shared" si="5"/>
        <v>441</v>
      </c>
      <c r="M257" s="368" t="s">
        <v>1252</v>
      </c>
      <c r="N257" s="368" t="s">
        <v>1253</v>
      </c>
    </row>
    <row r="258" spans="1:14" ht="20.100000000000001" customHeight="1">
      <c r="A258" s="323" t="s">
        <v>167</v>
      </c>
      <c r="B258" s="323" t="s">
        <v>167</v>
      </c>
      <c r="C258" s="323" t="s">
        <v>749</v>
      </c>
      <c r="D258" s="367" t="s">
        <v>1250</v>
      </c>
      <c r="E258" s="323" t="s">
        <v>832</v>
      </c>
      <c r="F258" s="323" t="s">
        <v>1251</v>
      </c>
      <c r="G258" s="323" t="s">
        <v>111</v>
      </c>
      <c r="H258" s="323" t="s">
        <v>577</v>
      </c>
      <c r="I258" s="368" t="s">
        <v>399</v>
      </c>
      <c r="J258" s="368">
        <v>1</v>
      </c>
      <c r="K258" s="368">
        <v>355</v>
      </c>
      <c r="L258" s="368">
        <f t="shared" si="5"/>
        <v>355</v>
      </c>
      <c r="M258" s="368" t="s">
        <v>1252</v>
      </c>
      <c r="N258" s="368" t="s">
        <v>1253</v>
      </c>
    </row>
    <row r="259" spans="1:14" ht="20.100000000000001" customHeight="1">
      <c r="A259" s="323" t="s">
        <v>167</v>
      </c>
      <c r="B259" s="323" t="s">
        <v>167</v>
      </c>
      <c r="C259" s="323" t="s">
        <v>749</v>
      </c>
      <c r="D259" s="367" t="s">
        <v>1250</v>
      </c>
      <c r="E259" s="323" t="s">
        <v>832</v>
      </c>
      <c r="F259" s="323" t="s">
        <v>1251</v>
      </c>
      <c r="G259" s="323" t="s">
        <v>111</v>
      </c>
      <c r="H259" s="323" t="s">
        <v>577</v>
      </c>
      <c r="I259" s="368" t="s">
        <v>419</v>
      </c>
      <c r="J259" s="368">
        <v>2</v>
      </c>
      <c r="K259" s="368">
        <v>33</v>
      </c>
      <c r="L259" s="368">
        <f t="shared" si="5"/>
        <v>66</v>
      </c>
      <c r="M259" s="368" t="s">
        <v>1252</v>
      </c>
      <c r="N259" s="368" t="s">
        <v>1253</v>
      </c>
    </row>
    <row r="260" spans="1:14" ht="20.100000000000001" customHeight="1">
      <c r="A260" s="323" t="s">
        <v>167</v>
      </c>
      <c r="B260" s="323" t="s">
        <v>167</v>
      </c>
      <c r="C260" s="323" t="s">
        <v>749</v>
      </c>
      <c r="D260" s="367" t="s">
        <v>1250</v>
      </c>
      <c r="E260" s="323" t="s">
        <v>832</v>
      </c>
      <c r="F260" s="323" t="s">
        <v>1251</v>
      </c>
      <c r="G260" s="323" t="s">
        <v>426</v>
      </c>
      <c r="H260" s="323" t="s">
        <v>466</v>
      </c>
      <c r="I260" s="368" t="s">
        <v>419</v>
      </c>
      <c r="J260" s="368">
        <v>5</v>
      </c>
      <c r="K260" s="368">
        <v>44</v>
      </c>
      <c r="L260" s="368">
        <f t="shared" si="5"/>
        <v>220</v>
      </c>
      <c r="M260" s="368" t="s">
        <v>1254</v>
      </c>
      <c r="N260" s="368" t="s">
        <v>1253</v>
      </c>
    </row>
    <row r="261" spans="1:14" ht="20.100000000000001" customHeight="1">
      <c r="A261" s="323" t="s">
        <v>167</v>
      </c>
      <c r="B261" s="323" t="s">
        <v>167</v>
      </c>
      <c r="C261" s="323" t="s">
        <v>749</v>
      </c>
      <c r="D261" s="367" t="s">
        <v>1250</v>
      </c>
      <c r="E261" s="323" t="s">
        <v>832</v>
      </c>
      <c r="F261" s="323" t="s">
        <v>1251</v>
      </c>
      <c r="G261" s="323" t="s">
        <v>426</v>
      </c>
      <c r="H261" s="323" t="s">
        <v>466</v>
      </c>
      <c r="I261" s="368" t="s">
        <v>441</v>
      </c>
      <c r="J261" s="368">
        <v>2</v>
      </c>
      <c r="K261" s="368">
        <v>33.590000000000003</v>
      </c>
      <c r="L261" s="368">
        <f t="shared" si="5"/>
        <v>67.180000000000007</v>
      </c>
      <c r="M261" s="368" t="s">
        <v>1254</v>
      </c>
      <c r="N261" s="368" t="s">
        <v>1253</v>
      </c>
    </row>
    <row r="262" spans="1:14" ht="20.100000000000001" customHeight="1">
      <c r="A262" s="323" t="s">
        <v>167</v>
      </c>
      <c r="B262" s="323" t="s">
        <v>167</v>
      </c>
      <c r="C262" s="323" t="s">
        <v>749</v>
      </c>
      <c r="D262" s="367" t="s">
        <v>1255</v>
      </c>
      <c r="E262" s="323" t="s">
        <v>832</v>
      </c>
      <c r="F262" s="323" t="s">
        <v>1057</v>
      </c>
      <c r="G262" s="323" t="s">
        <v>1256</v>
      </c>
      <c r="H262" s="323" t="s">
        <v>413</v>
      </c>
      <c r="I262" s="368" t="s">
        <v>432</v>
      </c>
      <c r="J262" s="368">
        <v>25</v>
      </c>
      <c r="K262" s="368">
        <v>222</v>
      </c>
      <c r="L262" s="368">
        <f t="shared" si="5"/>
        <v>5550</v>
      </c>
      <c r="M262" s="368" t="s">
        <v>408</v>
      </c>
      <c r="N262" s="368" t="s">
        <v>1257</v>
      </c>
    </row>
    <row r="263" spans="1:14" ht="20.100000000000001" customHeight="1">
      <c r="A263" s="323" t="s">
        <v>167</v>
      </c>
      <c r="B263" s="323" t="s">
        <v>167</v>
      </c>
      <c r="C263" s="323" t="s">
        <v>749</v>
      </c>
      <c r="D263" s="367" t="s">
        <v>1255</v>
      </c>
      <c r="E263" s="323" t="s">
        <v>832</v>
      </c>
      <c r="F263" s="323" t="s">
        <v>1057</v>
      </c>
      <c r="G263" s="323" t="s">
        <v>425</v>
      </c>
      <c r="H263" s="323" t="s">
        <v>1258</v>
      </c>
      <c r="I263" s="368" t="s">
        <v>428</v>
      </c>
      <c r="J263" s="368">
        <v>25</v>
      </c>
      <c r="K263" s="368">
        <v>240</v>
      </c>
      <c r="L263" s="368">
        <f t="shared" si="5"/>
        <v>6000</v>
      </c>
      <c r="M263" s="368" t="s">
        <v>408</v>
      </c>
      <c r="N263" s="368" t="s">
        <v>1257</v>
      </c>
    </row>
    <row r="264" spans="1:14" ht="20.100000000000001" customHeight="1">
      <c r="A264" s="323" t="s">
        <v>167</v>
      </c>
      <c r="B264" s="323" t="s">
        <v>167</v>
      </c>
      <c r="C264" s="323" t="s">
        <v>749</v>
      </c>
      <c r="D264" s="367" t="s">
        <v>1255</v>
      </c>
      <c r="E264" s="323" t="s">
        <v>832</v>
      </c>
      <c r="F264" s="323" t="s">
        <v>1057</v>
      </c>
      <c r="G264" s="323" t="s">
        <v>425</v>
      </c>
      <c r="H264" s="323" t="s">
        <v>413</v>
      </c>
      <c r="I264" s="368" t="s">
        <v>423</v>
      </c>
      <c r="J264" s="368">
        <v>20</v>
      </c>
      <c r="K264" s="368">
        <v>287</v>
      </c>
      <c r="L264" s="368">
        <f t="shared" si="5"/>
        <v>5740</v>
      </c>
      <c r="M264" s="368" t="s">
        <v>408</v>
      </c>
      <c r="N264" s="368" t="s">
        <v>1257</v>
      </c>
    </row>
    <row r="265" spans="1:14" ht="20.100000000000001" customHeight="1">
      <c r="A265" s="323" t="s">
        <v>167</v>
      </c>
      <c r="B265" s="323" t="s">
        <v>167</v>
      </c>
      <c r="C265" s="323" t="s">
        <v>749</v>
      </c>
      <c r="D265" s="367" t="s">
        <v>1255</v>
      </c>
      <c r="E265" s="323" t="s">
        <v>832</v>
      </c>
      <c r="F265" s="323" t="s">
        <v>1057</v>
      </c>
      <c r="G265" s="323" t="s">
        <v>425</v>
      </c>
      <c r="H265" s="323" t="s">
        <v>1258</v>
      </c>
      <c r="I265" s="368" t="s">
        <v>414</v>
      </c>
      <c r="J265" s="368">
        <v>19</v>
      </c>
      <c r="K265" s="368">
        <v>445</v>
      </c>
      <c r="L265" s="368">
        <f t="shared" si="5"/>
        <v>8455</v>
      </c>
      <c r="M265" s="368" t="s">
        <v>408</v>
      </c>
      <c r="N265" s="368" t="s">
        <v>1257</v>
      </c>
    </row>
    <row r="266" spans="1:14" ht="20.100000000000001" customHeight="1">
      <c r="A266" s="323" t="s">
        <v>167</v>
      </c>
      <c r="B266" s="323" t="s">
        <v>167</v>
      </c>
      <c r="C266" s="323" t="s">
        <v>749</v>
      </c>
      <c r="D266" s="367" t="s">
        <v>1259</v>
      </c>
      <c r="E266" s="323" t="s">
        <v>844</v>
      </c>
      <c r="F266" s="323" t="s">
        <v>826</v>
      </c>
      <c r="G266" s="323" t="s">
        <v>388</v>
      </c>
      <c r="H266" s="323" t="s">
        <v>597</v>
      </c>
      <c r="I266" s="368" t="s">
        <v>400</v>
      </c>
      <c r="J266" s="368">
        <v>14</v>
      </c>
      <c r="K266" s="368">
        <v>148</v>
      </c>
      <c r="L266" s="368">
        <f t="shared" si="5"/>
        <v>2072</v>
      </c>
      <c r="M266" s="368" t="s">
        <v>1260</v>
      </c>
      <c r="N266" s="368" t="s">
        <v>1209</v>
      </c>
    </row>
    <row r="267" spans="1:14" ht="20.100000000000001" customHeight="1">
      <c r="A267" s="323" t="s">
        <v>167</v>
      </c>
      <c r="B267" s="323" t="s">
        <v>167</v>
      </c>
      <c r="C267" s="323" t="s">
        <v>749</v>
      </c>
      <c r="D267" s="367" t="s">
        <v>1259</v>
      </c>
      <c r="E267" s="323" t="s">
        <v>844</v>
      </c>
      <c r="F267" s="323" t="s">
        <v>826</v>
      </c>
      <c r="G267" s="323" t="s">
        <v>1261</v>
      </c>
      <c r="H267" s="323" t="s">
        <v>597</v>
      </c>
      <c r="I267" s="368" t="s">
        <v>399</v>
      </c>
      <c r="J267" s="368">
        <v>8</v>
      </c>
      <c r="K267" s="368">
        <v>195</v>
      </c>
      <c r="L267" s="368">
        <f t="shared" si="5"/>
        <v>1560</v>
      </c>
      <c r="M267" s="368" t="s">
        <v>1260</v>
      </c>
      <c r="N267" s="368" t="s">
        <v>1209</v>
      </c>
    </row>
    <row r="268" spans="1:14" ht="20.100000000000001" customHeight="1">
      <c r="A268" s="323" t="s">
        <v>167</v>
      </c>
      <c r="B268" s="323" t="s">
        <v>167</v>
      </c>
      <c r="C268" s="323" t="s">
        <v>749</v>
      </c>
      <c r="D268" s="367" t="s">
        <v>1259</v>
      </c>
      <c r="E268" s="323" t="s">
        <v>844</v>
      </c>
      <c r="F268" s="323" t="s">
        <v>826</v>
      </c>
      <c r="G268" s="323" t="s">
        <v>388</v>
      </c>
      <c r="H268" s="323" t="s">
        <v>597</v>
      </c>
      <c r="I268" s="368" t="s">
        <v>398</v>
      </c>
      <c r="J268" s="368">
        <v>10</v>
      </c>
      <c r="K268" s="368">
        <v>291</v>
      </c>
      <c r="L268" s="368">
        <f t="shared" si="5"/>
        <v>2910</v>
      </c>
      <c r="M268" s="368" t="s">
        <v>1260</v>
      </c>
      <c r="N268" s="368" t="s">
        <v>1209</v>
      </c>
    </row>
    <row r="269" spans="1:14" ht="20.100000000000001" customHeight="1">
      <c r="A269" s="323" t="s">
        <v>167</v>
      </c>
      <c r="B269" s="323" t="s">
        <v>167</v>
      </c>
      <c r="C269" s="323" t="s">
        <v>749</v>
      </c>
      <c r="D269" s="367" t="s">
        <v>1259</v>
      </c>
      <c r="E269" s="323" t="s">
        <v>844</v>
      </c>
      <c r="F269" s="323" t="s">
        <v>826</v>
      </c>
      <c r="G269" s="323" t="s">
        <v>388</v>
      </c>
      <c r="H269" s="323" t="s">
        <v>597</v>
      </c>
      <c r="I269" s="368" t="s">
        <v>422</v>
      </c>
      <c r="J269" s="368">
        <v>7</v>
      </c>
      <c r="K269" s="368">
        <v>527</v>
      </c>
      <c r="L269" s="368">
        <f t="shared" si="5"/>
        <v>3689</v>
      </c>
      <c r="M269" s="368" t="s">
        <v>1260</v>
      </c>
      <c r="N269" s="368" t="s">
        <v>1209</v>
      </c>
    </row>
    <row r="270" spans="1:14" ht="20.100000000000001" customHeight="1">
      <c r="A270" s="323" t="s">
        <v>167</v>
      </c>
      <c r="B270" s="323" t="s">
        <v>167</v>
      </c>
      <c r="C270" s="323" t="s">
        <v>749</v>
      </c>
      <c r="D270" s="367" t="s">
        <v>1259</v>
      </c>
      <c r="E270" s="323" t="s">
        <v>844</v>
      </c>
      <c r="F270" s="323" t="s">
        <v>826</v>
      </c>
      <c r="G270" s="323" t="s">
        <v>388</v>
      </c>
      <c r="H270" s="323" t="s">
        <v>597</v>
      </c>
      <c r="I270" s="368" t="s">
        <v>411</v>
      </c>
      <c r="J270" s="368">
        <v>2</v>
      </c>
      <c r="K270" s="368">
        <v>1005</v>
      </c>
      <c r="L270" s="368">
        <f t="shared" si="5"/>
        <v>2010</v>
      </c>
      <c r="M270" s="368" t="s">
        <v>1260</v>
      </c>
      <c r="N270" s="368" t="s">
        <v>1209</v>
      </c>
    </row>
    <row r="271" spans="1:14" ht="20.100000000000001" customHeight="1">
      <c r="A271" s="323" t="s">
        <v>167</v>
      </c>
      <c r="B271" s="323" t="s">
        <v>167</v>
      </c>
      <c r="C271" s="323" t="s">
        <v>749</v>
      </c>
      <c r="D271" s="367" t="s">
        <v>1259</v>
      </c>
      <c r="E271" s="323" t="s">
        <v>844</v>
      </c>
      <c r="F271" s="323" t="s">
        <v>826</v>
      </c>
      <c r="G271" s="323" t="s">
        <v>388</v>
      </c>
      <c r="H271" s="323" t="s">
        <v>597</v>
      </c>
      <c r="I271" s="368" t="s">
        <v>459</v>
      </c>
      <c r="J271" s="368">
        <v>1</v>
      </c>
      <c r="K271" s="368">
        <v>3740</v>
      </c>
      <c r="L271" s="368">
        <f t="shared" si="5"/>
        <v>3740</v>
      </c>
      <c r="M271" s="368" t="s">
        <v>1260</v>
      </c>
      <c r="N271" s="368" t="s">
        <v>1209</v>
      </c>
    </row>
    <row r="272" spans="1:14" ht="20.100000000000001" customHeight="1">
      <c r="A272" s="323" t="s">
        <v>167</v>
      </c>
      <c r="B272" s="323" t="s">
        <v>167</v>
      </c>
      <c r="C272" s="323" t="s">
        <v>749</v>
      </c>
      <c r="D272" s="367" t="s">
        <v>1259</v>
      </c>
      <c r="E272" s="323" t="s">
        <v>844</v>
      </c>
      <c r="F272" s="323" t="s">
        <v>826</v>
      </c>
      <c r="G272" s="323" t="s">
        <v>388</v>
      </c>
      <c r="H272" s="323" t="s">
        <v>597</v>
      </c>
      <c r="I272" s="368" t="s">
        <v>507</v>
      </c>
      <c r="J272" s="368">
        <v>4</v>
      </c>
      <c r="K272" s="368">
        <v>2465</v>
      </c>
      <c r="L272" s="368">
        <f t="shared" si="5"/>
        <v>9860</v>
      </c>
      <c r="M272" s="368" t="s">
        <v>1260</v>
      </c>
      <c r="N272" s="368" t="s">
        <v>1209</v>
      </c>
    </row>
    <row r="273" spans="1:14" ht="20.100000000000001" customHeight="1">
      <c r="A273" s="323" t="s">
        <v>167</v>
      </c>
      <c r="B273" s="323" t="s">
        <v>167</v>
      </c>
      <c r="C273" s="323" t="s">
        <v>749</v>
      </c>
      <c r="D273" s="367" t="s">
        <v>1259</v>
      </c>
      <c r="E273" s="323" t="s">
        <v>844</v>
      </c>
      <c r="F273" s="323" t="s">
        <v>826</v>
      </c>
      <c r="G273" s="323" t="s">
        <v>405</v>
      </c>
      <c r="H273" s="323" t="s">
        <v>653</v>
      </c>
      <c r="I273" s="368" t="s">
        <v>398</v>
      </c>
      <c r="J273" s="368">
        <v>3</v>
      </c>
      <c r="K273" s="368">
        <v>220</v>
      </c>
      <c r="L273" s="368">
        <f t="shared" si="5"/>
        <v>660</v>
      </c>
      <c r="M273" s="368" t="s">
        <v>1262</v>
      </c>
      <c r="N273" s="368" t="s">
        <v>1209</v>
      </c>
    </row>
    <row r="274" spans="1:14" ht="20.100000000000001" customHeight="1">
      <c r="A274" s="323" t="s">
        <v>167</v>
      </c>
      <c r="B274" s="323" t="s">
        <v>167</v>
      </c>
      <c r="C274" s="323" t="s">
        <v>749</v>
      </c>
      <c r="D274" s="367" t="s">
        <v>1259</v>
      </c>
      <c r="E274" s="323" t="s">
        <v>844</v>
      </c>
      <c r="F274" s="323" t="s">
        <v>826</v>
      </c>
      <c r="G274" s="323" t="s">
        <v>405</v>
      </c>
      <c r="H274" s="323" t="s">
        <v>653</v>
      </c>
      <c r="I274" s="368" t="s">
        <v>422</v>
      </c>
      <c r="J274" s="368">
        <v>3</v>
      </c>
      <c r="K274" s="368">
        <v>340</v>
      </c>
      <c r="L274" s="368">
        <f t="shared" si="5"/>
        <v>1020</v>
      </c>
      <c r="M274" s="368" t="s">
        <v>1262</v>
      </c>
      <c r="N274" s="368" t="s">
        <v>1209</v>
      </c>
    </row>
    <row r="275" spans="1:14" ht="20.100000000000001" customHeight="1">
      <c r="A275" s="323" t="s">
        <v>167</v>
      </c>
      <c r="B275" s="323" t="s">
        <v>167</v>
      </c>
      <c r="C275" s="323" t="s">
        <v>749</v>
      </c>
      <c r="D275" s="367" t="s">
        <v>1259</v>
      </c>
      <c r="E275" s="323" t="s">
        <v>844</v>
      </c>
      <c r="F275" s="323" t="s">
        <v>826</v>
      </c>
      <c r="G275" s="323" t="s">
        <v>405</v>
      </c>
      <c r="H275" s="323" t="s">
        <v>653</v>
      </c>
      <c r="I275" s="368" t="s">
        <v>416</v>
      </c>
      <c r="J275" s="368">
        <v>2</v>
      </c>
      <c r="K275" s="368">
        <v>600</v>
      </c>
      <c r="L275" s="368">
        <f t="shared" si="5"/>
        <v>1200</v>
      </c>
      <c r="M275" s="368" t="s">
        <v>1262</v>
      </c>
      <c r="N275" s="368" t="s">
        <v>1209</v>
      </c>
    </row>
    <row r="276" spans="1:14" ht="20.100000000000001" customHeight="1">
      <c r="A276" s="323" t="s">
        <v>167</v>
      </c>
      <c r="B276" s="323" t="s">
        <v>167</v>
      </c>
      <c r="C276" s="323" t="s">
        <v>749</v>
      </c>
      <c r="D276" s="367" t="s">
        <v>1263</v>
      </c>
      <c r="E276" s="323" t="s">
        <v>940</v>
      </c>
      <c r="F276" s="323" t="s">
        <v>1264</v>
      </c>
      <c r="G276" s="323" t="s">
        <v>1265</v>
      </c>
      <c r="H276" s="323" t="s">
        <v>1266</v>
      </c>
      <c r="I276" s="368" t="s">
        <v>1267</v>
      </c>
      <c r="J276" s="368">
        <v>1</v>
      </c>
      <c r="K276" s="368">
        <v>4330</v>
      </c>
      <c r="L276" s="368">
        <f t="shared" si="5"/>
        <v>4330</v>
      </c>
      <c r="M276" s="368" t="s">
        <v>1268</v>
      </c>
      <c r="N276" s="368" t="s">
        <v>1269</v>
      </c>
    </row>
    <row r="277" spans="1:14" ht="20.100000000000001" customHeight="1">
      <c r="A277" s="323" t="s">
        <v>167</v>
      </c>
      <c r="B277" s="323" t="s">
        <v>167</v>
      </c>
      <c r="C277" s="323" t="s">
        <v>749</v>
      </c>
      <c r="D277" s="367" t="s">
        <v>1263</v>
      </c>
      <c r="E277" s="323" t="s">
        <v>940</v>
      </c>
      <c r="F277" s="323" t="s">
        <v>1264</v>
      </c>
      <c r="G277" s="323" t="s">
        <v>1265</v>
      </c>
      <c r="H277" s="323" t="s">
        <v>1266</v>
      </c>
      <c r="I277" s="368" t="s">
        <v>1270</v>
      </c>
      <c r="J277" s="368">
        <v>1</v>
      </c>
      <c r="K277" s="368">
        <v>2800</v>
      </c>
      <c r="L277" s="368">
        <f t="shared" si="5"/>
        <v>2800</v>
      </c>
      <c r="M277" s="368" t="s">
        <v>1268</v>
      </c>
      <c r="N277" s="368" t="s">
        <v>1269</v>
      </c>
    </row>
    <row r="278" spans="1:14" ht="20.100000000000001" customHeight="1">
      <c r="A278" s="323" t="s">
        <v>167</v>
      </c>
      <c r="B278" s="323" t="s">
        <v>167</v>
      </c>
      <c r="C278" s="323" t="s">
        <v>749</v>
      </c>
      <c r="D278" s="367" t="s">
        <v>1271</v>
      </c>
      <c r="E278" s="323" t="s">
        <v>823</v>
      </c>
      <c r="F278" s="323" t="s">
        <v>1094</v>
      </c>
      <c r="G278" s="323" t="s">
        <v>382</v>
      </c>
      <c r="H278" s="323" t="s">
        <v>424</v>
      </c>
      <c r="I278" s="368" t="s">
        <v>1272</v>
      </c>
      <c r="J278" s="368">
        <v>12</v>
      </c>
      <c r="K278" s="368">
        <v>300</v>
      </c>
      <c r="L278" s="368">
        <f t="shared" si="5"/>
        <v>3600</v>
      </c>
      <c r="M278" s="368" t="s">
        <v>1273</v>
      </c>
      <c r="N278" s="368" t="s">
        <v>1274</v>
      </c>
    </row>
    <row r="279" spans="1:14" ht="20.100000000000001" customHeight="1">
      <c r="A279" s="323" t="s">
        <v>167</v>
      </c>
      <c r="B279" s="323" t="s">
        <v>167</v>
      </c>
      <c r="C279" s="323" t="s">
        <v>749</v>
      </c>
      <c r="D279" s="367" t="s">
        <v>1271</v>
      </c>
      <c r="E279" s="323" t="s">
        <v>823</v>
      </c>
      <c r="F279" s="323" t="s">
        <v>1094</v>
      </c>
      <c r="G279" s="323" t="s">
        <v>382</v>
      </c>
      <c r="H279" s="323" t="s">
        <v>545</v>
      </c>
      <c r="I279" s="368" t="s">
        <v>1275</v>
      </c>
      <c r="J279" s="368">
        <v>16</v>
      </c>
      <c r="K279" s="368">
        <v>460</v>
      </c>
      <c r="L279" s="368">
        <f t="shared" si="5"/>
        <v>7360</v>
      </c>
      <c r="M279" s="368" t="s">
        <v>1273</v>
      </c>
      <c r="N279" s="368" t="s">
        <v>1274</v>
      </c>
    </row>
    <row r="280" spans="1:14" ht="20.100000000000001" customHeight="1">
      <c r="A280" s="323" t="s">
        <v>167</v>
      </c>
      <c r="B280" s="323" t="s">
        <v>167</v>
      </c>
      <c r="C280" s="323" t="s">
        <v>749</v>
      </c>
      <c r="D280" s="367" t="s">
        <v>1271</v>
      </c>
      <c r="E280" s="323" t="s">
        <v>823</v>
      </c>
      <c r="F280" s="323" t="s">
        <v>1094</v>
      </c>
      <c r="G280" s="323" t="s">
        <v>382</v>
      </c>
      <c r="H280" s="323" t="s">
        <v>545</v>
      </c>
      <c r="I280" s="368" t="s">
        <v>1276</v>
      </c>
      <c r="J280" s="368">
        <v>2</v>
      </c>
      <c r="K280" s="368">
        <v>460</v>
      </c>
      <c r="L280" s="368">
        <f t="shared" si="5"/>
        <v>920</v>
      </c>
      <c r="M280" s="368" t="s">
        <v>1273</v>
      </c>
      <c r="N280" s="368" t="s">
        <v>1274</v>
      </c>
    </row>
    <row r="281" spans="1:14" ht="20.100000000000001" customHeight="1">
      <c r="A281" s="323" t="s">
        <v>167</v>
      </c>
      <c r="B281" s="323" t="s">
        <v>167</v>
      </c>
      <c r="C281" s="323" t="s">
        <v>749</v>
      </c>
      <c r="D281" s="367" t="s">
        <v>1271</v>
      </c>
      <c r="E281" s="323" t="s">
        <v>823</v>
      </c>
      <c r="F281" s="323" t="s">
        <v>1094</v>
      </c>
      <c r="G281" s="323" t="s">
        <v>382</v>
      </c>
      <c r="H281" s="323" t="s">
        <v>545</v>
      </c>
      <c r="I281" s="368" t="s">
        <v>1277</v>
      </c>
      <c r="J281" s="368">
        <v>2</v>
      </c>
      <c r="K281" s="368">
        <v>460</v>
      </c>
      <c r="L281" s="368">
        <f t="shared" si="5"/>
        <v>920</v>
      </c>
      <c r="M281" s="368" t="s">
        <v>1273</v>
      </c>
      <c r="N281" s="368" t="s">
        <v>1274</v>
      </c>
    </row>
    <row r="282" spans="1:14" ht="20.100000000000001" customHeight="1">
      <c r="A282" s="323" t="s">
        <v>167</v>
      </c>
      <c r="B282" s="323" t="s">
        <v>167</v>
      </c>
      <c r="C282" s="323" t="s">
        <v>749</v>
      </c>
      <c r="D282" s="367" t="s">
        <v>1278</v>
      </c>
      <c r="E282" s="323" t="s">
        <v>832</v>
      </c>
      <c r="F282" s="323" t="s">
        <v>1057</v>
      </c>
      <c r="G282" s="323" t="s">
        <v>111</v>
      </c>
      <c r="H282" s="323" t="s">
        <v>409</v>
      </c>
      <c r="I282" s="368" t="s">
        <v>428</v>
      </c>
      <c r="J282" s="368">
        <v>2</v>
      </c>
      <c r="K282" s="368">
        <v>88</v>
      </c>
      <c r="L282" s="368">
        <f t="shared" ref="L282:L313" si="6">K282*J282</f>
        <v>176</v>
      </c>
      <c r="M282" s="368" t="s">
        <v>1164</v>
      </c>
      <c r="N282" s="368" t="s">
        <v>1162</v>
      </c>
    </row>
    <row r="283" spans="1:14" ht="20.100000000000001" customHeight="1">
      <c r="A283" s="323" t="s">
        <v>167</v>
      </c>
      <c r="B283" s="323" t="s">
        <v>167</v>
      </c>
      <c r="C283" s="323" t="s">
        <v>749</v>
      </c>
      <c r="D283" s="367" t="s">
        <v>1278</v>
      </c>
      <c r="E283" s="323" t="s">
        <v>832</v>
      </c>
      <c r="F283" s="323" t="s">
        <v>1057</v>
      </c>
      <c r="G283" s="323" t="s">
        <v>1279</v>
      </c>
      <c r="H283" s="323" t="s">
        <v>1280</v>
      </c>
      <c r="I283" s="368" t="s">
        <v>400</v>
      </c>
      <c r="J283" s="368">
        <v>2</v>
      </c>
      <c r="K283" s="368">
        <v>213</v>
      </c>
      <c r="L283" s="368">
        <f t="shared" si="6"/>
        <v>426</v>
      </c>
      <c r="M283" s="368" t="s">
        <v>1281</v>
      </c>
      <c r="N283" s="368" t="s">
        <v>1274</v>
      </c>
    </row>
    <row r="284" spans="1:14" ht="20.100000000000001" customHeight="1">
      <c r="A284" s="323" t="s">
        <v>167</v>
      </c>
      <c r="B284" s="323" t="s">
        <v>167</v>
      </c>
      <c r="C284" s="323" t="s">
        <v>749</v>
      </c>
      <c r="D284" s="367" t="s">
        <v>1278</v>
      </c>
      <c r="E284" s="323" t="s">
        <v>832</v>
      </c>
      <c r="F284" s="323" t="s">
        <v>1057</v>
      </c>
      <c r="G284" s="323" t="s">
        <v>1279</v>
      </c>
      <c r="H284" s="323" t="s">
        <v>1280</v>
      </c>
      <c r="I284" s="368" t="s">
        <v>399</v>
      </c>
      <c r="J284" s="368">
        <v>5</v>
      </c>
      <c r="K284" s="368">
        <v>283</v>
      </c>
      <c r="L284" s="368">
        <f t="shared" si="6"/>
        <v>1415</v>
      </c>
      <c r="M284" s="368" t="s">
        <v>1281</v>
      </c>
      <c r="N284" s="368" t="s">
        <v>1274</v>
      </c>
    </row>
    <row r="285" spans="1:14" ht="20.100000000000001" customHeight="1">
      <c r="A285" s="323" t="s">
        <v>167</v>
      </c>
      <c r="B285" s="323" t="s">
        <v>167</v>
      </c>
      <c r="C285" s="323" t="s">
        <v>749</v>
      </c>
      <c r="D285" s="367" t="s">
        <v>1278</v>
      </c>
      <c r="E285" s="323" t="s">
        <v>832</v>
      </c>
      <c r="F285" s="323" t="s">
        <v>1057</v>
      </c>
      <c r="G285" s="323" t="s">
        <v>1282</v>
      </c>
      <c r="H285" s="323" t="s">
        <v>1283</v>
      </c>
      <c r="I285" s="368" t="s">
        <v>400</v>
      </c>
      <c r="J285" s="368">
        <v>2</v>
      </c>
      <c r="K285" s="368">
        <v>842</v>
      </c>
      <c r="L285" s="368">
        <f t="shared" si="6"/>
        <v>1684</v>
      </c>
      <c r="M285" s="368" t="s">
        <v>1281</v>
      </c>
      <c r="N285" s="368" t="s">
        <v>1274</v>
      </c>
    </row>
    <row r="286" spans="1:14" ht="20.100000000000001" customHeight="1">
      <c r="A286" s="323" t="s">
        <v>167</v>
      </c>
      <c r="B286" s="323" t="s">
        <v>167</v>
      </c>
      <c r="C286" s="323" t="s">
        <v>749</v>
      </c>
      <c r="D286" s="367" t="s">
        <v>1284</v>
      </c>
      <c r="E286" s="323" t="s">
        <v>832</v>
      </c>
      <c r="F286" s="323" t="s">
        <v>1700</v>
      </c>
      <c r="G286" s="323" t="s">
        <v>425</v>
      </c>
      <c r="H286" s="323" t="s">
        <v>413</v>
      </c>
      <c r="I286" s="368" t="s">
        <v>438</v>
      </c>
      <c r="J286" s="368">
        <v>1</v>
      </c>
      <c r="K286" s="368">
        <v>154</v>
      </c>
      <c r="L286" s="368">
        <f t="shared" si="6"/>
        <v>154</v>
      </c>
      <c r="M286" s="368" t="s">
        <v>1285</v>
      </c>
      <c r="N286" s="368" t="s">
        <v>1253</v>
      </c>
    </row>
    <row r="287" spans="1:14" ht="20.100000000000001" customHeight="1">
      <c r="A287" s="323" t="s">
        <v>167</v>
      </c>
      <c r="B287" s="323" t="s">
        <v>167</v>
      </c>
      <c r="C287" s="323" t="s">
        <v>749</v>
      </c>
      <c r="D287" s="367" t="s">
        <v>1284</v>
      </c>
      <c r="E287" s="323" t="s">
        <v>832</v>
      </c>
      <c r="F287" s="323" t="s">
        <v>1700</v>
      </c>
      <c r="G287" s="323" t="s">
        <v>426</v>
      </c>
      <c r="H287" s="323" t="s">
        <v>450</v>
      </c>
      <c r="I287" s="368" t="s">
        <v>428</v>
      </c>
      <c r="J287" s="368">
        <v>4</v>
      </c>
      <c r="K287" s="368">
        <v>416</v>
      </c>
      <c r="L287" s="368">
        <f t="shared" si="6"/>
        <v>1664</v>
      </c>
      <c r="M287" s="368" t="s">
        <v>1285</v>
      </c>
      <c r="N287" s="368" t="s">
        <v>1286</v>
      </c>
    </row>
    <row r="288" spans="1:14" ht="20.100000000000001" customHeight="1">
      <c r="A288" s="323" t="s">
        <v>167</v>
      </c>
      <c r="B288" s="323" t="s">
        <v>167</v>
      </c>
      <c r="C288" s="323" t="s">
        <v>749</v>
      </c>
      <c r="D288" s="367" t="s">
        <v>1287</v>
      </c>
      <c r="E288" s="323" t="s">
        <v>832</v>
      </c>
      <c r="F288" s="323" t="s">
        <v>1096</v>
      </c>
      <c r="G288" s="323" t="s">
        <v>483</v>
      </c>
      <c r="H288" s="323" t="s">
        <v>443</v>
      </c>
      <c r="I288" s="368" t="s">
        <v>438</v>
      </c>
      <c r="J288" s="368">
        <v>24</v>
      </c>
      <c r="K288" s="368">
        <v>20.2</v>
      </c>
      <c r="L288" s="368">
        <f t="shared" si="6"/>
        <v>484.79999999999995</v>
      </c>
      <c r="M288" s="368" t="s">
        <v>1288</v>
      </c>
      <c r="N288" s="368" t="s">
        <v>1289</v>
      </c>
    </row>
    <row r="289" spans="1:14" ht="20.100000000000001" customHeight="1">
      <c r="A289" s="323" t="s">
        <v>167</v>
      </c>
      <c r="B289" s="323" t="s">
        <v>167</v>
      </c>
      <c r="C289" s="323" t="s">
        <v>749</v>
      </c>
      <c r="D289" s="367" t="s">
        <v>1290</v>
      </c>
      <c r="E289" s="323" t="s">
        <v>832</v>
      </c>
      <c r="F289" s="323" t="s">
        <v>1057</v>
      </c>
      <c r="G289" s="323" t="s">
        <v>527</v>
      </c>
      <c r="H289" s="323" t="s">
        <v>409</v>
      </c>
      <c r="I289" s="368" t="s">
        <v>428</v>
      </c>
      <c r="J289" s="368">
        <v>1</v>
      </c>
      <c r="K289" s="368">
        <v>88</v>
      </c>
      <c r="L289" s="368">
        <f t="shared" si="6"/>
        <v>88</v>
      </c>
      <c r="M289" s="368" t="s">
        <v>408</v>
      </c>
      <c r="N289" s="368" t="s">
        <v>1291</v>
      </c>
    </row>
    <row r="290" spans="1:14" ht="20.100000000000001" customHeight="1">
      <c r="A290" s="323" t="s">
        <v>651</v>
      </c>
      <c r="B290" s="323" t="s">
        <v>1126</v>
      </c>
      <c r="C290" s="323" t="s">
        <v>749</v>
      </c>
      <c r="D290" s="367" t="s">
        <v>1292</v>
      </c>
      <c r="E290" s="323" t="s">
        <v>844</v>
      </c>
      <c r="F290" s="323" t="s">
        <v>826</v>
      </c>
      <c r="G290" s="323" t="s">
        <v>1293</v>
      </c>
      <c r="H290" s="323" t="s">
        <v>575</v>
      </c>
      <c r="I290" s="368" t="s">
        <v>400</v>
      </c>
      <c r="J290" s="368">
        <v>2</v>
      </c>
      <c r="K290" s="368">
        <v>9.5</v>
      </c>
      <c r="L290" s="368">
        <f t="shared" si="6"/>
        <v>19</v>
      </c>
      <c r="M290" s="368" t="s">
        <v>1294</v>
      </c>
      <c r="N290" s="368" t="s">
        <v>1295</v>
      </c>
    </row>
    <row r="291" spans="1:14" ht="20.100000000000001" customHeight="1">
      <c r="A291" s="323" t="s">
        <v>651</v>
      </c>
      <c r="B291" s="323" t="s">
        <v>1126</v>
      </c>
      <c r="C291" s="323" t="s">
        <v>749</v>
      </c>
      <c r="D291" s="367" t="s">
        <v>1292</v>
      </c>
      <c r="E291" s="323" t="s">
        <v>844</v>
      </c>
      <c r="F291" s="323" t="s">
        <v>826</v>
      </c>
      <c r="G291" s="323" t="s">
        <v>1293</v>
      </c>
      <c r="H291" s="323" t="s">
        <v>575</v>
      </c>
      <c r="I291" s="368" t="s">
        <v>414</v>
      </c>
      <c r="J291" s="368">
        <v>2</v>
      </c>
      <c r="K291" s="368">
        <v>8</v>
      </c>
      <c r="L291" s="368">
        <f t="shared" si="6"/>
        <v>16</v>
      </c>
      <c r="M291" s="368" t="s">
        <v>1294</v>
      </c>
      <c r="N291" s="368" t="s">
        <v>1295</v>
      </c>
    </row>
    <row r="292" spans="1:14" ht="20.100000000000001" customHeight="1">
      <c r="A292" s="323" t="s">
        <v>651</v>
      </c>
      <c r="B292" s="323" t="s">
        <v>1126</v>
      </c>
      <c r="C292" s="323" t="s">
        <v>749</v>
      </c>
      <c r="D292" s="367" t="s">
        <v>1292</v>
      </c>
      <c r="E292" s="323" t="s">
        <v>844</v>
      </c>
      <c r="F292" s="323" t="s">
        <v>826</v>
      </c>
      <c r="G292" s="323" t="s">
        <v>1293</v>
      </c>
      <c r="H292" s="323" t="s">
        <v>575</v>
      </c>
      <c r="I292" s="368" t="s">
        <v>423</v>
      </c>
      <c r="J292" s="368">
        <v>2</v>
      </c>
      <c r="K292" s="368">
        <v>7</v>
      </c>
      <c r="L292" s="368">
        <f t="shared" si="6"/>
        <v>14</v>
      </c>
      <c r="M292" s="368" t="s">
        <v>1294</v>
      </c>
      <c r="N292" s="368" t="s">
        <v>1295</v>
      </c>
    </row>
    <row r="293" spans="1:14" ht="20.100000000000001" customHeight="1">
      <c r="A293" s="323" t="s">
        <v>651</v>
      </c>
      <c r="B293" s="323" t="s">
        <v>1126</v>
      </c>
      <c r="C293" s="323" t="s">
        <v>749</v>
      </c>
      <c r="D293" s="367" t="s">
        <v>1292</v>
      </c>
      <c r="E293" s="323" t="s">
        <v>844</v>
      </c>
      <c r="F293" s="323" t="s">
        <v>826</v>
      </c>
      <c r="G293" s="323" t="s">
        <v>1293</v>
      </c>
      <c r="H293" s="323" t="s">
        <v>575</v>
      </c>
      <c r="I293" s="368" t="s">
        <v>389</v>
      </c>
      <c r="J293" s="368">
        <v>4</v>
      </c>
      <c r="K293" s="368">
        <v>18.3</v>
      </c>
      <c r="L293" s="368">
        <f t="shared" si="6"/>
        <v>73.2</v>
      </c>
      <c r="M293" s="368" t="s">
        <v>1294</v>
      </c>
      <c r="N293" s="368" t="s">
        <v>1295</v>
      </c>
    </row>
    <row r="294" spans="1:14" ht="20.100000000000001" customHeight="1">
      <c r="A294" s="323" t="s">
        <v>651</v>
      </c>
      <c r="B294" s="323" t="s">
        <v>1126</v>
      </c>
      <c r="C294" s="323" t="s">
        <v>749</v>
      </c>
      <c r="D294" s="367" t="s">
        <v>1292</v>
      </c>
      <c r="E294" s="323" t="s">
        <v>844</v>
      </c>
      <c r="F294" s="323" t="s">
        <v>826</v>
      </c>
      <c r="G294" s="323" t="s">
        <v>405</v>
      </c>
      <c r="H294" s="323" t="s">
        <v>522</v>
      </c>
      <c r="I294" s="368" t="s">
        <v>400</v>
      </c>
      <c r="J294" s="368">
        <v>1</v>
      </c>
      <c r="K294" s="368">
        <v>205</v>
      </c>
      <c r="L294" s="368">
        <f t="shared" si="6"/>
        <v>205</v>
      </c>
      <c r="M294" s="368" t="s">
        <v>1296</v>
      </c>
      <c r="N294" s="368" t="s">
        <v>1297</v>
      </c>
    </row>
    <row r="295" spans="1:14" ht="20.100000000000001" customHeight="1">
      <c r="A295" s="323" t="s">
        <v>651</v>
      </c>
      <c r="B295" s="323" t="s">
        <v>1126</v>
      </c>
      <c r="C295" s="323" t="s">
        <v>749</v>
      </c>
      <c r="D295" s="367" t="s">
        <v>1292</v>
      </c>
      <c r="E295" s="323" t="s">
        <v>844</v>
      </c>
      <c r="F295" s="323" t="s">
        <v>826</v>
      </c>
      <c r="G295" s="323" t="s">
        <v>405</v>
      </c>
      <c r="H295" s="323" t="s">
        <v>1298</v>
      </c>
      <c r="I295" s="368" t="s">
        <v>414</v>
      </c>
      <c r="J295" s="368">
        <v>1</v>
      </c>
      <c r="K295" s="368">
        <v>178</v>
      </c>
      <c r="L295" s="368">
        <f t="shared" si="6"/>
        <v>178</v>
      </c>
      <c r="M295" s="368" t="s">
        <v>1296</v>
      </c>
      <c r="N295" s="368" t="s">
        <v>1295</v>
      </c>
    </row>
    <row r="296" spans="1:14" ht="20.100000000000001" customHeight="1">
      <c r="A296" s="323" t="s">
        <v>651</v>
      </c>
      <c r="B296" s="323" t="s">
        <v>1126</v>
      </c>
      <c r="C296" s="323" t="s">
        <v>749</v>
      </c>
      <c r="D296" s="367" t="s">
        <v>1292</v>
      </c>
      <c r="E296" s="323" t="s">
        <v>844</v>
      </c>
      <c r="F296" s="323" t="s">
        <v>826</v>
      </c>
      <c r="G296" s="323" t="s">
        <v>405</v>
      </c>
      <c r="H296" s="323" t="s">
        <v>522</v>
      </c>
      <c r="I296" s="368" t="s">
        <v>423</v>
      </c>
      <c r="J296" s="368">
        <v>1</v>
      </c>
      <c r="K296" s="368">
        <v>149</v>
      </c>
      <c r="L296" s="368">
        <f t="shared" si="6"/>
        <v>149</v>
      </c>
      <c r="M296" s="368" t="s">
        <v>1296</v>
      </c>
      <c r="N296" s="368" t="s">
        <v>1295</v>
      </c>
    </row>
    <row r="297" spans="1:14" ht="20.100000000000001" customHeight="1">
      <c r="A297" s="323" t="s">
        <v>651</v>
      </c>
      <c r="B297" s="323" t="s">
        <v>1126</v>
      </c>
      <c r="C297" s="323" t="s">
        <v>749</v>
      </c>
      <c r="D297" s="367" t="s">
        <v>1292</v>
      </c>
      <c r="E297" s="323" t="s">
        <v>844</v>
      </c>
      <c r="F297" s="323" t="s">
        <v>826</v>
      </c>
      <c r="G297" s="323" t="s">
        <v>405</v>
      </c>
      <c r="H297" s="323" t="s">
        <v>522</v>
      </c>
      <c r="I297" s="368" t="s">
        <v>389</v>
      </c>
      <c r="J297" s="368">
        <v>1</v>
      </c>
      <c r="K297" s="368">
        <v>330</v>
      </c>
      <c r="L297" s="368">
        <f t="shared" si="6"/>
        <v>330</v>
      </c>
      <c r="M297" s="368" t="s">
        <v>1299</v>
      </c>
      <c r="N297" s="368" t="s">
        <v>1295</v>
      </c>
    </row>
    <row r="298" spans="1:14" ht="20.100000000000001" customHeight="1">
      <c r="A298" s="323" t="s">
        <v>651</v>
      </c>
      <c r="B298" s="323" t="s">
        <v>835</v>
      </c>
      <c r="C298" s="323" t="s">
        <v>749</v>
      </c>
      <c r="D298" s="367" t="s">
        <v>1300</v>
      </c>
      <c r="E298" s="323" t="s">
        <v>962</v>
      </c>
      <c r="F298" s="323" t="s">
        <v>943</v>
      </c>
      <c r="G298" s="323" t="s">
        <v>780</v>
      </c>
      <c r="H298" s="323" t="s">
        <v>509</v>
      </c>
      <c r="I298" s="368" t="s">
        <v>514</v>
      </c>
      <c r="J298" s="368">
        <v>20</v>
      </c>
      <c r="K298" s="368">
        <v>170</v>
      </c>
      <c r="L298" s="368">
        <f t="shared" si="6"/>
        <v>3400</v>
      </c>
      <c r="M298" s="368" t="s">
        <v>515</v>
      </c>
      <c r="N298" s="368" t="s">
        <v>1301</v>
      </c>
    </row>
    <row r="299" spans="1:14" ht="20.100000000000001" customHeight="1">
      <c r="A299" s="323" t="s">
        <v>651</v>
      </c>
      <c r="B299" s="323" t="s">
        <v>835</v>
      </c>
      <c r="C299" s="323" t="s">
        <v>749</v>
      </c>
      <c r="D299" s="367" t="s">
        <v>1300</v>
      </c>
      <c r="E299" s="323" t="s">
        <v>962</v>
      </c>
      <c r="F299" s="323" t="s">
        <v>943</v>
      </c>
      <c r="G299" s="323" t="s">
        <v>780</v>
      </c>
      <c r="H299" s="323" t="s">
        <v>509</v>
      </c>
      <c r="I299" s="368" t="s">
        <v>517</v>
      </c>
      <c r="J299" s="368">
        <v>20</v>
      </c>
      <c r="K299" s="368">
        <v>105</v>
      </c>
      <c r="L299" s="368">
        <f t="shared" si="6"/>
        <v>2100</v>
      </c>
      <c r="M299" s="368" t="s">
        <v>515</v>
      </c>
      <c r="N299" s="368" t="s">
        <v>1302</v>
      </c>
    </row>
    <row r="300" spans="1:14" ht="20.100000000000001" customHeight="1">
      <c r="A300" s="323" t="s">
        <v>830</v>
      </c>
      <c r="B300" s="323" t="s">
        <v>830</v>
      </c>
      <c r="C300" s="323" t="s">
        <v>749</v>
      </c>
      <c r="D300" s="367" t="s">
        <v>1303</v>
      </c>
      <c r="E300" s="323" t="s">
        <v>832</v>
      </c>
      <c r="F300" s="323" t="s">
        <v>1096</v>
      </c>
      <c r="G300" s="323" t="s">
        <v>425</v>
      </c>
      <c r="H300" s="323" t="s">
        <v>605</v>
      </c>
      <c r="I300" s="368" t="s">
        <v>419</v>
      </c>
      <c r="J300" s="368">
        <v>1</v>
      </c>
      <c r="K300" s="368">
        <v>47.6</v>
      </c>
      <c r="L300" s="368">
        <f t="shared" si="6"/>
        <v>47.6</v>
      </c>
      <c r="M300" s="368" t="s">
        <v>1304</v>
      </c>
      <c r="N300" s="368" t="s">
        <v>988</v>
      </c>
    </row>
    <row r="301" spans="1:14" ht="20.100000000000001" customHeight="1">
      <c r="A301" s="323" t="s">
        <v>830</v>
      </c>
      <c r="B301" s="323" t="s">
        <v>830</v>
      </c>
      <c r="C301" s="323" t="s">
        <v>749</v>
      </c>
      <c r="D301" s="367" t="s">
        <v>1305</v>
      </c>
      <c r="E301" s="323" t="s">
        <v>832</v>
      </c>
      <c r="F301" s="323" t="s">
        <v>1096</v>
      </c>
      <c r="G301" s="323" t="s">
        <v>425</v>
      </c>
      <c r="H301" s="323" t="s">
        <v>443</v>
      </c>
      <c r="I301" s="368" t="s">
        <v>438</v>
      </c>
      <c r="J301" s="368">
        <v>20</v>
      </c>
      <c r="K301" s="368">
        <v>17.899999999999999</v>
      </c>
      <c r="L301" s="368">
        <f t="shared" si="6"/>
        <v>358</v>
      </c>
      <c r="M301" s="368" t="s">
        <v>1306</v>
      </c>
      <c r="N301" s="368" t="s">
        <v>1307</v>
      </c>
    </row>
    <row r="302" spans="1:14" ht="20.100000000000001" customHeight="1">
      <c r="A302" s="323" t="s">
        <v>830</v>
      </c>
      <c r="B302" s="323" t="s">
        <v>830</v>
      </c>
      <c r="C302" s="323" t="s">
        <v>749</v>
      </c>
      <c r="D302" s="367" t="s">
        <v>1305</v>
      </c>
      <c r="E302" s="323" t="s">
        <v>832</v>
      </c>
      <c r="F302" s="323" t="s">
        <v>1096</v>
      </c>
      <c r="G302" s="323" t="s">
        <v>425</v>
      </c>
      <c r="H302" s="323" t="s">
        <v>443</v>
      </c>
      <c r="I302" s="368" t="s">
        <v>441</v>
      </c>
      <c r="J302" s="368">
        <v>10</v>
      </c>
      <c r="K302" s="368">
        <v>26.2</v>
      </c>
      <c r="L302" s="368">
        <f t="shared" si="6"/>
        <v>262</v>
      </c>
      <c r="M302" s="368" t="s">
        <v>1306</v>
      </c>
      <c r="N302" s="368" t="s">
        <v>1307</v>
      </c>
    </row>
    <row r="303" spans="1:14" ht="20.100000000000001" customHeight="1">
      <c r="A303" s="323" t="s">
        <v>830</v>
      </c>
      <c r="B303" s="323" t="s">
        <v>830</v>
      </c>
      <c r="C303" s="323" t="s">
        <v>749</v>
      </c>
      <c r="D303" s="367" t="s">
        <v>1305</v>
      </c>
      <c r="E303" s="323" t="s">
        <v>832</v>
      </c>
      <c r="F303" s="323" t="s">
        <v>1096</v>
      </c>
      <c r="G303" s="323" t="s">
        <v>121</v>
      </c>
      <c r="H303" s="323" t="s">
        <v>464</v>
      </c>
      <c r="I303" s="368" t="s">
        <v>480</v>
      </c>
      <c r="J303" s="368">
        <v>11</v>
      </c>
      <c r="K303" s="368">
        <v>10.7</v>
      </c>
      <c r="L303" s="368">
        <f t="shared" si="6"/>
        <v>117.69999999999999</v>
      </c>
      <c r="M303" s="368" t="s">
        <v>1168</v>
      </c>
      <c r="N303" s="368" t="s">
        <v>1308</v>
      </c>
    </row>
    <row r="304" spans="1:14" ht="20.100000000000001" customHeight="1">
      <c r="A304" s="323" t="s">
        <v>830</v>
      </c>
      <c r="B304" s="323" t="s">
        <v>830</v>
      </c>
      <c r="C304" s="323" t="s">
        <v>749</v>
      </c>
      <c r="D304" s="367" t="s">
        <v>1305</v>
      </c>
      <c r="E304" s="323" t="s">
        <v>832</v>
      </c>
      <c r="F304" s="323" t="s">
        <v>1096</v>
      </c>
      <c r="G304" s="323" t="s">
        <v>121</v>
      </c>
      <c r="H304" s="323" t="s">
        <v>464</v>
      </c>
      <c r="I304" s="368" t="s">
        <v>428</v>
      </c>
      <c r="J304" s="368">
        <v>50</v>
      </c>
      <c r="K304" s="368">
        <v>44</v>
      </c>
      <c r="L304" s="368">
        <f t="shared" si="6"/>
        <v>2200</v>
      </c>
      <c r="M304" s="368" t="s">
        <v>1168</v>
      </c>
      <c r="N304" s="368" t="s">
        <v>1308</v>
      </c>
    </row>
    <row r="305" spans="1:14" ht="20.100000000000001" customHeight="1">
      <c r="A305" s="323" t="s">
        <v>830</v>
      </c>
      <c r="B305" s="323" t="s">
        <v>830</v>
      </c>
      <c r="C305" s="323" t="s">
        <v>749</v>
      </c>
      <c r="D305" s="367" t="s">
        <v>1309</v>
      </c>
      <c r="E305" s="323" t="s">
        <v>832</v>
      </c>
      <c r="F305" s="323" t="s">
        <v>1096</v>
      </c>
      <c r="G305" s="323" t="s">
        <v>483</v>
      </c>
      <c r="H305" s="323" t="s">
        <v>443</v>
      </c>
      <c r="I305" s="368" t="s">
        <v>419</v>
      </c>
      <c r="J305" s="368">
        <v>316</v>
      </c>
      <c r="K305" s="368">
        <v>47.6</v>
      </c>
      <c r="L305" s="368">
        <f t="shared" si="6"/>
        <v>15041.6</v>
      </c>
      <c r="M305" s="368" t="s">
        <v>1288</v>
      </c>
      <c r="N305" s="368" t="s">
        <v>1310</v>
      </c>
    </row>
    <row r="306" spans="1:14" ht="20.100000000000001" customHeight="1">
      <c r="A306" s="323" t="s">
        <v>830</v>
      </c>
      <c r="B306" s="323" t="s">
        <v>830</v>
      </c>
      <c r="C306" s="323" t="s">
        <v>749</v>
      </c>
      <c r="D306" s="367" t="s">
        <v>1311</v>
      </c>
      <c r="E306" s="323" t="s">
        <v>832</v>
      </c>
      <c r="F306" s="323" t="s">
        <v>1057</v>
      </c>
      <c r="G306" s="323" t="s">
        <v>1312</v>
      </c>
      <c r="H306" s="323" t="s">
        <v>413</v>
      </c>
      <c r="I306" s="368" t="s">
        <v>400</v>
      </c>
      <c r="J306" s="368">
        <v>2</v>
      </c>
      <c r="K306" s="368">
        <v>527</v>
      </c>
      <c r="L306" s="368">
        <f t="shared" si="6"/>
        <v>1054</v>
      </c>
      <c r="M306" s="368" t="s">
        <v>614</v>
      </c>
      <c r="N306" s="368" t="s">
        <v>1313</v>
      </c>
    </row>
    <row r="307" spans="1:14" ht="20.100000000000001" customHeight="1">
      <c r="A307" s="323" t="s">
        <v>830</v>
      </c>
      <c r="B307" s="323" t="s">
        <v>830</v>
      </c>
      <c r="C307" s="323" t="s">
        <v>749</v>
      </c>
      <c r="D307" s="367" t="s">
        <v>1311</v>
      </c>
      <c r="E307" s="323" t="s">
        <v>832</v>
      </c>
      <c r="F307" s="323" t="s">
        <v>1057</v>
      </c>
      <c r="G307" s="323" t="s">
        <v>1312</v>
      </c>
      <c r="H307" s="323" t="s">
        <v>413</v>
      </c>
      <c r="I307" s="368" t="s">
        <v>399</v>
      </c>
      <c r="J307" s="368">
        <v>2</v>
      </c>
      <c r="K307" s="368">
        <v>679</v>
      </c>
      <c r="L307" s="368">
        <f t="shared" si="6"/>
        <v>1358</v>
      </c>
      <c r="M307" s="368" t="s">
        <v>614</v>
      </c>
      <c r="N307" s="368" t="s">
        <v>1313</v>
      </c>
    </row>
    <row r="308" spans="1:14" ht="20.100000000000001" customHeight="1">
      <c r="A308" s="323" t="s">
        <v>830</v>
      </c>
      <c r="B308" s="323" t="s">
        <v>830</v>
      </c>
      <c r="C308" s="323" t="s">
        <v>749</v>
      </c>
      <c r="D308" s="367" t="s">
        <v>1311</v>
      </c>
      <c r="E308" s="323" t="s">
        <v>832</v>
      </c>
      <c r="F308" s="323" t="s">
        <v>1057</v>
      </c>
      <c r="G308" s="323" t="s">
        <v>1312</v>
      </c>
      <c r="H308" s="323" t="s">
        <v>413</v>
      </c>
      <c r="I308" s="368" t="s">
        <v>389</v>
      </c>
      <c r="J308" s="368">
        <v>2</v>
      </c>
      <c r="K308" s="368">
        <v>1088</v>
      </c>
      <c r="L308" s="368">
        <f t="shared" si="6"/>
        <v>2176</v>
      </c>
      <c r="M308" s="368" t="s">
        <v>614</v>
      </c>
      <c r="N308" s="368" t="s">
        <v>1313</v>
      </c>
    </row>
    <row r="309" spans="1:14" ht="20.100000000000001" customHeight="1">
      <c r="A309" s="323" t="s">
        <v>830</v>
      </c>
      <c r="B309" s="323" t="s">
        <v>830</v>
      </c>
      <c r="C309" s="323" t="s">
        <v>749</v>
      </c>
      <c r="D309" s="367" t="s">
        <v>1311</v>
      </c>
      <c r="E309" s="323" t="s">
        <v>832</v>
      </c>
      <c r="F309" s="323" t="s">
        <v>1057</v>
      </c>
      <c r="G309" s="323" t="s">
        <v>425</v>
      </c>
      <c r="H309" s="323" t="s">
        <v>413</v>
      </c>
      <c r="I309" s="368" t="s">
        <v>428</v>
      </c>
      <c r="J309" s="368">
        <v>2</v>
      </c>
      <c r="K309" s="368">
        <v>240</v>
      </c>
      <c r="L309" s="368">
        <f t="shared" si="6"/>
        <v>480</v>
      </c>
      <c r="M309" s="368" t="s">
        <v>647</v>
      </c>
      <c r="N309" s="368" t="s">
        <v>1314</v>
      </c>
    </row>
    <row r="310" spans="1:14" ht="20.100000000000001" customHeight="1">
      <c r="A310" s="323" t="s">
        <v>830</v>
      </c>
      <c r="B310" s="323" t="s">
        <v>830</v>
      </c>
      <c r="C310" s="323" t="s">
        <v>749</v>
      </c>
      <c r="D310" s="367" t="s">
        <v>1311</v>
      </c>
      <c r="E310" s="323" t="s">
        <v>832</v>
      </c>
      <c r="F310" s="323" t="s">
        <v>1057</v>
      </c>
      <c r="G310" s="323" t="s">
        <v>106</v>
      </c>
      <c r="H310" s="323" t="s">
        <v>407</v>
      </c>
      <c r="I310" s="368" t="s">
        <v>428</v>
      </c>
      <c r="J310" s="368">
        <v>2</v>
      </c>
      <c r="K310" s="368">
        <v>234</v>
      </c>
      <c r="L310" s="368">
        <f t="shared" si="6"/>
        <v>468</v>
      </c>
      <c r="M310" s="368" t="s">
        <v>408</v>
      </c>
      <c r="N310" s="368" t="s">
        <v>1314</v>
      </c>
    </row>
    <row r="311" spans="1:14" ht="20.100000000000001" customHeight="1">
      <c r="A311" s="323" t="s">
        <v>830</v>
      </c>
      <c r="B311" s="323" t="s">
        <v>830</v>
      </c>
      <c r="C311" s="323" t="s">
        <v>749</v>
      </c>
      <c r="D311" s="367" t="s">
        <v>1315</v>
      </c>
      <c r="E311" s="323" t="s">
        <v>832</v>
      </c>
      <c r="F311" s="323" t="s">
        <v>1316</v>
      </c>
      <c r="G311" s="323" t="s">
        <v>498</v>
      </c>
      <c r="H311" s="323" t="s">
        <v>587</v>
      </c>
      <c r="I311" s="368" t="s">
        <v>400</v>
      </c>
      <c r="J311" s="368">
        <v>4</v>
      </c>
      <c r="K311" s="368">
        <v>1760</v>
      </c>
      <c r="L311" s="368">
        <f t="shared" si="6"/>
        <v>7040</v>
      </c>
      <c r="M311" s="368" t="s">
        <v>1317</v>
      </c>
      <c r="N311" s="368" t="s">
        <v>1313</v>
      </c>
    </row>
    <row r="312" spans="1:14" ht="20.100000000000001" customHeight="1">
      <c r="A312" s="323" t="s">
        <v>830</v>
      </c>
      <c r="B312" s="323" t="s">
        <v>830</v>
      </c>
      <c r="C312" s="323" t="s">
        <v>749</v>
      </c>
      <c r="D312" s="367" t="s">
        <v>1315</v>
      </c>
      <c r="E312" s="323" t="s">
        <v>832</v>
      </c>
      <c r="F312" s="323" t="s">
        <v>1316</v>
      </c>
      <c r="G312" s="323" t="s">
        <v>498</v>
      </c>
      <c r="H312" s="323" t="s">
        <v>587</v>
      </c>
      <c r="I312" s="368" t="s">
        <v>423</v>
      </c>
      <c r="J312" s="368">
        <v>2</v>
      </c>
      <c r="K312" s="368">
        <v>1150</v>
      </c>
      <c r="L312" s="368">
        <f t="shared" si="6"/>
        <v>2300</v>
      </c>
      <c r="M312" s="368" t="s">
        <v>1317</v>
      </c>
      <c r="N312" s="368" t="s">
        <v>1313</v>
      </c>
    </row>
    <row r="313" spans="1:14" ht="20.100000000000001" customHeight="1">
      <c r="A313" s="323" t="s">
        <v>830</v>
      </c>
      <c r="B313" s="323" t="s">
        <v>830</v>
      </c>
      <c r="C313" s="323" t="s">
        <v>749</v>
      </c>
      <c r="D313" s="367" t="s">
        <v>1318</v>
      </c>
      <c r="E313" s="323" t="s">
        <v>832</v>
      </c>
      <c r="F313" s="323" t="s">
        <v>1029</v>
      </c>
      <c r="G313" s="323" t="s">
        <v>533</v>
      </c>
      <c r="H313" s="323" t="s">
        <v>662</v>
      </c>
      <c r="I313" s="368" t="s">
        <v>400</v>
      </c>
      <c r="J313" s="368">
        <v>2</v>
      </c>
      <c r="K313" s="368">
        <v>1768</v>
      </c>
      <c r="L313" s="368">
        <f t="shared" si="6"/>
        <v>3536</v>
      </c>
      <c r="M313" s="368" t="s">
        <v>1319</v>
      </c>
      <c r="N313" s="368" t="s">
        <v>1313</v>
      </c>
    </row>
    <row r="314" spans="1:14" ht="20.100000000000001" customHeight="1">
      <c r="A314" s="323" t="s">
        <v>830</v>
      </c>
      <c r="B314" s="323" t="s">
        <v>830</v>
      </c>
      <c r="C314" s="323" t="s">
        <v>749</v>
      </c>
      <c r="D314" s="367" t="s">
        <v>1320</v>
      </c>
      <c r="E314" s="323" t="s">
        <v>832</v>
      </c>
      <c r="F314" s="323" t="s">
        <v>1096</v>
      </c>
      <c r="G314" s="323" t="s">
        <v>505</v>
      </c>
      <c r="H314" s="323" t="s">
        <v>464</v>
      </c>
      <c r="I314" s="368" t="s">
        <v>432</v>
      </c>
      <c r="J314" s="368">
        <v>4</v>
      </c>
      <c r="K314" s="368">
        <v>75</v>
      </c>
      <c r="L314" s="368">
        <f t="shared" ref="L314:L345" si="7">K314*J314</f>
        <v>300</v>
      </c>
      <c r="M314" s="368" t="s">
        <v>1321</v>
      </c>
      <c r="N314" s="368" t="s">
        <v>1322</v>
      </c>
    </row>
    <row r="315" spans="1:14" ht="20.100000000000001" customHeight="1">
      <c r="A315" s="323" t="s">
        <v>830</v>
      </c>
      <c r="B315" s="323" t="s">
        <v>830</v>
      </c>
      <c r="C315" s="323" t="s">
        <v>749</v>
      </c>
      <c r="D315" s="367" t="s">
        <v>1320</v>
      </c>
      <c r="E315" s="323" t="s">
        <v>832</v>
      </c>
      <c r="F315" s="323" t="s">
        <v>1096</v>
      </c>
      <c r="G315" s="323" t="s">
        <v>505</v>
      </c>
      <c r="H315" s="323" t="s">
        <v>464</v>
      </c>
      <c r="I315" s="368" t="s">
        <v>419</v>
      </c>
      <c r="J315" s="368">
        <v>4</v>
      </c>
      <c r="K315" s="368">
        <v>47.6</v>
      </c>
      <c r="L315" s="368">
        <f t="shared" si="7"/>
        <v>190.4</v>
      </c>
      <c r="M315" s="368" t="s">
        <v>1321</v>
      </c>
      <c r="N315" s="368" t="s">
        <v>1322</v>
      </c>
    </row>
    <row r="316" spans="1:14" ht="20.100000000000001" customHeight="1">
      <c r="A316" s="323" t="s">
        <v>830</v>
      </c>
      <c r="B316" s="323" t="s">
        <v>830</v>
      </c>
      <c r="C316" s="323" t="s">
        <v>749</v>
      </c>
      <c r="D316" s="367" t="s">
        <v>1320</v>
      </c>
      <c r="E316" s="323" t="s">
        <v>832</v>
      </c>
      <c r="F316" s="323" t="s">
        <v>1096</v>
      </c>
      <c r="G316" s="323" t="s">
        <v>121</v>
      </c>
      <c r="H316" s="323" t="s">
        <v>464</v>
      </c>
      <c r="I316" s="368" t="s">
        <v>438</v>
      </c>
      <c r="J316" s="368">
        <v>20</v>
      </c>
      <c r="K316" s="368">
        <v>11.3</v>
      </c>
      <c r="L316" s="368">
        <f t="shared" si="7"/>
        <v>226</v>
      </c>
      <c r="M316" s="368" t="s">
        <v>1168</v>
      </c>
      <c r="N316" s="368" t="s">
        <v>1323</v>
      </c>
    </row>
    <row r="317" spans="1:14" ht="20.100000000000001" customHeight="1">
      <c r="A317" s="323" t="s">
        <v>830</v>
      </c>
      <c r="B317" s="323" t="s">
        <v>830</v>
      </c>
      <c r="C317" s="323" t="s">
        <v>749</v>
      </c>
      <c r="D317" s="367" t="s">
        <v>1320</v>
      </c>
      <c r="E317" s="323" t="s">
        <v>832</v>
      </c>
      <c r="F317" s="323" t="s">
        <v>1096</v>
      </c>
      <c r="G317" s="323" t="s">
        <v>121</v>
      </c>
      <c r="H317" s="323" t="s">
        <v>464</v>
      </c>
      <c r="I317" s="368" t="s">
        <v>423</v>
      </c>
      <c r="J317" s="368">
        <v>20</v>
      </c>
      <c r="K317" s="368">
        <v>65.5</v>
      </c>
      <c r="L317" s="368">
        <f t="shared" si="7"/>
        <v>1310</v>
      </c>
      <c r="M317" s="368" t="s">
        <v>1168</v>
      </c>
      <c r="N317" s="368" t="s">
        <v>1323</v>
      </c>
    </row>
    <row r="318" spans="1:14" ht="20.100000000000001" customHeight="1">
      <c r="A318" s="323" t="s">
        <v>830</v>
      </c>
      <c r="B318" s="323" t="s">
        <v>830</v>
      </c>
      <c r="C318" s="323" t="s">
        <v>749</v>
      </c>
      <c r="D318" s="367" t="s">
        <v>1324</v>
      </c>
      <c r="E318" s="323" t="s">
        <v>940</v>
      </c>
      <c r="F318" s="323" t="s">
        <v>908</v>
      </c>
      <c r="G318" s="323" t="s">
        <v>381</v>
      </c>
      <c r="H318" s="323" t="s">
        <v>1325</v>
      </c>
      <c r="I318" s="368" t="s">
        <v>422</v>
      </c>
      <c r="J318" s="368">
        <v>2</v>
      </c>
      <c r="K318" s="368">
        <v>909</v>
      </c>
      <c r="L318" s="368">
        <f t="shared" si="7"/>
        <v>1818</v>
      </c>
      <c r="M318" s="368" t="s">
        <v>404</v>
      </c>
      <c r="N318" s="368" t="s">
        <v>1171</v>
      </c>
    </row>
    <row r="319" spans="1:14" ht="20.100000000000001" customHeight="1">
      <c r="A319" s="323" t="s">
        <v>830</v>
      </c>
      <c r="B319" s="323" t="s">
        <v>830</v>
      </c>
      <c r="C319" s="323" t="s">
        <v>749</v>
      </c>
      <c r="D319" s="367" t="s">
        <v>1326</v>
      </c>
      <c r="E319" s="323" t="s">
        <v>832</v>
      </c>
      <c r="F319" s="323" t="s">
        <v>932</v>
      </c>
      <c r="G319" s="323" t="s">
        <v>426</v>
      </c>
      <c r="H319" s="323" t="s">
        <v>551</v>
      </c>
      <c r="I319" s="368" t="s">
        <v>432</v>
      </c>
      <c r="J319" s="368">
        <v>1</v>
      </c>
      <c r="K319" s="368">
        <v>176</v>
      </c>
      <c r="L319" s="368">
        <f t="shared" si="7"/>
        <v>176</v>
      </c>
      <c r="M319" s="368" t="s">
        <v>1327</v>
      </c>
      <c r="N319" s="368" t="s">
        <v>1328</v>
      </c>
    </row>
    <row r="320" spans="1:14" ht="20.100000000000001" customHeight="1">
      <c r="A320" s="323" t="s">
        <v>829</v>
      </c>
      <c r="B320" s="323" t="s">
        <v>1126</v>
      </c>
      <c r="C320" s="323" t="s">
        <v>749</v>
      </c>
      <c r="D320" s="367" t="s">
        <v>1329</v>
      </c>
      <c r="E320" s="323" t="s">
        <v>1134</v>
      </c>
      <c r="F320" s="323" t="s">
        <v>1330</v>
      </c>
      <c r="G320" s="323" t="s">
        <v>1331</v>
      </c>
      <c r="H320" s="323" t="s">
        <v>1332</v>
      </c>
      <c r="I320" s="368"/>
      <c r="J320" s="368">
        <v>2</v>
      </c>
      <c r="K320" s="368">
        <v>3760</v>
      </c>
      <c r="L320" s="368">
        <f t="shared" si="7"/>
        <v>7520</v>
      </c>
      <c r="M320" s="368" t="s">
        <v>1333</v>
      </c>
      <c r="N320" s="368" t="s">
        <v>1334</v>
      </c>
    </row>
    <row r="321" spans="1:14" ht="20.100000000000001" customHeight="1">
      <c r="A321" s="323" t="s">
        <v>830</v>
      </c>
      <c r="B321" s="323" t="s">
        <v>830</v>
      </c>
      <c r="C321" s="323" t="s">
        <v>749</v>
      </c>
      <c r="D321" s="367" t="s">
        <v>1335</v>
      </c>
      <c r="E321" s="323" t="s">
        <v>832</v>
      </c>
      <c r="F321" s="323" t="s">
        <v>1251</v>
      </c>
      <c r="G321" s="323" t="s">
        <v>426</v>
      </c>
      <c r="H321" s="323" t="s">
        <v>550</v>
      </c>
      <c r="I321" s="368" t="s">
        <v>441</v>
      </c>
      <c r="J321" s="368">
        <v>14</v>
      </c>
      <c r="K321" s="368">
        <v>47.02</v>
      </c>
      <c r="L321" s="368">
        <f t="shared" si="7"/>
        <v>658.28000000000009</v>
      </c>
      <c r="M321" s="368" t="s">
        <v>1336</v>
      </c>
      <c r="N321" s="368" t="s">
        <v>1337</v>
      </c>
    </row>
    <row r="322" spans="1:14" ht="20.100000000000001" customHeight="1">
      <c r="A322" s="323" t="s">
        <v>830</v>
      </c>
      <c r="B322" s="323" t="s">
        <v>830</v>
      </c>
      <c r="C322" s="323" t="s">
        <v>906</v>
      </c>
      <c r="D322" s="367" t="s">
        <v>1338</v>
      </c>
      <c r="E322" s="323" t="s">
        <v>832</v>
      </c>
      <c r="F322" s="323" t="s">
        <v>1096</v>
      </c>
      <c r="G322" s="323" t="s">
        <v>121</v>
      </c>
      <c r="H322" s="323" t="s">
        <v>464</v>
      </c>
      <c r="I322" s="368" t="s">
        <v>432</v>
      </c>
      <c r="J322" s="368">
        <v>288</v>
      </c>
      <c r="K322" s="368">
        <v>31</v>
      </c>
      <c r="L322" s="368">
        <f t="shared" si="7"/>
        <v>8928</v>
      </c>
      <c r="M322" s="368" t="s">
        <v>1168</v>
      </c>
      <c r="N322" s="368" t="s">
        <v>1339</v>
      </c>
    </row>
    <row r="323" spans="1:14" ht="20.100000000000001" customHeight="1">
      <c r="A323" s="323" t="s">
        <v>830</v>
      </c>
      <c r="B323" s="323" t="s">
        <v>830</v>
      </c>
      <c r="C323" s="323" t="s">
        <v>906</v>
      </c>
      <c r="D323" s="367" t="s">
        <v>1340</v>
      </c>
      <c r="E323" s="323" t="s">
        <v>940</v>
      </c>
      <c r="F323" s="323" t="s">
        <v>908</v>
      </c>
      <c r="G323" s="323" t="s">
        <v>381</v>
      </c>
      <c r="H323" s="323" t="s">
        <v>1341</v>
      </c>
      <c r="I323" s="368" t="s">
        <v>389</v>
      </c>
      <c r="J323" s="368">
        <v>3</v>
      </c>
      <c r="K323" s="368">
        <v>314</v>
      </c>
      <c r="L323" s="368">
        <f t="shared" si="7"/>
        <v>942</v>
      </c>
      <c r="M323" s="368" t="s">
        <v>404</v>
      </c>
      <c r="N323" s="368" t="s">
        <v>1342</v>
      </c>
    </row>
    <row r="324" spans="1:14" ht="20.100000000000001" customHeight="1">
      <c r="A324" s="323" t="s">
        <v>830</v>
      </c>
      <c r="B324" s="323" t="s">
        <v>830</v>
      </c>
      <c r="C324" s="323" t="s">
        <v>906</v>
      </c>
      <c r="D324" s="367" t="s">
        <v>1340</v>
      </c>
      <c r="E324" s="323" t="s">
        <v>940</v>
      </c>
      <c r="F324" s="323" t="s">
        <v>908</v>
      </c>
      <c r="G324" s="323" t="s">
        <v>381</v>
      </c>
      <c r="H324" s="323" t="s">
        <v>610</v>
      </c>
      <c r="I324" s="368" t="s">
        <v>399</v>
      </c>
      <c r="J324" s="368">
        <v>6</v>
      </c>
      <c r="K324" s="368">
        <v>226</v>
      </c>
      <c r="L324" s="368">
        <f t="shared" si="7"/>
        <v>1356</v>
      </c>
      <c r="M324" s="368" t="s">
        <v>404</v>
      </c>
      <c r="N324" s="368" t="s">
        <v>1343</v>
      </c>
    </row>
    <row r="325" spans="1:14" ht="20.100000000000001" customHeight="1">
      <c r="A325" s="323" t="s">
        <v>830</v>
      </c>
      <c r="B325" s="323" t="s">
        <v>830</v>
      </c>
      <c r="C325" s="323" t="s">
        <v>906</v>
      </c>
      <c r="D325" s="367" t="s">
        <v>1344</v>
      </c>
      <c r="E325" s="323" t="s">
        <v>823</v>
      </c>
      <c r="F325" s="323" t="s">
        <v>1227</v>
      </c>
      <c r="G325" s="323" t="s">
        <v>608</v>
      </c>
      <c r="H325" s="323" t="s">
        <v>1228</v>
      </c>
      <c r="I325" s="368" t="s">
        <v>400</v>
      </c>
      <c r="J325" s="368">
        <v>1</v>
      </c>
      <c r="K325" s="368">
        <v>870</v>
      </c>
      <c r="L325" s="368">
        <f t="shared" si="7"/>
        <v>870</v>
      </c>
      <c r="M325" s="368" t="s">
        <v>1229</v>
      </c>
      <c r="N325" s="368" t="s">
        <v>1345</v>
      </c>
    </row>
    <row r="326" spans="1:14" ht="20.100000000000001" customHeight="1">
      <c r="A326" s="323" t="s">
        <v>830</v>
      </c>
      <c r="B326" s="323" t="s">
        <v>830</v>
      </c>
      <c r="C326" s="323" t="s">
        <v>906</v>
      </c>
      <c r="D326" s="367" t="s">
        <v>1344</v>
      </c>
      <c r="E326" s="323" t="s">
        <v>823</v>
      </c>
      <c r="F326" s="323" t="s">
        <v>1227</v>
      </c>
      <c r="G326" s="323" t="s">
        <v>608</v>
      </c>
      <c r="H326" s="323" t="s">
        <v>1231</v>
      </c>
      <c r="I326" s="368" t="s">
        <v>389</v>
      </c>
      <c r="J326" s="368">
        <v>1</v>
      </c>
      <c r="K326" s="368">
        <v>1070</v>
      </c>
      <c r="L326" s="368">
        <f t="shared" si="7"/>
        <v>1070</v>
      </c>
      <c r="M326" s="368" t="s">
        <v>1229</v>
      </c>
      <c r="N326" s="368" t="s">
        <v>1345</v>
      </c>
    </row>
    <row r="327" spans="1:14" ht="20.100000000000001" customHeight="1">
      <c r="A327" s="323" t="s">
        <v>830</v>
      </c>
      <c r="B327" s="323" t="s">
        <v>830</v>
      </c>
      <c r="C327" s="323" t="s">
        <v>906</v>
      </c>
      <c r="D327" s="367" t="s">
        <v>1346</v>
      </c>
      <c r="E327" s="323" t="s">
        <v>823</v>
      </c>
      <c r="F327" s="323" t="s">
        <v>1094</v>
      </c>
      <c r="G327" s="323" t="s">
        <v>382</v>
      </c>
      <c r="H327" s="323" t="s">
        <v>424</v>
      </c>
      <c r="I327" s="368" t="s">
        <v>1150</v>
      </c>
      <c r="J327" s="368">
        <v>4</v>
      </c>
      <c r="K327" s="368">
        <v>300</v>
      </c>
      <c r="L327" s="368">
        <f t="shared" si="7"/>
        <v>1200</v>
      </c>
      <c r="M327" s="368" t="s">
        <v>806</v>
      </c>
      <c r="N327" s="368" t="s">
        <v>1347</v>
      </c>
    </row>
    <row r="328" spans="1:14" ht="20.100000000000001" customHeight="1">
      <c r="A328" s="323" t="s">
        <v>830</v>
      </c>
      <c r="B328" s="323" t="s">
        <v>830</v>
      </c>
      <c r="C328" s="323" t="s">
        <v>906</v>
      </c>
      <c r="D328" s="367" t="s">
        <v>1346</v>
      </c>
      <c r="E328" s="323" t="s">
        <v>823</v>
      </c>
      <c r="F328" s="323" t="s">
        <v>1094</v>
      </c>
      <c r="G328" s="323" t="s">
        <v>382</v>
      </c>
      <c r="H328" s="323" t="s">
        <v>424</v>
      </c>
      <c r="I328" s="368" t="s">
        <v>1272</v>
      </c>
      <c r="J328" s="368">
        <v>4</v>
      </c>
      <c r="K328" s="368">
        <v>300</v>
      </c>
      <c r="L328" s="368">
        <f t="shared" si="7"/>
        <v>1200</v>
      </c>
      <c r="M328" s="368" t="s">
        <v>806</v>
      </c>
      <c r="N328" s="368" t="s">
        <v>1347</v>
      </c>
    </row>
    <row r="329" spans="1:14" ht="20.100000000000001" customHeight="1">
      <c r="A329" s="323" t="s">
        <v>830</v>
      </c>
      <c r="B329" s="323" t="s">
        <v>830</v>
      </c>
      <c r="C329" s="323" t="s">
        <v>906</v>
      </c>
      <c r="D329" s="367" t="s">
        <v>1346</v>
      </c>
      <c r="E329" s="323" t="s">
        <v>823</v>
      </c>
      <c r="F329" s="323" t="s">
        <v>1094</v>
      </c>
      <c r="G329" s="323" t="s">
        <v>382</v>
      </c>
      <c r="H329" s="323" t="s">
        <v>424</v>
      </c>
      <c r="I329" s="368" t="s">
        <v>1156</v>
      </c>
      <c r="J329" s="368">
        <v>4</v>
      </c>
      <c r="K329" s="368">
        <v>300</v>
      </c>
      <c r="L329" s="368">
        <f t="shared" si="7"/>
        <v>1200</v>
      </c>
      <c r="M329" s="368" t="s">
        <v>806</v>
      </c>
      <c r="N329" s="368" t="s">
        <v>1347</v>
      </c>
    </row>
    <row r="330" spans="1:14" ht="20.100000000000001" customHeight="1">
      <c r="A330" s="323" t="s">
        <v>830</v>
      </c>
      <c r="B330" s="323" t="s">
        <v>830</v>
      </c>
      <c r="C330" s="323" t="s">
        <v>906</v>
      </c>
      <c r="D330" s="367" t="s">
        <v>1346</v>
      </c>
      <c r="E330" s="323" t="s">
        <v>823</v>
      </c>
      <c r="F330" s="323" t="s">
        <v>1094</v>
      </c>
      <c r="G330" s="323" t="s">
        <v>382</v>
      </c>
      <c r="H330" s="323" t="s">
        <v>545</v>
      </c>
      <c r="I330" s="368" t="s">
        <v>1275</v>
      </c>
      <c r="J330" s="368">
        <v>4</v>
      </c>
      <c r="K330" s="368">
        <v>460</v>
      </c>
      <c r="L330" s="368">
        <f t="shared" si="7"/>
        <v>1840</v>
      </c>
      <c r="M330" s="368" t="s">
        <v>806</v>
      </c>
      <c r="N330" s="368" t="s">
        <v>1347</v>
      </c>
    </row>
    <row r="331" spans="1:14" ht="20.100000000000001" customHeight="1">
      <c r="A331" s="323" t="s">
        <v>830</v>
      </c>
      <c r="B331" s="323" t="s">
        <v>830</v>
      </c>
      <c r="C331" s="323" t="s">
        <v>906</v>
      </c>
      <c r="D331" s="367" t="s">
        <v>1346</v>
      </c>
      <c r="E331" s="323" t="s">
        <v>823</v>
      </c>
      <c r="F331" s="323" t="s">
        <v>1094</v>
      </c>
      <c r="G331" s="323" t="s">
        <v>382</v>
      </c>
      <c r="H331" s="323" t="s">
        <v>545</v>
      </c>
      <c r="I331" s="368" t="s">
        <v>1277</v>
      </c>
      <c r="J331" s="368">
        <v>6</v>
      </c>
      <c r="K331" s="368">
        <v>460</v>
      </c>
      <c r="L331" s="368">
        <f t="shared" si="7"/>
        <v>2760</v>
      </c>
      <c r="M331" s="368" t="s">
        <v>806</v>
      </c>
      <c r="N331" s="368" t="s">
        <v>1347</v>
      </c>
    </row>
    <row r="332" spans="1:14" ht="20.100000000000001" customHeight="1">
      <c r="A332" s="323" t="s">
        <v>830</v>
      </c>
      <c r="B332" s="323" t="s">
        <v>830</v>
      </c>
      <c r="C332" s="323" t="s">
        <v>906</v>
      </c>
      <c r="D332" s="367" t="s">
        <v>1346</v>
      </c>
      <c r="E332" s="323" t="s">
        <v>823</v>
      </c>
      <c r="F332" s="323" t="s">
        <v>1094</v>
      </c>
      <c r="G332" s="323" t="s">
        <v>382</v>
      </c>
      <c r="H332" s="323" t="s">
        <v>545</v>
      </c>
      <c r="I332" s="368" t="s">
        <v>1276</v>
      </c>
      <c r="J332" s="368">
        <v>5</v>
      </c>
      <c r="K332" s="368">
        <v>460</v>
      </c>
      <c r="L332" s="368">
        <f t="shared" si="7"/>
        <v>2300</v>
      </c>
      <c r="M332" s="368" t="s">
        <v>806</v>
      </c>
      <c r="N332" s="368" t="s">
        <v>1347</v>
      </c>
    </row>
    <row r="333" spans="1:14" ht="20.100000000000001" customHeight="1">
      <c r="A333" s="323" t="s">
        <v>830</v>
      </c>
      <c r="B333" s="323" t="s">
        <v>830</v>
      </c>
      <c r="C333" s="323" t="s">
        <v>906</v>
      </c>
      <c r="D333" s="367" t="s">
        <v>1348</v>
      </c>
      <c r="E333" s="323" t="s">
        <v>940</v>
      </c>
      <c r="F333" s="323" t="s">
        <v>908</v>
      </c>
      <c r="G333" s="323" t="s">
        <v>381</v>
      </c>
      <c r="H333" s="323" t="s">
        <v>612</v>
      </c>
      <c r="I333" s="368" t="s">
        <v>1150</v>
      </c>
      <c r="J333" s="368">
        <v>22</v>
      </c>
      <c r="K333" s="368">
        <v>162</v>
      </c>
      <c r="L333" s="368">
        <f t="shared" si="7"/>
        <v>3564</v>
      </c>
      <c r="M333" s="368" t="s">
        <v>404</v>
      </c>
      <c r="N333" s="368" t="s">
        <v>1347</v>
      </c>
    </row>
    <row r="334" spans="1:14" ht="20.100000000000001" customHeight="1">
      <c r="A334" s="323" t="s">
        <v>830</v>
      </c>
      <c r="B334" s="323" t="s">
        <v>830</v>
      </c>
      <c r="C334" s="323" t="s">
        <v>906</v>
      </c>
      <c r="D334" s="367" t="s">
        <v>1348</v>
      </c>
      <c r="E334" s="323" t="s">
        <v>940</v>
      </c>
      <c r="F334" s="323" t="s">
        <v>908</v>
      </c>
      <c r="G334" s="323" t="s">
        <v>1349</v>
      </c>
      <c r="H334" s="323" t="s">
        <v>611</v>
      </c>
      <c r="I334" s="368" t="s">
        <v>1156</v>
      </c>
      <c r="J334" s="368">
        <v>10</v>
      </c>
      <c r="K334" s="368">
        <v>193</v>
      </c>
      <c r="L334" s="368">
        <f t="shared" si="7"/>
        <v>1930</v>
      </c>
      <c r="M334" s="368" t="s">
        <v>404</v>
      </c>
      <c r="N334" s="368" t="s">
        <v>1347</v>
      </c>
    </row>
    <row r="335" spans="1:14" ht="20.100000000000001" customHeight="1">
      <c r="A335" s="323" t="s">
        <v>830</v>
      </c>
      <c r="B335" s="323" t="s">
        <v>830</v>
      </c>
      <c r="C335" s="323" t="s">
        <v>906</v>
      </c>
      <c r="D335" s="367" t="s">
        <v>1348</v>
      </c>
      <c r="E335" s="323" t="s">
        <v>940</v>
      </c>
      <c r="F335" s="323" t="s">
        <v>908</v>
      </c>
      <c r="G335" s="323" t="s">
        <v>381</v>
      </c>
      <c r="H335" s="323" t="s">
        <v>610</v>
      </c>
      <c r="I335" s="368" t="s">
        <v>1275</v>
      </c>
      <c r="J335" s="368">
        <v>25</v>
      </c>
      <c r="K335" s="368">
        <v>226</v>
      </c>
      <c r="L335" s="368">
        <f t="shared" si="7"/>
        <v>5650</v>
      </c>
      <c r="M335" s="368" t="s">
        <v>404</v>
      </c>
      <c r="N335" s="368" t="s">
        <v>1347</v>
      </c>
    </row>
    <row r="336" spans="1:14" ht="20.100000000000001" customHeight="1">
      <c r="A336" s="323" t="s">
        <v>830</v>
      </c>
      <c r="B336" s="323" t="s">
        <v>830</v>
      </c>
      <c r="C336" s="323" t="s">
        <v>906</v>
      </c>
      <c r="D336" s="367" t="s">
        <v>1348</v>
      </c>
      <c r="E336" s="323" t="s">
        <v>940</v>
      </c>
      <c r="F336" s="323" t="s">
        <v>908</v>
      </c>
      <c r="G336" s="323" t="s">
        <v>381</v>
      </c>
      <c r="H336" s="323" t="s">
        <v>1341</v>
      </c>
      <c r="I336" s="368" t="s">
        <v>1277</v>
      </c>
      <c r="J336" s="368">
        <v>30</v>
      </c>
      <c r="K336" s="368">
        <v>314</v>
      </c>
      <c r="L336" s="368">
        <f t="shared" si="7"/>
        <v>9420</v>
      </c>
      <c r="M336" s="368" t="s">
        <v>404</v>
      </c>
      <c r="N336" s="368" t="s">
        <v>1347</v>
      </c>
    </row>
    <row r="337" spans="1:14" ht="20.100000000000001" customHeight="1">
      <c r="A337" s="323" t="s">
        <v>830</v>
      </c>
      <c r="B337" s="323" t="s">
        <v>830</v>
      </c>
      <c r="C337" s="323" t="s">
        <v>906</v>
      </c>
      <c r="D337" s="367" t="s">
        <v>1350</v>
      </c>
      <c r="E337" s="323" t="s">
        <v>832</v>
      </c>
      <c r="F337" s="323" t="s">
        <v>1096</v>
      </c>
      <c r="G337" s="323" t="s">
        <v>121</v>
      </c>
      <c r="H337" s="323" t="s">
        <v>464</v>
      </c>
      <c r="I337" s="368" t="s">
        <v>419</v>
      </c>
      <c r="J337" s="368">
        <v>5</v>
      </c>
      <c r="K337" s="368">
        <v>20.2</v>
      </c>
      <c r="L337" s="368">
        <f t="shared" si="7"/>
        <v>101</v>
      </c>
      <c r="M337" s="368" t="s">
        <v>499</v>
      </c>
      <c r="N337" s="368" t="s">
        <v>1351</v>
      </c>
    </row>
    <row r="338" spans="1:14" ht="20.100000000000001" customHeight="1">
      <c r="A338" s="323" t="s">
        <v>830</v>
      </c>
      <c r="B338" s="323" t="s">
        <v>830</v>
      </c>
      <c r="C338" s="323" t="s">
        <v>906</v>
      </c>
      <c r="D338" s="367" t="s">
        <v>1350</v>
      </c>
      <c r="E338" s="323" t="s">
        <v>832</v>
      </c>
      <c r="F338" s="323" t="s">
        <v>1096</v>
      </c>
      <c r="G338" s="323" t="s">
        <v>121</v>
      </c>
      <c r="H338" s="323" t="s">
        <v>464</v>
      </c>
      <c r="I338" s="368" t="s">
        <v>428</v>
      </c>
      <c r="J338" s="368">
        <v>6</v>
      </c>
      <c r="K338" s="368">
        <v>44</v>
      </c>
      <c r="L338" s="368">
        <f t="shared" si="7"/>
        <v>264</v>
      </c>
      <c r="M338" s="368" t="s">
        <v>499</v>
      </c>
      <c r="N338" s="368" t="s">
        <v>1351</v>
      </c>
    </row>
    <row r="339" spans="1:14" ht="20.100000000000001" customHeight="1">
      <c r="A339" s="323" t="s">
        <v>830</v>
      </c>
      <c r="B339" s="323" t="s">
        <v>830</v>
      </c>
      <c r="C339" s="323" t="s">
        <v>906</v>
      </c>
      <c r="D339" s="367" t="s">
        <v>1350</v>
      </c>
      <c r="E339" s="323" t="s">
        <v>832</v>
      </c>
      <c r="F339" s="323" t="s">
        <v>1096</v>
      </c>
      <c r="G339" s="323" t="s">
        <v>121</v>
      </c>
      <c r="H339" s="323" t="s">
        <v>464</v>
      </c>
      <c r="I339" s="368" t="s">
        <v>423</v>
      </c>
      <c r="J339" s="368">
        <v>2</v>
      </c>
      <c r="K339" s="368">
        <v>65.5</v>
      </c>
      <c r="L339" s="368">
        <f t="shared" si="7"/>
        <v>131</v>
      </c>
      <c r="M339" s="368" t="s">
        <v>499</v>
      </c>
      <c r="N339" s="368" t="s">
        <v>1351</v>
      </c>
    </row>
    <row r="340" spans="1:14" ht="20.100000000000001" customHeight="1">
      <c r="A340" s="323" t="s">
        <v>830</v>
      </c>
      <c r="B340" s="323" t="s">
        <v>830</v>
      </c>
      <c r="C340" s="323" t="s">
        <v>906</v>
      </c>
      <c r="D340" s="367" t="s">
        <v>1350</v>
      </c>
      <c r="E340" s="323" t="s">
        <v>832</v>
      </c>
      <c r="F340" s="323" t="s">
        <v>1096</v>
      </c>
      <c r="G340" s="323" t="s">
        <v>121</v>
      </c>
      <c r="H340" s="323" t="s">
        <v>464</v>
      </c>
      <c r="I340" s="368" t="s">
        <v>432</v>
      </c>
      <c r="J340" s="368">
        <v>2</v>
      </c>
      <c r="K340" s="368">
        <v>31</v>
      </c>
      <c r="L340" s="368">
        <f t="shared" si="7"/>
        <v>62</v>
      </c>
      <c r="M340" s="368" t="s">
        <v>499</v>
      </c>
      <c r="N340" s="368" t="s">
        <v>1351</v>
      </c>
    </row>
    <row r="341" spans="1:14" ht="20.100000000000001" customHeight="1">
      <c r="A341" s="323" t="s">
        <v>830</v>
      </c>
      <c r="B341" s="323" t="s">
        <v>830</v>
      </c>
      <c r="C341" s="323" t="s">
        <v>906</v>
      </c>
      <c r="D341" s="367" t="s">
        <v>1350</v>
      </c>
      <c r="E341" s="323" t="s">
        <v>832</v>
      </c>
      <c r="F341" s="323" t="s">
        <v>1096</v>
      </c>
      <c r="G341" s="323" t="s">
        <v>121</v>
      </c>
      <c r="H341" s="323" t="s">
        <v>464</v>
      </c>
      <c r="I341" s="368" t="s">
        <v>423</v>
      </c>
      <c r="J341" s="368">
        <v>12</v>
      </c>
      <c r="K341" s="368">
        <v>65.5</v>
      </c>
      <c r="L341" s="368">
        <f t="shared" si="7"/>
        <v>786</v>
      </c>
      <c r="M341" s="368" t="s">
        <v>499</v>
      </c>
      <c r="N341" s="368" t="s">
        <v>1351</v>
      </c>
    </row>
    <row r="342" spans="1:14" ht="20.100000000000001" customHeight="1">
      <c r="A342" s="323" t="s">
        <v>830</v>
      </c>
      <c r="B342" s="323" t="s">
        <v>830</v>
      </c>
      <c r="C342" s="323" t="s">
        <v>906</v>
      </c>
      <c r="D342" s="367" t="s">
        <v>1352</v>
      </c>
      <c r="E342" s="323" t="s">
        <v>832</v>
      </c>
      <c r="F342" s="323" t="s">
        <v>1248</v>
      </c>
      <c r="G342" s="323" t="s">
        <v>1353</v>
      </c>
      <c r="H342" s="323" t="s">
        <v>580</v>
      </c>
      <c r="I342" s="368" t="s">
        <v>399</v>
      </c>
      <c r="J342" s="368">
        <v>18</v>
      </c>
      <c r="K342" s="368">
        <v>840</v>
      </c>
      <c r="L342" s="368">
        <f t="shared" si="7"/>
        <v>15120</v>
      </c>
      <c r="M342" s="368" t="s">
        <v>1354</v>
      </c>
      <c r="N342" s="368" t="s">
        <v>1351</v>
      </c>
    </row>
    <row r="343" spans="1:14" ht="20.100000000000001" customHeight="1">
      <c r="A343" s="323" t="s">
        <v>830</v>
      </c>
      <c r="B343" s="323" t="s">
        <v>830</v>
      </c>
      <c r="C343" s="323" t="s">
        <v>906</v>
      </c>
      <c r="D343" s="367" t="s">
        <v>1352</v>
      </c>
      <c r="E343" s="323" t="s">
        <v>832</v>
      </c>
      <c r="F343" s="323" t="s">
        <v>1248</v>
      </c>
      <c r="G343" s="323" t="s">
        <v>1353</v>
      </c>
      <c r="H343" s="323" t="s">
        <v>580</v>
      </c>
      <c r="I343" s="368" t="s">
        <v>398</v>
      </c>
      <c r="J343" s="368">
        <v>5</v>
      </c>
      <c r="K343" s="368">
        <v>1440</v>
      </c>
      <c r="L343" s="368">
        <f t="shared" si="7"/>
        <v>7200</v>
      </c>
      <c r="M343" s="368" t="s">
        <v>1354</v>
      </c>
      <c r="N343" s="368" t="s">
        <v>1351</v>
      </c>
    </row>
    <row r="344" spans="1:14" ht="20.100000000000001" customHeight="1">
      <c r="A344" s="323" t="s">
        <v>830</v>
      </c>
      <c r="B344" s="323" t="s">
        <v>830</v>
      </c>
      <c r="C344" s="323" t="s">
        <v>906</v>
      </c>
      <c r="D344" s="367" t="s">
        <v>1352</v>
      </c>
      <c r="E344" s="323" t="s">
        <v>832</v>
      </c>
      <c r="F344" s="323" t="s">
        <v>1248</v>
      </c>
      <c r="G344" s="323" t="s">
        <v>1353</v>
      </c>
      <c r="H344" s="323" t="s">
        <v>580</v>
      </c>
      <c r="I344" s="368" t="s">
        <v>400</v>
      </c>
      <c r="J344" s="368">
        <v>6</v>
      </c>
      <c r="K344" s="368">
        <v>735</v>
      </c>
      <c r="L344" s="368">
        <f t="shared" si="7"/>
        <v>4410</v>
      </c>
      <c r="M344" s="368" t="s">
        <v>1354</v>
      </c>
      <c r="N344" s="368" t="s">
        <v>1351</v>
      </c>
    </row>
    <row r="345" spans="1:14" ht="20.100000000000001" customHeight="1">
      <c r="A345" s="323" t="s">
        <v>830</v>
      </c>
      <c r="B345" s="323" t="s">
        <v>830</v>
      </c>
      <c r="C345" s="323" t="s">
        <v>906</v>
      </c>
      <c r="D345" s="367" t="s">
        <v>1355</v>
      </c>
      <c r="E345" s="323" t="s">
        <v>832</v>
      </c>
      <c r="F345" s="323" t="s">
        <v>1008</v>
      </c>
      <c r="G345" s="323" t="s">
        <v>604</v>
      </c>
      <c r="H345" s="323" t="s">
        <v>492</v>
      </c>
      <c r="I345" s="368" t="s">
        <v>399</v>
      </c>
      <c r="J345" s="368">
        <v>6</v>
      </c>
      <c r="K345" s="368">
        <v>380</v>
      </c>
      <c r="L345" s="368">
        <f t="shared" si="7"/>
        <v>2280</v>
      </c>
      <c r="M345" s="368" t="s">
        <v>1354</v>
      </c>
      <c r="N345" s="368" t="s">
        <v>1351</v>
      </c>
    </row>
    <row r="346" spans="1:14" ht="20.100000000000001" customHeight="1">
      <c r="A346" s="323" t="s">
        <v>830</v>
      </c>
      <c r="B346" s="323" t="s">
        <v>830</v>
      </c>
      <c r="C346" s="323" t="s">
        <v>906</v>
      </c>
      <c r="D346" s="367" t="s">
        <v>1355</v>
      </c>
      <c r="E346" s="323" t="s">
        <v>832</v>
      </c>
      <c r="F346" s="323" t="s">
        <v>1008</v>
      </c>
      <c r="G346" s="323" t="s">
        <v>446</v>
      </c>
      <c r="H346" s="323" t="s">
        <v>543</v>
      </c>
      <c r="I346" s="368" t="s">
        <v>414</v>
      </c>
      <c r="J346" s="368">
        <v>2</v>
      </c>
      <c r="K346" s="368">
        <v>88</v>
      </c>
      <c r="L346" s="368">
        <f t="shared" ref="L346" si="8">K346*J346</f>
        <v>176</v>
      </c>
      <c r="M346" s="368" t="s">
        <v>1356</v>
      </c>
      <c r="N346" s="368" t="s">
        <v>1351</v>
      </c>
    </row>
    <row r="347" spans="1:14" ht="20.100000000000001" customHeight="1">
      <c r="A347" s="323" t="s">
        <v>830</v>
      </c>
      <c r="B347" s="323" t="s">
        <v>830</v>
      </c>
      <c r="C347" s="323" t="s">
        <v>906</v>
      </c>
      <c r="D347" s="367" t="s">
        <v>1357</v>
      </c>
      <c r="E347" s="323" t="s">
        <v>823</v>
      </c>
      <c r="F347" s="323" t="s">
        <v>992</v>
      </c>
      <c r="G347" s="323" t="s">
        <v>992</v>
      </c>
      <c r="H347" s="323" t="s">
        <v>992</v>
      </c>
      <c r="I347" s="368" t="s">
        <v>992</v>
      </c>
      <c r="J347" s="368" t="s">
        <v>992</v>
      </c>
      <c r="K347" s="368" t="s">
        <v>992</v>
      </c>
      <c r="L347" s="368" t="s">
        <v>992</v>
      </c>
      <c r="M347" s="368" t="s">
        <v>992</v>
      </c>
      <c r="N347" s="368" t="s">
        <v>992</v>
      </c>
    </row>
    <row r="348" spans="1:14" ht="20.100000000000001" customHeight="1">
      <c r="A348" s="323" t="s">
        <v>829</v>
      </c>
      <c r="B348" s="323" t="s">
        <v>1115</v>
      </c>
      <c r="C348" s="323" t="s">
        <v>906</v>
      </c>
      <c r="D348" s="367" t="s">
        <v>1358</v>
      </c>
      <c r="E348" s="323" t="s">
        <v>940</v>
      </c>
      <c r="F348" s="323" t="s">
        <v>908</v>
      </c>
      <c r="G348" s="323" t="s">
        <v>381</v>
      </c>
      <c r="H348" s="323" t="s">
        <v>612</v>
      </c>
      <c r="I348" s="368" t="s">
        <v>423</v>
      </c>
      <c r="J348" s="368">
        <v>2</v>
      </c>
      <c r="K348" s="368">
        <v>162</v>
      </c>
      <c r="L348" s="368">
        <f t="shared" ref="L348:L360" si="9">K348*J348</f>
        <v>324</v>
      </c>
      <c r="M348" s="368" t="s">
        <v>404</v>
      </c>
      <c r="N348" s="368" t="s">
        <v>1359</v>
      </c>
    </row>
    <row r="349" spans="1:14" ht="20.100000000000001" customHeight="1">
      <c r="A349" s="323" t="s">
        <v>829</v>
      </c>
      <c r="B349" s="323" t="s">
        <v>1115</v>
      </c>
      <c r="C349" s="323" t="s">
        <v>906</v>
      </c>
      <c r="D349" s="367" t="s">
        <v>1358</v>
      </c>
      <c r="E349" s="323" t="s">
        <v>940</v>
      </c>
      <c r="F349" s="323" t="s">
        <v>908</v>
      </c>
      <c r="G349" s="323" t="s">
        <v>381</v>
      </c>
      <c r="H349" s="323" t="s">
        <v>609</v>
      </c>
      <c r="I349" s="368" t="s">
        <v>398</v>
      </c>
      <c r="J349" s="368">
        <v>3</v>
      </c>
      <c r="K349" s="368">
        <v>475</v>
      </c>
      <c r="L349" s="368">
        <f t="shared" si="9"/>
        <v>1425</v>
      </c>
      <c r="M349" s="368" t="s">
        <v>404</v>
      </c>
      <c r="N349" s="368" t="s">
        <v>1359</v>
      </c>
    </row>
    <row r="350" spans="1:14" ht="20.100000000000001" customHeight="1">
      <c r="A350" s="323" t="s">
        <v>829</v>
      </c>
      <c r="B350" s="323" t="s">
        <v>1115</v>
      </c>
      <c r="C350" s="323" t="s">
        <v>906</v>
      </c>
      <c r="D350" s="367" t="s">
        <v>1360</v>
      </c>
      <c r="E350" s="323" t="s">
        <v>844</v>
      </c>
      <c r="F350" s="323" t="s">
        <v>826</v>
      </c>
      <c r="G350" s="323" t="s">
        <v>405</v>
      </c>
      <c r="H350" s="323" t="s">
        <v>807</v>
      </c>
      <c r="I350" s="368" t="s">
        <v>423</v>
      </c>
      <c r="J350" s="368">
        <v>2</v>
      </c>
      <c r="K350" s="368">
        <v>56</v>
      </c>
      <c r="L350" s="368">
        <f t="shared" si="9"/>
        <v>112</v>
      </c>
      <c r="M350" s="368" t="s">
        <v>1361</v>
      </c>
      <c r="N350" s="368" t="s">
        <v>1359</v>
      </c>
    </row>
    <row r="351" spans="1:14" ht="20.100000000000001" customHeight="1">
      <c r="A351" s="323" t="s">
        <v>829</v>
      </c>
      <c r="B351" s="323" t="s">
        <v>1115</v>
      </c>
      <c r="C351" s="323" t="s">
        <v>906</v>
      </c>
      <c r="D351" s="367" t="s">
        <v>1360</v>
      </c>
      <c r="E351" s="323" t="s">
        <v>844</v>
      </c>
      <c r="F351" s="323" t="s">
        <v>826</v>
      </c>
      <c r="G351" s="323" t="s">
        <v>405</v>
      </c>
      <c r="H351" s="323" t="s">
        <v>1362</v>
      </c>
      <c r="I351" s="368" t="s">
        <v>398</v>
      </c>
      <c r="J351" s="368">
        <v>3</v>
      </c>
      <c r="K351" s="368">
        <v>200</v>
      </c>
      <c r="L351" s="368">
        <f t="shared" si="9"/>
        <v>600</v>
      </c>
      <c r="M351" s="368" t="s">
        <v>1361</v>
      </c>
      <c r="N351" s="368" t="s">
        <v>1359</v>
      </c>
    </row>
    <row r="352" spans="1:14" ht="20.100000000000001" customHeight="1">
      <c r="A352" s="323" t="s">
        <v>829</v>
      </c>
      <c r="B352" s="323" t="s">
        <v>1126</v>
      </c>
      <c r="C352" s="323" t="s">
        <v>906</v>
      </c>
      <c r="D352" s="367" t="s">
        <v>1363</v>
      </c>
      <c r="E352" s="323" t="s">
        <v>1134</v>
      </c>
      <c r="F352" s="323" t="s">
        <v>1364</v>
      </c>
      <c r="G352" s="323" t="s">
        <v>1365</v>
      </c>
      <c r="H352" s="323" t="s">
        <v>1366</v>
      </c>
      <c r="I352" s="379" t="s">
        <v>1120</v>
      </c>
      <c r="J352" s="368">
        <v>1</v>
      </c>
      <c r="K352" s="368">
        <v>15500</v>
      </c>
      <c r="L352" s="368">
        <f t="shared" si="9"/>
        <v>15500</v>
      </c>
      <c r="M352" s="368"/>
      <c r="N352" s="368" t="s">
        <v>1126</v>
      </c>
    </row>
    <row r="353" spans="1:14" ht="20.100000000000001" customHeight="1">
      <c r="A353" s="323" t="s">
        <v>829</v>
      </c>
      <c r="B353" s="323" t="s">
        <v>830</v>
      </c>
      <c r="C353" s="323" t="s">
        <v>906</v>
      </c>
      <c r="D353" s="367" t="s">
        <v>1367</v>
      </c>
      <c r="E353" s="323" t="s">
        <v>832</v>
      </c>
      <c r="F353" s="323" t="s">
        <v>932</v>
      </c>
      <c r="G353" s="323" t="s">
        <v>549</v>
      </c>
      <c r="H353" s="323" t="s">
        <v>615</v>
      </c>
      <c r="I353" s="368" t="s">
        <v>423</v>
      </c>
      <c r="J353" s="368">
        <v>1</v>
      </c>
      <c r="K353" s="368">
        <v>232</v>
      </c>
      <c r="L353" s="368">
        <f t="shared" si="9"/>
        <v>232</v>
      </c>
      <c r="M353" s="368" t="s">
        <v>1368</v>
      </c>
      <c r="N353" s="368" t="s">
        <v>1369</v>
      </c>
    </row>
    <row r="354" spans="1:14" ht="20.100000000000001" customHeight="1">
      <c r="A354" s="323" t="s">
        <v>829</v>
      </c>
      <c r="B354" s="323" t="s">
        <v>830</v>
      </c>
      <c r="C354" s="323" t="s">
        <v>906</v>
      </c>
      <c r="D354" s="367" t="s">
        <v>1367</v>
      </c>
      <c r="E354" s="323" t="s">
        <v>832</v>
      </c>
      <c r="F354" s="323" t="s">
        <v>932</v>
      </c>
      <c r="G354" s="323" t="s">
        <v>549</v>
      </c>
      <c r="H354" s="323" t="s">
        <v>615</v>
      </c>
      <c r="I354" s="368" t="s">
        <v>400</v>
      </c>
      <c r="J354" s="368">
        <v>2</v>
      </c>
      <c r="K354" s="368">
        <v>393</v>
      </c>
      <c r="L354" s="368">
        <f t="shared" si="9"/>
        <v>786</v>
      </c>
      <c r="M354" s="368" t="s">
        <v>1368</v>
      </c>
      <c r="N354" s="368" t="s">
        <v>1369</v>
      </c>
    </row>
    <row r="355" spans="1:14" ht="20.100000000000001" customHeight="1">
      <c r="A355" s="323" t="s">
        <v>829</v>
      </c>
      <c r="B355" s="323" t="s">
        <v>835</v>
      </c>
      <c r="C355" s="323" t="s">
        <v>906</v>
      </c>
      <c r="D355" s="367" t="s">
        <v>1370</v>
      </c>
      <c r="E355" s="323" t="s">
        <v>962</v>
      </c>
      <c r="F355" s="323" t="s">
        <v>1001</v>
      </c>
      <c r="G355" s="323" t="s">
        <v>528</v>
      </c>
      <c r="H355" s="323" t="s">
        <v>430</v>
      </c>
      <c r="I355" s="368" t="s">
        <v>1371</v>
      </c>
      <c r="J355" s="368">
        <v>875</v>
      </c>
      <c r="K355" s="368">
        <f>1.8</f>
        <v>1.8</v>
      </c>
      <c r="L355" s="368">
        <f t="shared" si="9"/>
        <v>1575</v>
      </c>
      <c r="M355" s="368" t="s">
        <v>1372</v>
      </c>
      <c r="N355" s="368" t="s">
        <v>1373</v>
      </c>
    </row>
    <row r="356" spans="1:14" ht="20.100000000000001" customHeight="1">
      <c r="A356" s="323" t="s">
        <v>829</v>
      </c>
      <c r="B356" s="323" t="s">
        <v>835</v>
      </c>
      <c r="C356" s="323" t="s">
        <v>906</v>
      </c>
      <c r="D356" s="367" t="s">
        <v>1370</v>
      </c>
      <c r="E356" s="323" t="s">
        <v>962</v>
      </c>
      <c r="F356" s="323" t="s">
        <v>1001</v>
      </c>
      <c r="G356" s="323" t="s">
        <v>528</v>
      </c>
      <c r="H356" s="323" t="s">
        <v>430</v>
      </c>
      <c r="I356" s="368" t="s">
        <v>1374</v>
      </c>
      <c r="J356" s="368">
        <v>65</v>
      </c>
      <c r="K356" s="368">
        <v>2.25</v>
      </c>
      <c r="L356" s="368">
        <f t="shared" si="9"/>
        <v>146.25</v>
      </c>
      <c r="M356" s="368" t="s">
        <v>1372</v>
      </c>
      <c r="N356" s="368" t="s">
        <v>1373</v>
      </c>
    </row>
    <row r="357" spans="1:14" ht="20.100000000000001" customHeight="1">
      <c r="A357" s="323" t="s">
        <v>829</v>
      </c>
      <c r="B357" s="323" t="s">
        <v>835</v>
      </c>
      <c r="C357" s="323" t="s">
        <v>906</v>
      </c>
      <c r="D357" s="367" t="s">
        <v>1370</v>
      </c>
      <c r="E357" s="323" t="s">
        <v>962</v>
      </c>
      <c r="F357" s="323" t="s">
        <v>1001</v>
      </c>
      <c r="G357" s="323" t="s">
        <v>528</v>
      </c>
      <c r="H357" s="323" t="s">
        <v>430</v>
      </c>
      <c r="I357" s="368" t="s">
        <v>1375</v>
      </c>
      <c r="J357" s="368">
        <v>20</v>
      </c>
      <c r="K357" s="368">
        <v>2.7</v>
      </c>
      <c r="L357" s="368">
        <f t="shared" si="9"/>
        <v>54</v>
      </c>
      <c r="M357" s="368" t="s">
        <v>1372</v>
      </c>
      <c r="N357" s="368" t="s">
        <v>1373</v>
      </c>
    </row>
    <row r="358" spans="1:14" ht="20.100000000000001" customHeight="1">
      <c r="A358" s="323" t="s">
        <v>829</v>
      </c>
      <c r="B358" s="323" t="s">
        <v>835</v>
      </c>
      <c r="C358" s="323" t="s">
        <v>906</v>
      </c>
      <c r="D358" s="367" t="s">
        <v>1370</v>
      </c>
      <c r="E358" s="323" t="s">
        <v>962</v>
      </c>
      <c r="F358" s="323" t="s">
        <v>1001</v>
      </c>
      <c r="G358" s="323" t="s">
        <v>528</v>
      </c>
      <c r="H358" s="323" t="s">
        <v>426</v>
      </c>
      <c r="I358" s="368" t="s">
        <v>1376</v>
      </c>
      <c r="J358" s="368">
        <v>170</v>
      </c>
      <c r="K358" s="368">
        <v>1.8</v>
      </c>
      <c r="L358" s="368">
        <f t="shared" si="9"/>
        <v>306</v>
      </c>
      <c r="M358" s="368" t="s">
        <v>1372</v>
      </c>
      <c r="N358" s="368" t="s">
        <v>1373</v>
      </c>
    </row>
    <row r="359" spans="1:14" ht="20.100000000000001" customHeight="1">
      <c r="A359" s="323" t="s">
        <v>829</v>
      </c>
      <c r="B359" s="323" t="s">
        <v>835</v>
      </c>
      <c r="C359" s="323" t="s">
        <v>906</v>
      </c>
      <c r="D359" s="367" t="s">
        <v>1370</v>
      </c>
      <c r="E359" s="323" t="s">
        <v>962</v>
      </c>
      <c r="F359" s="323" t="s">
        <v>1001</v>
      </c>
      <c r="G359" s="323" t="s">
        <v>1377</v>
      </c>
      <c r="H359" s="385" t="s">
        <v>1120</v>
      </c>
      <c r="I359" s="368" t="s">
        <v>1378</v>
      </c>
      <c r="J359" s="368">
        <v>4</v>
      </c>
      <c r="K359" s="368">
        <v>50</v>
      </c>
      <c r="L359" s="368">
        <f t="shared" si="9"/>
        <v>200</v>
      </c>
      <c r="M359" s="368" t="s">
        <v>1372</v>
      </c>
      <c r="N359" s="368" t="s">
        <v>1373</v>
      </c>
    </row>
    <row r="360" spans="1:14" ht="20.100000000000001" customHeight="1">
      <c r="A360" s="323" t="s">
        <v>830</v>
      </c>
      <c r="B360" s="323" t="s">
        <v>830</v>
      </c>
      <c r="C360" s="323" t="s">
        <v>906</v>
      </c>
      <c r="D360" s="367" t="s">
        <v>1379</v>
      </c>
      <c r="E360" s="323" t="s">
        <v>832</v>
      </c>
      <c r="F360" s="323" t="s">
        <v>1316</v>
      </c>
      <c r="G360" s="323" t="s">
        <v>458</v>
      </c>
      <c r="H360" s="323" t="s">
        <v>481</v>
      </c>
      <c r="I360" s="368" t="s">
        <v>423</v>
      </c>
      <c r="J360" s="368">
        <v>2</v>
      </c>
      <c r="K360" s="368">
        <v>280</v>
      </c>
      <c r="L360" s="368">
        <f t="shared" si="9"/>
        <v>560</v>
      </c>
      <c r="M360" s="368" t="s">
        <v>1380</v>
      </c>
      <c r="N360" s="368" t="s">
        <v>1381</v>
      </c>
    </row>
    <row r="361" spans="1:14" ht="20.100000000000001" customHeight="1">
      <c r="A361" s="323" t="s">
        <v>829</v>
      </c>
      <c r="B361" s="323" t="s">
        <v>1692</v>
      </c>
      <c r="C361" s="323" t="s">
        <v>906</v>
      </c>
      <c r="D361" s="367" t="s">
        <v>1382</v>
      </c>
      <c r="E361" s="323" t="s">
        <v>962</v>
      </c>
      <c r="F361" s="323" t="s">
        <v>969</v>
      </c>
      <c r="G361" s="323"/>
      <c r="H361" s="323"/>
      <c r="I361" s="368"/>
      <c r="J361" s="368">
        <f>'[3]阀业-新'!$J$81</f>
        <v>11775</v>
      </c>
      <c r="K361" s="368"/>
      <c r="L361" s="368">
        <v>11258.6</v>
      </c>
      <c r="M361" s="368"/>
      <c r="N361" s="368"/>
    </row>
    <row r="362" spans="1:14" ht="20.100000000000001" customHeight="1">
      <c r="A362" s="323" t="s">
        <v>830</v>
      </c>
      <c r="B362" s="323" t="s">
        <v>830</v>
      </c>
      <c r="C362" s="323" t="s">
        <v>906</v>
      </c>
      <c r="D362" s="367" t="s">
        <v>1383</v>
      </c>
      <c r="E362" s="323" t="s">
        <v>832</v>
      </c>
      <c r="F362" s="323" t="s">
        <v>1057</v>
      </c>
      <c r="G362" s="323" t="s">
        <v>111</v>
      </c>
      <c r="H362" s="323" t="s">
        <v>482</v>
      </c>
      <c r="I362" s="368" t="s">
        <v>423</v>
      </c>
      <c r="J362" s="368">
        <v>4</v>
      </c>
      <c r="K362" s="368">
        <v>386</v>
      </c>
      <c r="L362" s="368">
        <f t="shared" ref="L362:L396" si="10">K362*J362</f>
        <v>1544</v>
      </c>
      <c r="M362" s="368" t="s">
        <v>1384</v>
      </c>
      <c r="N362" s="368" t="s">
        <v>1385</v>
      </c>
    </row>
    <row r="363" spans="1:14" ht="20.100000000000001" customHeight="1">
      <c r="A363" s="323" t="s">
        <v>830</v>
      </c>
      <c r="B363" s="323" t="s">
        <v>830</v>
      </c>
      <c r="C363" s="323" t="s">
        <v>906</v>
      </c>
      <c r="D363" s="367" t="s">
        <v>1386</v>
      </c>
      <c r="E363" s="323" t="s">
        <v>823</v>
      </c>
      <c r="F363" s="323" t="s">
        <v>1094</v>
      </c>
      <c r="G363" s="323" t="s">
        <v>382</v>
      </c>
      <c r="H363" s="323" t="s">
        <v>424</v>
      </c>
      <c r="I363" s="368" t="s">
        <v>509</v>
      </c>
      <c r="J363" s="368">
        <v>3</v>
      </c>
      <c r="K363" s="368">
        <v>300</v>
      </c>
      <c r="L363" s="368">
        <f t="shared" si="10"/>
        <v>900</v>
      </c>
      <c r="M363" s="368" t="s">
        <v>1387</v>
      </c>
      <c r="N363" s="368" t="s">
        <v>1388</v>
      </c>
    </row>
    <row r="364" spans="1:14" s="444" customFormat="1" ht="20.100000000000001" customHeight="1">
      <c r="A364" s="443" t="s">
        <v>830</v>
      </c>
      <c r="B364" s="443" t="s">
        <v>830</v>
      </c>
      <c r="C364" s="443" t="s">
        <v>906</v>
      </c>
      <c r="D364" s="444" t="s">
        <v>1389</v>
      </c>
      <c r="E364" s="443" t="s">
        <v>823</v>
      </c>
      <c r="F364" s="443" t="s">
        <v>901</v>
      </c>
      <c r="G364" s="443" t="s">
        <v>382</v>
      </c>
      <c r="H364" s="443" t="s">
        <v>3665</v>
      </c>
      <c r="I364" s="350" t="s">
        <v>399</v>
      </c>
      <c r="J364" s="350">
        <v>2</v>
      </c>
      <c r="K364" s="350">
        <v>1419</v>
      </c>
      <c r="L364" s="350">
        <v>2838</v>
      </c>
      <c r="M364" s="350"/>
      <c r="N364" s="350"/>
    </row>
    <row r="365" spans="1:14" ht="20.100000000000001" customHeight="1">
      <c r="A365" s="323" t="s">
        <v>830</v>
      </c>
      <c r="B365" s="323" t="s">
        <v>830</v>
      </c>
      <c r="C365" s="323" t="s">
        <v>906</v>
      </c>
      <c r="D365" s="367" t="s">
        <v>1390</v>
      </c>
      <c r="E365" s="323" t="s">
        <v>832</v>
      </c>
      <c r="F365" s="323" t="s">
        <v>1391</v>
      </c>
      <c r="G365" s="323" t="s">
        <v>111</v>
      </c>
      <c r="H365" s="323" t="s">
        <v>554</v>
      </c>
      <c r="I365" s="368" t="s">
        <v>399</v>
      </c>
      <c r="J365" s="368">
        <v>6</v>
      </c>
      <c r="K365" s="368">
        <v>203</v>
      </c>
      <c r="L365" s="368">
        <f t="shared" si="10"/>
        <v>1218</v>
      </c>
      <c r="M365" s="368" t="s">
        <v>1392</v>
      </c>
      <c r="N365" s="368" t="s">
        <v>1393</v>
      </c>
    </row>
    <row r="366" spans="1:14" ht="20.100000000000001" customHeight="1">
      <c r="A366" s="323" t="s">
        <v>830</v>
      </c>
      <c r="B366" s="323" t="s">
        <v>830</v>
      </c>
      <c r="C366" s="323" t="s">
        <v>906</v>
      </c>
      <c r="D366" s="367" t="s">
        <v>1390</v>
      </c>
      <c r="E366" s="323" t="s">
        <v>832</v>
      </c>
      <c r="F366" s="323" t="s">
        <v>1391</v>
      </c>
      <c r="G366" s="323" t="s">
        <v>111</v>
      </c>
      <c r="H366" s="323" t="s">
        <v>554</v>
      </c>
      <c r="I366" s="368" t="s">
        <v>389</v>
      </c>
      <c r="J366" s="368">
        <v>2</v>
      </c>
      <c r="K366" s="368">
        <v>261</v>
      </c>
      <c r="L366" s="368">
        <f t="shared" si="10"/>
        <v>522</v>
      </c>
      <c r="M366" s="368" t="s">
        <v>1394</v>
      </c>
      <c r="N366" s="368" t="s">
        <v>1393</v>
      </c>
    </row>
    <row r="367" spans="1:14" ht="20.100000000000001" customHeight="1">
      <c r="A367" s="323" t="s">
        <v>830</v>
      </c>
      <c r="B367" s="323" t="s">
        <v>830</v>
      </c>
      <c r="C367" s="323" t="s">
        <v>906</v>
      </c>
      <c r="D367" s="367" t="s">
        <v>1390</v>
      </c>
      <c r="E367" s="323" t="s">
        <v>832</v>
      </c>
      <c r="F367" s="323" t="s">
        <v>1391</v>
      </c>
      <c r="G367" s="323" t="s">
        <v>111</v>
      </c>
      <c r="H367" s="323" t="s">
        <v>554</v>
      </c>
      <c r="I367" s="368" t="s">
        <v>422</v>
      </c>
      <c r="J367" s="368">
        <v>3</v>
      </c>
      <c r="K367" s="368">
        <v>608</v>
      </c>
      <c r="L367" s="368">
        <f t="shared" si="10"/>
        <v>1824</v>
      </c>
      <c r="M367" s="368" t="s">
        <v>1394</v>
      </c>
      <c r="N367" s="368" t="s">
        <v>1393</v>
      </c>
    </row>
    <row r="368" spans="1:14" ht="20.100000000000001" customHeight="1">
      <c r="A368" s="323" t="s">
        <v>830</v>
      </c>
      <c r="B368" s="323" t="s">
        <v>830</v>
      </c>
      <c r="C368" s="323" t="s">
        <v>906</v>
      </c>
      <c r="D368" s="367" t="s">
        <v>1390</v>
      </c>
      <c r="E368" s="323" t="s">
        <v>832</v>
      </c>
      <c r="F368" s="323" t="s">
        <v>1391</v>
      </c>
      <c r="G368" s="323" t="s">
        <v>406</v>
      </c>
      <c r="H368" s="323" t="s">
        <v>461</v>
      </c>
      <c r="I368" s="368" t="s">
        <v>389</v>
      </c>
      <c r="J368" s="368">
        <v>6</v>
      </c>
      <c r="K368" s="368">
        <v>490</v>
      </c>
      <c r="L368" s="368">
        <f t="shared" si="10"/>
        <v>2940</v>
      </c>
      <c r="M368" s="368" t="s">
        <v>1395</v>
      </c>
      <c r="N368" s="368" t="s">
        <v>1393</v>
      </c>
    </row>
    <row r="369" spans="1:14" ht="20.100000000000001" customHeight="1">
      <c r="A369" s="323" t="s">
        <v>830</v>
      </c>
      <c r="B369" s="323" t="s">
        <v>830</v>
      </c>
      <c r="C369" s="323" t="s">
        <v>906</v>
      </c>
      <c r="D369" s="367" t="s">
        <v>1390</v>
      </c>
      <c r="E369" s="323" t="s">
        <v>832</v>
      </c>
      <c r="F369" s="323" t="s">
        <v>1391</v>
      </c>
      <c r="G369" s="323" t="s">
        <v>406</v>
      </c>
      <c r="H369" s="323" t="s">
        <v>461</v>
      </c>
      <c r="I369" s="368" t="s">
        <v>398</v>
      </c>
      <c r="J369" s="368">
        <v>4</v>
      </c>
      <c r="K369" s="368">
        <v>670</v>
      </c>
      <c r="L369" s="368">
        <f t="shared" si="10"/>
        <v>2680</v>
      </c>
      <c r="M369" s="368" t="s">
        <v>1395</v>
      </c>
      <c r="N369" s="368" t="s">
        <v>1393</v>
      </c>
    </row>
    <row r="370" spans="1:14" ht="20.100000000000001" customHeight="1">
      <c r="A370" s="323" t="s">
        <v>830</v>
      </c>
      <c r="B370" s="323" t="s">
        <v>830</v>
      </c>
      <c r="C370" s="323" t="s">
        <v>906</v>
      </c>
      <c r="D370" s="367" t="s">
        <v>1390</v>
      </c>
      <c r="E370" s="323" t="s">
        <v>832</v>
      </c>
      <c r="F370" s="323" t="s">
        <v>1391</v>
      </c>
      <c r="G370" s="323" t="s">
        <v>406</v>
      </c>
      <c r="H370" s="323" t="s">
        <v>461</v>
      </c>
      <c r="I370" s="368" t="s">
        <v>416</v>
      </c>
      <c r="J370" s="368">
        <v>3</v>
      </c>
      <c r="K370" s="368">
        <v>2020</v>
      </c>
      <c r="L370" s="368">
        <f t="shared" si="10"/>
        <v>6060</v>
      </c>
      <c r="M370" s="368" t="s">
        <v>1395</v>
      </c>
      <c r="N370" s="368" t="s">
        <v>1393</v>
      </c>
    </row>
    <row r="371" spans="1:14" ht="20.100000000000001" customHeight="1">
      <c r="A371" s="323" t="s">
        <v>830</v>
      </c>
      <c r="B371" s="323" t="s">
        <v>830</v>
      </c>
      <c r="C371" s="323" t="s">
        <v>906</v>
      </c>
      <c r="D371" s="367" t="s">
        <v>1396</v>
      </c>
      <c r="E371" s="323" t="s">
        <v>832</v>
      </c>
      <c r="F371" s="323" t="s">
        <v>1050</v>
      </c>
      <c r="G371" s="323" t="s">
        <v>1064</v>
      </c>
      <c r="H371" s="323" t="s">
        <v>623</v>
      </c>
      <c r="I371" s="368" t="s">
        <v>399</v>
      </c>
      <c r="J371" s="368">
        <v>2</v>
      </c>
      <c r="K371" s="368">
        <v>1100</v>
      </c>
      <c r="L371" s="368">
        <f t="shared" si="10"/>
        <v>2200</v>
      </c>
      <c r="M371" s="368" t="s">
        <v>1397</v>
      </c>
      <c r="N371" s="368" t="s">
        <v>1393</v>
      </c>
    </row>
    <row r="372" spans="1:14" ht="20.100000000000001" customHeight="1">
      <c r="A372" s="323" t="s">
        <v>830</v>
      </c>
      <c r="B372" s="323" t="s">
        <v>830</v>
      </c>
      <c r="C372" s="323" t="s">
        <v>906</v>
      </c>
      <c r="D372" s="367" t="s">
        <v>1396</v>
      </c>
      <c r="E372" s="323" t="s">
        <v>832</v>
      </c>
      <c r="F372" s="323" t="s">
        <v>1050</v>
      </c>
      <c r="G372" s="323" t="s">
        <v>652</v>
      </c>
      <c r="H372" s="323" t="s">
        <v>1398</v>
      </c>
      <c r="I372" s="368" t="s">
        <v>399</v>
      </c>
      <c r="J372" s="368">
        <v>2</v>
      </c>
      <c r="K372" s="368">
        <v>1300</v>
      </c>
      <c r="L372" s="368">
        <f t="shared" si="10"/>
        <v>2600</v>
      </c>
      <c r="M372" s="368" t="s">
        <v>1399</v>
      </c>
      <c r="N372" s="368" t="s">
        <v>1393</v>
      </c>
    </row>
    <row r="373" spans="1:14" ht="20.100000000000001" customHeight="1">
      <c r="A373" s="323" t="s">
        <v>830</v>
      </c>
      <c r="B373" s="323" t="s">
        <v>830</v>
      </c>
      <c r="C373" s="323" t="s">
        <v>906</v>
      </c>
      <c r="D373" s="367" t="s">
        <v>1396</v>
      </c>
      <c r="E373" s="323" t="s">
        <v>832</v>
      </c>
      <c r="F373" s="323" t="s">
        <v>1050</v>
      </c>
      <c r="G373" s="323" t="s">
        <v>1400</v>
      </c>
      <c r="H373" s="323" t="s">
        <v>1401</v>
      </c>
      <c r="I373" s="368" t="s">
        <v>398</v>
      </c>
      <c r="J373" s="368">
        <v>1</v>
      </c>
      <c r="K373" s="368">
        <v>1000</v>
      </c>
      <c r="L373" s="368">
        <f t="shared" si="10"/>
        <v>1000</v>
      </c>
      <c r="M373" s="368" t="s">
        <v>1402</v>
      </c>
      <c r="N373" s="368" t="s">
        <v>1393</v>
      </c>
    </row>
    <row r="374" spans="1:14" ht="20.100000000000001" customHeight="1">
      <c r="A374" s="323" t="s">
        <v>830</v>
      </c>
      <c r="B374" s="323" t="s">
        <v>830</v>
      </c>
      <c r="C374" s="323" t="s">
        <v>906</v>
      </c>
      <c r="D374" s="367" t="s">
        <v>1403</v>
      </c>
      <c r="E374" s="323" t="s">
        <v>832</v>
      </c>
      <c r="F374" s="323" t="s">
        <v>878</v>
      </c>
      <c r="G374" s="323" t="s">
        <v>446</v>
      </c>
      <c r="H374" s="323" t="s">
        <v>666</v>
      </c>
      <c r="I374" s="368" t="s">
        <v>399</v>
      </c>
      <c r="J374" s="368">
        <v>2</v>
      </c>
      <c r="K374" s="368">
        <v>105</v>
      </c>
      <c r="L374" s="368">
        <f t="shared" si="10"/>
        <v>210</v>
      </c>
      <c r="M374" s="368" t="s">
        <v>1404</v>
      </c>
      <c r="N374" s="368" t="s">
        <v>1405</v>
      </c>
    </row>
    <row r="375" spans="1:14" ht="20.100000000000001" customHeight="1">
      <c r="A375" s="323" t="s">
        <v>830</v>
      </c>
      <c r="B375" s="323" t="s">
        <v>830</v>
      </c>
      <c r="C375" s="323" t="s">
        <v>906</v>
      </c>
      <c r="D375" s="367" t="s">
        <v>1403</v>
      </c>
      <c r="E375" s="323" t="s">
        <v>832</v>
      </c>
      <c r="F375" s="323" t="s">
        <v>878</v>
      </c>
      <c r="G375" s="323" t="s">
        <v>446</v>
      </c>
      <c r="H375" s="323" t="s">
        <v>666</v>
      </c>
      <c r="I375" s="368" t="s">
        <v>389</v>
      </c>
      <c r="J375" s="368">
        <v>2</v>
      </c>
      <c r="K375" s="368">
        <v>140</v>
      </c>
      <c r="L375" s="368">
        <f t="shared" si="10"/>
        <v>280</v>
      </c>
      <c r="M375" s="368" t="s">
        <v>1404</v>
      </c>
      <c r="N375" s="368" t="s">
        <v>1405</v>
      </c>
    </row>
    <row r="376" spans="1:14" ht="20.100000000000001" customHeight="1">
      <c r="A376" s="323" t="s">
        <v>830</v>
      </c>
      <c r="B376" s="323" t="s">
        <v>830</v>
      </c>
      <c r="C376" s="323" t="s">
        <v>906</v>
      </c>
      <c r="D376" s="367" t="s">
        <v>1403</v>
      </c>
      <c r="E376" s="323" t="s">
        <v>832</v>
      </c>
      <c r="F376" s="323" t="s">
        <v>878</v>
      </c>
      <c r="G376" s="323" t="s">
        <v>446</v>
      </c>
      <c r="H376" s="323" t="s">
        <v>666</v>
      </c>
      <c r="I376" s="368" t="s">
        <v>398</v>
      </c>
      <c r="J376" s="368">
        <v>3</v>
      </c>
      <c r="K376" s="368">
        <v>210</v>
      </c>
      <c r="L376" s="368">
        <f t="shared" si="10"/>
        <v>630</v>
      </c>
      <c r="M376" s="368" t="s">
        <v>1404</v>
      </c>
      <c r="N376" s="368" t="s">
        <v>1405</v>
      </c>
    </row>
    <row r="377" spans="1:14" ht="20.100000000000001" customHeight="1">
      <c r="A377" s="323" t="s">
        <v>830</v>
      </c>
      <c r="B377" s="323" t="s">
        <v>830</v>
      </c>
      <c r="C377" s="323" t="s">
        <v>906</v>
      </c>
      <c r="D377" s="367" t="s">
        <v>1403</v>
      </c>
      <c r="E377" s="323" t="s">
        <v>832</v>
      </c>
      <c r="F377" s="323" t="s">
        <v>878</v>
      </c>
      <c r="G377" s="323" t="s">
        <v>446</v>
      </c>
      <c r="H377" s="323" t="s">
        <v>666</v>
      </c>
      <c r="I377" s="368" t="s">
        <v>422</v>
      </c>
      <c r="J377" s="368">
        <v>3</v>
      </c>
      <c r="K377" s="368">
        <v>257</v>
      </c>
      <c r="L377" s="368">
        <f t="shared" si="10"/>
        <v>771</v>
      </c>
      <c r="M377" s="368" t="s">
        <v>1404</v>
      </c>
      <c r="N377" s="368" t="s">
        <v>1405</v>
      </c>
    </row>
    <row r="378" spans="1:14" ht="20.100000000000001" customHeight="1">
      <c r="A378" s="323" t="s">
        <v>830</v>
      </c>
      <c r="B378" s="323" t="s">
        <v>830</v>
      </c>
      <c r="C378" s="323" t="s">
        <v>906</v>
      </c>
      <c r="D378" s="367" t="s">
        <v>1403</v>
      </c>
      <c r="E378" s="323" t="s">
        <v>832</v>
      </c>
      <c r="F378" s="323" t="s">
        <v>878</v>
      </c>
      <c r="G378" s="323" t="s">
        <v>446</v>
      </c>
      <c r="H378" s="323" t="s">
        <v>666</v>
      </c>
      <c r="I378" s="368" t="s">
        <v>400</v>
      </c>
      <c r="J378" s="368">
        <v>6</v>
      </c>
      <c r="K378" s="368">
        <v>115</v>
      </c>
      <c r="L378" s="368">
        <f t="shared" si="10"/>
        <v>690</v>
      </c>
      <c r="M378" s="368" t="s">
        <v>1406</v>
      </c>
      <c r="N378" s="368" t="s">
        <v>1405</v>
      </c>
    </row>
    <row r="379" spans="1:14" ht="20.100000000000001" customHeight="1">
      <c r="A379" s="323" t="s">
        <v>830</v>
      </c>
      <c r="B379" s="323" t="s">
        <v>830</v>
      </c>
      <c r="C379" s="323" t="s">
        <v>906</v>
      </c>
      <c r="D379" s="367" t="s">
        <v>1403</v>
      </c>
      <c r="E379" s="323" t="s">
        <v>832</v>
      </c>
      <c r="F379" s="323" t="s">
        <v>878</v>
      </c>
      <c r="G379" s="323" t="s">
        <v>446</v>
      </c>
      <c r="H379" s="323" t="s">
        <v>666</v>
      </c>
      <c r="I379" s="368" t="s">
        <v>399</v>
      </c>
      <c r="J379" s="368">
        <v>6</v>
      </c>
      <c r="K379" s="368">
        <v>136</v>
      </c>
      <c r="L379" s="368">
        <f t="shared" si="10"/>
        <v>816</v>
      </c>
      <c r="M379" s="368" t="s">
        <v>1406</v>
      </c>
      <c r="N379" s="368" t="s">
        <v>1405</v>
      </c>
    </row>
    <row r="380" spans="1:14" ht="20.100000000000001" customHeight="1">
      <c r="A380" s="323" t="s">
        <v>830</v>
      </c>
      <c r="B380" s="323" t="s">
        <v>830</v>
      </c>
      <c r="C380" s="323" t="s">
        <v>906</v>
      </c>
      <c r="D380" s="367" t="s">
        <v>1407</v>
      </c>
      <c r="E380" s="323" t="s">
        <v>832</v>
      </c>
      <c r="F380" s="323" t="s">
        <v>1248</v>
      </c>
      <c r="G380" s="323" t="s">
        <v>496</v>
      </c>
      <c r="H380" s="323" t="s">
        <v>520</v>
      </c>
      <c r="I380" s="368" t="s">
        <v>400</v>
      </c>
      <c r="J380" s="368">
        <v>5</v>
      </c>
      <c r="K380" s="368">
        <v>287</v>
      </c>
      <c r="L380" s="368">
        <f t="shared" si="10"/>
        <v>1435</v>
      </c>
      <c r="M380" s="368" t="s">
        <v>1408</v>
      </c>
      <c r="N380" s="368" t="s">
        <v>1409</v>
      </c>
    </row>
    <row r="381" spans="1:14" ht="20.100000000000001" customHeight="1">
      <c r="A381" s="323" t="s">
        <v>830</v>
      </c>
      <c r="B381" s="323" t="s">
        <v>830</v>
      </c>
      <c r="C381" s="323" t="s">
        <v>906</v>
      </c>
      <c r="D381" s="367" t="s">
        <v>1407</v>
      </c>
      <c r="E381" s="323" t="s">
        <v>832</v>
      </c>
      <c r="F381" s="323" t="s">
        <v>1248</v>
      </c>
      <c r="G381" s="323" t="s">
        <v>496</v>
      </c>
      <c r="H381" s="323" t="s">
        <v>520</v>
      </c>
      <c r="I381" s="368" t="s">
        <v>399</v>
      </c>
      <c r="J381" s="368">
        <v>8</v>
      </c>
      <c r="K381" s="368">
        <v>346</v>
      </c>
      <c r="L381" s="368">
        <f t="shared" si="10"/>
        <v>2768</v>
      </c>
      <c r="M381" s="368" t="s">
        <v>1408</v>
      </c>
      <c r="N381" s="368" t="s">
        <v>1409</v>
      </c>
    </row>
    <row r="382" spans="1:14" ht="20.100000000000001" customHeight="1">
      <c r="A382" s="323" t="s">
        <v>830</v>
      </c>
      <c r="B382" s="323" t="s">
        <v>830</v>
      </c>
      <c r="C382" s="323" t="s">
        <v>906</v>
      </c>
      <c r="D382" s="367" t="s">
        <v>1407</v>
      </c>
      <c r="E382" s="323" t="s">
        <v>832</v>
      </c>
      <c r="F382" s="323" t="s">
        <v>1248</v>
      </c>
      <c r="G382" s="323" t="s">
        <v>496</v>
      </c>
      <c r="H382" s="323" t="s">
        <v>497</v>
      </c>
      <c r="I382" s="368" t="s">
        <v>399</v>
      </c>
      <c r="J382" s="368">
        <v>1</v>
      </c>
      <c r="K382" s="368">
        <v>346</v>
      </c>
      <c r="L382" s="368">
        <f t="shared" si="10"/>
        <v>346</v>
      </c>
      <c r="M382" s="368" t="s">
        <v>1410</v>
      </c>
      <c r="N382" s="368" t="s">
        <v>1409</v>
      </c>
    </row>
    <row r="383" spans="1:14" ht="20.100000000000001" customHeight="1">
      <c r="A383" s="323" t="s">
        <v>829</v>
      </c>
      <c r="B383" s="323" t="s">
        <v>830</v>
      </c>
      <c r="C383" s="323" t="s">
        <v>906</v>
      </c>
      <c r="D383" s="367" t="s">
        <v>1411</v>
      </c>
      <c r="E383" s="323" t="s">
        <v>832</v>
      </c>
      <c r="F383" s="323" t="s">
        <v>932</v>
      </c>
      <c r="G383" s="323" t="s">
        <v>430</v>
      </c>
      <c r="H383" s="323" t="s">
        <v>477</v>
      </c>
      <c r="I383" s="368" t="s">
        <v>399</v>
      </c>
      <c r="J383" s="368">
        <v>4</v>
      </c>
      <c r="K383" s="368">
        <v>583</v>
      </c>
      <c r="L383" s="368">
        <f t="shared" si="10"/>
        <v>2332</v>
      </c>
      <c r="M383" s="368" t="s">
        <v>1412</v>
      </c>
      <c r="N383" s="368" t="s">
        <v>1409</v>
      </c>
    </row>
    <row r="384" spans="1:14" ht="20.100000000000001" customHeight="1">
      <c r="A384" s="323" t="s">
        <v>829</v>
      </c>
      <c r="B384" s="323" t="s">
        <v>830</v>
      </c>
      <c r="C384" s="323" t="s">
        <v>906</v>
      </c>
      <c r="D384" s="367" t="s">
        <v>1411</v>
      </c>
      <c r="E384" s="323" t="s">
        <v>832</v>
      </c>
      <c r="F384" s="323" t="s">
        <v>932</v>
      </c>
      <c r="G384" s="323" t="s">
        <v>430</v>
      </c>
      <c r="H384" s="323" t="s">
        <v>477</v>
      </c>
      <c r="I384" s="368" t="s">
        <v>389</v>
      </c>
      <c r="J384" s="368">
        <v>2</v>
      </c>
      <c r="K384" s="368">
        <v>774</v>
      </c>
      <c r="L384" s="368">
        <f t="shared" si="10"/>
        <v>1548</v>
      </c>
      <c r="M384" s="368" t="s">
        <v>1412</v>
      </c>
      <c r="N384" s="368" t="s">
        <v>1409</v>
      </c>
    </row>
    <row r="385" spans="1:14" ht="20.100000000000001" customHeight="1">
      <c r="A385" s="323" t="s">
        <v>829</v>
      </c>
      <c r="B385" s="323" t="s">
        <v>830</v>
      </c>
      <c r="C385" s="323" t="s">
        <v>906</v>
      </c>
      <c r="D385" s="367" t="s">
        <v>1411</v>
      </c>
      <c r="E385" s="323" t="s">
        <v>832</v>
      </c>
      <c r="F385" s="323" t="s">
        <v>932</v>
      </c>
      <c r="G385" s="323" t="s">
        <v>430</v>
      </c>
      <c r="H385" s="323" t="s">
        <v>477</v>
      </c>
      <c r="I385" s="368" t="s">
        <v>398</v>
      </c>
      <c r="J385" s="368">
        <v>1</v>
      </c>
      <c r="K385" s="368">
        <v>970</v>
      </c>
      <c r="L385" s="368">
        <f t="shared" si="10"/>
        <v>970</v>
      </c>
      <c r="M385" s="368" t="s">
        <v>1412</v>
      </c>
      <c r="N385" s="368" t="s">
        <v>1409</v>
      </c>
    </row>
    <row r="386" spans="1:14" ht="20.100000000000001" customHeight="1">
      <c r="A386" s="323" t="s">
        <v>829</v>
      </c>
      <c r="B386" s="323" t="s">
        <v>830</v>
      </c>
      <c r="C386" s="323" t="s">
        <v>906</v>
      </c>
      <c r="D386" s="367" t="s">
        <v>1411</v>
      </c>
      <c r="E386" s="323" t="s">
        <v>832</v>
      </c>
      <c r="F386" s="323" t="s">
        <v>932</v>
      </c>
      <c r="G386" s="323" t="s">
        <v>430</v>
      </c>
      <c r="H386" s="323" t="s">
        <v>477</v>
      </c>
      <c r="I386" s="368" t="s">
        <v>422</v>
      </c>
      <c r="J386" s="368">
        <v>2</v>
      </c>
      <c r="K386" s="368">
        <v>1571</v>
      </c>
      <c r="L386" s="368">
        <f t="shared" si="10"/>
        <v>3142</v>
      </c>
      <c r="M386" s="368" t="s">
        <v>1412</v>
      </c>
      <c r="N386" s="368" t="s">
        <v>1409</v>
      </c>
    </row>
    <row r="387" spans="1:14" ht="20.100000000000001" customHeight="1">
      <c r="A387" s="323" t="s">
        <v>829</v>
      </c>
      <c r="B387" s="323" t="s">
        <v>830</v>
      </c>
      <c r="C387" s="323" t="s">
        <v>906</v>
      </c>
      <c r="D387" s="367" t="s">
        <v>1411</v>
      </c>
      <c r="E387" s="323" t="s">
        <v>832</v>
      </c>
      <c r="F387" s="323" t="s">
        <v>932</v>
      </c>
      <c r="G387" s="323" t="s">
        <v>430</v>
      </c>
      <c r="H387" s="323" t="s">
        <v>476</v>
      </c>
      <c r="I387" s="368" t="s">
        <v>399</v>
      </c>
      <c r="J387" s="368">
        <v>2</v>
      </c>
      <c r="K387" s="368">
        <v>583</v>
      </c>
      <c r="L387" s="368">
        <f t="shared" si="10"/>
        <v>1166</v>
      </c>
      <c r="M387" s="368" t="s">
        <v>1413</v>
      </c>
      <c r="N387" s="368" t="s">
        <v>1409</v>
      </c>
    </row>
    <row r="388" spans="1:14" ht="20.100000000000001" customHeight="1">
      <c r="A388" s="323" t="s">
        <v>829</v>
      </c>
      <c r="B388" s="323" t="s">
        <v>830</v>
      </c>
      <c r="C388" s="323" t="s">
        <v>906</v>
      </c>
      <c r="D388" s="367" t="s">
        <v>1411</v>
      </c>
      <c r="E388" s="323" t="s">
        <v>832</v>
      </c>
      <c r="F388" s="323" t="s">
        <v>932</v>
      </c>
      <c r="G388" s="323" t="s">
        <v>430</v>
      </c>
      <c r="H388" s="323" t="s">
        <v>601</v>
      </c>
      <c r="I388" s="368" t="s">
        <v>414</v>
      </c>
      <c r="J388" s="368">
        <v>3</v>
      </c>
      <c r="K388" s="368">
        <v>333</v>
      </c>
      <c r="L388" s="368">
        <f t="shared" si="10"/>
        <v>999</v>
      </c>
      <c r="M388" s="368" t="s">
        <v>1414</v>
      </c>
      <c r="N388" s="368" t="s">
        <v>1409</v>
      </c>
    </row>
    <row r="389" spans="1:14" ht="20.100000000000001" customHeight="1">
      <c r="A389" s="323" t="s">
        <v>829</v>
      </c>
      <c r="B389" s="323" t="s">
        <v>830</v>
      </c>
      <c r="C389" s="323" t="s">
        <v>906</v>
      </c>
      <c r="D389" s="367" t="s">
        <v>1411</v>
      </c>
      <c r="E389" s="323" t="s">
        <v>832</v>
      </c>
      <c r="F389" s="323" t="s">
        <v>932</v>
      </c>
      <c r="G389" s="323" t="s">
        <v>430</v>
      </c>
      <c r="H389" s="323" t="s">
        <v>615</v>
      </c>
      <c r="I389" s="368" t="s">
        <v>428</v>
      </c>
      <c r="J389" s="368">
        <v>1</v>
      </c>
      <c r="K389" s="368">
        <v>196</v>
      </c>
      <c r="L389" s="368">
        <f t="shared" si="10"/>
        <v>196</v>
      </c>
      <c r="M389" s="368" t="s">
        <v>1415</v>
      </c>
      <c r="N389" s="368" t="s">
        <v>1409</v>
      </c>
    </row>
    <row r="390" spans="1:14" ht="20.100000000000001" customHeight="1">
      <c r="A390" s="323" t="s">
        <v>829</v>
      </c>
      <c r="B390" s="323" t="s">
        <v>830</v>
      </c>
      <c r="C390" s="323" t="s">
        <v>906</v>
      </c>
      <c r="D390" s="367" t="s">
        <v>1411</v>
      </c>
      <c r="E390" s="323" t="s">
        <v>832</v>
      </c>
      <c r="F390" s="323" t="s">
        <v>932</v>
      </c>
      <c r="G390" s="323" t="s">
        <v>430</v>
      </c>
      <c r="H390" s="323" t="s">
        <v>615</v>
      </c>
      <c r="I390" s="368" t="s">
        <v>423</v>
      </c>
      <c r="J390" s="368">
        <v>2</v>
      </c>
      <c r="K390" s="368">
        <v>232</v>
      </c>
      <c r="L390" s="368">
        <f t="shared" si="10"/>
        <v>464</v>
      </c>
      <c r="M390" s="368" t="s">
        <v>1415</v>
      </c>
      <c r="N390" s="368" t="s">
        <v>1409</v>
      </c>
    </row>
    <row r="391" spans="1:14" ht="20.100000000000001" customHeight="1">
      <c r="A391" s="323" t="s">
        <v>829</v>
      </c>
      <c r="B391" s="323" t="s">
        <v>830</v>
      </c>
      <c r="C391" s="323" t="s">
        <v>906</v>
      </c>
      <c r="D391" s="367" t="s">
        <v>1411</v>
      </c>
      <c r="E391" s="323" t="s">
        <v>832</v>
      </c>
      <c r="F391" s="323" t="s">
        <v>932</v>
      </c>
      <c r="G391" s="323" t="s">
        <v>430</v>
      </c>
      <c r="H391" s="323" t="s">
        <v>615</v>
      </c>
      <c r="I391" s="368" t="s">
        <v>399</v>
      </c>
      <c r="J391" s="368">
        <v>2</v>
      </c>
      <c r="K391" s="368">
        <v>536</v>
      </c>
      <c r="L391" s="368">
        <f t="shared" si="10"/>
        <v>1072</v>
      </c>
      <c r="M391" s="368" t="s">
        <v>1415</v>
      </c>
      <c r="N391" s="368" t="s">
        <v>1409</v>
      </c>
    </row>
    <row r="392" spans="1:14" ht="20.100000000000001" customHeight="1">
      <c r="A392" s="323" t="s">
        <v>829</v>
      </c>
      <c r="B392" s="323" t="s">
        <v>830</v>
      </c>
      <c r="C392" s="323" t="s">
        <v>906</v>
      </c>
      <c r="D392" s="367" t="s">
        <v>1411</v>
      </c>
      <c r="E392" s="323" t="s">
        <v>832</v>
      </c>
      <c r="F392" s="323" t="s">
        <v>932</v>
      </c>
      <c r="G392" s="323" t="s">
        <v>430</v>
      </c>
      <c r="H392" s="323" t="s">
        <v>615</v>
      </c>
      <c r="I392" s="368" t="s">
        <v>389</v>
      </c>
      <c r="J392" s="368">
        <v>2</v>
      </c>
      <c r="K392" s="368">
        <v>750</v>
      </c>
      <c r="L392" s="368">
        <f t="shared" si="10"/>
        <v>1500</v>
      </c>
      <c r="M392" s="368" t="s">
        <v>1415</v>
      </c>
      <c r="N392" s="368" t="s">
        <v>1409</v>
      </c>
    </row>
    <row r="393" spans="1:14" ht="20.100000000000001" customHeight="1">
      <c r="A393" s="323" t="s">
        <v>829</v>
      </c>
      <c r="B393" s="323" t="s">
        <v>830</v>
      </c>
      <c r="C393" s="323" t="s">
        <v>906</v>
      </c>
      <c r="D393" s="367" t="s">
        <v>1411</v>
      </c>
      <c r="E393" s="323" t="s">
        <v>832</v>
      </c>
      <c r="F393" s="323" t="s">
        <v>932</v>
      </c>
      <c r="G393" s="323" t="s">
        <v>430</v>
      </c>
      <c r="H393" s="323" t="s">
        <v>1416</v>
      </c>
      <c r="I393" s="368" t="s">
        <v>414</v>
      </c>
      <c r="J393" s="368">
        <v>1</v>
      </c>
      <c r="K393" s="368">
        <v>333</v>
      </c>
      <c r="L393" s="368">
        <f t="shared" si="10"/>
        <v>333</v>
      </c>
      <c r="M393" s="368" t="s">
        <v>1417</v>
      </c>
      <c r="N393" s="368" t="s">
        <v>1409</v>
      </c>
    </row>
    <row r="394" spans="1:14" ht="20.100000000000001" customHeight="1">
      <c r="A394" s="323" t="s">
        <v>829</v>
      </c>
      <c r="B394" s="323" t="s">
        <v>830</v>
      </c>
      <c r="C394" s="323" t="s">
        <v>906</v>
      </c>
      <c r="D394" s="367" t="s">
        <v>1411</v>
      </c>
      <c r="E394" s="323" t="s">
        <v>832</v>
      </c>
      <c r="F394" s="323" t="s">
        <v>932</v>
      </c>
      <c r="G394" s="323" t="s">
        <v>430</v>
      </c>
      <c r="H394" s="323" t="s">
        <v>1416</v>
      </c>
      <c r="I394" s="368" t="s">
        <v>400</v>
      </c>
      <c r="J394" s="368">
        <v>8</v>
      </c>
      <c r="K394" s="368">
        <v>393</v>
      </c>
      <c r="L394" s="368">
        <f t="shared" si="10"/>
        <v>3144</v>
      </c>
      <c r="M394" s="368" t="s">
        <v>1417</v>
      </c>
      <c r="N394" s="368" t="s">
        <v>1409</v>
      </c>
    </row>
    <row r="395" spans="1:14" ht="20.100000000000001" customHeight="1">
      <c r="A395" s="323" t="s">
        <v>829</v>
      </c>
      <c r="B395" s="323" t="s">
        <v>830</v>
      </c>
      <c r="C395" s="323" t="s">
        <v>906</v>
      </c>
      <c r="D395" s="367" t="s">
        <v>1411</v>
      </c>
      <c r="E395" s="323" t="s">
        <v>832</v>
      </c>
      <c r="F395" s="323" t="s">
        <v>932</v>
      </c>
      <c r="G395" s="323" t="s">
        <v>430</v>
      </c>
      <c r="H395" s="323" t="s">
        <v>1416</v>
      </c>
      <c r="I395" s="368" t="s">
        <v>399</v>
      </c>
      <c r="J395" s="368">
        <v>4</v>
      </c>
      <c r="K395" s="368">
        <v>536</v>
      </c>
      <c r="L395" s="368">
        <f t="shared" si="10"/>
        <v>2144</v>
      </c>
      <c r="M395" s="368" t="s">
        <v>1417</v>
      </c>
      <c r="N395" s="368" t="s">
        <v>1409</v>
      </c>
    </row>
    <row r="396" spans="1:14" ht="20.100000000000001" customHeight="1">
      <c r="A396" s="323" t="s">
        <v>829</v>
      </c>
      <c r="B396" s="323" t="s">
        <v>830</v>
      </c>
      <c r="C396" s="323" t="s">
        <v>906</v>
      </c>
      <c r="D396" s="367" t="s">
        <v>1411</v>
      </c>
      <c r="E396" s="323" t="s">
        <v>832</v>
      </c>
      <c r="F396" s="323" t="s">
        <v>932</v>
      </c>
      <c r="G396" s="323" t="s">
        <v>430</v>
      </c>
      <c r="H396" s="323" t="s">
        <v>1416</v>
      </c>
      <c r="I396" s="368" t="s">
        <v>399</v>
      </c>
      <c r="J396" s="368">
        <v>2</v>
      </c>
      <c r="K396" s="368">
        <v>536</v>
      </c>
      <c r="L396" s="368">
        <f t="shared" si="10"/>
        <v>1072</v>
      </c>
      <c r="M396" s="368" t="s">
        <v>1418</v>
      </c>
      <c r="N396" s="368" t="s">
        <v>1409</v>
      </c>
    </row>
    <row r="397" spans="1:14" ht="20.100000000000001" customHeight="1">
      <c r="A397" s="323" t="s">
        <v>830</v>
      </c>
      <c r="B397" s="323" t="s">
        <v>830</v>
      </c>
      <c r="C397" s="323" t="s">
        <v>906</v>
      </c>
      <c r="D397" s="367" t="s">
        <v>1419</v>
      </c>
      <c r="E397" s="323" t="s">
        <v>832</v>
      </c>
      <c r="F397" s="380" t="s">
        <v>878</v>
      </c>
      <c r="G397" s="380" t="s">
        <v>992</v>
      </c>
      <c r="H397" s="380" t="s">
        <v>992</v>
      </c>
      <c r="I397" s="368" t="s">
        <v>992</v>
      </c>
      <c r="J397" s="368" t="s">
        <v>992</v>
      </c>
      <c r="K397" s="368" t="s">
        <v>992</v>
      </c>
      <c r="L397" s="368" t="s">
        <v>992</v>
      </c>
      <c r="M397" s="368" t="s">
        <v>992</v>
      </c>
      <c r="N397" s="368" t="s">
        <v>992</v>
      </c>
    </row>
    <row r="398" spans="1:14" ht="20.100000000000001" customHeight="1">
      <c r="A398" s="323" t="s">
        <v>829</v>
      </c>
      <c r="B398" s="323" t="s">
        <v>1126</v>
      </c>
      <c r="C398" s="323" t="s">
        <v>906</v>
      </c>
      <c r="D398" s="367" t="s">
        <v>1420</v>
      </c>
      <c r="E398" s="323" t="s">
        <v>1134</v>
      </c>
      <c r="F398" s="323" t="s">
        <v>1421</v>
      </c>
      <c r="G398" s="323" t="s">
        <v>1422</v>
      </c>
      <c r="H398" s="323" t="s">
        <v>1423</v>
      </c>
      <c r="I398" s="368"/>
      <c r="J398" s="368">
        <v>1</v>
      </c>
      <c r="K398" s="368">
        <v>3700</v>
      </c>
      <c r="L398" s="368">
        <f t="shared" ref="L398:L404" si="11">K398*J398</f>
        <v>3700</v>
      </c>
      <c r="M398" s="368"/>
      <c r="N398" s="368" t="s">
        <v>1126</v>
      </c>
    </row>
    <row r="399" spans="1:14" ht="20.100000000000001" customHeight="1">
      <c r="A399" s="323" t="s">
        <v>830</v>
      </c>
      <c r="B399" s="323" t="s">
        <v>830</v>
      </c>
      <c r="C399" s="323" t="s">
        <v>906</v>
      </c>
      <c r="D399" s="367" t="s">
        <v>1424</v>
      </c>
      <c r="E399" s="323" t="s">
        <v>832</v>
      </c>
      <c r="F399" s="323" t="s">
        <v>1057</v>
      </c>
      <c r="G399" s="323" t="s">
        <v>121</v>
      </c>
      <c r="H399" s="323" t="s">
        <v>559</v>
      </c>
      <c r="I399" s="368" t="s">
        <v>423</v>
      </c>
      <c r="J399" s="368">
        <v>4</v>
      </c>
      <c r="K399" s="368">
        <v>211</v>
      </c>
      <c r="L399" s="368">
        <f t="shared" si="11"/>
        <v>844</v>
      </c>
      <c r="M399" s="368" t="s">
        <v>1425</v>
      </c>
      <c r="N399" s="368" t="s">
        <v>1409</v>
      </c>
    </row>
    <row r="400" spans="1:14" ht="20.100000000000001" customHeight="1">
      <c r="A400" s="323" t="s">
        <v>830</v>
      </c>
      <c r="B400" s="323" t="s">
        <v>830</v>
      </c>
      <c r="C400" s="323" t="s">
        <v>906</v>
      </c>
      <c r="D400" s="367" t="s">
        <v>1424</v>
      </c>
      <c r="E400" s="323" t="s">
        <v>832</v>
      </c>
      <c r="F400" s="323" t="s">
        <v>1057</v>
      </c>
      <c r="G400" s="323" t="s">
        <v>121</v>
      </c>
      <c r="H400" s="323" t="s">
        <v>559</v>
      </c>
      <c r="I400" s="368" t="s">
        <v>414</v>
      </c>
      <c r="J400" s="368">
        <v>4</v>
      </c>
      <c r="K400" s="368">
        <v>281</v>
      </c>
      <c r="L400" s="368">
        <f t="shared" si="11"/>
        <v>1124</v>
      </c>
      <c r="M400" s="368" t="s">
        <v>1425</v>
      </c>
      <c r="N400" s="368" t="s">
        <v>1409</v>
      </c>
    </row>
    <row r="401" spans="1:14" ht="20.100000000000001" customHeight="1">
      <c r="A401" s="323" t="s">
        <v>830</v>
      </c>
      <c r="B401" s="323" t="s">
        <v>830</v>
      </c>
      <c r="C401" s="323" t="s">
        <v>906</v>
      </c>
      <c r="D401" s="367" t="s">
        <v>1424</v>
      </c>
      <c r="E401" s="323" t="s">
        <v>832</v>
      </c>
      <c r="F401" s="323" t="s">
        <v>1057</v>
      </c>
      <c r="G401" s="323" t="s">
        <v>121</v>
      </c>
      <c r="H401" s="323" t="s">
        <v>558</v>
      </c>
      <c r="I401" s="368" t="s">
        <v>423</v>
      </c>
      <c r="J401" s="368">
        <v>1</v>
      </c>
      <c r="K401" s="368">
        <v>211</v>
      </c>
      <c r="L401" s="368">
        <f t="shared" si="11"/>
        <v>211</v>
      </c>
      <c r="M401" s="368" t="s">
        <v>1413</v>
      </c>
      <c r="N401" s="368" t="s">
        <v>1409</v>
      </c>
    </row>
    <row r="402" spans="1:14" ht="20.100000000000001" customHeight="1">
      <c r="A402" s="323" t="s">
        <v>830</v>
      </c>
      <c r="B402" s="323" t="s">
        <v>830</v>
      </c>
      <c r="C402" s="323" t="s">
        <v>906</v>
      </c>
      <c r="D402" s="367" t="s">
        <v>1424</v>
      </c>
      <c r="E402" s="323" t="s">
        <v>832</v>
      </c>
      <c r="F402" s="323" t="s">
        <v>1057</v>
      </c>
      <c r="G402" s="323" t="s">
        <v>121</v>
      </c>
      <c r="H402" s="323" t="s">
        <v>427</v>
      </c>
      <c r="I402" s="368" t="s">
        <v>414</v>
      </c>
      <c r="J402" s="368">
        <v>109</v>
      </c>
      <c r="K402" s="368">
        <v>281</v>
      </c>
      <c r="L402" s="368">
        <f t="shared" si="11"/>
        <v>30629</v>
      </c>
      <c r="M402" s="368" t="s">
        <v>1426</v>
      </c>
      <c r="N402" s="368" t="s">
        <v>1409</v>
      </c>
    </row>
    <row r="403" spans="1:14" ht="20.100000000000001" customHeight="1">
      <c r="A403" s="323" t="s">
        <v>829</v>
      </c>
      <c r="B403" s="323" t="s">
        <v>1126</v>
      </c>
      <c r="C403" s="323" t="s">
        <v>906</v>
      </c>
      <c r="D403" s="367" t="s">
        <v>1427</v>
      </c>
      <c r="E403" s="323" t="s">
        <v>1134</v>
      </c>
      <c r="F403" s="323" t="s">
        <v>1428</v>
      </c>
      <c r="G403" s="323" t="s">
        <v>1429</v>
      </c>
      <c r="H403" s="323" t="s">
        <v>1430</v>
      </c>
      <c r="I403" s="379" t="s">
        <v>1120</v>
      </c>
      <c r="J403" s="368">
        <v>25</v>
      </c>
      <c r="K403" s="368">
        <v>90.8</v>
      </c>
      <c r="L403" s="368">
        <f t="shared" si="11"/>
        <v>2270</v>
      </c>
      <c r="M403" s="368"/>
      <c r="N403" s="368" t="s">
        <v>1431</v>
      </c>
    </row>
    <row r="404" spans="1:14" ht="20.100000000000001" customHeight="1">
      <c r="A404" s="323" t="s">
        <v>829</v>
      </c>
      <c r="B404" s="323" t="s">
        <v>1126</v>
      </c>
      <c r="C404" s="323" t="s">
        <v>906</v>
      </c>
      <c r="D404" s="367" t="s">
        <v>1427</v>
      </c>
      <c r="E404" s="323" t="s">
        <v>1134</v>
      </c>
      <c r="F404" s="323" t="s">
        <v>1428</v>
      </c>
      <c r="G404" s="323" t="s">
        <v>1432</v>
      </c>
      <c r="H404" s="323" t="s">
        <v>1433</v>
      </c>
      <c r="I404" s="379" t="s">
        <v>1120</v>
      </c>
      <c r="J404" s="368">
        <v>50</v>
      </c>
      <c r="K404" s="368">
        <v>80.760000000000005</v>
      </c>
      <c r="L404" s="368">
        <f t="shared" si="11"/>
        <v>4038.0000000000005</v>
      </c>
      <c r="M404" s="368"/>
      <c r="N404" s="368" t="s">
        <v>1431</v>
      </c>
    </row>
    <row r="405" spans="1:14" ht="20.100000000000001" customHeight="1">
      <c r="A405" s="323" t="s">
        <v>829</v>
      </c>
      <c r="B405" s="323" t="s">
        <v>1126</v>
      </c>
      <c r="C405" s="323" t="s">
        <v>906</v>
      </c>
      <c r="D405" s="367" t="s">
        <v>1427</v>
      </c>
      <c r="E405" s="323" t="s">
        <v>1134</v>
      </c>
      <c r="F405" s="323" t="s">
        <v>1428</v>
      </c>
      <c r="G405" s="323" t="s">
        <v>1434</v>
      </c>
      <c r="H405" s="323" t="s">
        <v>1435</v>
      </c>
      <c r="I405" s="379" t="s">
        <v>1120</v>
      </c>
      <c r="J405" s="368">
        <v>30</v>
      </c>
      <c r="K405" s="368">
        <v>63</v>
      </c>
      <c r="L405" s="368">
        <v>1888</v>
      </c>
      <c r="M405" s="368"/>
      <c r="N405" s="368" t="s">
        <v>1431</v>
      </c>
    </row>
    <row r="406" spans="1:14" ht="20.100000000000001" customHeight="1">
      <c r="A406" s="323" t="s">
        <v>829</v>
      </c>
      <c r="B406" s="323" t="s">
        <v>1126</v>
      </c>
      <c r="C406" s="323" t="s">
        <v>906</v>
      </c>
      <c r="D406" s="367" t="s">
        <v>1427</v>
      </c>
      <c r="E406" s="323" t="s">
        <v>1134</v>
      </c>
      <c r="F406" s="323" t="s">
        <v>1428</v>
      </c>
      <c r="G406" s="323" t="s">
        <v>1436</v>
      </c>
      <c r="H406" s="323" t="s">
        <v>1437</v>
      </c>
      <c r="I406" s="379" t="s">
        <v>1120</v>
      </c>
      <c r="J406" s="368">
        <v>40</v>
      </c>
      <c r="K406" s="368">
        <v>35</v>
      </c>
      <c r="L406" s="368">
        <f t="shared" ref="L406:L437" si="12">K406*J406</f>
        <v>1400</v>
      </c>
      <c r="M406" s="368"/>
      <c r="N406" s="368" t="s">
        <v>1431</v>
      </c>
    </row>
    <row r="407" spans="1:14" ht="20.100000000000001" customHeight="1">
      <c r="A407" s="323" t="s">
        <v>829</v>
      </c>
      <c r="B407" s="323" t="s">
        <v>1126</v>
      </c>
      <c r="C407" s="323" t="s">
        <v>906</v>
      </c>
      <c r="D407" s="367" t="s">
        <v>1427</v>
      </c>
      <c r="E407" s="323" t="s">
        <v>1134</v>
      </c>
      <c r="F407" s="323" t="s">
        <v>1428</v>
      </c>
      <c r="G407" s="323" t="s">
        <v>1438</v>
      </c>
      <c r="H407" s="323" t="s">
        <v>1437</v>
      </c>
      <c r="I407" s="379" t="s">
        <v>1120</v>
      </c>
      <c r="J407" s="368">
        <v>20</v>
      </c>
      <c r="K407" s="368">
        <v>32</v>
      </c>
      <c r="L407" s="368">
        <f t="shared" si="12"/>
        <v>640</v>
      </c>
      <c r="M407" s="368"/>
      <c r="N407" s="368" t="s">
        <v>1431</v>
      </c>
    </row>
    <row r="408" spans="1:14" ht="20.100000000000001" customHeight="1">
      <c r="A408" s="323" t="s">
        <v>830</v>
      </c>
      <c r="B408" s="323" t="s">
        <v>830</v>
      </c>
      <c r="C408" s="323" t="s">
        <v>906</v>
      </c>
      <c r="D408" s="367" t="s">
        <v>1439</v>
      </c>
      <c r="E408" s="323" t="s">
        <v>832</v>
      </c>
      <c r="F408" s="323" t="s">
        <v>1096</v>
      </c>
      <c r="G408" s="323" t="s">
        <v>425</v>
      </c>
      <c r="H408" s="323" t="s">
        <v>484</v>
      </c>
      <c r="I408" s="368" t="s">
        <v>438</v>
      </c>
      <c r="J408" s="368">
        <v>5</v>
      </c>
      <c r="K408" s="368">
        <v>17.899999999999999</v>
      </c>
      <c r="L408" s="368">
        <f t="shared" si="12"/>
        <v>89.5</v>
      </c>
      <c r="M408" s="368" t="s">
        <v>1440</v>
      </c>
      <c r="N408" s="368" t="s">
        <v>1409</v>
      </c>
    </row>
    <row r="409" spans="1:14" ht="20.100000000000001" customHeight="1">
      <c r="A409" s="323" t="s">
        <v>830</v>
      </c>
      <c r="B409" s="323" t="s">
        <v>830</v>
      </c>
      <c r="C409" s="323" t="s">
        <v>906</v>
      </c>
      <c r="D409" s="367" t="s">
        <v>1439</v>
      </c>
      <c r="E409" s="323" t="s">
        <v>832</v>
      </c>
      <c r="F409" s="323" t="s">
        <v>1096</v>
      </c>
      <c r="G409" s="323" t="s">
        <v>425</v>
      </c>
      <c r="H409" s="323" t="s">
        <v>443</v>
      </c>
      <c r="I409" s="368" t="s">
        <v>438</v>
      </c>
      <c r="J409" s="368">
        <v>15</v>
      </c>
      <c r="K409" s="368">
        <v>17.899999999999999</v>
      </c>
      <c r="L409" s="368">
        <f t="shared" si="12"/>
        <v>268.5</v>
      </c>
      <c r="M409" s="368" t="s">
        <v>1440</v>
      </c>
      <c r="N409" s="368" t="s">
        <v>1409</v>
      </c>
    </row>
    <row r="410" spans="1:14" ht="20.100000000000001" customHeight="1">
      <c r="A410" s="323" t="s">
        <v>830</v>
      </c>
      <c r="B410" s="323" t="s">
        <v>830</v>
      </c>
      <c r="C410" s="323" t="s">
        <v>906</v>
      </c>
      <c r="D410" s="367" t="s">
        <v>1439</v>
      </c>
      <c r="E410" s="323" t="s">
        <v>832</v>
      </c>
      <c r="F410" s="323" t="s">
        <v>1096</v>
      </c>
      <c r="G410" s="323" t="s">
        <v>425</v>
      </c>
      <c r="H410" s="323" t="s">
        <v>464</v>
      </c>
      <c r="I410" s="368" t="s">
        <v>438</v>
      </c>
      <c r="J410" s="368">
        <v>16</v>
      </c>
      <c r="K410" s="368">
        <v>17.899999999999999</v>
      </c>
      <c r="L410" s="368">
        <f t="shared" si="12"/>
        <v>286.39999999999998</v>
      </c>
      <c r="M410" s="368" t="s">
        <v>1440</v>
      </c>
      <c r="N410" s="368" t="s">
        <v>1409</v>
      </c>
    </row>
    <row r="411" spans="1:14" ht="20.100000000000001" customHeight="1">
      <c r="A411" s="323" t="s">
        <v>830</v>
      </c>
      <c r="B411" s="323" t="s">
        <v>830</v>
      </c>
      <c r="C411" s="323" t="s">
        <v>906</v>
      </c>
      <c r="D411" s="367" t="s">
        <v>1439</v>
      </c>
      <c r="E411" s="323" t="s">
        <v>832</v>
      </c>
      <c r="F411" s="323" t="s">
        <v>1096</v>
      </c>
      <c r="G411" s="323" t="s">
        <v>121</v>
      </c>
      <c r="H411" s="323" t="s">
        <v>464</v>
      </c>
      <c r="I411" s="368" t="s">
        <v>438</v>
      </c>
      <c r="J411" s="368">
        <v>8</v>
      </c>
      <c r="K411" s="368">
        <v>17.899999999999999</v>
      </c>
      <c r="L411" s="368">
        <f t="shared" si="12"/>
        <v>143.19999999999999</v>
      </c>
      <c r="M411" s="368" t="s">
        <v>1441</v>
      </c>
      <c r="N411" s="368" t="s">
        <v>1409</v>
      </c>
    </row>
    <row r="412" spans="1:14" ht="20.100000000000001" customHeight="1">
      <c r="A412" s="323" t="s">
        <v>830</v>
      </c>
      <c r="B412" s="323" t="s">
        <v>830</v>
      </c>
      <c r="C412" s="323" t="s">
        <v>906</v>
      </c>
      <c r="D412" s="367" t="s">
        <v>1439</v>
      </c>
      <c r="E412" s="323" t="s">
        <v>832</v>
      </c>
      <c r="F412" s="323" t="s">
        <v>1096</v>
      </c>
      <c r="G412" s="323" t="s">
        <v>121</v>
      </c>
      <c r="H412" s="323" t="s">
        <v>464</v>
      </c>
      <c r="I412" s="368" t="s">
        <v>432</v>
      </c>
      <c r="J412" s="368">
        <v>16</v>
      </c>
      <c r="K412" s="368">
        <v>53.6</v>
      </c>
      <c r="L412" s="368">
        <f t="shared" si="12"/>
        <v>857.6</v>
      </c>
      <c r="M412" s="368" t="s">
        <v>1441</v>
      </c>
      <c r="N412" s="368" t="s">
        <v>1409</v>
      </c>
    </row>
    <row r="413" spans="1:14" ht="20.100000000000001" customHeight="1">
      <c r="A413" s="323" t="s">
        <v>830</v>
      </c>
      <c r="B413" s="323" t="s">
        <v>830</v>
      </c>
      <c r="C413" s="323" t="s">
        <v>906</v>
      </c>
      <c r="D413" s="367" t="s">
        <v>1442</v>
      </c>
      <c r="E413" s="323" t="s">
        <v>832</v>
      </c>
      <c r="F413" s="323" t="s">
        <v>1699</v>
      </c>
      <c r="G413" s="323" t="s">
        <v>621</v>
      </c>
      <c r="H413" s="323" t="s">
        <v>547</v>
      </c>
      <c r="I413" s="368" t="s">
        <v>414</v>
      </c>
      <c r="J413" s="368">
        <v>1</v>
      </c>
      <c r="K413" s="368">
        <v>392</v>
      </c>
      <c r="L413" s="368">
        <f t="shared" si="12"/>
        <v>392</v>
      </c>
      <c r="M413" s="368" t="s">
        <v>1443</v>
      </c>
      <c r="N413" s="368" t="s">
        <v>1409</v>
      </c>
    </row>
    <row r="414" spans="1:14" ht="20.100000000000001" customHeight="1">
      <c r="A414" s="323" t="s">
        <v>830</v>
      </c>
      <c r="B414" s="323" t="s">
        <v>830</v>
      </c>
      <c r="C414" s="323" t="s">
        <v>906</v>
      </c>
      <c r="D414" s="367" t="s">
        <v>1444</v>
      </c>
      <c r="E414" s="323" t="s">
        <v>832</v>
      </c>
      <c r="F414" s="323" t="s">
        <v>1445</v>
      </c>
      <c r="G414" s="323" t="s">
        <v>425</v>
      </c>
      <c r="H414" s="323" t="s">
        <v>501</v>
      </c>
      <c r="I414" s="368" t="s">
        <v>541</v>
      </c>
      <c r="J414" s="368">
        <v>6</v>
      </c>
      <c r="K414" s="368">
        <v>5.2</v>
      </c>
      <c r="L414" s="368">
        <f t="shared" si="12"/>
        <v>31.200000000000003</v>
      </c>
      <c r="M414" s="368" t="s">
        <v>1446</v>
      </c>
      <c r="N414" s="368" t="s">
        <v>1409</v>
      </c>
    </row>
    <row r="415" spans="1:14" ht="20.100000000000001" customHeight="1">
      <c r="A415" s="323" t="s">
        <v>830</v>
      </c>
      <c r="B415" s="323" t="s">
        <v>830</v>
      </c>
      <c r="C415" s="323" t="s">
        <v>906</v>
      </c>
      <c r="D415" s="367" t="s">
        <v>1444</v>
      </c>
      <c r="E415" s="323" t="s">
        <v>832</v>
      </c>
      <c r="F415" s="323" t="s">
        <v>1445</v>
      </c>
      <c r="G415" s="323" t="s">
        <v>425</v>
      </c>
      <c r="H415" s="323" t="s">
        <v>501</v>
      </c>
      <c r="I415" s="368" t="s">
        <v>414</v>
      </c>
      <c r="J415" s="368">
        <v>1</v>
      </c>
      <c r="K415" s="368">
        <v>111.9</v>
      </c>
      <c r="L415" s="368">
        <f t="shared" si="12"/>
        <v>111.9</v>
      </c>
      <c r="M415" s="368" t="s">
        <v>1446</v>
      </c>
      <c r="N415" s="368" t="s">
        <v>1409</v>
      </c>
    </row>
    <row r="416" spans="1:14" ht="20.100000000000001" customHeight="1">
      <c r="A416" s="323" t="s">
        <v>830</v>
      </c>
      <c r="B416" s="323" t="s">
        <v>830</v>
      </c>
      <c r="C416" s="323" t="s">
        <v>906</v>
      </c>
      <c r="D416" s="367" t="s">
        <v>1444</v>
      </c>
      <c r="E416" s="323" t="s">
        <v>832</v>
      </c>
      <c r="F416" s="323" t="s">
        <v>1445</v>
      </c>
      <c r="G416" s="323" t="s">
        <v>425</v>
      </c>
      <c r="H416" s="323" t="s">
        <v>501</v>
      </c>
      <c r="I416" s="368" t="s">
        <v>400</v>
      </c>
      <c r="J416" s="368">
        <v>3</v>
      </c>
      <c r="K416" s="368">
        <v>169.8</v>
      </c>
      <c r="L416" s="368">
        <f t="shared" si="12"/>
        <v>509.40000000000003</v>
      </c>
      <c r="M416" s="368" t="s">
        <v>1446</v>
      </c>
      <c r="N416" s="368" t="s">
        <v>1409</v>
      </c>
    </row>
    <row r="417" spans="1:14" ht="20.100000000000001" customHeight="1">
      <c r="A417" s="323" t="s">
        <v>830</v>
      </c>
      <c r="B417" s="323" t="s">
        <v>830</v>
      </c>
      <c r="C417" s="323" t="s">
        <v>906</v>
      </c>
      <c r="D417" s="367" t="s">
        <v>1447</v>
      </c>
      <c r="E417" s="323" t="s">
        <v>832</v>
      </c>
      <c r="F417" s="323" t="s">
        <v>1008</v>
      </c>
      <c r="G417" s="323" t="s">
        <v>89</v>
      </c>
      <c r="H417" s="323" t="s">
        <v>447</v>
      </c>
      <c r="I417" s="368" t="s">
        <v>400</v>
      </c>
      <c r="J417" s="368">
        <v>10</v>
      </c>
      <c r="K417" s="368">
        <v>104</v>
      </c>
      <c r="L417" s="368">
        <f t="shared" si="12"/>
        <v>1040</v>
      </c>
      <c r="M417" s="368" t="s">
        <v>1448</v>
      </c>
      <c r="N417" s="368" t="s">
        <v>1449</v>
      </c>
    </row>
    <row r="418" spans="1:14" ht="20.100000000000001" customHeight="1">
      <c r="A418" s="323" t="s">
        <v>830</v>
      </c>
      <c r="B418" s="323" t="s">
        <v>830</v>
      </c>
      <c r="C418" s="323" t="s">
        <v>906</v>
      </c>
      <c r="D418" s="367" t="s">
        <v>1447</v>
      </c>
      <c r="E418" s="323" t="s">
        <v>832</v>
      </c>
      <c r="F418" s="323" t="s">
        <v>1008</v>
      </c>
      <c r="G418" s="323" t="s">
        <v>89</v>
      </c>
      <c r="H418" s="323" t="s">
        <v>447</v>
      </c>
      <c r="I418" s="368" t="s">
        <v>399</v>
      </c>
      <c r="J418" s="368">
        <v>2</v>
      </c>
      <c r="K418" s="368">
        <v>116</v>
      </c>
      <c r="L418" s="368">
        <f t="shared" si="12"/>
        <v>232</v>
      </c>
      <c r="M418" s="368" t="s">
        <v>1448</v>
      </c>
      <c r="N418" s="368" t="s">
        <v>1449</v>
      </c>
    </row>
    <row r="419" spans="1:14" ht="20.100000000000001" customHeight="1">
      <c r="A419" s="323" t="s">
        <v>830</v>
      </c>
      <c r="B419" s="323" t="s">
        <v>830</v>
      </c>
      <c r="C419" s="323" t="s">
        <v>906</v>
      </c>
      <c r="D419" s="367" t="s">
        <v>1447</v>
      </c>
      <c r="E419" s="323" t="s">
        <v>832</v>
      </c>
      <c r="F419" s="323" t="s">
        <v>1008</v>
      </c>
      <c r="G419" s="323" t="s">
        <v>89</v>
      </c>
      <c r="H419" s="323" t="s">
        <v>447</v>
      </c>
      <c r="I419" s="368" t="s">
        <v>398</v>
      </c>
      <c r="J419" s="368">
        <v>4</v>
      </c>
      <c r="K419" s="368">
        <v>209</v>
      </c>
      <c r="L419" s="368">
        <f t="shared" si="12"/>
        <v>836</v>
      </c>
      <c r="M419" s="368" t="s">
        <v>1448</v>
      </c>
      <c r="N419" s="368" t="s">
        <v>1449</v>
      </c>
    </row>
    <row r="420" spans="1:14" ht="20.100000000000001" customHeight="1">
      <c r="A420" s="323" t="s">
        <v>830</v>
      </c>
      <c r="B420" s="323" t="s">
        <v>830</v>
      </c>
      <c r="C420" s="323" t="s">
        <v>906</v>
      </c>
      <c r="D420" s="367" t="s">
        <v>1447</v>
      </c>
      <c r="E420" s="323" t="s">
        <v>832</v>
      </c>
      <c r="F420" s="323" t="s">
        <v>1008</v>
      </c>
      <c r="G420" s="323" t="s">
        <v>89</v>
      </c>
      <c r="H420" s="323" t="s">
        <v>447</v>
      </c>
      <c r="I420" s="368" t="s">
        <v>414</v>
      </c>
      <c r="J420" s="368">
        <v>8</v>
      </c>
      <c r="K420" s="368">
        <v>255</v>
      </c>
      <c r="L420" s="368">
        <f t="shared" si="12"/>
        <v>2040</v>
      </c>
      <c r="M420" s="368" t="s">
        <v>1450</v>
      </c>
      <c r="N420" s="368" t="s">
        <v>1449</v>
      </c>
    </row>
    <row r="421" spans="1:14" ht="20.100000000000001" customHeight="1">
      <c r="A421" s="323" t="s">
        <v>830</v>
      </c>
      <c r="B421" s="323" t="s">
        <v>830</v>
      </c>
      <c r="C421" s="323" t="s">
        <v>906</v>
      </c>
      <c r="D421" s="367" t="s">
        <v>1447</v>
      </c>
      <c r="E421" s="323" t="s">
        <v>832</v>
      </c>
      <c r="F421" s="323" t="s">
        <v>1008</v>
      </c>
      <c r="G421" s="323" t="s">
        <v>89</v>
      </c>
      <c r="H421" s="323" t="s">
        <v>447</v>
      </c>
      <c r="I421" s="368" t="s">
        <v>400</v>
      </c>
      <c r="J421" s="368">
        <v>4</v>
      </c>
      <c r="K421" s="368">
        <v>315</v>
      </c>
      <c r="L421" s="368">
        <f t="shared" si="12"/>
        <v>1260</v>
      </c>
      <c r="M421" s="368" t="s">
        <v>1450</v>
      </c>
      <c r="N421" s="368" t="s">
        <v>1449</v>
      </c>
    </row>
    <row r="422" spans="1:14" ht="20.100000000000001" customHeight="1">
      <c r="A422" s="323" t="s">
        <v>830</v>
      </c>
      <c r="B422" s="323" t="s">
        <v>830</v>
      </c>
      <c r="C422" s="323" t="s">
        <v>906</v>
      </c>
      <c r="D422" s="367" t="s">
        <v>1447</v>
      </c>
      <c r="E422" s="323" t="s">
        <v>832</v>
      </c>
      <c r="F422" s="323" t="s">
        <v>1008</v>
      </c>
      <c r="G422" s="323" t="s">
        <v>89</v>
      </c>
      <c r="H422" s="323" t="s">
        <v>447</v>
      </c>
      <c r="I422" s="368" t="s">
        <v>389</v>
      </c>
      <c r="J422" s="368">
        <v>8</v>
      </c>
      <c r="K422" s="368">
        <v>498</v>
      </c>
      <c r="L422" s="368">
        <f t="shared" si="12"/>
        <v>3984</v>
      </c>
      <c r="M422" s="368" t="s">
        <v>1450</v>
      </c>
      <c r="N422" s="368" t="s">
        <v>1449</v>
      </c>
    </row>
    <row r="423" spans="1:14" ht="20.100000000000001" customHeight="1">
      <c r="A423" s="323" t="s">
        <v>830</v>
      </c>
      <c r="B423" s="323" t="s">
        <v>830</v>
      </c>
      <c r="C423" s="323" t="s">
        <v>906</v>
      </c>
      <c r="D423" s="367" t="s">
        <v>1447</v>
      </c>
      <c r="E423" s="323" t="s">
        <v>832</v>
      </c>
      <c r="F423" s="323" t="s">
        <v>1008</v>
      </c>
      <c r="G423" s="323" t="s">
        <v>89</v>
      </c>
      <c r="H423" s="323" t="s">
        <v>447</v>
      </c>
      <c r="I423" s="368" t="s">
        <v>398</v>
      </c>
      <c r="J423" s="368">
        <v>4</v>
      </c>
      <c r="K423" s="368">
        <v>606</v>
      </c>
      <c r="L423" s="368">
        <f t="shared" si="12"/>
        <v>2424</v>
      </c>
      <c r="M423" s="368" t="s">
        <v>1450</v>
      </c>
      <c r="N423" s="368" t="s">
        <v>1449</v>
      </c>
    </row>
    <row r="424" spans="1:14" ht="20.100000000000001" customHeight="1">
      <c r="A424" s="323" t="s">
        <v>830</v>
      </c>
      <c r="B424" s="323" t="s">
        <v>830</v>
      </c>
      <c r="C424" s="323" t="s">
        <v>906</v>
      </c>
      <c r="D424" s="367" t="s">
        <v>1447</v>
      </c>
      <c r="E424" s="323" t="s">
        <v>832</v>
      </c>
      <c r="F424" s="323" t="s">
        <v>1008</v>
      </c>
      <c r="G424" s="323" t="s">
        <v>89</v>
      </c>
      <c r="H424" s="323" t="s">
        <v>447</v>
      </c>
      <c r="I424" s="368" t="s">
        <v>414</v>
      </c>
      <c r="J424" s="368">
        <v>12</v>
      </c>
      <c r="K424" s="368">
        <v>84</v>
      </c>
      <c r="L424" s="368">
        <f t="shared" si="12"/>
        <v>1008</v>
      </c>
      <c r="M424" s="368" t="s">
        <v>1451</v>
      </c>
      <c r="N424" s="368" t="s">
        <v>1449</v>
      </c>
    </row>
    <row r="425" spans="1:14" ht="20.100000000000001" customHeight="1">
      <c r="A425" s="323" t="s">
        <v>830</v>
      </c>
      <c r="B425" s="323" t="s">
        <v>830</v>
      </c>
      <c r="C425" s="323" t="s">
        <v>906</v>
      </c>
      <c r="D425" s="367" t="s">
        <v>1447</v>
      </c>
      <c r="E425" s="323" t="s">
        <v>832</v>
      </c>
      <c r="F425" s="323" t="s">
        <v>1008</v>
      </c>
      <c r="G425" s="323" t="s">
        <v>89</v>
      </c>
      <c r="H425" s="323" t="s">
        <v>447</v>
      </c>
      <c r="I425" s="368" t="s">
        <v>400</v>
      </c>
      <c r="J425" s="368">
        <v>12</v>
      </c>
      <c r="K425" s="368">
        <v>104</v>
      </c>
      <c r="L425" s="368">
        <f t="shared" si="12"/>
        <v>1248</v>
      </c>
      <c r="M425" s="368" t="s">
        <v>1451</v>
      </c>
      <c r="N425" s="368" t="s">
        <v>1449</v>
      </c>
    </row>
    <row r="426" spans="1:14" ht="20.100000000000001" customHeight="1">
      <c r="A426" s="323" t="s">
        <v>830</v>
      </c>
      <c r="B426" s="323" t="s">
        <v>830</v>
      </c>
      <c r="C426" s="323" t="s">
        <v>906</v>
      </c>
      <c r="D426" s="367" t="s">
        <v>1447</v>
      </c>
      <c r="E426" s="323" t="s">
        <v>832</v>
      </c>
      <c r="F426" s="323" t="s">
        <v>1008</v>
      </c>
      <c r="G426" s="323" t="s">
        <v>89</v>
      </c>
      <c r="H426" s="323" t="s">
        <v>447</v>
      </c>
      <c r="I426" s="368" t="s">
        <v>398</v>
      </c>
      <c r="J426" s="368">
        <v>8</v>
      </c>
      <c r="K426" s="368">
        <v>209</v>
      </c>
      <c r="L426" s="368">
        <f t="shared" si="12"/>
        <v>1672</v>
      </c>
      <c r="M426" s="368" t="s">
        <v>1451</v>
      </c>
      <c r="N426" s="368" t="s">
        <v>1449</v>
      </c>
    </row>
    <row r="427" spans="1:14" ht="20.100000000000001" customHeight="1">
      <c r="A427" s="323" t="s">
        <v>830</v>
      </c>
      <c r="B427" s="323" t="s">
        <v>830</v>
      </c>
      <c r="C427" s="323" t="s">
        <v>906</v>
      </c>
      <c r="D427" s="367" t="s">
        <v>1447</v>
      </c>
      <c r="E427" s="323" t="s">
        <v>832</v>
      </c>
      <c r="F427" s="323" t="s">
        <v>1008</v>
      </c>
      <c r="G427" s="323" t="s">
        <v>89</v>
      </c>
      <c r="H427" s="323" t="s">
        <v>455</v>
      </c>
      <c r="I427" s="368" t="s">
        <v>399</v>
      </c>
      <c r="J427" s="368">
        <v>10</v>
      </c>
      <c r="K427" s="368">
        <v>128</v>
      </c>
      <c r="L427" s="368">
        <f t="shared" si="12"/>
        <v>1280</v>
      </c>
      <c r="M427" s="368" t="s">
        <v>1452</v>
      </c>
      <c r="N427" s="368" t="s">
        <v>1449</v>
      </c>
    </row>
    <row r="428" spans="1:14" ht="20.100000000000001" customHeight="1">
      <c r="A428" s="323" t="s">
        <v>830</v>
      </c>
      <c r="B428" s="323" t="s">
        <v>830</v>
      </c>
      <c r="C428" s="323" t="s">
        <v>906</v>
      </c>
      <c r="D428" s="367" t="s">
        <v>1447</v>
      </c>
      <c r="E428" s="323" t="s">
        <v>832</v>
      </c>
      <c r="F428" s="323" t="s">
        <v>1008</v>
      </c>
      <c r="G428" s="323" t="s">
        <v>89</v>
      </c>
      <c r="H428" s="323" t="s">
        <v>455</v>
      </c>
      <c r="I428" s="368" t="s">
        <v>389</v>
      </c>
      <c r="J428" s="368">
        <v>6</v>
      </c>
      <c r="K428" s="368">
        <v>182</v>
      </c>
      <c r="L428" s="368">
        <f t="shared" si="12"/>
        <v>1092</v>
      </c>
      <c r="M428" s="368" t="s">
        <v>1452</v>
      </c>
      <c r="N428" s="368" t="s">
        <v>1449</v>
      </c>
    </row>
    <row r="429" spans="1:14" ht="20.100000000000001" customHeight="1">
      <c r="A429" s="323" t="s">
        <v>830</v>
      </c>
      <c r="B429" s="323" t="s">
        <v>830</v>
      </c>
      <c r="C429" s="323" t="s">
        <v>906</v>
      </c>
      <c r="D429" s="367" t="s">
        <v>1447</v>
      </c>
      <c r="E429" s="323" t="s">
        <v>832</v>
      </c>
      <c r="F429" s="323" t="s">
        <v>1008</v>
      </c>
      <c r="G429" s="323" t="s">
        <v>89</v>
      </c>
      <c r="H429" s="323" t="s">
        <v>600</v>
      </c>
      <c r="I429" s="368" t="s">
        <v>423</v>
      </c>
      <c r="J429" s="368">
        <v>3</v>
      </c>
      <c r="K429" s="368">
        <v>88</v>
      </c>
      <c r="L429" s="368">
        <f t="shared" si="12"/>
        <v>264</v>
      </c>
      <c r="M429" s="368" t="s">
        <v>1453</v>
      </c>
      <c r="N429" s="368" t="s">
        <v>1449</v>
      </c>
    </row>
    <row r="430" spans="1:14" ht="20.100000000000001" customHeight="1">
      <c r="A430" s="323" t="s">
        <v>830</v>
      </c>
      <c r="B430" s="323" t="s">
        <v>830</v>
      </c>
      <c r="C430" s="323" t="s">
        <v>906</v>
      </c>
      <c r="D430" s="367" t="s">
        <v>1447</v>
      </c>
      <c r="E430" s="323" t="s">
        <v>832</v>
      </c>
      <c r="F430" s="323" t="s">
        <v>1008</v>
      </c>
      <c r="G430" s="323" t="s">
        <v>89</v>
      </c>
      <c r="H430" s="323" t="s">
        <v>600</v>
      </c>
      <c r="I430" s="368" t="s">
        <v>414</v>
      </c>
      <c r="J430" s="368">
        <v>3</v>
      </c>
      <c r="K430" s="368">
        <v>106</v>
      </c>
      <c r="L430" s="368">
        <f t="shared" si="12"/>
        <v>318</v>
      </c>
      <c r="M430" s="368" t="s">
        <v>1453</v>
      </c>
      <c r="N430" s="368" t="s">
        <v>1449</v>
      </c>
    </row>
    <row r="431" spans="1:14" ht="20.100000000000001" customHeight="1">
      <c r="A431" s="323" t="s">
        <v>830</v>
      </c>
      <c r="B431" s="323" t="s">
        <v>830</v>
      </c>
      <c r="C431" s="323" t="s">
        <v>906</v>
      </c>
      <c r="D431" s="367" t="s">
        <v>1454</v>
      </c>
      <c r="E431" s="323" t="s">
        <v>832</v>
      </c>
      <c r="F431" s="323" t="s">
        <v>1455</v>
      </c>
      <c r="G431" s="323" t="s">
        <v>1456</v>
      </c>
      <c r="H431" s="323" t="s">
        <v>1457</v>
      </c>
      <c r="I431" s="368" t="s">
        <v>389</v>
      </c>
      <c r="J431" s="368">
        <v>2</v>
      </c>
      <c r="K431" s="368">
        <v>1060</v>
      </c>
      <c r="L431" s="368">
        <f t="shared" si="12"/>
        <v>2120</v>
      </c>
      <c r="M431" s="368" t="s">
        <v>1458</v>
      </c>
      <c r="N431" s="368" t="s">
        <v>1449</v>
      </c>
    </row>
    <row r="432" spans="1:14" ht="20.100000000000001" customHeight="1">
      <c r="A432" s="323" t="s">
        <v>830</v>
      </c>
      <c r="B432" s="323" t="s">
        <v>830</v>
      </c>
      <c r="C432" s="323" t="s">
        <v>906</v>
      </c>
      <c r="D432" s="367" t="s">
        <v>1454</v>
      </c>
      <c r="E432" s="323" t="s">
        <v>832</v>
      </c>
      <c r="F432" s="323" t="s">
        <v>1455</v>
      </c>
      <c r="G432" s="323" t="s">
        <v>1456</v>
      </c>
      <c r="H432" s="323" t="s">
        <v>581</v>
      </c>
      <c r="I432" s="368" t="s">
        <v>414</v>
      </c>
      <c r="J432" s="368">
        <v>12</v>
      </c>
      <c r="K432" s="368">
        <v>490</v>
      </c>
      <c r="L432" s="368">
        <f t="shared" si="12"/>
        <v>5880</v>
      </c>
      <c r="M432" s="368" t="s">
        <v>1459</v>
      </c>
      <c r="N432" s="368" t="s">
        <v>1449</v>
      </c>
    </row>
    <row r="433" spans="1:14" ht="20.100000000000001" customHeight="1">
      <c r="A433" s="323" t="s">
        <v>830</v>
      </c>
      <c r="B433" s="323" t="s">
        <v>830</v>
      </c>
      <c r="C433" s="323" t="s">
        <v>906</v>
      </c>
      <c r="D433" s="367" t="s">
        <v>1454</v>
      </c>
      <c r="E433" s="323" t="s">
        <v>832</v>
      </c>
      <c r="F433" s="323" t="s">
        <v>1455</v>
      </c>
      <c r="G433" s="323" t="s">
        <v>1456</v>
      </c>
      <c r="H433" s="323" t="s">
        <v>581</v>
      </c>
      <c r="I433" s="368" t="s">
        <v>398</v>
      </c>
      <c r="J433" s="368">
        <v>4</v>
      </c>
      <c r="K433" s="368">
        <v>1670</v>
      </c>
      <c r="L433" s="368">
        <f t="shared" si="12"/>
        <v>6680</v>
      </c>
      <c r="M433" s="368" t="s">
        <v>1459</v>
      </c>
      <c r="N433" s="368" t="s">
        <v>1449</v>
      </c>
    </row>
    <row r="434" spans="1:14" ht="20.100000000000001" customHeight="1">
      <c r="A434" s="323" t="s">
        <v>830</v>
      </c>
      <c r="B434" s="323" t="s">
        <v>830</v>
      </c>
      <c r="C434" s="323" t="s">
        <v>906</v>
      </c>
      <c r="D434" s="367" t="s">
        <v>1460</v>
      </c>
      <c r="E434" s="323" t="s">
        <v>832</v>
      </c>
      <c r="F434" s="323" t="s">
        <v>1461</v>
      </c>
      <c r="G434" s="323" t="s">
        <v>430</v>
      </c>
      <c r="H434" s="323" t="s">
        <v>462</v>
      </c>
      <c r="I434" s="368" t="s">
        <v>389</v>
      </c>
      <c r="J434" s="368">
        <v>4</v>
      </c>
      <c r="K434" s="368">
        <v>348</v>
      </c>
      <c r="L434" s="368">
        <f t="shared" si="12"/>
        <v>1392</v>
      </c>
      <c r="M434" s="368" t="s">
        <v>1462</v>
      </c>
      <c r="N434" s="368" t="s">
        <v>1449</v>
      </c>
    </row>
    <row r="435" spans="1:14" ht="20.100000000000001" customHeight="1">
      <c r="A435" s="323" t="s">
        <v>830</v>
      </c>
      <c r="B435" s="323" t="s">
        <v>830</v>
      </c>
      <c r="C435" s="323" t="s">
        <v>906</v>
      </c>
      <c r="D435" s="367" t="s">
        <v>1460</v>
      </c>
      <c r="E435" s="323" t="s">
        <v>832</v>
      </c>
      <c r="F435" s="323" t="s">
        <v>1461</v>
      </c>
      <c r="G435" s="323" t="s">
        <v>430</v>
      </c>
      <c r="H435" s="323" t="s">
        <v>444</v>
      </c>
      <c r="I435" s="368" t="s">
        <v>398</v>
      </c>
      <c r="J435" s="368">
        <v>48</v>
      </c>
      <c r="K435" s="368">
        <v>393</v>
      </c>
      <c r="L435" s="368">
        <f t="shared" si="12"/>
        <v>18864</v>
      </c>
      <c r="M435" s="368" t="s">
        <v>1463</v>
      </c>
      <c r="N435" s="368" t="s">
        <v>1449</v>
      </c>
    </row>
    <row r="436" spans="1:14" ht="20.100000000000001" customHeight="1">
      <c r="A436" s="323" t="s">
        <v>830</v>
      </c>
      <c r="B436" s="323" t="s">
        <v>830</v>
      </c>
      <c r="C436" s="323" t="s">
        <v>906</v>
      </c>
      <c r="D436" s="367" t="s">
        <v>1460</v>
      </c>
      <c r="E436" s="323" t="s">
        <v>832</v>
      </c>
      <c r="F436" s="323" t="s">
        <v>1461</v>
      </c>
      <c r="G436" s="323" t="s">
        <v>430</v>
      </c>
      <c r="H436" s="323" t="s">
        <v>444</v>
      </c>
      <c r="I436" s="368" t="s">
        <v>411</v>
      </c>
      <c r="J436" s="368">
        <v>1</v>
      </c>
      <c r="K436" s="368">
        <v>1491</v>
      </c>
      <c r="L436" s="368">
        <f t="shared" si="12"/>
        <v>1491</v>
      </c>
      <c r="M436" s="368" t="s">
        <v>1463</v>
      </c>
      <c r="N436" s="368" t="s">
        <v>1449</v>
      </c>
    </row>
    <row r="437" spans="1:14" ht="20.100000000000001" customHeight="1">
      <c r="A437" s="323" t="s">
        <v>830</v>
      </c>
      <c r="B437" s="323" t="s">
        <v>830</v>
      </c>
      <c r="C437" s="323" t="s">
        <v>906</v>
      </c>
      <c r="D437" s="367" t="s">
        <v>1460</v>
      </c>
      <c r="E437" s="323" t="s">
        <v>832</v>
      </c>
      <c r="F437" s="323" t="s">
        <v>1461</v>
      </c>
      <c r="G437" s="323" t="s">
        <v>430</v>
      </c>
      <c r="H437" s="323" t="s">
        <v>444</v>
      </c>
      <c r="I437" s="368" t="s">
        <v>411</v>
      </c>
      <c r="J437" s="368">
        <v>10</v>
      </c>
      <c r="K437" s="368">
        <v>1491</v>
      </c>
      <c r="L437" s="368">
        <f t="shared" si="12"/>
        <v>14910</v>
      </c>
      <c r="M437" s="368" t="s">
        <v>1464</v>
      </c>
      <c r="N437" s="368" t="s">
        <v>1449</v>
      </c>
    </row>
    <row r="438" spans="1:14" ht="20.100000000000001" customHeight="1">
      <c r="A438" s="323" t="s">
        <v>830</v>
      </c>
      <c r="B438" s="323" t="s">
        <v>830</v>
      </c>
      <c r="C438" s="323" t="s">
        <v>906</v>
      </c>
      <c r="D438" s="367" t="s">
        <v>1465</v>
      </c>
      <c r="E438" s="323" t="s">
        <v>832</v>
      </c>
      <c r="F438" s="323" t="s">
        <v>1102</v>
      </c>
      <c r="G438" s="323" t="s">
        <v>449</v>
      </c>
      <c r="H438" s="323" t="s">
        <v>1466</v>
      </c>
      <c r="I438" s="368" t="s">
        <v>414</v>
      </c>
      <c r="J438" s="368">
        <v>4</v>
      </c>
      <c r="K438" s="368">
        <v>671</v>
      </c>
      <c r="L438" s="368">
        <f t="shared" ref="L438:L469" si="13">K438*J438</f>
        <v>2684</v>
      </c>
      <c r="M438" s="368" t="s">
        <v>1467</v>
      </c>
      <c r="N438" s="368" t="s">
        <v>1409</v>
      </c>
    </row>
    <row r="439" spans="1:14" ht="20.100000000000001" customHeight="1">
      <c r="A439" s="323" t="s">
        <v>830</v>
      </c>
      <c r="B439" s="323" t="s">
        <v>830</v>
      </c>
      <c r="C439" s="323" t="s">
        <v>906</v>
      </c>
      <c r="D439" s="367" t="s">
        <v>1465</v>
      </c>
      <c r="E439" s="323" t="s">
        <v>832</v>
      </c>
      <c r="F439" s="323" t="s">
        <v>1102</v>
      </c>
      <c r="G439" s="323" t="s">
        <v>449</v>
      </c>
      <c r="H439" s="323" t="s">
        <v>474</v>
      </c>
      <c r="I439" s="368" t="s">
        <v>389</v>
      </c>
      <c r="J439" s="368">
        <v>3</v>
      </c>
      <c r="K439" s="368">
        <v>1562</v>
      </c>
      <c r="L439" s="368">
        <f t="shared" si="13"/>
        <v>4686</v>
      </c>
      <c r="M439" s="368" t="s">
        <v>1467</v>
      </c>
      <c r="N439" s="368" t="s">
        <v>1409</v>
      </c>
    </row>
    <row r="440" spans="1:14" ht="20.100000000000001" customHeight="1">
      <c r="A440" s="323" t="s">
        <v>830</v>
      </c>
      <c r="B440" s="323" t="s">
        <v>830</v>
      </c>
      <c r="C440" s="323" t="s">
        <v>906</v>
      </c>
      <c r="D440" s="367" t="s">
        <v>1465</v>
      </c>
      <c r="E440" s="323" t="s">
        <v>832</v>
      </c>
      <c r="F440" s="323" t="s">
        <v>1102</v>
      </c>
      <c r="G440" s="323" t="s">
        <v>449</v>
      </c>
      <c r="H440" s="323" t="s">
        <v>474</v>
      </c>
      <c r="I440" s="368" t="s">
        <v>428</v>
      </c>
      <c r="J440" s="368">
        <v>1</v>
      </c>
      <c r="K440" s="368">
        <v>374</v>
      </c>
      <c r="L440" s="368">
        <f t="shared" si="13"/>
        <v>374</v>
      </c>
      <c r="M440" s="368" t="s">
        <v>1467</v>
      </c>
      <c r="N440" s="368" t="s">
        <v>1409</v>
      </c>
    </row>
    <row r="441" spans="1:14" ht="20.100000000000001" customHeight="1">
      <c r="A441" s="323" t="s">
        <v>830</v>
      </c>
      <c r="B441" s="323" t="s">
        <v>830</v>
      </c>
      <c r="C441" s="323" t="s">
        <v>906</v>
      </c>
      <c r="D441" s="367" t="s">
        <v>1465</v>
      </c>
      <c r="E441" s="323" t="s">
        <v>832</v>
      </c>
      <c r="F441" s="323" t="s">
        <v>1102</v>
      </c>
      <c r="G441" s="323" t="s">
        <v>449</v>
      </c>
      <c r="H441" s="323" t="s">
        <v>474</v>
      </c>
      <c r="I441" s="368" t="s">
        <v>423</v>
      </c>
      <c r="J441" s="368">
        <v>2</v>
      </c>
      <c r="K441" s="368">
        <v>462</v>
      </c>
      <c r="L441" s="368">
        <f t="shared" si="13"/>
        <v>924</v>
      </c>
      <c r="M441" s="368" t="s">
        <v>1467</v>
      </c>
      <c r="N441" s="368" t="s">
        <v>1409</v>
      </c>
    </row>
    <row r="442" spans="1:14" ht="20.100000000000001" customHeight="1">
      <c r="A442" s="323" t="s">
        <v>830</v>
      </c>
      <c r="B442" s="323" t="s">
        <v>830</v>
      </c>
      <c r="C442" s="323" t="s">
        <v>906</v>
      </c>
      <c r="D442" s="367" t="s">
        <v>1465</v>
      </c>
      <c r="E442" s="323" t="s">
        <v>832</v>
      </c>
      <c r="F442" s="323" t="s">
        <v>1102</v>
      </c>
      <c r="G442" s="323" t="s">
        <v>449</v>
      </c>
      <c r="H442" s="323" t="s">
        <v>474</v>
      </c>
      <c r="I442" s="368" t="s">
        <v>399</v>
      </c>
      <c r="J442" s="368">
        <v>3</v>
      </c>
      <c r="K442" s="368">
        <v>1518</v>
      </c>
      <c r="L442" s="368">
        <f t="shared" si="13"/>
        <v>4554</v>
      </c>
      <c r="M442" s="368" t="s">
        <v>1467</v>
      </c>
      <c r="N442" s="368" t="s">
        <v>1409</v>
      </c>
    </row>
    <row r="443" spans="1:14" ht="20.100000000000001" customHeight="1">
      <c r="A443" s="323" t="s">
        <v>830</v>
      </c>
      <c r="B443" s="323" t="s">
        <v>830</v>
      </c>
      <c r="C443" s="323" t="s">
        <v>906</v>
      </c>
      <c r="D443" s="367" t="s">
        <v>1465</v>
      </c>
      <c r="E443" s="323" t="s">
        <v>832</v>
      </c>
      <c r="F443" s="323" t="s">
        <v>1102</v>
      </c>
      <c r="G443" s="323" t="s">
        <v>449</v>
      </c>
      <c r="H443" s="323" t="s">
        <v>474</v>
      </c>
      <c r="I443" s="368" t="s">
        <v>389</v>
      </c>
      <c r="J443" s="368">
        <v>3</v>
      </c>
      <c r="K443" s="368">
        <v>1562</v>
      </c>
      <c r="L443" s="368">
        <f t="shared" si="13"/>
        <v>4686</v>
      </c>
      <c r="M443" s="368" t="s">
        <v>1467</v>
      </c>
      <c r="N443" s="368" t="s">
        <v>1409</v>
      </c>
    </row>
    <row r="444" spans="1:14" ht="20.100000000000001" customHeight="1">
      <c r="A444" s="323" t="s">
        <v>829</v>
      </c>
      <c r="B444" s="323" t="s">
        <v>830</v>
      </c>
      <c r="C444" s="323" t="s">
        <v>906</v>
      </c>
      <c r="D444" s="367" t="s">
        <v>1468</v>
      </c>
      <c r="E444" s="323" t="s">
        <v>940</v>
      </c>
      <c r="F444" s="323" t="s">
        <v>1222</v>
      </c>
      <c r="G444" s="323" t="s">
        <v>1469</v>
      </c>
      <c r="H444" s="323" t="s">
        <v>401</v>
      </c>
      <c r="I444" s="379" t="s">
        <v>1120</v>
      </c>
      <c r="J444" s="368">
        <v>50</v>
      </c>
      <c r="K444" s="368">
        <v>24</v>
      </c>
      <c r="L444" s="368">
        <f t="shared" si="13"/>
        <v>1200</v>
      </c>
      <c r="M444" s="368" t="s">
        <v>1470</v>
      </c>
      <c r="N444" s="368" t="s">
        <v>1409</v>
      </c>
    </row>
    <row r="445" spans="1:14" ht="20.100000000000001" customHeight="1">
      <c r="A445" s="323" t="s">
        <v>830</v>
      </c>
      <c r="B445" s="323" t="s">
        <v>830</v>
      </c>
      <c r="C445" s="323" t="s">
        <v>906</v>
      </c>
      <c r="D445" s="367" t="s">
        <v>1471</v>
      </c>
      <c r="E445" s="323" t="s">
        <v>940</v>
      </c>
      <c r="F445" s="323" t="s">
        <v>908</v>
      </c>
      <c r="G445" s="323" t="s">
        <v>381</v>
      </c>
      <c r="H445" s="323" t="s">
        <v>1341</v>
      </c>
      <c r="I445" s="368" t="s">
        <v>414</v>
      </c>
      <c r="J445" s="368">
        <v>4</v>
      </c>
      <c r="K445" s="368">
        <v>314</v>
      </c>
      <c r="L445" s="368">
        <f t="shared" si="13"/>
        <v>1256</v>
      </c>
      <c r="M445" s="368" t="s">
        <v>1472</v>
      </c>
      <c r="N445" s="368" t="s">
        <v>1409</v>
      </c>
    </row>
    <row r="446" spans="1:14" ht="20.100000000000001" customHeight="1">
      <c r="A446" s="323" t="s">
        <v>830</v>
      </c>
      <c r="B446" s="323" t="s">
        <v>830</v>
      </c>
      <c r="C446" s="323" t="s">
        <v>906</v>
      </c>
      <c r="D446" s="367" t="s">
        <v>1471</v>
      </c>
      <c r="E446" s="323" t="s">
        <v>940</v>
      </c>
      <c r="F446" s="323" t="s">
        <v>908</v>
      </c>
      <c r="G446" s="323" t="s">
        <v>381</v>
      </c>
      <c r="H446" s="323" t="s">
        <v>1219</v>
      </c>
      <c r="I446" s="368" t="s">
        <v>389</v>
      </c>
      <c r="J446" s="368">
        <v>3</v>
      </c>
      <c r="K446" s="368">
        <v>660</v>
      </c>
      <c r="L446" s="368">
        <f t="shared" si="13"/>
        <v>1980</v>
      </c>
      <c r="M446" s="368" t="s">
        <v>1472</v>
      </c>
      <c r="N446" s="368" t="s">
        <v>1409</v>
      </c>
    </row>
    <row r="447" spans="1:14" ht="20.100000000000001" customHeight="1">
      <c r="A447" s="323" t="s">
        <v>830</v>
      </c>
      <c r="B447" s="323" t="s">
        <v>830</v>
      </c>
      <c r="C447" s="323" t="s">
        <v>906</v>
      </c>
      <c r="D447" s="367" t="s">
        <v>1471</v>
      </c>
      <c r="E447" s="323" t="s">
        <v>940</v>
      </c>
      <c r="F447" s="323" t="s">
        <v>908</v>
      </c>
      <c r="G447" s="323" t="s">
        <v>381</v>
      </c>
      <c r="H447" s="323" t="s">
        <v>611</v>
      </c>
      <c r="I447" s="368" t="s">
        <v>428</v>
      </c>
      <c r="J447" s="368">
        <v>1</v>
      </c>
      <c r="K447" s="368">
        <v>193</v>
      </c>
      <c r="L447" s="368">
        <f t="shared" si="13"/>
        <v>193</v>
      </c>
      <c r="M447" s="368" t="s">
        <v>1472</v>
      </c>
      <c r="N447" s="368" t="s">
        <v>1409</v>
      </c>
    </row>
    <row r="448" spans="1:14" ht="20.100000000000001" customHeight="1">
      <c r="A448" s="323" t="s">
        <v>830</v>
      </c>
      <c r="B448" s="323" t="s">
        <v>830</v>
      </c>
      <c r="C448" s="323" t="s">
        <v>906</v>
      </c>
      <c r="D448" s="367" t="s">
        <v>1471</v>
      </c>
      <c r="E448" s="323" t="s">
        <v>940</v>
      </c>
      <c r="F448" s="323" t="s">
        <v>908</v>
      </c>
      <c r="G448" s="323" t="s">
        <v>381</v>
      </c>
      <c r="H448" s="323" t="s">
        <v>610</v>
      </c>
      <c r="I448" s="368" t="s">
        <v>423</v>
      </c>
      <c r="J448" s="368">
        <v>2</v>
      </c>
      <c r="K448" s="368">
        <v>226</v>
      </c>
      <c r="L448" s="368">
        <f t="shared" si="13"/>
        <v>452</v>
      </c>
      <c r="M448" s="368" t="s">
        <v>1472</v>
      </c>
      <c r="N448" s="368" t="s">
        <v>1409</v>
      </c>
    </row>
    <row r="449" spans="1:14" ht="20.100000000000001" customHeight="1">
      <c r="A449" s="323" t="s">
        <v>830</v>
      </c>
      <c r="B449" s="323" t="s">
        <v>830</v>
      </c>
      <c r="C449" s="323" t="s">
        <v>906</v>
      </c>
      <c r="D449" s="367" t="s">
        <v>1471</v>
      </c>
      <c r="E449" s="323" t="s">
        <v>940</v>
      </c>
      <c r="F449" s="323" t="s">
        <v>908</v>
      </c>
      <c r="G449" s="323" t="s">
        <v>381</v>
      </c>
      <c r="H449" s="323" t="s">
        <v>1473</v>
      </c>
      <c r="I449" s="368" t="s">
        <v>399</v>
      </c>
      <c r="J449" s="368">
        <v>3</v>
      </c>
      <c r="K449" s="368">
        <v>475</v>
      </c>
      <c r="L449" s="368">
        <f t="shared" si="13"/>
        <v>1425</v>
      </c>
      <c r="M449" s="368" t="s">
        <v>1472</v>
      </c>
      <c r="N449" s="368" t="s">
        <v>1409</v>
      </c>
    </row>
    <row r="450" spans="1:14" ht="20.100000000000001" customHeight="1">
      <c r="A450" s="323" t="s">
        <v>830</v>
      </c>
      <c r="B450" s="323" t="s">
        <v>830</v>
      </c>
      <c r="C450" s="323" t="s">
        <v>906</v>
      </c>
      <c r="D450" s="367" t="s">
        <v>1471</v>
      </c>
      <c r="E450" s="323" t="s">
        <v>940</v>
      </c>
      <c r="F450" s="323" t="s">
        <v>908</v>
      </c>
      <c r="G450" s="323" t="s">
        <v>381</v>
      </c>
      <c r="H450" s="323" t="s">
        <v>1219</v>
      </c>
      <c r="I450" s="368" t="s">
        <v>389</v>
      </c>
      <c r="J450" s="376">
        <v>3</v>
      </c>
      <c r="K450" s="368">
        <v>660</v>
      </c>
      <c r="L450" s="368">
        <f t="shared" si="13"/>
        <v>1980</v>
      </c>
      <c r="M450" s="368" t="s">
        <v>1472</v>
      </c>
      <c r="N450" s="368" t="s">
        <v>1409</v>
      </c>
    </row>
    <row r="451" spans="1:14" ht="20.100000000000001" customHeight="1">
      <c r="A451" s="323" t="s">
        <v>651</v>
      </c>
      <c r="B451" s="323" t="s">
        <v>1474</v>
      </c>
      <c r="C451" s="323" t="s">
        <v>697</v>
      </c>
      <c r="D451" s="367" t="s">
        <v>1475</v>
      </c>
      <c r="E451" s="323" t="s">
        <v>940</v>
      </c>
      <c r="F451" s="323" t="s">
        <v>908</v>
      </c>
      <c r="G451" s="323" t="s">
        <v>381</v>
      </c>
      <c r="H451" s="323" t="s">
        <v>1219</v>
      </c>
      <c r="I451" s="368" t="s">
        <v>389</v>
      </c>
      <c r="J451" s="368">
        <v>4</v>
      </c>
      <c r="K451" s="368">
        <v>660</v>
      </c>
      <c r="L451" s="368">
        <f t="shared" si="13"/>
        <v>2640</v>
      </c>
      <c r="M451" s="368" t="s">
        <v>1472</v>
      </c>
      <c r="N451" s="368" t="s">
        <v>1476</v>
      </c>
    </row>
    <row r="452" spans="1:14" ht="20.100000000000001" customHeight="1">
      <c r="A452" s="323" t="s">
        <v>651</v>
      </c>
      <c r="B452" s="323" t="s">
        <v>1474</v>
      </c>
      <c r="C452" s="323" t="s">
        <v>697</v>
      </c>
      <c r="D452" s="367" t="s">
        <v>1477</v>
      </c>
      <c r="E452" s="323" t="s">
        <v>832</v>
      </c>
      <c r="F452" s="323" t="s">
        <v>1205</v>
      </c>
      <c r="G452" s="323" t="s">
        <v>644</v>
      </c>
      <c r="H452" s="323" t="s">
        <v>1478</v>
      </c>
      <c r="I452" s="368" t="s">
        <v>1478</v>
      </c>
      <c r="J452" s="368">
        <v>10</v>
      </c>
      <c r="K452" s="368">
        <v>4100</v>
      </c>
      <c r="L452" s="368">
        <f t="shared" si="13"/>
        <v>41000</v>
      </c>
      <c r="M452" s="368" t="s">
        <v>1479</v>
      </c>
      <c r="N452" s="368" t="s">
        <v>1480</v>
      </c>
    </row>
    <row r="453" spans="1:14" ht="20.100000000000001" customHeight="1">
      <c r="A453" s="323" t="s">
        <v>167</v>
      </c>
      <c r="B453" s="323" t="s">
        <v>167</v>
      </c>
      <c r="C453" s="323" t="s">
        <v>697</v>
      </c>
      <c r="D453" s="367" t="s">
        <v>1481</v>
      </c>
      <c r="E453" s="323" t="s">
        <v>832</v>
      </c>
      <c r="F453" s="323" t="s">
        <v>1057</v>
      </c>
      <c r="G453" s="323" t="s">
        <v>111</v>
      </c>
      <c r="H453" s="323" t="s">
        <v>409</v>
      </c>
      <c r="I453" s="368" t="s">
        <v>428</v>
      </c>
      <c r="J453" s="368">
        <v>3</v>
      </c>
      <c r="K453" s="368">
        <v>88</v>
      </c>
      <c r="L453" s="368">
        <f t="shared" si="13"/>
        <v>264</v>
      </c>
      <c r="M453" s="368" t="s">
        <v>530</v>
      </c>
      <c r="N453" s="368" t="s">
        <v>1482</v>
      </c>
    </row>
    <row r="454" spans="1:14" ht="20.100000000000001" customHeight="1">
      <c r="A454" s="323" t="s">
        <v>167</v>
      </c>
      <c r="B454" s="323" t="s">
        <v>167</v>
      </c>
      <c r="C454" s="323" t="s">
        <v>697</v>
      </c>
      <c r="D454" s="367" t="s">
        <v>1481</v>
      </c>
      <c r="E454" s="323" t="s">
        <v>832</v>
      </c>
      <c r="F454" s="323" t="s">
        <v>1057</v>
      </c>
      <c r="G454" s="323" t="s">
        <v>111</v>
      </c>
      <c r="H454" s="323" t="s">
        <v>409</v>
      </c>
      <c r="I454" s="368" t="s">
        <v>423</v>
      </c>
      <c r="J454" s="368">
        <v>1</v>
      </c>
      <c r="K454" s="368">
        <v>101</v>
      </c>
      <c r="L454" s="368">
        <f t="shared" si="13"/>
        <v>101</v>
      </c>
      <c r="M454" s="368" t="s">
        <v>530</v>
      </c>
      <c r="N454" s="368" t="s">
        <v>1482</v>
      </c>
    </row>
    <row r="455" spans="1:14" ht="20.100000000000001" customHeight="1">
      <c r="A455" s="323" t="s">
        <v>167</v>
      </c>
      <c r="B455" s="323" t="s">
        <v>167</v>
      </c>
      <c r="C455" s="323" t="s">
        <v>697</v>
      </c>
      <c r="D455" s="367" t="s">
        <v>1481</v>
      </c>
      <c r="E455" s="323" t="s">
        <v>832</v>
      </c>
      <c r="F455" s="323" t="s">
        <v>1057</v>
      </c>
      <c r="G455" s="323" t="s">
        <v>596</v>
      </c>
      <c r="H455" s="323" t="s">
        <v>410</v>
      </c>
      <c r="I455" s="368" t="s">
        <v>399</v>
      </c>
      <c r="J455" s="368">
        <v>2</v>
      </c>
      <c r="K455" s="368">
        <v>731</v>
      </c>
      <c r="L455" s="368">
        <f t="shared" si="13"/>
        <v>1462</v>
      </c>
      <c r="M455" s="368" t="s">
        <v>442</v>
      </c>
      <c r="N455" s="368" t="s">
        <v>1483</v>
      </c>
    </row>
    <row r="456" spans="1:14" ht="20.100000000000001" customHeight="1">
      <c r="A456" s="323" t="s">
        <v>167</v>
      </c>
      <c r="B456" s="323" t="s">
        <v>167</v>
      </c>
      <c r="C456" s="323" t="s">
        <v>697</v>
      </c>
      <c r="D456" s="367" t="s">
        <v>1481</v>
      </c>
      <c r="E456" s="323" t="s">
        <v>832</v>
      </c>
      <c r="F456" s="323" t="s">
        <v>1057</v>
      </c>
      <c r="G456" s="323" t="s">
        <v>111</v>
      </c>
      <c r="H456" s="323" t="s">
        <v>1484</v>
      </c>
      <c r="I456" s="368" t="s">
        <v>414</v>
      </c>
      <c r="J456" s="368">
        <v>1</v>
      </c>
      <c r="K456" s="368">
        <v>142</v>
      </c>
      <c r="L456" s="368">
        <f t="shared" si="13"/>
        <v>142</v>
      </c>
      <c r="M456" s="368" t="s">
        <v>524</v>
      </c>
      <c r="N456" s="368" t="s">
        <v>1485</v>
      </c>
    </row>
    <row r="457" spans="1:14" ht="20.100000000000001" customHeight="1">
      <c r="A457" s="323" t="s">
        <v>829</v>
      </c>
      <c r="B457" s="323" t="s">
        <v>167</v>
      </c>
      <c r="C457" s="323" t="s">
        <v>697</v>
      </c>
      <c r="D457" s="367" t="s">
        <v>1486</v>
      </c>
      <c r="E457" s="323" t="s">
        <v>832</v>
      </c>
      <c r="F457" s="323" t="s">
        <v>932</v>
      </c>
      <c r="G457" s="323" t="s">
        <v>426</v>
      </c>
      <c r="H457" s="323" t="s">
        <v>1487</v>
      </c>
      <c r="I457" s="368" t="s">
        <v>414</v>
      </c>
      <c r="J457" s="368">
        <v>1</v>
      </c>
      <c r="K457" s="368">
        <v>363</v>
      </c>
      <c r="L457" s="368">
        <f t="shared" si="13"/>
        <v>363</v>
      </c>
      <c r="M457" s="368" t="s">
        <v>1488</v>
      </c>
      <c r="N457" s="368" t="s">
        <v>1485</v>
      </c>
    </row>
    <row r="458" spans="1:14" ht="20.100000000000001" customHeight="1">
      <c r="A458" s="323" t="s">
        <v>829</v>
      </c>
      <c r="B458" s="323" t="s">
        <v>167</v>
      </c>
      <c r="C458" s="323" t="s">
        <v>697</v>
      </c>
      <c r="D458" s="367" t="s">
        <v>1486</v>
      </c>
      <c r="E458" s="323" t="s">
        <v>832</v>
      </c>
      <c r="F458" s="323" t="s">
        <v>932</v>
      </c>
      <c r="G458" s="323" t="s">
        <v>430</v>
      </c>
      <c r="H458" s="323" t="s">
        <v>476</v>
      </c>
      <c r="I458" s="368" t="s">
        <v>423</v>
      </c>
      <c r="J458" s="368">
        <v>2</v>
      </c>
      <c r="K458" s="368">
        <v>271</v>
      </c>
      <c r="L458" s="368">
        <f t="shared" si="13"/>
        <v>542</v>
      </c>
      <c r="M458" s="368" t="s">
        <v>1368</v>
      </c>
      <c r="N458" s="368" t="s">
        <v>1489</v>
      </c>
    </row>
    <row r="459" spans="1:14" ht="20.100000000000001" customHeight="1">
      <c r="A459" s="367" t="s">
        <v>167</v>
      </c>
      <c r="B459" s="367" t="s">
        <v>167</v>
      </c>
      <c r="C459" s="367" t="s">
        <v>697</v>
      </c>
      <c r="D459" s="367" t="s">
        <v>1490</v>
      </c>
      <c r="E459" s="367" t="s">
        <v>832</v>
      </c>
      <c r="F459" s="367" t="s">
        <v>1491</v>
      </c>
      <c r="G459" s="367" t="s">
        <v>1492</v>
      </c>
      <c r="H459" s="367" t="s">
        <v>1493</v>
      </c>
      <c r="I459" s="376" t="s">
        <v>428</v>
      </c>
      <c r="J459" s="376">
        <v>1</v>
      </c>
      <c r="K459" s="376">
        <v>395</v>
      </c>
      <c r="L459" s="368">
        <f t="shared" si="13"/>
        <v>395</v>
      </c>
      <c r="M459" s="376" t="s">
        <v>1494</v>
      </c>
      <c r="N459" s="376" t="s">
        <v>1485</v>
      </c>
    </row>
    <row r="460" spans="1:14" ht="20.100000000000001" customHeight="1">
      <c r="A460" s="367" t="s">
        <v>167</v>
      </c>
      <c r="B460" s="367" t="s">
        <v>167</v>
      </c>
      <c r="C460" s="367" t="s">
        <v>697</v>
      </c>
      <c r="D460" s="367" t="s">
        <v>1490</v>
      </c>
      <c r="E460" s="367" t="s">
        <v>832</v>
      </c>
      <c r="F460" s="367" t="s">
        <v>1491</v>
      </c>
      <c r="G460" s="367" t="s">
        <v>1492</v>
      </c>
      <c r="H460" s="367" t="s">
        <v>1493</v>
      </c>
      <c r="I460" s="376" t="s">
        <v>414</v>
      </c>
      <c r="J460" s="376">
        <v>1</v>
      </c>
      <c r="K460" s="376">
        <v>470</v>
      </c>
      <c r="L460" s="368">
        <f t="shared" si="13"/>
        <v>470</v>
      </c>
      <c r="M460" s="376" t="s">
        <v>1494</v>
      </c>
      <c r="N460" s="376" t="s">
        <v>1485</v>
      </c>
    </row>
    <row r="461" spans="1:14" ht="20.100000000000001" customHeight="1">
      <c r="A461" s="367" t="s">
        <v>167</v>
      </c>
      <c r="B461" s="367" t="s">
        <v>167</v>
      </c>
      <c r="C461" s="367" t="s">
        <v>697</v>
      </c>
      <c r="D461" s="367" t="s">
        <v>1490</v>
      </c>
      <c r="E461" s="367" t="s">
        <v>832</v>
      </c>
      <c r="F461" s="367" t="s">
        <v>1491</v>
      </c>
      <c r="G461" s="367" t="s">
        <v>1492</v>
      </c>
      <c r="H461" s="367" t="s">
        <v>1493</v>
      </c>
      <c r="I461" s="376" t="s">
        <v>399</v>
      </c>
      <c r="J461" s="376">
        <v>5</v>
      </c>
      <c r="K461" s="376">
        <v>755</v>
      </c>
      <c r="L461" s="368">
        <f t="shared" si="13"/>
        <v>3775</v>
      </c>
      <c r="M461" s="376" t="s">
        <v>1494</v>
      </c>
      <c r="N461" s="376" t="s">
        <v>1485</v>
      </c>
    </row>
    <row r="462" spans="1:14" ht="20.100000000000001" customHeight="1">
      <c r="A462" s="367" t="s">
        <v>167</v>
      </c>
      <c r="B462" s="367" t="s">
        <v>167</v>
      </c>
      <c r="C462" s="367" t="s">
        <v>697</v>
      </c>
      <c r="D462" s="367" t="s">
        <v>1490</v>
      </c>
      <c r="E462" s="367" t="s">
        <v>832</v>
      </c>
      <c r="F462" s="367" t="s">
        <v>1491</v>
      </c>
      <c r="G462" s="367" t="s">
        <v>1492</v>
      </c>
      <c r="H462" s="367" t="s">
        <v>1493</v>
      </c>
      <c r="I462" s="376" t="s">
        <v>398</v>
      </c>
      <c r="J462" s="376">
        <v>6</v>
      </c>
      <c r="K462" s="376">
        <v>1200</v>
      </c>
      <c r="L462" s="368">
        <f t="shared" si="13"/>
        <v>7200</v>
      </c>
      <c r="M462" s="376" t="s">
        <v>1494</v>
      </c>
      <c r="N462" s="376" t="s">
        <v>1485</v>
      </c>
    </row>
    <row r="463" spans="1:14" ht="20.100000000000001" customHeight="1">
      <c r="A463" s="367" t="s">
        <v>167</v>
      </c>
      <c r="B463" s="367" t="s">
        <v>167</v>
      </c>
      <c r="C463" s="367" t="s">
        <v>697</v>
      </c>
      <c r="D463" s="367" t="s">
        <v>1490</v>
      </c>
      <c r="E463" s="367" t="s">
        <v>832</v>
      </c>
      <c r="F463" s="367" t="s">
        <v>1491</v>
      </c>
      <c r="G463" s="367" t="s">
        <v>1492</v>
      </c>
      <c r="H463" s="367" t="s">
        <v>1493</v>
      </c>
      <c r="I463" s="376" t="s">
        <v>422</v>
      </c>
      <c r="J463" s="376">
        <v>2</v>
      </c>
      <c r="K463" s="376">
        <v>1680</v>
      </c>
      <c r="L463" s="368">
        <f t="shared" si="13"/>
        <v>3360</v>
      </c>
      <c r="M463" s="376" t="s">
        <v>1494</v>
      </c>
      <c r="N463" s="376" t="s">
        <v>1485</v>
      </c>
    </row>
    <row r="464" spans="1:14" ht="20.100000000000001" customHeight="1">
      <c r="A464" s="367" t="s">
        <v>167</v>
      </c>
      <c r="B464" s="367" t="s">
        <v>167</v>
      </c>
      <c r="C464" s="367" t="s">
        <v>697</v>
      </c>
      <c r="D464" s="367" t="s">
        <v>1490</v>
      </c>
      <c r="E464" s="367" t="s">
        <v>832</v>
      </c>
      <c r="F464" s="367" t="s">
        <v>1491</v>
      </c>
      <c r="G464" s="367" t="s">
        <v>1492</v>
      </c>
      <c r="H464" s="367" t="s">
        <v>1493</v>
      </c>
      <c r="I464" s="376" t="s">
        <v>416</v>
      </c>
      <c r="J464" s="376">
        <v>12</v>
      </c>
      <c r="K464" s="376">
        <v>2520</v>
      </c>
      <c r="L464" s="368">
        <f t="shared" si="13"/>
        <v>30240</v>
      </c>
      <c r="M464" s="376" t="s">
        <v>1494</v>
      </c>
      <c r="N464" s="376" t="s">
        <v>1485</v>
      </c>
    </row>
    <row r="465" spans="1:14" ht="20.100000000000001" customHeight="1">
      <c r="A465" s="367" t="s">
        <v>167</v>
      </c>
      <c r="B465" s="367" t="s">
        <v>167</v>
      </c>
      <c r="C465" s="367" t="s">
        <v>697</v>
      </c>
      <c r="D465" s="367" t="s">
        <v>1490</v>
      </c>
      <c r="E465" s="367" t="s">
        <v>832</v>
      </c>
      <c r="F465" s="367" t="s">
        <v>1491</v>
      </c>
      <c r="G465" s="367" t="s">
        <v>128</v>
      </c>
      <c r="H465" s="367" t="s">
        <v>1495</v>
      </c>
      <c r="I465" s="376" t="s">
        <v>423</v>
      </c>
      <c r="J465" s="376">
        <v>2</v>
      </c>
      <c r="K465" s="376">
        <v>280</v>
      </c>
      <c r="L465" s="368">
        <f t="shared" si="13"/>
        <v>560</v>
      </c>
      <c r="M465" s="376" t="s">
        <v>1494</v>
      </c>
      <c r="N465" s="376" t="s">
        <v>1485</v>
      </c>
    </row>
    <row r="466" spans="1:14" ht="20.100000000000001" customHeight="1">
      <c r="A466" s="367" t="s">
        <v>167</v>
      </c>
      <c r="B466" s="367" t="s">
        <v>167</v>
      </c>
      <c r="C466" s="367" t="s">
        <v>697</v>
      </c>
      <c r="D466" s="367" t="s">
        <v>1496</v>
      </c>
      <c r="E466" s="367" t="s">
        <v>832</v>
      </c>
      <c r="F466" s="367" t="s">
        <v>1497</v>
      </c>
      <c r="G466" s="367" t="s">
        <v>584</v>
      </c>
      <c r="H466" s="367" t="s">
        <v>637</v>
      </c>
      <c r="I466" s="376" t="s">
        <v>414</v>
      </c>
      <c r="J466" s="376">
        <v>2</v>
      </c>
      <c r="K466" s="376">
        <v>128</v>
      </c>
      <c r="L466" s="368">
        <f t="shared" si="13"/>
        <v>256</v>
      </c>
      <c r="M466" s="376" t="s">
        <v>506</v>
      </c>
      <c r="N466" s="376" t="s">
        <v>1485</v>
      </c>
    </row>
    <row r="467" spans="1:14" ht="20.100000000000001" customHeight="1">
      <c r="A467" s="323" t="s">
        <v>167</v>
      </c>
      <c r="B467" s="323" t="s">
        <v>167</v>
      </c>
      <c r="C467" s="323" t="s">
        <v>697</v>
      </c>
      <c r="D467" s="367" t="s">
        <v>1496</v>
      </c>
      <c r="E467" s="323" t="s">
        <v>832</v>
      </c>
      <c r="F467" s="323" t="s">
        <v>1497</v>
      </c>
      <c r="G467" s="323" t="s">
        <v>584</v>
      </c>
      <c r="H467" s="323" t="s">
        <v>637</v>
      </c>
      <c r="I467" s="368" t="s">
        <v>400</v>
      </c>
      <c r="J467" s="368">
        <v>5</v>
      </c>
      <c r="K467" s="368">
        <v>149</v>
      </c>
      <c r="L467" s="368">
        <f t="shared" si="13"/>
        <v>745</v>
      </c>
      <c r="M467" s="368" t="s">
        <v>506</v>
      </c>
      <c r="N467" s="368" t="s">
        <v>1485</v>
      </c>
    </row>
    <row r="468" spans="1:14" ht="20.100000000000001" customHeight="1">
      <c r="A468" s="323" t="s">
        <v>167</v>
      </c>
      <c r="B468" s="323" t="s">
        <v>167</v>
      </c>
      <c r="C468" s="323" t="s">
        <v>697</v>
      </c>
      <c r="D468" s="367" t="s">
        <v>1496</v>
      </c>
      <c r="E468" s="323" t="s">
        <v>832</v>
      </c>
      <c r="F468" s="323" t="s">
        <v>1497</v>
      </c>
      <c r="G468" s="323" t="s">
        <v>584</v>
      </c>
      <c r="H468" s="323" t="s">
        <v>637</v>
      </c>
      <c r="I468" s="368" t="s">
        <v>398</v>
      </c>
      <c r="J468" s="368">
        <v>2</v>
      </c>
      <c r="K468" s="368">
        <v>309</v>
      </c>
      <c r="L468" s="368">
        <f t="shared" si="13"/>
        <v>618</v>
      </c>
      <c r="M468" s="368" t="s">
        <v>506</v>
      </c>
      <c r="N468" s="368" t="s">
        <v>1485</v>
      </c>
    </row>
    <row r="469" spans="1:14" ht="20.100000000000001" customHeight="1">
      <c r="A469" s="323" t="s">
        <v>167</v>
      </c>
      <c r="B469" s="323" t="s">
        <v>167</v>
      </c>
      <c r="C469" s="323" t="s">
        <v>697</v>
      </c>
      <c r="D469" s="367" t="s">
        <v>1496</v>
      </c>
      <c r="E469" s="323" t="s">
        <v>832</v>
      </c>
      <c r="F469" s="323" t="s">
        <v>1497</v>
      </c>
      <c r="G469" s="323" t="s">
        <v>1498</v>
      </c>
      <c r="H469" s="323"/>
      <c r="I469" s="368" t="s">
        <v>414</v>
      </c>
      <c r="J469" s="368">
        <v>3</v>
      </c>
      <c r="K469" s="368">
        <v>475</v>
      </c>
      <c r="L469" s="368">
        <f t="shared" si="13"/>
        <v>1425</v>
      </c>
      <c r="M469" s="368" t="s">
        <v>506</v>
      </c>
      <c r="N469" s="368" t="s">
        <v>1485</v>
      </c>
    </row>
    <row r="470" spans="1:14" ht="20.100000000000001" customHeight="1">
      <c r="A470" s="323" t="s">
        <v>167</v>
      </c>
      <c r="B470" s="323" t="s">
        <v>167</v>
      </c>
      <c r="C470" s="323" t="s">
        <v>697</v>
      </c>
      <c r="D470" s="367" t="s">
        <v>1496</v>
      </c>
      <c r="E470" s="323" t="s">
        <v>832</v>
      </c>
      <c r="F470" s="323" t="s">
        <v>1497</v>
      </c>
      <c r="G470" s="323" t="s">
        <v>1499</v>
      </c>
      <c r="H470" s="323" t="s">
        <v>1500</v>
      </c>
      <c r="I470" s="368" t="s">
        <v>419</v>
      </c>
      <c r="J470" s="368">
        <v>1</v>
      </c>
      <c r="K470" s="368">
        <v>33</v>
      </c>
      <c r="L470" s="368">
        <f t="shared" ref="L470:L493" si="14">K470*J470</f>
        <v>33</v>
      </c>
      <c r="M470" s="368" t="s">
        <v>506</v>
      </c>
      <c r="N470" s="368" t="s">
        <v>1485</v>
      </c>
    </row>
    <row r="471" spans="1:14" ht="20.100000000000001" customHeight="1">
      <c r="A471" s="323" t="s">
        <v>167</v>
      </c>
      <c r="B471" s="323" t="s">
        <v>167</v>
      </c>
      <c r="C471" s="323" t="s">
        <v>697</v>
      </c>
      <c r="D471" s="367" t="s">
        <v>1501</v>
      </c>
      <c r="E471" s="323" t="s">
        <v>832</v>
      </c>
      <c r="F471" s="323" t="s">
        <v>1502</v>
      </c>
      <c r="G471" s="323" t="s">
        <v>487</v>
      </c>
      <c r="H471" s="323" t="s">
        <v>1503</v>
      </c>
      <c r="I471" s="368" t="s">
        <v>423</v>
      </c>
      <c r="J471" s="368">
        <v>1</v>
      </c>
      <c r="K471" s="368">
        <v>3900</v>
      </c>
      <c r="L471" s="368">
        <f t="shared" si="14"/>
        <v>3900</v>
      </c>
      <c r="M471" s="368" t="s">
        <v>1504</v>
      </c>
      <c r="N471" s="368" t="s">
        <v>1505</v>
      </c>
    </row>
    <row r="472" spans="1:14" ht="20.100000000000001" customHeight="1">
      <c r="A472" s="323" t="s">
        <v>829</v>
      </c>
      <c r="B472" s="323" t="s">
        <v>167</v>
      </c>
      <c r="C472" s="323" t="s">
        <v>697</v>
      </c>
      <c r="D472" s="367" t="s">
        <v>1506</v>
      </c>
      <c r="E472" s="323" t="s">
        <v>832</v>
      </c>
      <c r="F472" s="323" t="s">
        <v>932</v>
      </c>
      <c r="G472" s="323" t="s">
        <v>426</v>
      </c>
      <c r="H472" s="323" t="s">
        <v>471</v>
      </c>
      <c r="I472" s="368" t="s">
        <v>419</v>
      </c>
      <c r="J472" s="368">
        <v>2</v>
      </c>
      <c r="K472" s="368">
        <v>137</v>
      </c>
      <c r="L472" s="368">
        <f t="shared" si="14"/>
        <v>274</v>
      </c>
      <c r="M472" s="368" t="s">
        <v>1507</v>
      </c>
      <c r="N472" s="368" t="s">
        <v>1508</v>
      </c>
    </row>
    <row r="473" spans="1:14" ht="20.100000000000001" customHeight="1">
      <c r="A473" s="323" t="s">
        <v>829</v>
      </c>
      <c r="B473" s="323" t="s">
        <v>167</v>
      </c>
      <c r="C473" s="323" t="s">
        <v>697</v>
      </c>
      <c r="D473" s="367" t="s">
        <v>1506</v>
      </c>
      <c r="E473" s="323" t="s">
        <v>832</v>
      </c>
      <c r="F473" s="323" t="s">
        <v>932</v>
      </c>
      <c r="G473" s="323" t="s">
        <v>426</v>
      </c>
      <c r="H473" s="323" t="s">
        <v>471</v>
      </c>
      <c r="I473" s="368" t="s">
        <v>423</v>
      </c>
      <c r="J473" s="368">
        <v>2</v>
      </c>
      <c r="K473" s="368">
        <v>271</v>
      </c>
      <c r="L473" s="368">
        <f t="shared" si="14"/>
        <v>542</v>
      </c>
      <c r="M473" s="368" t="s">
        <v>1507</v>
      </c>
      <c r="N473" s="368" t="s">
        <v>1508</v>
      </c>
    </row>
    <row r="474" spans="1:14" ht="20.100000000000001" customHeight="1">
      <c r="A474" s="323" t="s">
        <v>829</v>
      </c>
      <c r="B474" s="323" t="s">
        <v>167</v>
      </c>
      <c r="C474" s="323" t="s">
        <v>697</v>
      </c>
      <c r="D474" s="367" t="s">
        <v>1506</v>
      </c>
      <c r="E474" s="323" t="s">
        <v>832</v>
      </c>
      <c r="F474" s="323" t="s">
        <v>932</v>
      </c>
      <c r="G474" s="323" t="s">
        <v>426</v>
      </c>
      <c r="H474" s="323" t="s">
        <v>471</v>
      </c>
      <c r="I474" s="368" t="s">
        <v>1509</v>
      </c>
      <c r="J474" s="368">
        <v>2</v>
      </c>
      <c r="K474" s="368">
        <v>363</v>
      </c>
      <c r="L474" s="368">
        <f t="shared" si="14"/>
        <v>726</v>
      </c>
      <c r="M474" s="368" t="s">
        <v>1507</v>
      </c>
      <c r="N474" s="368" t="s">
        <v>1508</v>
      </c>
    </row>
    <row r="475" spans="1:14" ht="20.100000000000001" customHeight="1">
      <c r="A475" s="323" t="s">
        <v>167</v>
      </c>
      <c r="B475" s="323" t="s">
        <v>167</v>
      </c>
      <c r="C475" s="323" t="s">
        <v>697</v>
      </c>
      <c r="D475" s="367" t="s">
        <v>1510</v>
      </c>
      <c r="E475" s="323" t="s">
        <v>832</v>
      </c>
      <c r="F475" s="323" t="s">
        <v>1511</v>
      </c>
      <c r="G475" s="323" t="s">
        <v>121</v>
      </c>
      <c r="H475" s="323" t="s">
        <v>464</v>
      </c>
      <c r="I475" s="368" t="s">
        <v>438</v>
      </c>
      <c r="J475" s="368">
        <v>50</v>
      </c>
      <c r="K475" s="368">
        <v>12.5</v>
      </c>
      <c r="L475" s="368">
        <f t="shared" si="14"/>
        <v>625</v>
      </c>
      <c r="M475" s="368" t="s">
        <v>1512</v>
      </c>
      <c r="N475" s="368" t="s">
        <v>1513</v>
      </c>
    </row>
    <row r="476" spans="1:14" ht="20.100000000000001" customHeight="1">
      <c r="A476" s="323" t="s">
        <v>1514</v>
      </c>
      <c r="B476" s="323" t="s">
        <v>167</v>
      </c>
      <c r="C476" s="323" t="s">
        <v>697</v>
      </c>
      <c r="D476" s="367" t="s">
        <v>1515</v>
      </c>
      <c r="E476" s="323" t="s">
        <v>832</v>
      </c>
      <c r="F476" s="323" t="s">
        <v>1516</v>
      </c>
      <c r="G476" s="323" t="s">
        <v>596</v>
      </c>
      <c r="H476" s="323" t="s">
        <v>417</v>
      </c>
      <c r="I476" s="368" t="s">
        <v>423</v>
      </c>
      <c r="J476" s="368">
        <v>2</v>
      </c>
      <c r="K476" s="368">
        <v>155</v>
      </c>
      <c r="L476" s="368">
        <f t="shared" si="14"/>
        <v>310</v>
      </c>
      <c r="M476" s="368" t="s">
        <v>418</v>
      </c>
      <c r="N476" s="368" t="s">
        <v>1483</v>
      </c>
    </row>
    <row r="477" spans="1:14" ht="20.100000000000001" customHeight="1">
      <c r="A477" s="323" t="s">
        <v>829</v>
      </c>
      <c r="B477" s="323" t="s">
        <v>167</v>
      </c>
      <c r="C477" s="323" t="s">
        <v>697</v>
      </c>
      <c r="D477" s="367" t="s">
        <v>1515</v>
      </c>
      <c r="E477" s="323" t="s">
        <v>832</v>
      </c>
      <c r="F477" s="323" t="s">
        <v>1516</v>
      </c>
      <c r="G477" s="323" t="s">
        <v>596</v>
      </c>
      <c r="H477" s="323" t="s">
        <v>417</v>
      </c>
      <c r="I477" s="368" t="s">
        <v>400</v>
      </c>
      <c r="J477" s="368">
        <v>1</v>
      </c>
      <c r="K477" s="368">
        <v>250</v>
      </c>
      <c r="L477" s="368">
        <f t="shared" si="14"/>
        <v>250</v>
      </c>
      <c r="M477" s="368" t="s">
        <v>418</v>
      </c>
      <c r="N477" s="368" t="s">
        <v>1483</v>
      </c>
    </row>
    <row r="478" spans="1:14" ht="20.100000000000001" customHeight="1">
      <c r="A478" s="323" t="s">
        <v>829</v>
      </c>
      <c r="B478" s="323" t="s">
        <v>167</v>
      </c>
      <c r="C478" s="323" t="s">
        <v>697</v>
      </c>
      <c r="D478" s="367" t="s">
        <v>1515</v>
      </c>
      <c r="E478" s="323" t="s">
        <v>832</v>
      </c>
      <c r="F478" s="323" t="s">
        <v>932</v>
      </c>
      <c r="G478" s="323" t="s">
        <v>596</v>
      </c>
      <c r="H478" s="323" t="s">
        <v>417</v>
      </c>
      <c r="I478" s="368" t="s">
        <v>399</v>
      </c>
      <c r="J478" s="368">
        <v>1</v>
      </c>
      <c r="K478" s="368">
        <v>304</v>
      </c>
      <c r="L478" s="368">
        <f t="shared" si="14"/>
        <v>304</v>
      </c>
      <c r="M478" s="368" t="s">
        <v>418</v>
      </c>
      <c r="N478" s="368" t="s">
        <v>1483</v>
      </c>
    </row>
    <row r="479" spans="1:14" ht="20.100000000000001" customHeight="1">
      <c r="A479" s="323" t="s">
        <v>167</v>
      </c>
      <c r="B479" s="323" t="s">
        <v>167</v>
      </c>
      <c r="C479" s="323" t="s">
        <v>697</v>
      </c>
      <c r="D479" s="367" t="s">
        <v>1517</v>
      </c>
      <c r="E479" s="323" t="s">
        <v>832</v>
      </c>
      <c r="F479" s="323" t="s">
        <v>1057</v>
      </c>
      <c r="G479" s="323" t="s">
        <v>436</v>
      </c>
      <c r="H479" s="323" t="s">
        <v>409</v>
      </c>
      <c r="I479" s="368" t="s">
        <v>399</v>
      </c>
      <c r="J479" s="368">
        <v>1</v>
      </c>
      <c r="K479" s="368">
        <v>283</v>
      </c>
      <c r="L479" s="368">
        <f t="shared" si="14"/>
        <v>283</v>
      </c>
      <c r="M479" s="368" t="s">
        <v>1518</v>
      </c>
      <c r="N479" s="368" t="s">
        <v>1519</v>
      </c>
    </row>
    <row r="480" spans="1:14" ht="20.100000000000001" customHeight="1">
      <c r="A480" s="323" t="s">
        <v>167</v>
      </c>
      <c r="B480" s="323" t="s">
        <v>167</v>
      </c>
      <c r="C480" s="323" t="s">
        <v>697</v>
      </c>
      <c r="D480" s="367" t="s">
        <v>1520</v>
      </c>
      <c r="E480" s="323" t="s">
        <v>823</v>
      </c>
      <c r="F480" s="323" t="s">
        <v>1094</v>
      </c>
      <c r="G480" s="323" t="s">
        <v>382</v>
      </c>
      <c r="H480" s="323" t="s">
        <v>545</v>
      </c>
      <c r="I480" s="368" t="s">
        <v>399</v>
      </c>
      <c r="J480" s="368">
        <v>20</v>
      </c>
      <c r="K480" s="368">
        <v>460</v>
      </c>
      <c r="L480" s="368">
        <f t="shared" si="14"/>
        <v>9200</v>
      </c>
      <c r="M480" s="368" t="s">
        <v>806</v>
      </c>
      <c r="N480" s="368" t="s">
        <v>1519</v>
      </c>
    </row>
    <row r="481" spans="1:14" ht="20.100000000000001" customHeight="1">
      <c r="A481" s="323" t="s">
        <v>167</v>
      </c>
      <c r="B481" s="323" t="s">
        <v>167</v>
      </c>
      <c r="C481" s="323" t="s">
        <v>697</v>
      </c>
      <c r="D481" s="367" t="s">
        <v>1520</v>
      </c>
      <c r="E481" s="323" t="s">
        <v>823</v>
      </c>
      <c r="F481" s="323" t="s">
        <v>1521</v>
      </c>
      <c r="G481" s="323" t="s">
        <v>382</v>
      </c>
      <c r="H481" s="323" t="s">
        <v>545</v>
      </c>
      <c r="I481" s="368" t="s">
        <v>389</v>
      </c>
      <c r="J481" s="368">
        <v>20</v>
      </c>
      <c r="K481" s="368">
        <v>460</v>
      </c>
      <c r="L481" s="368">
        <f t="shared" si="14"/>
        <v>9200</v>
      </c>
      <c r="M481" s="368" t="s">
        <v>806</v>
      </c>
      <c r="N481" s="368" t="s">
        <v>1519</v>
      </c>
    </row>
    <row r="482" spans="1:14" ht="20.100000000000001" customHeight="1">
      <c r="A482" s="323" t="s">
        <v>167</v>
      </c>
      <c r="B482" s="323" t="s">
        <v>167</v>
      </c>
      <c r="C482" s="323" t="s">
        <v>697</v>
      </c>
      <c r="D482" s="367" t="s">
        <v>1520</v>
      </c>
      <c r="E482" s="323" t="s">
        <v>1522</v>
      </c>
      <c r="F482" s="323" t="s">
        <v>1094</v>
      </c>
      <c r="G482" s="323" t="s">
        <v>1523</v>
      </c>
      <c r="H482" s="323" t="s">
        <v>424</v>
      </c>
      <c r="I482" s="368" t="s">
        <v>423</v>
      </c>
      <c r="J482" s="368">
        <v>10</v>
      </c>
      <c r="K482" s="368">
        <v>300</v>
      </c>
      <c r="L482" s="368">
        <f t="shared" si="14"/>
        <v>3000</v>
      </c>
      <c r="M482" s="368" t="s">
        <v>806</v>
      </c>
      <c r="N482" s="368" t="s">
        <v>1519</v>
      </c>
    </row>
    <row r="483" spans="1:14" ht="20.100000000000001" customHeight="1">
      <c r="A483" s="323" t="s">
        <v>829</v>
      </c>
      <c r="B483" s="323" t="s">
        <v>1126</v>
      </c>
      <c r="C483" s="323" t="s">
        <v>697</v>
      </c>
      <c r="D483" s="367" t="s">
        <v>1524</v>
      </c>
      <c r="E483" s="323" t="s">
        <v>823</v>
      </c>
      <c r="F483" s="323" t="s">
        <v>1094</v>
      </c>
      <c r="G483" s="323" t="s">
        <v>382</v>
      </c>
      <c r="H483" s="323" t="s">
        <v>545</v>
      </c>
      <c r="I483" s="368" t="s">
        <v>398</v>
      </c>
      <c r="J483" s="368">
        <v>3</v>
      </c>
      <c r="K483" s="368">
        <v>460</v>
      </c>
      <c r="L483" s="368">
        <f t="shared" si="14"/>
        <v>1380</v>
      </c>
      <c r="M483" s="368" t="s">
        <v>806</v>
      </c>
      <c r="N483" s="368" t="s">
        <v>1525</v>
      </c>
    </row>
    <row r="484" spans="1:14" ht="20.100000000000001" customHeight="1">
      <c r="A484" s="323" t="s">
        <v>829</v>
      </c>
      <c r="B484" s="323" t="s">
        <v>1126</v>
      </c>
      <c r="C484" s="323" t="s">
        <v>697</v>
      </c>
      <c r="D484" s="367" t="s">
        <v>1524</v>
      </c>
      <c r="E484" s="323" t="s">
        <v>823</v>
      </c>
      <c r="F484" s="323" t="s">
        <v>1094</v>
      </c>
      <c r="G484" s="323" t="s">
        <v>382</v>
      </c>
      <c r="H484" s="323" t="s">
        <v>424</v>
      </c>
      <c r="I484" s="368" t="s">
        <v>400</v>
      </c>
      <c r="J484" s="368">
        <v>3</v>
      </c>
      <c r="K484" s="368">
        <v>300</v>
      </c>
      <c r="L484" s="368">
        <f t="shared" si="14"/>
        <v>900</v>
      </c>
      <c r="M484" s="368" t="s">
        <v>806</v>
      </c>
      <c r="N484" s="368" t="s">
        <v>1525</v>
      </c>
    </row>
    <row r="485" spans="1:14" ht="20.100000000000001" customHeight="1">
      <c r="A485" s="323" t="s">
        <v>830</v>
      </c>
      <c r="B485" s="323" t="s">
        <v>830</v>
      </c>
      <c r="C485" s="323" t="s">
        <v>697</v>
      </c>
      <c r="D485" s="367" t="s">
        <v>1526</v>
      </c>
      <c r="E485" s="323" t="s">
        <v>832</v>
      </c>
      <c r="F485" s="323" t="s">
        <v>1057</v>
      </c>
      <c r="G485" s="323" t="s">
        <v>111</v>
      </c>
      <c r="H485" s="323" t="s">
        <v>1527</v>
      </c>
      <c r="I485" s="368" t="s">
        <v>389</v>
      </c>
      <c r="J485" s="368">
        <v>1</v>
      </c>
      <c r="K485" s="368">
        <v>581</v>
      </c>
      <c r="L485" s="368">
        <f t="shared" si="14"/>
        <v>581</v>
      </c>
      <c r="M485" s="368" t="s">
        <v>1528</v>
      </c>
      <c r="N485" s="368" t="s">
        <v>1529</v>
      </c>
    </row>
    <row r="486" spans="1:14" ht="20.100000000000001" customHeight="1">
      <c r="A486" s="323" t="s">
        <v>1530</v>
      </c>
      <c r="B486" s="323" t="s">
        <v>1530</v>
      </c>
      <c r="C486" s="323" t="s">
        <v>697</v>
      </c>
      <c r="D486" s="367" t="s">
        <v>1531</v>
      </c>
      <c r="E486" s="323" t="s">
        <v>1532</v>
      </c>
      <c r="F486" s="323" t="s">
        <v>1533</v>
      </c>
      <c r="G486" s="323" t="s">
        <v>111</v>
      </c>
      <c r="H486" s="323" t="s">
        <v>1534</v>
      </c>
      <c r="I486" s="368" t="s">
        <v>389</v>
      </c>
      <c r="J486" s="368">
        <v>1</v>
      </c>
      <c r="K486" s="368">
        <v>581</v>
      </c>
      <c r="L486" s="368">
        <f t="shared" si="14"/>
        <v>581</v>
      </c>
      <c r="M486" s="368" t="s">
        <v>1528</v>
      </c>
      <c r="N486" s="368" t="s">
        <v>1529</v>
      </c>
    </row>
    <row r="487" spans="1:14" ht="20.100000000000001" customHeight="1">
      <c r="A487" s="323" t="s">
        <v>1530</v>
      </c>
      <c r="B487" s="323" t="s">
        <v>1530</v>
      </c>
      <c r="C487" s="323" t="s">
        <v>697</v>
      </c>
      <c r="D487" s="367" t="s">
        <v>1531</v>
      </c>
      <c r="E487" s="323" t="s">
        <v>1532</v>
      </c>
      <c r="F487" s="323" t="s">
        <v>1533</v>
      </c>
      <c r="G487" s="323" t="s">
        <v>121</v>
      </c>
      <c r="H487" s="323" t="s">
        <v>539</v>
      </c>
      <c r="I487" s="368" t="s">
        <v>419</v>
      </c>
      <c r="J487" s="368">
        <v>2</v>
      </c>
      <c r="K487" s="368">
        <v>200</v>
      </c>
      <c r="L487" s="368">
        <f t="shared" si="14"/>
        <v>400</v>
      </c>
      <c r="M487" s="368" t="s">
        <v>1535</v>
      </c>
      <c r="N487" s="368" t="s">
        <v>1529</v>
      </c>
    </row>
    <row r="488" spans="1:14" ht="20.100000000000001" customHeight="1">
      <c r="A488" s="323" t="s">
        <v>1530</v>
      </c>
      <c r="B488" s="323" t="s">
        <v>1530</v>
      </c>
      <c r="C488" s="323" t="s">
        <v>697</v>
      </c>
      <c r="D488" s="367" t="s">
        <v>1536</v>
      </c>
      <c r="E488" s="323" t="s">
        <v>1532</v>
      </c>
      <c r="F488" s="323" t="s">
        <v>1537</v>
      </c>
      <c r="G488" s="323" t="s">
        <v>91</v>
      </c>
      <c r="H488" s="323" t="s">
        <v>569</v>
      </c>
      <c r="I488" s="368" t="s">
        <v>419</v>
      </c>
      <c r="J488" s="368">
        <v>2</v>
      </c>
      <c r="K488" s="368">
        <v>564</v>
      </c>
      <c r="L488" s="368">
        <f t="shared" si="14"/>
        <v>1128</v>
      </c>
      <c r="M488" s="368" t="s">
        <v>1538</v>
      </c>
      <c r="N488" s="368" t="s">
        <v>1529</v>
      </c>
    </row>
    <row r="489" spans="1:14" ht="20.100000000000001" customHeight="1">
      <c r="A489" s="323" t="s">
        <v>1530</v>
      </c>
      <c r="B489" s="323" t="s">
        <v>1530</v>
      </c>
      <c r="C489" s="323" t="s">
        <v>697</v>
      </c>
      <c r="D489" s="367" t="s">
        <v>1539</v>
      </c>
      <c r="E489" s="323" t="s">
        <v>1532</v>
      </c>
      <c r="F489" s="323" t="s">
        <v>1540</v>
      </c>
      <c r="G489" s="323" t="s">
        <v>121</v>
      </c>
      <c r="H489" s="323" t="s">
        <v>443</v>
      </c>
      <c r="I489" s="368" t="s">
        <v>438</v>
      </c>
      <c r="J489" s="368">
        <v>2</v>
      </c>
      <c r="K489" s="368">
        <v>20.2</v>
      </c>
      <c r="L489" s="368">
        <f t="shared" si="14"/>
        <v>40.4</v>
      </c>
      <c r="M489" s="368" t="s">
        <v>1541</v>
      </c>
      <c r="N489" s="368" t="s">
        <v>1529</v>
      </c>
    </row>
    <row r="490" spans="1:14" ht="20.100000000000001" customHeight="1">
      <c r="A490" s="323" t="s">
        <v>1530</v>
      </c>
      <c r="B490" s="323" t="s">
        <v>1530</v>
      </c>
      <c r="C490" s="323" t="s">
        <v>697</v>
      </c>
      <c r="D490" s="367" t="s">
        <v>1539</v>
      </c>
      <c r="E490" s="323" t="s">
        <v>1532</v>
      </c>
      <c r="F490" s="323" t="s">
        <v>1540</v>
      </c>
      <c r="G490" s="323" t="s">
        <v>121</v>
      </c>
      <c r="H490" s="323" t="s">
        <v>443</v>
      </c>
      <c r="I490" s="368" t="s">
        <v>419</v>
      </c>
      <c r="J490" s="368">
        <v>4</v>
      </c>
      <c r="K490" s="368">
        <v>47.6</v>
      </c>
      <c r="L490" s="368">
        <f t="shared" si="14"/>
        <v>190.4</v>
      </c>
      <c r="M490" s="368" t="s">
        <v>1541</v>
      </c>
      <c r="N490" s="368" t="s">
        <v>1529</v>
      </c>
    </row>
    <row r="491" spans="1:14" ht="20.100000000000001" customHeight="1">
      <c r="A491" s="323" t="s">
        <v>1530</v>
      </c>
      <c r="B491" s="323" t="s">
        <v>1530</v>
      </c>
      <c r="C491" s="323" t="s">
        <v>697</v>
      </c>
      <c r="D491" s="367" t="s">
        <v>1539</v>
      </c>
      <c r="E491" s="323" t="s">
        <v>1532</v>
      </c>
      <c r="F491" s="323" t="s">
        <v>1540</v>
      </c>
      <c r="G491" s="323" t="s">
        <v>121</v>
      </c>
      <c r="H491" s="323" t="s">
        <v>443</v>
      </c>
      <c r="I491" s="368" t="s">
        <v>428</v>
      </c>
      <c r="J491" s="368">
        <v>2</v>
      </c>
      <c r="K491" s="368">
        <v>102.4</v>
      </c>
      <c r="L491" s="368">
        <f t="shared" si="14"/>
        <v>204.8</v>
      </c>
      <c r="M491" s="368" t="s">
        <v>1541</v>
      </c>
      <c r="N491" s="368" t="s">
        <v>1529</v>
      </c>
    </row>
    <row r="492" spans="1:14" ht="20.100000000000001" customHeight="1">
      <c r="A492" s="323" t="s">
        <v>1530</v>
      </c>
      <c r="B492" s="323" t="s">
        <v>1530</v>
      </c>
      <c r="C492" s="323" t="s">
        <v>697</v>
      </c>
      <c r="D492" s="367" t="s">
        <v>1539</v>
      </c>
      <c r="E492" s="323" t="s">
        <v>1532</v>
      </c>
      <c r="F492" s="323" t="s">
        <v>1540</v>
      </c>
      <c r="G492" s="323" t="s">
        <v>121</v>
      </c>
      <c r="H492" s="323" t="s">
        <v>546</v>
      </c>
      <c r="I492" s="368" t="s">
        <v>438</v>
      </c>
      <c r="J492" s="368">
        <v>3</v>
      </c>
      <c r="K492" s="368">
        <v>24</v>
      </c>
      <c r="L492" s="368">
        <f t="shared" si="14"/>
        <v>72</v>
      </c>
      <c r="M492" s="368" t="s">
        <v>1541</v>
      </c>
      <c r="N492" s="368" t="s">
        <v>1529</v>
      </c>
    </row>
    <row r="493" spans="1:14" ht="20.100000000000001" customHeight="1">
      <c r="A493" s="323" t="s">
        <v>1530</v>
      </c>
      <c r="B493" s="323" t="s">
        <v>1530</v>
      </c>
      <c r="C493" s="323" t="s">
        <v>697</v>
      </c>
      <c r="D493" s="367" t="s">
        <v>1539</v>
      </c>
      <c r="E493" s="323" t="s">
        <v>1532</v>
      </c>
      <c r="F493" s="323" t="s">
        <v>1540</v>
      </c>
      <c r="G493" s="323" t="s">
        <v>121</v>
      </c>
      <c r="H493" s="323" t="s">
        <v>546</v>
      </c>
      <c r="I493" s="368" t="s">
        <v>428</v>
      </c>
      <c r="J493" s="368">
        <v>3</v>
      </c>
      <c r="K493" s="368">
        <v>119</v>
      </c>
      <c r="L493" s="368">
        <f t="shared" si="14"/>
        <v>357</v>
      </c>
      <c r="M493" s="368" t="s">
        <v>1541</v>
      </c>
      <c r="N493" s="368" t="s">
        <v>1529</v>
      </c>
    </row>
    <row r="494" spans="1:14" ht="20.100000000000001" customHeight="1">
      <c r="A494" s="323" t="s">
        <v>1530</v>
      </c>
      <c r="B494" s="323" t="s">
        <v>1530</v>
      </c>
      <c r="C494" s="323" t="s">
        <v>697</v>
      </c>
      <c r="D494" s="367" t="s">
        <v>1542</v>
      </c>
      <c r="E494" s="323" t="s">
        <v>1532</v>
      </c>
      <c r="F494" s="323" t="s">
        <v>1543</v>
      </c>
      <c r="G494" s="323" t="s">
        <v>1544</v>
      </c>
      <c r="H494" s="323" t="s">
        <v>1545</v>
      </c>
      <c r="I494" s="368" t="s">
        <v>432</v>
      </c>
      <c r="J494" s="368">
        <v>1</v>
      </c>
      <c r="K494" s="368">
        <v>1650</v>
      </c>
      <c r="L494" s="368">
        <v>1650</v>
      </c>
      <c r="M494" s="368" t="s">
        <v>1546</v>
      </c>
      <c r="N494" s="368" t="s">
        <v>1547</v>
      </c>
    </row>
    <row r="495" spans="1:14" ht="20.100000000000001" customHeight="1">
      <c r="A495" s="323" t="s">
        <v>1530</v>
      </c>
      <c r="B495" s="323" t="s">
        <v>1530</v>
      </c>
      <c r="C495" s="323" t="s">
        <v>697</v>
      </c>
      <c r="D495" s="367" t="s">
        <v>1548</v>
      </c>
      <c r="E495" s="323" t="s">
        <v>1532</v>
      </c>
      <c r="F495" s="323" t="s">
        <v>1549</v>
      </c>
      <c r="G495" s="323" t="s">
        <v>487</v>
      </c>
      <c r="H495" s="323" t="s">
        <v>606</v>
      </c>
      <c r="I495" s="368" t="s">
        <v>423</v>
      </c>
      <c r="J495" s="368">
        <v>2</v>
      </c>
      <c r="K495" s="368">
        <v>3900</v>
      </c>
      <c r="L495" s="368">
        <f t="shared" ref="L495:L526" si="15">K495*J495</f>
        <v>7800</v>
      </c>
      <c r="M495" s="368" t="s">
        <v>1550</v>
      </c>
      <c r="N495" s="368" t="s">
        <v>1551</v>
      </c>
    </row>
    <row r="496" spans="1:14" ht="20.100000000000001" customHeight="1">
      <c r="A496" s="323" t="s">
        <v>1530</v>
      </c>
      <c r="B496" s="323" t="s">
        <v>1530</v>
      </c>
      <c r="C496" s="323" t="s">
        <v>697</v>
      </c>
      <c r="D496" s="367" t="s">
        <v>1552</v>
      </c>
      <c r="E496" s="323" t="s">
        <v>1532</v>
      </c>
      <c r="F496" s="323" t="s">
        <v>1533</v>
      </c>
      <c r="G496" s="323" t="s">
        <v>1553</v>
      </c>
      <c r="H496" s="323" t="s">
        <v>431</v>
      </c>
      <c r="I496" s="368" t="s">
        <v>438</v>
      </c>
      <c r="J496" s="368">
        <v>1</v>
      </c>
      <c r="K496" s="368">
        <v>187</v>
      </c>
      <c r="L496" s="368">
        <f t="shared" si="15"/>
        <v>187</v>
      </c>
      <c r="M496" s="368" t="s">
        <v>1538</v>
      </c>
      <c r="N496" s="368" t="s">
        <v>1529</v>
      </c>
    </row>
    <row r="497" spans="1:14" ht="20.100000000000001" customHeight="1">
      <c r="A497" s="323" t="s">
        <v>1530</v>
      </c>
      <c r="B497" s="323" t="s">
        <v>1530</v>
      </c>
      <c r="C497" s="323" t="s">
        <v>697</v>
      </c>
      <c r="D497" s="367" t="s">
        <v>1552</v>
      </c>
      <c r="E497" s="323" t="s">
        <v>1532</v>
      </c>
      <c r="F497" s="323" t="s">
        <v>1533</v>
      </c>
      <c r="G497" s="323" t="s">
        <v>1553</v>
      </c>
      <c r="H497" s="323" t="s">
        <v>1554</v>
      </c>
      <c r="I497" s="368" t="s">
        <v>419</v>
      </c>
      <c r="J497" s="368">
        <v>4</v>
      </c>
      <c r="K497" s="368">
        <v>234</v>
      </c>
      <c r="L497" s="368">
        <f t="shared" si="15"/>
        <v>936</v>
      </c>
      <c r="M497" s="368" t="s">
        <v>1538</v>
      </c>
      <c r="N497" s="368" t="s">
        <v>1529</v>
      </c>
    </row>
    <row r="498" spans="1:14" ht="20.100000000000001" customHeight="1">
      <c r="A498" s="323" t="s">
        <v>1530</v>
      </c>
      <c r="B498" s="323" t="s">
        <v>1530</v>
      </c>
      <c r="C498" s="323" t="s">
        <v>697</v>
      </c>
      <c r="D498" s="367" t="s">
        <v>1552</v>
      </c>
      <c r="E498" s="323" t="s">
        <v>1532</v>
      </c>
      <c r="F498" s="323" t="s">
        <v>1533</v>
      </c>
      <c r="G498" s="323" t="s">
        <v>1553</v>
      </c>
      <c r="H498" s="323" t="s">
        <v>431</v>
      </c>
      <c r="I498" s="368" t="s">
        <v>428</v>
      </c>
      <c r="J498" s="368">
        <v>1</v>
      </c>
      <c r="K498" s="368">
        <v>386</v>
      </c>
      <c r="L498" s="368">
        <f t="shared" si="15"/>
        <v>386</v>
      </c>
      <c r="M498" s="368" t="s">
        <v>1538</v>
      </c>
      <c r="N498" s="368" t="s">
        <v>1529</v>
      </c>
    </row>
    <row r="499" spans="1:14" ht="20.100000000000001" customHeight="1">
      <c r="A499" s="323" t="s">
        <v>1530</v>
      </c>
      <c r="B499" s="323" t="s">
        <v>1530</v>
      </c>
      <c r="C499" s="323" t="s">
        <v>697</v>
      </c>
      <c r="D499" s="367" t="s">
        <v>1552</v>
      </c>
      <c r="E499" s="323" t="s">
        <v>1532</v>
      </c>
      <c r="F499" s="323" t="s">
        <v>1533</v>
      </c>
      <c r="G499" s="323" t="s">
        <v>1553</v>
      </c>
      <c r="H499" s="323" t="s">
        <v>431</v>
      </c>
      <c r="I499" s="368" t="s">
        <v>423</v>
      </c>
      <c r="J499" s="368">
        <v>1</v>
      </c>
      <c r="K499" s="368">
        <v>503</v>
      </c>
      <c r="L499" s="368">
        <f t="shared" si="15"/>
        <v>503</v>
      </c>
      <c r="M499" s="368" t="s">
        <v>1538</v>
      </c>
      <c r="N499" s="368" t="s">
        <v>1529</v>
      </c>
    </row>
    <row r="500" spans="1:14" ht="20.100000000000001" customHeight="1">
      <c r="A500" s="323" t="s">
        <v>1530</v>
      </c>
      <c r="B500" s="323" t="s">
        <v>1530</v>
      </c>
      <c r="C500" s="323" t="s">
        <v>697</v>
      </c>
      <c r="D500" s="367" t="s">
        <v>1552</v>
      </c>
      <c r="E500" s="323" t="s">
        <v>1532</v>
      </c>
      <c r="F500" s="323" t="s">
        <v>1533</v>
      </c>
      <c r="G500" s="323" t="s">
        <v>412</v>
      </c>
      <c r="H500" s="323" t="s">
        <v>413</v>
      </c>
      <c r="I500" s="368" t="s">
        <v>423</v>
      </c>
      <c r="J500" s="368">
        <v>6</v>
      </c>
      <c r="K500" s="368">
        <v>287</v>
      </c>
      <c r="L500" s="368">
        <f t="shared" si="15"/>
        <v>1722</v>
      </c>
      <c r="M500" s="368" t="s">
        <v>1555</v>
      </c>
      <c r="N500" s="368" t="s">
        <v>1556</v>
      </c>
    </row>
    <row r="501" spans="1:14" ht="20.100000000000001" customHeight="1">
      <c r="A501" s="323" t="s">
        <v>1530</v>
      </c>
      <c r="B501" s="323" t="s">
        <v>1530</v>
      </c>
      <c r="C501" s="323" t="s">
        <v>697</v>
      </c>
      <c r="D501" s="367" t="s">
        <v>1552</v>
      </c>
      <c r="E501" s="323" t="s">
        <v>1532</v>
      </c>
      <c r="F501" s="323" t="s">
        <v>1533</v>
      </c>
      <c r="G501" s="323" t="s">
        <v>425</v>
      </c>
      <c r="H501" s="323" t="s">
        <v>439</v>
      </c>
      <c r="I501" s="368" t="s">
        <v>441</v>
      </c>
      <c r="J501" s="368">
        <v>8</v>
      </c>
      <c r="K501" s="368">
        <v>140</v>
      </c>
      <c r="L501" s="368">
        <f t="shared" si="15"/>
        <v>1120</v>
      </c>
      <c r="M501" s="368" t="s">
        <v>639</v>
      </c>
      <c r="N501" s="368" t="s">
        <v>1557</v>
      </c>
    </row>
    <row r="502" spans="1:14" ht="20.100000000000001" customHeight="1">
      <c r="A502" s="323" t="s">
        <v>1530</v>
      </c>
      <c r="B502" s="323" t="s">
        <v>1530</v>
      </c>
      <c r="C502" s="323" t="s">
        <v>697</v>
      </c>
      <c r="D502" s="367" t="s">
        <v>1552</v>
      </c>
      <c r="E502" s="323" t="s">
        <v>1532</v>
      </c>
      <c r="F502" s="323" t="s">
        <v>1533</v>
      </c>
      <c r="G502" s="323" t="s">
        <v>425</v>
      </c>
      <c r="H502" s="323" t="s">
        <v>439</v>
      </c>
      <c r="I502" s="368" t="s">
        <v>419</v>
      </c>
      <c r="J502" s="368">
        <v>4</v>
      </c>
      <c r="K502" s="368">
        <v>164</v>
      </c>
      <c r="L502" s="368">
        <f t="shared" si="15"/>
        <v>656</v>
      </c>
      <c r="M502" s="368" t="s">
        <v>639</v>
      </c>
      <c r="N502" s="368" t="s">
        <v>1557</v>
      </c>
    </row>
    <row r="503" spans="1:14" ht="20.100000000000001" customHeight="1">
      <c r="A503" s="323" t="s">
        <v>1514</v>
      </c>
      <c r="B503" s="323" t="s">
        <v>1558</v>
      </c>
      <c r="C503" s="323" t="s">
        <v>697</v>
      </c>
      <c r="D503" s="367" t="s">
        <v>1559</v>
      </c>
      <c r="E503" s="323" t="s">
        <v>1560</v>
      </c>
      <c r="F503" s="323" t="s">
        <v>1561</v>
      </c>
      <c r="G503" s="323" t="s">
        <v>1562</v>
      </c>
      <c r="H503" s="323"/>
      <c r="I503" s="368"/>
      <c r="J503" s="368"/>
      <c r="K503" s="368"/>
      <c r="L503" s="368">
        <f t="shared" si="15"/>
        <v>0</v>
      </c>
      <c r="M503" s="368"/>
      <c r="N503" s="368"/>
    </row>
    <row r="504" spans="1:14" ht="20.100000000000001" customHeight="1">
      <c r="A504" s="323" t="s">
        <v>1530</v>
      </c>
      <c r="B504" s="323" t="s">
        <v>1530</v>
      </c>
      <c r="C504" s="323" t="s">
        <v>697</v>
      </c>
      <c r="D504" s="367" t="s">
        <v>1563</v>
      </c>
      <c r="E504" s="323" t="s">
        <v>1532</v>
      </c>
      <c r="F504" s="323" t="s">
        <v>1540</v>
      </c>
      <c r="G504" s="323" t="s">
        <v>425</v>
      </c>
      <c r="H504" s="323" t="s">
        <v>464</v>
      </c>
      <c r="I504" s="368" t="s">
        <v>669</v>
      </c>
      <c r="J504" s="368">
        <v>1</v>
      </c>
      <c r="K504" s="368">
        <v>19</v>
      </c>
      <c r="L504" s="368">
        <f t="shared" si="15"/>
        <v>19</v>
      </c>
      <c r="M504" s="368" t="s">
        <v>1564</v>
      </c>
      <c r="N504" s="368" t="s">
        <v>1557</v>
      </c>
    </row>
    <row r="505" spans="1:14" ht="20.100000000000001" customHeight="1">
      <c r="A505" s="323" t="s">
        <v>1530</v>
      </c>
      <c r="B505" s="323" t="s">
        <v>1530</v>
      </c>
      <c r="C505" s="323" t="s">
        <v>697</v>
      </c>
      <c r="D505" s="367" t="s">
        <v>1563</v>
      </c>
      <c r="E505" s="323" t="s">
        <v>1532</v>
      </c>
      <c r="F505" s="323" t="s">
        <v>1540</v>
      </c>
      <c r="G505" s="323" t="s">
        <v>485</v>
      </c>
      <c r="H505" s="323" t="s">
        <v>465</v>
      </c>
      <c r="I505" s="368" t="s">
        <v>428</v>
      </c>
      <c r="J505" s="368">
        <v>1</v>
      </c>
      <c r="K505" s="368">
        <v>125</v>
      </c>
      <c r="L505" s="368">
        <f t="shared" si="15"/>
        <v>125</v>
      </c>
      <c r="M505" s="368" t="s">
        <v>1565</v>
      </c>
      <c r="N505" s="368" t="s">
        <v>1557</v>
      </c>
    </row>
    <row r="506" spans="1:14" ht="20.100000000000001" customHeight="1">
      <c r="A506" s="323" t="s">
        <v>1530</v>
      </c>
      <c r="B506" s="323" t="s">
        <v>1530</v>
      </c>
      <c r="C506" s="323" t="s">
        <v>697</v>
      </c>
      <c r="D506" s="367" t="s">
        <v>1563</v>
      </c>
      <c r="E506" s="323" t="s">
        <v>1532</v>
      </c>
      <c r="F506" s="323" t="s">
        <v>1540</v>
      </c>
      <c r="G506" s="323" t="s">
        <v>106</v>
      </c>
      <c r="H506" s="323" t="s">
        <v>529</v>
      </c>
      <c r="I506" s="368" t="s">
        <v>438</v>
      </c>
      <c r="J506" s="368">
        <v>1</v>
      </c>
      <c r="K506" s="368">
        <v>16.7</v>
      </c>
      <c r="L506" s="368">
        <f t="shared" si="15"/>
        <v>16.7</v>
      </c>
      <c r="M506" s="368" t="s">
        <v>524</v>
      </c>
      <c r="N506" s="368" t="s">
        <v>1566</v>
      </c>
    </row>
    <row r="507" spans="1:14" ht="20.100000000000001" customHeight="1">
      <c r="A507" s="323" t="s">
        <v>1530</v>
      </c>
      <c r="B507" s="323" t="s">
        <v>1530</v>
      </c>
      <c r="C507" s="323" t="s">
        <v>697</v>
      </c>
      <c r="D507" s="367" t="s">
        <v>1563</v>
      </c>
      <c r="E507" s="323" t="s">
        <v>1532</v>
      </c>
      <c r="F507" s="323" t="s">
        <v>1540</v>
      </c>
      <c r="G507" s="323" t="s">
        <v>483</v>
      </c>
      <c r="H507" s="323" t="s">
        <v>443</v>
      </c>
      <c r="I507" s="368" t="s">
        <v>423</v>
      </c>
      <c r="J507" s="368">
        <v>160</v>
      </c>
      <c r="K507" s="368">
        <v>140.5</v>
      </c>
      <c r="L507" s="368">
        <f t="shared" si="15"/>
        <v>22480</v>
      </c>
      <c r="M507" s="368" t="s">
        <v>1288</v>
      </c>
      <c r="N507" s="368" t="s">
        <v>1556</v>
      </c>
    </row>
    <row r="508" spans="1:14" ht="20.100000000000001" customHeight="1">
      <c r="A508" s="323" t="s">
        <v>1530</v>
      </c>
      <c r="B508" s="323" t="s">
        <v>1530</v>
      </c>
      <c r="C508" s="323" t="s">
        <v>697</v>
      </c>
      <c r="D508" s="367" t="s">
        <v>1563</v>
      </c>
      <c r="E508" s="323" t="s">
        <v>1532</v>
      </c>
      <c r="F508" s="323" t="s">
        <v>1540</v>
      </c>
      <c r="G508" s="323" t="s">
        <v>483</v>
      </c>
      <c r="H508" s="323" t="s">
        <v>443</v>
      </c>
      <c r="I508" s="368" t="s">
        <v>1567</v>
      </c>
      <c r="J508" s="368">
        <v>204</v>
      </c>
      <c r="K508" s="368">
        <v>19</v>
      </c>
      <c r="L508" s="368">
        <f t="shared" si="15"/>
        <v>3876</v>
      </c>
      <c r="M508" s="368" t="s">
        <v>1288</v>
      </c>
      <c r="N508" s="368" t="s">
        <v>1556</v>
      </c>
    </row>
    <row r="509" spans="1:14" ht="20.100000000000001" customHeight="1">
      <c r="A509" s="323" t="s">
        <v>1530</v>
      </c>
      <c r="B509" s="323" t="s">
        <v>1530</v>
      </c>
      <c r="C509" s="323" t="s">
        <v>697</v>
      </c>
      <c r="D509" s="367" t="s">
        <v>1563</v>
      </c>
      <c r="E509" s="323" t="s">
        <v>1532</v>
      </c>
      <c r="F509" s="323" t="s">
        <v>1540</v>
      </c>
      <c r="G509" s="323" t="s">
        <v>483</v>
      </c>
      <c r="H509" s="323" t="s">
        <v>443</v>
      </c>
      <c r="I509" s="368" t="s">
        <v>419</v>
      </c>
      <c r="J509" s="368">
        <v>224</v>
      </c>
      <c r="K509" s="368">
        <v>47.6</v>
      </c>
      <c r="L509" s="368">
        <f t="shared" si="15"/>
        <v>10662.4</v>
      </c>
      <c r="M509" s="368" t="s">
        <v>1288</v>
      </c>
      <c r="N509" s="368" t="s">
        <v>1556</v>
      </c>
    </row>
    <row r="510" spans="1:14" ht="20.100000000000001" customHeight="1">
      <c r="A510" s="323" t="s">
        <v>1530</v>
      </c>
      <c r="B510" s="323" t="s">
        <v>1530</v>
      </c>
      <c r="C510" s="323" t="s">
        <v>697</v>
      </c>
      <c r="D510" s="367" t="s">
        <v>1563</v>
      </c>
      <c r="E510" s="323" t="s">
        <v>1532</v>
      </c>
      <c r="F510" s="323" t="s">
        <v>1540</v>
      </c>
      <c r="G510" s="323" t="s">
        <v>485</v>
      </c>
      <c r="H510" s="323" t="s">
        <v>453</v>
      </c>
      <c r="I510" s="368" t="s">
        <v>423</v>
      </c>
      <c r="J510" s="368">
        <v>4</v>
      </c>
      <c r="K510" s="368">
        <v>169</v>
      </c>
      <c r="L510" s="368">
        <f t="shared" si="15"/>
        <v>676</v>
      </c>
      <c r="M510" s="368" t="s">
        <v>1568</v>
      </c>
      <c r="N510" s="368" t="s">
        <v>1556</v>
      </c>
    </row>
    <row r="511" spans="1:14" ht="20.100000000000001" customHeight="1">
      <c r="A511" s="323" t="s">
        <v>1514</v>
      </c>
      <c r="B511" s="323" t="s">
        <v>1569</v>
      </c>
      <c r="C511" s="323" t="s">
        <v>697</v>
      </c>
      <c r="D511" s="367" t="s">
        <v>1570</v>
      </c>
      <c r="E511" s="323" t="s">
        <v>1571</v>
      </c>
      <c r="F511" s="323" t="s">
        <v>1572</v>
      </c>
      <c r="G511" s="323" t="s">
        <v>405</v>
      </c>
      <c r="H511" s="323" t="s">
        <v>1573</v>
      </c>
      <c r="I511" s="368" t="s">
        <v>472</v>
      </c>
      <c r="J511" s="368">
        <v>1</v>
      </c>
      <c r="K511" s="368">
        <v>1170</v>
      </c>
      <c r="L511" s="368">
        <f t="shared" si="15"/>
        <v>1170</v>
      </c>
      <c r="M511" s="368" t="s">
        <v>1574</v>
      </c>
      <c r="N511" s="368" t="s">
        <v>1575</v>
      </c>
    </row>
    <row r="512" spans="1:14" ht="20.100000000000001" customHeight="1">
      <c r="A512" s="323" t="s">
        <v>1530</v>
      </c>
      <c r="B512" s="323" t="s">
        <v>1530</v>
      </c>
      <c r="C512" s="323" t="s">
        <v>697</v>
      </c>
      <c r="D512" s="367" t="s">
        <v>1576</v>
      </c>
      <c r="E512" s="323" t="s">
        <v>1532</v>
      </c>
      <c r="F512" s="323" t="s">
        <v>1540</v>
      </c>
      <c r="G512" s="323" t="s">
        <v>425</v>
      </c>
      <c r="H512" s="323" t="s">
        <v>464</v>
      </c>
      <c r="I512" s="368" t="s">
        <v>419</v>
      </c>
      <c r="J512" s="368">
        <v>16</v>
      </c>
      <c r="K512" s="368">
        <v>39.299999999999997</v>
      </c>
      <c r="L512" s="368">
        <f t="shared" si="15"/>
        <v>628.79999999999995</v>
      </c>
      <c r="M512" s="368" t="s">
        <v>1577</v>
      </c>
      <c r="N512" s="368" t="s">
        <v>1578</v>
      </c>
    </row>
    <row r="513" spans="1:14" ht="20.100000000000001" customHeight="1">
      <c r="A513" s="323" t="s">
        <v>1530</v>
      </c>
      <c r="B513" s="323" t="s">
        <v>1530</v>
      </c>
      <c r="C513" s="323" t="s">
        <v>697</v>
      </c>
      <c r="D513" s="367" t="s">
        <v>1576</v>
      </c>
      <c r="E513" s="323" t="s">
        <v>1532</v>
      </c>
      <c r="F513" s="323" t="s">
        <v>1540</v>
      </c>
      <c r="G513" s="323" t="s">
        <v>425</v>
      </c>
      <c r="H513" s="323" t="s">
        <v>464</v>
      </c>
      <c r="I513" s="368" t="s">
        <v>432</v>
      </c>
      <c r="J513" s="368">
        <v>16</v>
      </c>
      <c r="K513" s="368">
        <v>53.6</v>
      </c>
      <c r="L513" s="368">
        <f t="shared" si="15"/>
        <v>857.6</v>
      </c>
      <c r="M513" s="368" t="s">
        <v>1577</v>
      </c>
      <c r="N513" s="368" t="s">
        <v>1578</v>
      </c>
    </row>
    <row r="514" spans="1:14" ht="20.100000000000001" customHeight="1">
      <c r="A514" s="323" t="s">
        <v>1530</v>
      </c>
      <c r="B514" s="323" t="s">
        <v>1530</v>
      </c>
      <c r="C514" s="323" t="s">
        <v>697</v>
      </c>
      <c r="D514" s="367" t="s">
        <v>1579</v>
      </c>
      <c r="E514" s="323" t="s">
        <v>1532</v>
      </c>
      <c r="F514" s="323" t="s">
        <v>1580</v>
      </c>
      <c r="G514" s="323" t="s">
        <v>1581</v>
      </c>
      <c r="H514" s="323" t="s">
        <v>447</v>
      </c>
      <c r="I514" s="368" t="s">
        <v>399</v>
      </c>
      <c r="J514" s="368">
        <v>2</v>
      </c>
      <c r="K514" s="368">
        <v>93</v>
      </c>
      <c r="L514" s="368">
        <f t="shared" si="15"/>
        <v>186</v>
      </c>
      <c r="M514" s="368" t="s">
        <v>1582</v>
      </c>
      <c r="N514" s="368" t="s">
        <v>1485</v>
      </c>
    </row>
    <row r="515" spans="1:14" ht="20.100000000000001" customHeight="1">
      <c r="A515" s="323" t="s">
        <v>1514</v>
      </c>
      <c r="B515" s="323" t="s">
        <v>1530</v>
      </c>
      <c r="C515" s="323" t="s">
        <v>697</v>
      </c>
      <c r="D515" s="367" t="s">
        <v>1583</v>
      </c>
      <c r="E515" s="323" t="s">
        <v>1532</v>
      </c>
      <c r="F515" s="323" t="s">
        <v>1516</v>
      </c>
      <c r="G515" s="323" t="s">
        <v>406</v>
      </c>
      <c r="H515" s="323" t="s">
        <v>417</v>
      </c>
      <c r="I515" s="368" t="s">
        <v>400</v>
      </c>
      <c r="J515" s="368">
        <v>7</v>
      </c>
      <c r="K515" s="368">
        <v>250</v>
      </c>
      <c r="L515" s="368">
        <f t="shared" si="15"/>
        <v>1750</v>
      </c>
      <c r="M515" s="368" t="s">
        <v>1584</v>
      </c>
      <c r="N515" s="368" t="s">
        <v>1585</v>
      </c>
    </row>
    <row r="516" spans="1:14" ht="20.100000000000001" customHeight="1">
      <c r="A516" s="323" t="s">
        <v>1514</v>
      </c>
      <c r="B516" s="323" t="s">
        <v>1530</v>
      </c>
      <c r="C516" s="323" t="s">
        <v>697</v>
      </c>
      <c r="D516" s="367" t="s">
        <v>1583</v>
      </c>
      <c r="E516" s="323" t="s">
        <v>1532</v>
      </c>
      <c r="F516" s="323" t="s">
        <v>1516</v>
      </c>
      <c r="G516" s="323" t="s">
        <v>406</v>
      </c>
      <c r="H516" s="323" t="s">
        <v>417</v>
      </c>
      <c r="I516" s="368" t="s">
        <v>422</v>
      </c>
      <c r="J516" s="368">
        <v>1</v>
      </c>
      <c r="K516" s="368">
        <v>976</v>
      </c>
      <c r="L516" s="368">
        <f t="shared" si="15"/>
        <v>976</v>
      </c>
      <c r="M516" s="368" t="s">
        <v>1584</v>
      </c>
      <c r="N516" s="368" t="s">
        <v>420</v>
      </c>
    </row>
    <row r="517" spans="1:14" ht="20.100000000000001" customHeight="1">
      <c r="A517" s="323" t="s">
        <v>1514</v>
      </c>
      <c r="B517" s="323" t="s">
        <v>1530</v>
      </c>
      <c r="C517" s="323" t="s">
        <v>697</v>
      </c>
      <c r="D517" s="367" t="s">
        <v>1583</v>
      </c>
      <c r="E517" s="323" t="s">
        <v>1532</v>
      </c>
      <c r="F517" s="323" t="s">
        <v>1516</v>
      </c>
      <c r="G517" s="323" t="s">
        <v>406</v>
      </c>
      <c r="H517" s="323" t="s">
        <v>417</v>
      </c>
      <c r="I517" s="368" t="s">
        <v>389</v>
      </c>
      <c r="J517" s="368">
        <v>1</v>
      </c>
      <c r="K517" s="368">
        <v>500</v>
      </c>
      <c r="L517" s="368">
        <f t="shared" si="15"/>
        <v>500</v>
      </c>
      <c r="M517" s="368" t="s">
        <v>1584</v>
      </c>
      <c r="N517" s="368" t="s">
        <v>420</v>
      </c>
    </row>
    <row r="518" spans="1:14" ht="20.100000000000001" customHeight="1">
      <c r="A518" s="323" t="s">
        <v>1530</v>
      </c>
      <c r="B518" s="323" t="s">
        <v>1530</v>
      </c>
      <c r="C518" s="323" t="s">
        <v>697</v>
      </c>
      <c r="D518" s="367" t="s">
        <v>1586</v>
      </c>
      <c r="E518" s="323" t="s">
        <v>1560</v>
      </c>
      <c r="F518" s="323" t="s">
        <v>1587</v>
      </c>
      <c r="G518" s="323" t="s">
        <v>1588</v>
      </c>
      <c r="H518" s="323" t="s">
        <v>609</v>
      </c>
      <c r="I518" s="368" t="s">
        <v>422</v>
      </c>
      <c r="J518" s="376">
        <v>2</v>
      </c>
      <c r="K518" s="368">
        <v>475</v>
      </c>
      <c r="L518" s="368">
        <f t="shared" si="15"/>
        <v>950</v>
      </c>
      <c r="M518" s="368" t="s">
        <v>404</v>
      </c>
      <c r="N518" s="368" t="s">
        <v>1589</v>
      </c>
    </row>
    <row r="519" spans="1:14" ht="20.100000000000001" customHeight="1">
      <c r="A519" s="323" t="s">
        <v>1514</v>
      </c>
      <c r="B519" s="323" t="s">
        <v>1530</v>
      </c>
      <c r="C519" s="323" t="s">
        <v>697</v>
      </c>
      <c r="D519" s="367" t="s">
        <v>1590</v>
      </c>
      <c r="E519" s="323" t="s">
        <v>1532</v>
      </c>
      <c r="F519" s="323" t="s">
        <v>1516</v>
      </c>
      <c r="G519" s="323" t="s">
        <v>430</v>
      </c>
      <c r="H519" s="323" t="s">
        <v>476</v>
      </c>
      <c r="I519" s="368" t="s">
        <v>422</v>
      </c>
      <c r="J519" s="368">
        <v>2</v>
      </c>
      <c r="K519" s="368">
        <v>1571</v>
      </c>
      <c r="L519" s="368">
        <f t="shared" si="15"/>
        <v>3142</v>
      </c>
      <c r="M519" s="368" t="s">
        <v>1327</v>
      </c>
      <c r="N519" s="368" t="s">
        <v>1591</v>
      </c>
    </row>
    <row r="520" spans="1:14" ht="20.100000000000001" customHeight="1">
      <c r="A520" s="323" t="s">
        <v>1530</v>
      </c>
      <c r="B520" s="323" t="s">
        <v>1530</v>
      </c>
      <c r="C520" s="323" t="s">
        <v>697</v>
      </c>
      <c r="D520" s="367" t="s">
        <v>1592</v>
      </c>
      <c r="E520" s="323" t="s">
        <v>1532</v>
      </c>
      <c r="F520" s="323" t="s">
        <v>1700</v>
      </c>
      <c r="G520" s="323" t="s">
        <v>426</v>
      </c>
      <c r="H520" s="323" t="s">
        <v>450</v>
      </c>
      <c r="I520" s="368" t="s">
        <v>399</v>
      </c>
      <c r="J520" s="368">
        <v>3</v>
      </c>
      <c r="K520" s="368">
        <v>1132</v>
      </c>
      <c r="L520" s="368">
        <f t="shared" si="15"/>
        <v>3396</v>
      </c>
      <c r="M520" s="368" t="s">
        <v>1593</v>
      </c>
      <c r="N520" s="368" t="s">
        <v>1594</v>
      </c>
    </row>
    <row r="521" spans="1:14" ht="20.100000000000001" customHeight="1">
      <c r="A521" s="323" t="s">
        <v>1530</v>
      </c>
      <c r="B521" s="323" t="s">
        <v>1530</v>
      </c>
      <c r="C521" s="323" t="s">
        <v>697</v>
      </c>
      <c r="D521" s="367" t="s">
        <v>1592</v>
      </c>
      <c r="E521" s="323" t="s">
        <v>1532</v>
      </c>
      <c r="F521" s="323" t="s">
        <v>1700</v>
      </c>
      <c r="G521" s="323" t="s">
        <v>426</v>
      </c>
      <c r="H521" s="323" t="s">
        <v>450</v>
      </c>
      <c r="I521" s="368" t="s">
        <v>398</v>
      </c>
      <c r="J521" s="368">
        <v>3</v>
      </c>
      <c r="K521" s="368">
        <v>2485</v>
      </c>
      <c r="L521" s="368">
        <f t="shared" si="15"/>
        <v>7455</v>
      </c>
      <c r="M521" s="368" t="s">
        <v>1593</v>
      </c>
      <c r="N521" s="368" t="s">
        <v>1594</v>
      </c>
    </row>
    <row r="522" spans="1:14" ht="20.100000000000001" customHeight="1">
      <c r="A522" s="323" t="s">
        <v>1530</v>
      </c>
      <c r="B522" s="323" t="s">
        <v>1530</v>
      </c>
      <c r="C522" s="323" t="s">
        <v>697</v>
      </c>
      <c r="D522" s="367" t="s">
        <v>1595</v>
      </c>
      <c r="E522" s="323" t="s">
        <v>1532</v>
      </c>
      <c r="F522" s="323" t="s">
        <v>1533</v>
      </c>
      <c r="G522" s="323" t="s">
        <v>527</v>
      </c>
      <c r="H522" s="323" t="s">
        <v>437</v>
      </c>
      <c r="I522" s="368" t="s">
        <v>428</v>
      </c>
      <c r="J522" s="368">
        <v>1</v>
      </c>
      <c r="K522" s="368">
        <v>140</v>
      </c>
      <c r="L522" s="368">
        <f t="shared" si="15"/>
        <v>140</v>
      </c>
      <c r="M522" s="368" t="s">
        <v>1596</v>
      </c>
      <c r="N522" s="368" t="s">
        <v>1597</v>
      </c>
    </row>
    <row r="523" spans="1:14" ht="20.100000000000001" customHeight="1">
      <c r="A523" s="323" t="s">
        <v>1530</v>
      </c>
      <c r="B523" s="323" t="s">
        <v>1530</v>
      </c>
      <c r="C523" s="323" t="s">
        <v>697</v>
      </c>
      <c r="D523" s="367" t="s">
        <v>1598</v>
      </c>
      <c r="E523" s="323" t="s">
        <v>1532</v>
      </c>
      <c r="F523" s="323" t="s">
        <v>1540</v>
      </c>
      <c r="G523" s="323" t="s">
        <v>596</v>
      </c>
      <c r="H523" s="323" t="s">
        <v>440</v>
      </c>
      <c r="I523" s="368" t="s">
        <v>419</v>
      </c>
      <c r="J523" s="368">
        <v>5</v>
      </c>
      <c r="K523" s="368">
        <v>29.8</v>
      </c>
      <c r="L523" s="368">
        <f t="shared" si="15"/>
        <v>149</v>
      </c>
      <c r="M523" s="368" t="s">
        <v>442</v>
      </c>
      <c r="N523" s="368" t="s">
        <v>1599</v>
      </c>
    </row>
    <row r="524" spans="1:14" ht="20.100000000000001" customHeight="1">
      <c r="A524" s="323" t="s">
        <v>1530</v>
      </c>
      <c r="B524" s="323" t="s">
        <v>1530</v>
      </c>
      <c r="C524" s="323" t="s">
        <v>697</v>
      </c>
      <c r="D524" s="367" t="s">
        <v>1598</v>
      </c>
      <c r="E524" s="323" t="s">
        <v>1532</v>
      </c>
      <c r="F524" s="323" t="s">
        <v>1540</v>
      </c>
      <c r="G524" s="323" t="s">
        <v>1600</v>
      </c>
      <c r="H524" s="323" t="s">
        <v>453</v>
      </c>
      <c r="I524" s="368" t="s">
        <v>419</v>
      </c>
      <c r="J524" s="368">
        <v>10</v>
      </c>
      <c r="K524" s="368">
        <v>60.7</v>
      </c>
      <c r="L524" s="368">
        <f t="shared" si="15"/>
        <v>607</v>
      </c>
      <c r="M524" s="368" t="s">
        <v>1601</v>
      </c>
      <c r="N524" s="368" t="s">
        <v>1599</v>
      </c>
    </row>
    <row r="525" spans="1:14" ht="20.100000000000001" customHeight="1">
      <c r="A525" s="323" t="s">
        <v>1514</v>
      </c>
      <c r="B525" s="323" t="s">
        <v>1530</v>
      </c>
      <c r="C525" s="323" t="s">
        <v>697</v>
      </c>
      <c r="D525" s="367" t="s">
        <v>1602</v>
      </c>
      <c r="E525" s="323" t="s">
        <v>1603</v>
      </c>
      <c r="F525" s="323" t="s">
        <v>1604</v>
      </c>
      <c r="G525" s="323" t="s">
        <v>629</v>
      </c>
      <c r="H525" s="323" t="s">
        <v>795</v>
      </c>
      <c r="I525" s="368"/>
      <c r="J525" s="368">
        <v>5000</v>
      </c>
      <c r="K525" s="368">
        <v>0.14000000000000001</v>
      </c>
      <c r="L525" s="368">
        <f t="shared" si="15"/>
        <v>700.00000000000011</v>
      </c>
      <c r="M525" s="368" t="s">
        <v>613</v>
      </c>
      <c r="N525" s="368" t="s">
        <v>516</v>
      </c>
    </row>
    <row r="526" spans="1:14" ht="20.100000000000001" customHeight="1">
      <c r="A526" s="323" t="s">
        <v>1514</v>
      </c>
      <c r="B526" s="323" t="s">
        <v>1558</v>
      </c>
      <c r="C526" s="323" t="s">
        <v>697</v>
      </c>
      <c r="D526" s="367" t="s">
        <v>1602</v>
      </c>
      <c r="E526" s="323" t="s">
        <v>1603</v>
      </c>
      <c r="F526" s="323" t="s">
        <v>1604</v>
      </c>
      <c r="G526" s="323" t="s">
        <v>629</v>
      </c>
      <c r="H526" s="323" t="s">
        <v>795</v>
      </c>
      <c r="I526" s="368"/>
      <c r="J526" s="368">
        <v>7000</v>
      </c>
      <c r="K526" s="368">
        <v>0.14000000000000001</v>
      </c>
      <c r="L526" s="368">
        <f t="shared" si="15"/>
        <v>980.00000000000011</v>
      </c>
      <c r="M526" s="368" t="s">
        <v>613</v>
      </c>
      <c r="N526" s="368" t="s">
        <v>516</v>
      </c>
    </row>
    <row r="527" spans="1:14" ht="20.100000000000001" customHeight="1">
      <c r="A527" s="323" t="s">
        <v>1530</v>
      </c>
      <c r="B527" s="323" t="s">
        <v>1530</v>
      </c>
      <c r="C527" s="323" t="s">
        <v>697</v>
      </c>
      <c r="D527" s="367" t="s">
        <v>1605</v>
      </c>
      <c r="E527" s="323" t="s">
        <v>1560</v>
      </c>
      <c r="F527" s="323" t="s">
        <v>1587</v>
      </c>
      <c r="G527" s="323" t="s">
        <v>381</v>
      </c>
      <c r="H527" s="323" t="s">
        <v>612</v>
      </c>
      <c r="I527" s="368" t="s">
        <v>423</v>
      </c>
      <c r="J527" s="376">
        <v>2</v>
      </c>
      <c r="K527" s="368">
        <v>162</v>
      </c>
      <c r="L527" s="368">
        <f t="shared" ref="L527:L558" si="16">K527*J527</f>
        <v>324</v>
      </c>
      <c r="M527" s="368" t="s">
        <v>404</v>
      </c>
      <c r="N527" s="368" t="s">
        <v>1606</v>
      </c>
    </row>
    <row r="528" spans="1:14" ht="20.100000000000001" customHeight="1">
      <c r="A528" s="323" t="s">
        <v>1530</v>
      </c>
      <c r="B528" s="323" t="s">
        <v>1530</v>
      </c>
      <c r="C528" s="323" t="s">
        <v>697</v>
      </c>
      <c r="D528" s="367" t="s">
        <v>1605</v>
      </c>
      <c r="E528" s="323" t="s">
        <v>1560</v>
      </c>
      <c r="F528" s="323" t="s">
        <v>1587</v>
      </c>
      <c r="G528" s="323" t="s">
        <v>381</v>
      </c>
      <c r="H528" s="323" t="s">
        <v>611</v>
      </c>
      <c r="I528" s="368" t="s">
        <v>400</v>
      </c>
      <c r="J528" s="376">
        <v>1</v>
      </c>
      <c r="K528" s="368">
        <v>193</v>
      </c>
      <c r="L528" s="368">
        <f t="shared" si="16"/>
        <v>193</v>
      </c>
      <c r="M528" s="368" t="s">
        <v>404</v>
      </c>
      <c r="N528" s="368" t="s">
        <v>1606</v>
      </c>
    </row>
    <row r="529" spans="1:14" ht="20.100000000000001" customHeight="1">
      <c r="A529" s="323" t="s">
        <v>1530</v>
      </c>
      <c r="B529" s="323" t="s">
        <v>1530</v>
      </c>
      <c r="C529" s="323" t="s">
        <v>697</v>
      </c>
      <c r="D529" s="367" t="s">
        <v>1605</v>
      </c>
      <c r="E529" s="323" t="s">
        <v>1560</v>
      </c>
      <c r="F529" s="323" t="s">
        <v>1587</v>
      </c>
      <c r="G529" s="323" t="s">
        <v>381</v>
      </c>
      <c r="H529" s="323" t="s">
        <v>610</v>
      </c>
      <c r="I529" s="368" t="s">
        <v>399</v>
      </c>
      <c r="J529" s="376">
        <v>2</v>
      </c>
      <c r="K529" s="368">
        <v>226</v>
      </c>
      <c r="L529" s="368">
        <f t="shared" si="16"/>
        <v>452</v>
      </c>
      <c r="M529" s="368" t="s">
        <v>404</v>
      </c>
      <c r="N529" s="368" t="s">
        <v>1607</v>
      </c>
    </row>
    <row r="530" spans="1:14" ht="20.100000000000001" customHeight="1">
      <c r="A530" s="323" t="s">
        <v>1514</v>
      </c>
      <c r="B530" s="323" t="s">
        <v>1569</v>
      </c>
      <c r="C530" s="323" t="s">
        <v>697</v>
      </c>
      <c r="D530" s="367" t="s">
        <v>1608</v>
      </c>
      <c r="E530" s="323" t="s">
        <v>1560</v>
      </c>
      <c r="F530" s="323" t="s">
        <v>1587</v>
      </c>
      <c r="G530" s="323" t="s">
        <v>381</v>
      </c>
      <c r="H530" s="323" t="s">
        <v>1609</v>
      </c>
      <c r="I530" s="368" t="s">
        <v>399</v>
      </c>
      <c r="J530" s="368">
        <v>1</v>
      </c>
      <c r="K530" s="368">
        <v>475</v>
      </c>
      <c r="L530" s="368">
        <f t="shared" si="16"/>
        <v>475</v>
      </c>
      <c r="M530" s="368" t="s">
        <v>1610</v>
      </c>
      <c r="N530" s="368" t="s">
        <v>1611</v>
      </c>
    </row>
    <row r="531" spans="1:14" ht="20.100000000000001" customHeight="1">
      <c r="A531" s="323" t="s">
        <v>1514</v>
      </c>
      <c r="B531" s="323" t="s">
        <v>1569</v>
      </c>
      <c r="C531" s="323" t="s">
        <v>697</v>
      </c>
      <c r="D531" s="367" t="s">
        <v>1608</v>
      </c>
      <c r="E531" s="323" t="s">
        <v>1560</v>
      </c>
      <c r="F531" s="323" t="s">
        <v>1587</v>
      </c>
      <c r="G531" s="323" t="s">
        <v>381</v>
      </c>
      <c r="H531" s="323" t="s">
        <v>1612</v>
      </c>
      <c r="I531" s="368" t="s">
        <v>389</v>
      </c>
      <c r="J531" s="368">
        <v>2</v>
      </c>
      <c r="K531" s="368">
        <v>314</v>
      </c>
      <c r="L531" s="368">
        <f t="shared" si="16"/>
        <v>628</v>
      </c>
      <c r="M531" s="368" t="s">
        <v>1610</v>
      </c>
      <c r="N531" s="368" t="s">
        <v>1613</v>
      </c>
    </row>
    <row r="532" spans="1:14" ht="20.100000000000001" customHeight="1">
      <c r="A532" s="323" t="s">
        <v>651</v>
      </c>
      <c r="B532" s="323" t="s">
        <v>1474</v>
      </c>
      <c r="C532" s="323" t="s">
        <v>697</v>
      </c>
      <c r="D532" s="367" t="s">
        <v>1608</v>
      </c>
      <c r="E532" s="323" t="s">
        <v>1560</v>
      </c>
      <c r="F532" s="323" t="s">
        <v>1587</v>
      </c>
      <c r="G532" s="323" t="s">
        <v>381</v>
      </c>
      <c r="H532" s="323" t="s">
        <v>1609</v>
      </c>
      <c r="I532" s="368" t="s">
        <v>398</v>
      </c>
      <c r="J532" s="368">
        <v>5</v>
      </c>
      <c r="K532" s="368">
        <v>475</v>
      </c>
      <c r="L532" s="368">
        <f t="shared" si="16"/>
        <v>2375</v>
      </c>
      <c r="M532" s="368" t="s">
        <v>1610</v>
      </c>
      <c r="N532" s="368" t="s">
        <v>1613</v>
      </c>
    </row>
    <row r="533" spans="1:14" ht="20.100000000000001" customHeight="1">
      <c r="A533" s="323" t="s">
        <v>1530</v>
      </c>
      <c r="B533" s="323" t="s">
        <v>1530</v>
      </c>
      <c r="C533" s="323" t="s">
        <v>697</v>
      </c>
      <c r="D533" s="367" t="s">
        <v>1614</v>
      </c>
      <c r="E533" s="323" t="s">
        <v>1560</v>
      </c>
      <c r="F533" s="323" t="s">
        <v>1587</v>
      </c>
      <c r="G533" s="323" t="s">
        <v>381</v>
      </c>
      <c r="H533" s="323" t="s">
        <v>612</v>
      </c>
      <c r="I533" s="368" t="s">
        <v>423</v>
      </c>
      <c r="J533" s="376">
        <v>5</v>
      </c>
      <c r="K533" s="368">
        <v>162</v>
      </c>
      <c r="L533" s="368">
        <f t="shared" si="16"/>
        <v>810</v>
      </c>
      <c r="M533" s="368" t="s">
        <v>404</v>
      </c>
      <c r="N533" s="368" t="s">
        <v>1615</v>
      </c>
    </row>
    <row r="534" spans="1:14" ht="20.100000000000001" customHeight="1">
      <c r="A534" s="323" t="s">
        <v>1530</v>
      </c>
      <c r="B534" s="323" t="s">
        <v>1530</v>
      </c>
      <c r="C534" s="323" t="s">
        <v>697</v>
      </c>
      <c r="D534" s="367" t="s">
        <v>1614</v>
      </c>
      <c r="E534" s="323" t="s">
        <v>1560</v>
      </c>
      <c r="F534" s="323" t="s">
        <v>1587</v>
      </c>
      <c r="G534" s="323" t="s">
        <v>381</v>
      </c>
      <c r="H534" s="323" t="s">
        <v>611</v>
      </c>
      <c r="I534" s="368" t="s">
        <v>399</v>
      </c>
      <c r="J534" s="376">
        <v>5</v>
      </c>
      <c r="K534" s="368">
        <v>193</v>
      </c>
      <c r="L534" s="368">
        <f t="shared" si="16"/>
        <v>965</v>
      </c>
      <c r="M534" s="368" t="s">
        <v>404</v>
      </c>
      <c r="N534" s="368" t="s">
        <v>1615</v>
      </c>
    </row>
    <row r="535" spans="1:14" ht="20.100000000000001" customHeight="1">
      <c r="A535" s="323" t="s">
        <v>1530</v>
      </c>
      <c r="B535" s="323" t="s">
        <v>1530</v>
      </c>
      <c r="C535" s="323" t="s">
        <v>697</v>
      </c>
      <c r="D535" s="367" t="s">
        <v>1614</v>
      </c>
      <c r="E535" s="323" t="s">
        <v>1560</v>
      </c>
      <c r="F535" s="323" t="s">
        <v>1587</v>
      </c>
      <c r="G535" s="323" t="s">
        <v>381</v>
      </c>
      <c r="H535" s="323" t="s">
        <v>610</v>
      </c>
      <c r="I535" s="368" t="s">
        <v>389</v>
      </c>
      <c r="J535" s="376">
        <v>5</v>
      </c>
      <c r="K535" s="368">
        <v>226</v>
      </c>
      <c r="L535" s="368">
        <f t="shared" si="16"/>
        <v>1130</v>
      </c>
      <c r="M535" s="368" t="s">
        <v>404</v>
      </c>
      <c r="N535" s="368" t="s">
        <v>1615</v>
      </c>
    </row>
    <row r="536" spans="1:14" ht="20.100000000000001" customHeight="1">
      <c r="A536" s="323" t="s">
        <v>1530</v>
      </c>
      <c r="B536" s="323" t="s">
        <v>1530</v>
      </c>
      <c r="C536" s="323" t="s">
        <v>697</v>
      </c>
      <c r="D536" s="367" t="s">
        <v>1616</v>
      </c>
      <c r="E536" s="323" t="s">
        <v>1560</v>
      </c>
      <c r="F536" s="323" t="s">
        <v>1617</v>
      </c>
      <c r="G536" s="323" t="s">
        <v>86</v>
      </c>
      <c r="H536" s="323" t="s">
        <v>433</v>
      </c>
      <c r="I536" s="368"/>
      <c r="J536" s="368">
        <v>50</v>
      </c>
      <c r="K536" s="368">
        <v>80</v>
      </c>
      <c r="L536" s="368">
        <f t="shared" si="16"/>
        <v>4000</v>
      </c>
      <c r="M536" s="368" t="s">
        <v>434</v>
      </c>
      <c r="N536" s="368" t="s">
        <v>1615</v>
      </c>
    </row>
    <row r="537" spans="1:14" ht="20.100000000000001" customHeight="1">
      <c r="A537" s="323" t="s">
        <v>1514</v>
      </c>
      <c r="B537" s="323" t="s">
        <v>1569</v>
      </c>
      <c r="C537" s="323" t="s">
        <v>697</v>
      </c>
      <c r="D537" s="367" t="s">
        <v>1618</v>
      </c>
      <c r="E537" s="323" t="s">
        <v>1532</v>
      </c>
      <c r="F537" s="323" t="s">
        <v>1619</v>
      </c>
      <c r="G537" s="323" t="s">
        <v>1620</v>
      </c>
      <c r="H537" s="323" t="s">
        <v>1621</v>
      </c>
      <c r="I537" s="368" t="s">
        <v>419</v>
      </c>
      <c r="J537" s="368">
        <v>1</v>
      </c>
      <c r="K537" s="368">
        <v>3800</v>
      </c>
      <c r="L537" s="368">
        <f t="shared" si="16"/>
        <v>3800</v>
      </c>
      <c r="M537" s="368" t="s">
        <v>1622</v>
      </c>
      <c r="N537" s="368" t="s">
        <v>1623</v>
      </c>
    </row>
    <row r="538" spans="1:14" ht="20.100000000000001" customHeight="1">
      <c r="A538" s="323" t="s">
        <v>1530</v>
      </c>
      <c r="B538" s="323" t="s">
        <v>1530</v>
      </c>
      <c r="C538" s="323" t="s">
        <v>697</v>
      </c>
      <c r="D538" s="367" t="s">
        <v>1624</v>
      </c>
      <c r="E538" s="323" t="s">
        <v>1532</v>
      </c>
      <c r="F538" s="323" t="s">
        <v>1625</v>
      </c>
      <c r="G538" s="323" t="s">
        <v>1562</v>
      </c>
      <c r="H538" s="323"/>
      <c r="I538" s="368"/>
      <c r="J538" s="368"/>
      <c r="K538" s="368"/>
      <c r="L538" s="368">
        <f t="shared" si="16"/>
        <v>0</v>
      </c>
      <c r="M538" s="368"/>
      <c r="N538" s="368"/>
    </row>
    <row r="539" spans="1:14" ht="20.100000000000001" customHeight="1">
      <c r="A539" s="323" t="s">
        <v>1514</v>
      </c>
      <c r="B539" s="323" t="s">
        <v>1569</v>
      </c>
      <c r="C539" s="323" t="s">
        <v>697</v>
      </c>
      <c r="D539" s="367" t="s">
        <v>1626</v>
      </c>
      <c r="E539" s="323" t="s">
        <v>1532</v>
      </c>
      <c r="F539" s="323" t="s">
        <v>1533</v>
      </c>
      <c r="G539" s="323" t="s">
        <v>586</v>
      </c>
      <c r="H539" s="323" t="s">
        <v>1627</v>
      </c>
      <c r="I539" s="368" t="s">
        <v>422</v>
      </c>
      <c r="J539" s="368">
        <v>2</v>
      </c>
      <c r="K539" s="368">
        <v>6903</v>
      </c>
      <c r="L539" s="368">
        <f t="shared" si="16"/>
        <v>13806</v>
      </c>
      <c r="M539" s="368" t="s">
        <v>1628</v>
      </c>
      <c r="N539" s="368" t="s">
        <v>1629</v>
      </c>
    </row>
    <row r="540" spans="1:14" ht="20.100000000000001" customHeight="1">
      <c r="A540" s="323" t="s">
        <v>1514</v>
      </c>
      <c r="B540" s="323" t="s">
        <v>1569</v>
      </c>
      <c r="C540" s="323" t="s">
        <v>697</v>
      </c>
      <c r="D540" s="367" t="s">
        <v>1630</v>
      </c>
      <c r="E540" s="323" t="s">
        <v>1571</v>
      </c>
      <c r="F540" s="323" t="s">
        <v>1572</v>
      </c>
      <c r="G540" s="323" t="s">
        <v>512</v>
      </c>
      <c r="H540" s="323" t="s">
        <v>579</v>
      </c>
      <c r="I540" s="368" t="s">
        <v>399</v>
      </c>
      <c r="J540" s="368">
        <v>1</v>
      </c>
      <c r="K540" s="368">
        <v>304</v>
      </c>
      <c r="L540" s="368">
        <f t="shared" si="16"/>
        <v>304</v>
      </c>
      <c r="M540" s="368" t="s">
        <v>1631</v>
      </c>
      <c r="N540" s="368" t="s">
        <v>1632</v>
      </c>
    </row>
    <row r="541" spans="1:14" ht="20.100000000000001" customHeight="1">
      <c r="A541" s="323" t="s">
        <v>1514</v>
      </c>
      <c r="B541" s="323" t="s">
        <v>1569</v>
      </c>
      <c r="C541" s="323" t="s">
        <v>697</v>
      </c>
      <c r="D541" s="367" t="s">
        <v>1630</v>
      </c>
      <c r="E541" s="323" t="s">
        <v>1571</v>
      </c>
      <c r="F541" s="323" t="s">
        <v>1572</v>
      </c>
      <c r="G541" s="323" t="s">
        <v>512</v>
      </c>
      <c r="H541" s="323" t="s">
        <v>579</v>
      </c>
      <c r="I541" s="368" t="s">
        <v>416</v>
      </c>
      <c r="J541" s="368">
        <v>1</v>
      </c>
      <c r="K541" s="368">
        <v>1041</v>
      </c>
      <c r="L541" s="368">
        <f t="shared" si="16"/>
        <v>1041</v>
      </c>
      <c r="M541" s="368" t="s">
        <v>1631</v>
      </c>
      <c r="N541" s="368" t="s">
        <v>1632</v>
      </c>
    </row>
    <row r="542" spans="1:14" ht="20.100000000000001" customHeight="1">
      <c r="A542" s="323" t="s">
        <v>1514</v>
      </c>
      <c r="B542" s="323" t="s">
        <v>1569</v>
      </c>
      <c r="C542" s="323" t="s">
        <v>697</v>
      </c>
      <c r="D542" s="367" t="s">
        <v>1633</v>
      </c>
      <c r="E542" s="323" t="s">
        <v>1571</v>
      </c>
      <c r="F542" s="323" t="s">
        <v>1572</v>
      </c>
      <c r="G542" s="323" t="s">
        <v>512</v>
      </c>
      <c r="H542" s="323" t="s">
        <v>579</v>
      </c>
      <c r="I542" s="368" t="s">
        <v>414</v>
      </c>
      <c r="J542" s="368">
        <v>2</v>
      </c>
      <c r="K542" s="368">
        <v>205</v>
      </c>
      <c r="L542" s="368">
        <f t="shared" si="16"/>
        <v>410</v>
      </c>
      <c r="M542" s="368" t="s">
        <v>1631</v>
      </c>
      <c r="N542" s="368" t="s">
        <v>1632</v>
      </c>
    </row>
    <row r="543" spans="1:14" ht="20.100000000000001" customHeight="1">
      <c r="A543" s="323" t="s">
        <v>1514</v>
      </c>
      <c r="B543" s="323" t="s">
        <v>1569</v>
      </c>
      <c r="C543" s="323" t="s">
        <v>697</v>
      </c>
      <c r="D543" s="367" t="s">
        <v>1633</v>
      </c>
      <c r="E543" s="323" t="s">
        <v>1571</v>
      </c>
      <c r="F543" s="323" t="s">
        <v>1572</v>
      </c>
      <c r="G543" s="323" t="s">
        <v>512</v>
      </c>
      <c r="H543" s="323" t="s">
        <v>579</v>
      </c>
      <c r="I543" s="368" t="s">
        <v>423</v>
      </c>
      <c r="J543" s="368">
        <v>10</v>
      </c>
      <c r="K543" s="368">
        <v>177</v>
      </c>
      <c r="L543" s="368">
        <f t="shared" si="16"/>
        <v>1770</v>
      </c>
      <c r="M543" s="368" t="s">
        <v>1631</v>
      </c>
      <c r="N543" s="368" t="s">
        <v>1632</v>
      </c>
    </row>
    <row r="544" spans="1:14" ht="20.100000000000001" customHeight="1">
      <c r="A544" s="323" t="s">
        <v>1530</v>
      </c>
      <c r="B544" s="323" t="s">
        <v>1530</v>
      </c>
      <c r="C544" s="323" t="s">
        <v>697</v>
      </c>
      <c r="D544" s="367" t="s">
        <v>1634</v>
      </c>
      <c r="E544" s="323" t="s">
        <v>1532</v>
      </c>
      <c r="F544" s="323" t="s">
        <v>1008</v>
      </c>
      <c r="G544" s="323" t="s">
        <v>604</v>
      </c>
      <c r="H544" s="323" t="s">
        <v>540</v>
      </c>
      <c r="I544" s="368" t="s">
        <v>423</v>
      </c>
      <c r="J544" s="368">
        <v>2</v>
      </c>
      <c r="K544" s="368">
        <v>102</v>
      </c>
      <c r="L544" s="368">
        <f t="shared" si="16"/>
        <v>204</v>
      </c>
      <c r="M544" s="368" t="s">
        <v>639</v>
      </c>
      <c r="N544" s="368" t="s">
        <v>1635</v>
      </c>
    </row>
    <row r="545" spans="1:14" ht="20.100000000000001" customHeight="1">
      <c r="A545" s="323" t="s">
        <v>1530</v>
      </c>
      <c r="B545" s="323" t="s">
        <v>1530</v>
      </c>
      <c r="C545" s="323" t="s">
        <v>697</v>
      </c>
      <c r="D545" s="367" t="s">
        <v>1634</v>
      </c>
      <c r="E545" s="323" t="s">
        <v>1532</v>
      </c>
      <c r="F545" s="323" t="s">
        <v>1698</v>
      </c>
      <c r="G545" s="323" t="s">
        <v>446</v>
      </c>
      <c r="H545" s="323" t="s">
        <v>447</v>
      </c>
      <c r="I545" s="368" t="s">
        <v>459</v>
      </c>
      <c r="J545" s="368">
        <v>3</v>
      </c>
      <c r="K545" s="368">
        <v>982</v>
      </c>
      <c r="L545" s="368">
        <f t="shared" si="16"/>
        <v>2946</v>
      </c>
      <c r="M545" s="368" t="s">
        <v>1636</v>
      </c>
      <c r="N545" s="368" t="s">
        <v>1635</v>
      </c>
    </row>
    <row r="546" spans="1:14" ht="20.100000000000001" customHeight="1">
      <c r="A546" s="323" t="s">
        <v>1530</v>
      </c>
      <c r="B546" s="323" t="s">
        <v>1530</v>
      </c>
      <c r="C546" s="323" t="s">
        <v>697</v>
      </c>
      <c r="D546" s="367" t="s">
        <v>1637</v>
      </c>
      <c r="E546" s="323" t="s">
        <v>1560</v>
      </c>
      <c r="F546" s="323" t="s">
        <v>1587</v>
      </c>
      <c r="G546" s="323" t="s">
        <v>381</v>
      </c>
      <c r="H546" s="323" t="s">
        <v>1638</v>
      </c>
      <c r="I546" s="368" t="s">
        <v>399</v>
      </c>
      <c r="J546" s="368">
        <v>2</v>
      </c>
      <c r="K546" s="368">
        <v>162</v>
      </c>
      <c r="L546" s="368">
        <f t="shared" si="16"/>
        <v>324</v>
      </c>
      <c r="M546" s="368" t="s">
        <v>1639</v>
      </c>
      <c r="N546" s="368" t="s">
        <v>1359</v>
      </c>
    </row>
    <row r="547" spans="1:14" ht="20.100000000000001" customHeight="1">
      <c r="A547" s="323" t="s">
        <v>1530</v>
      </c>
      <c r="B547" s="323" t="s">
        <v>1530</v>
      </c>
      <c r="C547" s="323" t="s">
        <v>697</v>
      </c>
      <c r="D547" s="367" t="s">
        <v>1637</v>
      </c>
      <c r="E547" s="323" t="s">
        <v>1560</v>
      </c>
      <c r="F547" s="323" t="s">
        <v>1587</v>
      </c>
      <c r="G547" s="323" t="s">
        <v>381</v>
      </c>
      <c r="H547" s="323" t="s">
        <v>1609</v>
      </c>
      <c r="I547" s="368" t="s">
        <v>398</v>
      </c>
      <c r="J547" s="368">
        <v>3</v>
      </c>
      <c r="K547" s="368">
        <v>475</v>
      </c>
      <c r="L547" s="368">
        <f t="shared" si="16"/>
        <v>1425</v>
      </c>
      <c r="M547" s="368" t="s">
        <v>1639</v>
      </c>
      <c r="N547" s="368" t="s">
        <v>1359</v>
      </c>
    </row>
    <row r="548" spans="1:14" ht="20.100000000000001" customHeight="1">
      <c r="A548" s="323" t="s">
        <v>1514</v>
      </c>
      <c r="B548" s="323" t="s">
        <v>1530</v>
      </c>
      <c r="C548" s="323" t="s">
        <v>697</v>
      </c>
      <c r="D548" s="367" t="s">
        <v>1640</v>
      </c>
      <c r="E548" s="323" t="s">
        <v>1560</v>
      </c>
      <c r="F548" s="323" t="s">
        <v>1641</v>
      </c>
      <c r="G548" s="323" t="s">
        <v>402</v>
      </c>
      <c r="H548" s="323" t="s">
        <v>403</v>
      </c>
      <c r="I548" s="368" t="s">
        <v>1642</v>
      </c>
      <c r="J548" s="368">
        <v>16</v>
      </c>
      <c r="K548" s="368">
        <v>101</v>
      </c>
      <c r="L548" s="368">
        <f t="shared" si="16"/>
        <v>1616</v>
      </c>
      <c r="M548" s="368" t="s">
        <v>509</v>
      </c>
      <c r="N548" s="368" t="s">
        <v>1409</v>
      </c>
    </row>
    <row r="549" spans="1:14" ht="20.100000000000001" customHeight="1">
      <c r="A549" s="323" t="s">
        <v>1530</v>
      </c>
      <c r="B549" s="323" t="s">
        <v>1530</v>
      </c>
      <c r="C549" s="323" t="s">
        <v>697</v>
      </c>
      <c r="D549" s="367" t="s">
        <v>1643</v>
      </c>
      <c r="E549" s="323" t="s">
        <v>1560</v>
      </c>
      <c r="F549" s="323" t="s">
        <v>1561</v>
      </c>
      <c r="G549" s="323" t="s">
        <v>132</v>
      </c>
      <c r="H549" s="323" t="s">
        <v>1644</v>
      </c>
      <c r="I549" s="368" t="s">
        <v>509</v>
      </c>
      <c r="J549" s="368">
        <v>200</v>
      </c>
      <c r="K549" s="368">
        <v>2.2999999999999998</v>
      </c>
      <c r="L549" s="368">
        <f t="shared" si="16"/>
        <v>459.99999999999994</v>
      </c>
      <c r="M549" s="368" t="s">
        <v>524</v>
      </c>
      <c r="N549" s="368" t="s">
        <v>516</v>
      </c>
    </row>
    <row r="550" spans="1:14" ht="20.100000000000001" customHeight="1">
      <c r="A550" s="323" t="s">
        <v>1530</v>
      </c>
      <c r="B550" s="323" t="s">
        <v>1530</v>
      </c>
      <c r="C550" s="323" t="s">
        <v>697</v>
      </c>
      <c r="D550" s="367" t="s">
        <v>1643</v>
      </c>
      <c r="E550" s="323" t="s">
        <v>1560</v>
      </c>
      <c r="F550" s="323" t="s">
        <v>1561</v>
      </c>
      <c r="G550" s="323" t="s">
        <v>132</v>
      </c>
      <c r="H550" s="323" t="s">
        <v>1645</v>
      </c>
      <c r="I550" s="368" t="s">
        <v>509</v>
      </c>
      <c r="J550" s="368">
        <v>300</v>
      </c>
      <c r="K550" s="368">
        <v>2.2999999999999998</v>
      </c>
      <c r="L550" s="368">
        <f t="shared" si="16"/>
        <v>690</v>
      </c>
      <c r="M550" s="368" t="s">
        <v>524</v>
      </c>
      <c r="N550" s="368" t="s">
        <v>516</v>
      </c>
    </row>
    <row r="551" spans="1:14" ht="20.100000000000001" customHeight="1">
      <c r="A551" s="323" t="s">
        <v>1530</v>
      </c>
      <c r="B551" s="323" t="s">
        <v>1530</v>
      </c>
      <c r="C551" s="323" t="s">
        <v>697</v>
      </c>
      <c r="D551" s="367" t="s">
        <v>1643</v>
      </c>
      <c r="E551" s="323" t="s">
        <v>1560</v>
      </c>
      <c r="F551" s="323" t="s">
        <v>1561</v>
      </c>
      <c r="G551" s="323" t="s">
        <v>525</v>
      </c>
      <c r="H551" s="323" t="s">
        <v>1646</v>
      </c>
      <c r="I551" s="368" t="s">
        <v>509</v>
      </c>
      <c r="J551" s="368">
        <v>500</v>
      </c>
      <c r="K551" s="368">
        <v>2.2000000000000002</v>
      </c>
      <c r="L551" s="368">
        <f t="shared" si="16"/>
        <v>1100</v>
      </c>
      <c r="M551" s="368" t="s">
        <v>526</v>
      </c>
      <c r="N551" s="368" t="s">
        <v>516</v>
      </c>
    </row>
    <row r="552" spans="1:14" ht="20.100000000000001" customHeight="1">
      <c r="A552" s="323" t="s">
        <v>1530</v>
      </c>
      <c r="B552" s="323" t="s">
        <v>1530</v>
      </c>
      <c r="C552" s="323" t="s">
        <v>697</v>
      </c>
      <c r="D552" s="367" t="s">
        <v>1643</v>
      </c>
      <c r="E552" s="323" t="s">
        <v>1560</v>
      </c>
      <c r="F552" s="323" t="s">
        <v>1561</v>
      </c>
      <c r="G552" s="323" t="s">
        <v>1647</v>
      </c>
      <c r="H552" s="323" t="s">
        <v>1648</v>
      </c>
      <c r="I552" s="368" t="s">
        <v>1642</v>
      </c>
      <c r="J552" s="368">
        <v>50</v>
      </c>
      <c r="K552" s="368">
        <v>3.2</v>
      </c>
      <c r="L552" s="368">
        <f t="shared" si="16"/>
        <v>160</v>
      </c>
      <c r="M552" s="368" t="s">
        <v>1649</v>
      </c>
      <c r="N552" s="368" t="s">
        <v>516</v>
      </c>
    </row>
    <row r="553" spans="1:14" ht="20.100000000000001" customHeight="1">
      <c r="A553" s="323" t="s">
        <v>1530</v>
      </c>
      <c r="B553" s="323" t="s">
        <v>1530</v>
      </c>
      <c r="C553" s="323" t="s">
        <v>697</v>
      </c>
      <c r="D553" s="367" t="s">
        <v>1650</v>
      </c>
      <c r="E553" s="323" t="s">
        <v>1560</v>
      </c>
      <c r="F553" s="323" t="s">
        <v>1587</v>
      </c>
      <c r="G553" s="323" t="s">
        <v>381</v>
      </c>
      <c r="H553" s="323" t="s">
        <v>612</v>
      </c>
      <c r="I553" s="368" t="s">
        <v>509</v>
      </c>
      <c r="J553" s="368">
        <v>10</v>
      </c>
      <c r="K553" s="368">
        <v>162</v>
      </c>
      <c r="L553" s="368">
        <f t="shared" si="16"/>
        <v>1620</v>
      </c>
      <c r="M553" s="368" t="s">
        <v>404</v>
      </c>
      <c r="N553" s="368" t="s">
        <v>1651</v>
      </c>
    </row>
    <row r="554" spans="1:14" ht="20.100000000000001" customHeight="1">
      <c r="A554" s="323" t="s">
        <v>1530</v>
      </c>
      <c r="B554" s="323" t="s">
        <v>1530</v>
      </c>
      <c r="C554" s="323" t="s">
        <v>697</v>
      </c>
      <c r="D554" s="367" t="s">
        <v>1650</v>
      </c>
      <c r="E554" s="323" t="s">
        <v>1560</v>
      </c>
      <c r="F554" s="323" t="s">
        <v>1587</v>
      </c>
      <c r="G554" s="323" t="s">
        <v>381</v>
      </c>
      <c r="H554" s="323" t="s">
        <v>611</v>
      </c>
      <c r="I554" s="368" t="s">
        <v>509</v>
      </c>
      <c r="J554" s="368">
        <v>10</v>
      </c>
      <c r="K554" s="368">
        <v>193</v>
      </c>
      <c r="L554" s="368">
        <f t="shared" si="16"/>
        <v>1930</v>
      </c>
      <c r="M554" s="368" t="s">
        <v>404</v>
      </c>
      <c r="N554" s="368" t="s">
        <v>1651</v>
      </c>
    </row>
    <row r="555" spans="1:14" ht="20.100000000000001" customHeight="1">
      <c r="A555" s="323" t="s">
        <v>1530</v>
      </c>
      <c r="B555" s="323" t="s">
        <v>1530</v>
      </c>
      <c r="C555" s="323" t="s">
        <v>697</v>
      </c>
      <c r="D555" s="367" t="s">
        <v>1650</v>
      </c>
      <c r="E555" s="323" t="s">
        <v>1560</v>
      </c>
      <c r="F555" s="323" t="s">
        <v>1587</v>
      </c>
      <c r="G555" s="323" t="s">
        <v>381</v>
      </c>
      <c r="H555" s="323" t="s">
        <v>610</v>
      </c>
      <c r="I555" s="368" t="s">
        <v>509</v>
      </c>
      <c r="J555" s="368">
        <v>10</v>
      </c>
      <c r="K555" s="368">
        <v>226</v>
      </c>
      <c r="L555" s="368">
        <f t="shared" si="16"/>
        <v>2260</v>
      </c>
      <c r="M555" s="368" t="s">
        <v>404</v>
      </c>
      <c r="N555" s="368" t="s">
        <v>1651</v>
      </c>
    </row>
    <row r="556" spans="1:14" ht="20.100000000000001" customHeight="1">
      <c r="A556" s="323" t="s">
        <v>1530</v>
      </c>
      <c r="B556" s="323" t="s">
        <v>1530</v>
      </c>
      <c r="C556" s="323" t="s">
        <v>697</v>
      </c>
      <c r="D556" s="367" t="s">
        <v>1650</v>
      </c>
      <c r="E556" s="323" t="s">
        <v>1560</v>
      </c>
      <c r="F556" s="323" t="s">
        <v>1587</v>
      </c>
      <c r="G556" s="323" t="s">
        <v>381</v>
      </c>
      <c r="H556" s="323" t="s">
        <v>1341</v>
      </c>
      <c r="I556" s="368" t="s">
        <v>509</v>
      </c>
      <c r="J556" s="368">
        <v>10</v>
      </c>
      <c r="K556" s="368">
        <v>314</v>
      </c>
      <c r="L556" s="368">
        <f t="shared" si="16"/>
        <v>3140</v>
      </c>
      <c r="M556" s="368" t="s">
        <v>404</v>
      </c>
      <c r="N556" s="368" t="s">
        <v>1651</v>
      </c>
    </row>
    <row r="557" spans="1:14" ht="20.100000000000001" customHeight="1">
      <c r="A557" s="323" t="s">
        <v>1530</v>
      </c>
      <c r="B557" s="323" t="s">
        <v>1530</v>
      </c>
      <c r="C557" s="323" t="s">
        <v>697</v>
      </c>
      <c r="D557" s="367" t="s">
        <v>1650</v>
      </c>
      <c r="E557" s="323" t="s">
        <v>1560</v>
      </c>
      <c r="F557" s="323" t="s">
        <v>1587</v>
      </c>
      <c r="G557" s="323" t="s">
        <v>381</v>
      </c>
      <c r="H557" s="323" t="s">
        <v>609</v>
      </c>
      <c r="I557" s="368" t="s">
        <v>509</v>
      </c>
      <c r="J557" s="368">
        <v>5</v>
      </c>
      <c r="K557" s="368">
        <v>475</v>
      </c>
      <c r="L557" s="368">
        <f t="shared" si="16"/>
        <v>2375</v>
      </c>
      <c r="M557" s="368" t="s">
        <v>404</v>
      </c>
      <c r="N557" s="368" t="s">
        <v>1651</v>
      </c>
    </row>
    <row r="558" spans="1:14" ht="20.100000000000001" customHeight="1">
      <c r="A558" s="323" t="s">
        <v>1514</v>
      </c>
      <c r="B558" s="323" t="s">
        <v>1558</v>
      </c>
      <c r="C558" s="323" t="s">
        <v>697</v>
      </c>
      <c r="D558" s="367" t="s">
        <v>1652</v>
      </c>
      <c r="E558" s="323" t="s">
        <v>1603</v>
      </c>
      <c r="F558" s="323" t="s">
        <v>1653</v>
      </c>
      <c r="G558" s="323" t="s">
        <v>528</v>
      </c>
      <c r="H558" s="323" t="s">
        <v>430</v>
      </c>
      <c r="I558" s="368" t="s">
        <v>1371</v>
      </c>
      <c r="J558" s="368">
        <v>132</v>
      </c>
      <c r="K558" s="368">
        <v>1.8</v>
      </c>
      <c r="L558" s="368">
        <f t="shared" si="16"/>
        <v>237.6</v>
      </c>
      <c r="M558" s="368" t="s">
        <v>1654</v>
      </c>
      <c r="N558" s="368" t="s">
        <v>1655</v>
      </c>
    </row>
    <row r="559" spans="1:14" ht="20.100000000000001" customHeight="1">
      <c r="A559" s="323" t="s">
        <v>1530</v>
      </c>
      <c r="B559" s="323" t="s">
        <v>1530</v>
      </c>
      <c r="C559" s="323" t="s">
        <v>697</v>
      </c>
      <c r="D559" s="367" t="s">
        <v>1656</v>
      </c>
      <c r="E559" s="323" t="s">
        <v>1532</v>
      </c>
      <c r="F559" s="323" t="s">
        <v>1657</v>
      </c>
      <c r="G559" s="323" t="s">
        <v>565</v>
      </c>
      <c r="H559" s="323" t="s">
        <v>1658</v>
      </c>
      <c r="I559" s="368" t="s">
        <v>423</v>
      </c>
      <c r="J559" s="368">
        <v>2</v>
      </c>
      <c r="K559" s="368">
        <v>3900</v>
      </c>
      <c r="L559" s="368">
        <f t="shared" ref="L559:L580" si="17">K559*J559</f>
        <v>7800</v>
      </c>
      <c r="M559" s="368" t="s">
        <v>1659</v>
      </c>
      <c r="N559" s="368" t="s">
        <v>1660</v>
      </c>
    </row>
    <row r="560" spans="1:14" ht="20.100000000000001" customHeight="1">
      <c r="A560" s="323" t="s">
        <v>1514</v>
      </c>
      <c r="B560" s="323" t="s">
        <v>1661</v>
      </c>
      <c r="C560" s="323" t="s">
        <v>697</v>
      </c>
      <c r="D560" s="367" t="s">
        <v>1662</v>
      </c>
      <c r="E560" s="323" t="s">
        <v>1560</v>
      </c>
      <c r="F560" s="323" t="s">
        <v>1587</v>
      </c>
      <c r="G560" s="323" t="s">
        <v>381</v>
      </c>
      <c r="H560" s="323" t="s">
        <v>1663</v>
      </c>
      <c r="I560" s="368" t="s">
        <v>428</v>
      </c>
      <c r="J560" s="368">
        <v>1</v>
      </c>
      <c r="K560" s="368">
        <v>127</v>
      </c>
      <c r="L560" s="368">
        <f t="shared" si="17"/>
        <v>127</v>
      </c>
      <c r="M560" s="368" t="s">
        <v>620</v>
      </c>
      <c r="N560" s="368" t="s">
        <v>1664</v>
      </c>
    </row>
    <row r="561" spans="1:14" ht="20.100000000000001" customHeight="1">
      <c r="A561" s="323" t="s">
        <v>1530</v>
      </c>
      <c r="B561" s="323" t="s">
        <v>1530</v>
      </c>
      <c r="C561" s="323" t="s">
        <v>697</v>
      </c>
      <c r="D561" s="367" t="s">
        <v>1665</v>
      </c>
      <c r="E561" s="323" t="s">
        <v>1571</v>
      </c>
      <c r="F561" s="323" t="s">
        <v>1572</v>
      </c>
      <c r="G561" s="323" t="s">
        <v>405</v>
      </c>
      <c r="H561" s="323" t="s">
        <v>1666</v>
      </c>
      <c r="I561" s="368" t="s">
        <v>423</v>
      </c>
      <c r="J561" s="368">
        <v>1</v>
      </c>
      <c r="K561" s="368">
        <v>149</v>
      </c>
      <c r="L561" s="368">
        <f t="shared" si="17"/>
        <v>149</v>
      </c>
      <c r="M561" s="368" t="s">
        <v>1667</v>
      </c>
      <c r="N561" s="368" t="s">
        <v>1668</v>
      </c>
    </row>
    <row r="562" spans="1:14" ht="20.100000000000001" customHeight="1">
      <c r="A562" s="323" t="s">
        <v>1530</v>
      </c>
      <c r="B562" s="323" t="s">
        <v>1530</v>
      </c>
      <c r="C562" s="323" t="s">
        <v>697</v>
      </c>
      <c r="D562" s="367" t="s">
        <v>1665</v>
      </c>
      <c r="E562" s="323" t="s">
        <v>1571</v>
      </c>
      <c r="F562" s="323" t="s">
        <v>1572</v>
      </c>
      <c r="G562" s="323" t="s">
        <v>405</v>
      </c>
      <c r="H562" s="323" t="s">
        <v>1666</v>
      </c>
      <c r="I562" s="368" t="s">
        <v>414</v>
      </c>
      <c r="J562" s="368">
        <v>1</v>
      </c>
      <c r="K562" s="368">
        <v>178</v>
      </c>
      <c r="L562" s="368">
        <f t="shared" si="17"/>
        <v>178</v>
      </c>
      <c r="M562" s="368" t="s">
        <v>1667</v>
      </c>
      <c r="N562" s="368" t="s">
        <v>1668</v>
      </c>
    </row>
    <row r="563" spans="1:14" ht="20.100000000000001" customHeight="1">
      <c r="A563" s="323" t="s">
        <v>1530</v>
      </c>
      <c r="B563" s="323" t="s">
        <v>1530</v>
      </c>
      <c r="C563" s="323" t="s">
        <v>697</v>
      </c>
      <c r="D563" s="367" t="s">
        <v>1665</v>
      </c>
      <c r="E563" s="323" t="s">
        <v>1571</v>
      </c>
      <c r="F563" s="323" t="s">
        <v>1572</v>
      </c>
      <c r="G563" s="323" t="s">
        <v>405</v>
      </c>
      <c r="H563" s="323" t="s">
        <v>1666</v>
      </c>
      <c r="I563" s="368" t="s">
        <v>399</v>
      </c>
      <c r="J563" s="368">
        <v>1</v>
      </c>
      <c r="K563" s="368">
        <v>288</v>
      </c>
      <c r="L563" s="368">
        <f t="shared" si="17"/>
        <v>288</v>
      </c>
      <c r="M563" s="368" t="s">
        <v>1667</v>
      </c>
      <c r="N563" s="368" t="s">
        <v>1668</v>
      </c>
    </row>
    <row r="564" spans="1:14" ht="20.100000000000001" customHeight="1">
      <c r="A564" s="323" t="s">
        <v>1530</v>
      </c>
      <c r="B564" s="323" t="s">
        <v>1530</v>
      </c>
      <c r="C564" s="323" t="s">
        <v>697</v>
      </c>
      <c r="D564" s="367" t="s">
        <v>1665</v>
      </c>
      <c r="E564" s="323" t="s">
        <v>1571</v>
      </c>
      <c r="F564" s="323" t="s">
        <v>1572</v>
      </c>
      <c r="G564" s="323" t="s">
        <v>405</v>
      </c>
      <c r="H564" s="323" t="s">
        <v>1666</v>
      </c>
      <c r="I564" s="368" t="s">
        <v>398</v>
      </c>
      <c r="J564" s="368">
        <v>1</v>
      </c>
      <c r="K564" s="368">
        <v>488</v>
      </c>
      <c r="L564" s="368">
        <f t="shared" si="17"/>
        <v>488</v>
      </c>
      <c r="M564" s="368" t="s">
        <v>1667</v>
      </c>
      <c r="N564" s="368" t="s">
        <v>1668</v>
      </c>
    </row>
    <row r="565" spans="1:14" ht="20.100000000000001" customHeight="1">
      <c r="A565" s="323" t="s">
        <v>1530</v>
      </c>
      <c r="B565" s="323" t="s">
        <v>1530</v>
      </c>
      <c r="C565" s="323" t="s">
        <v>697</v>
      </c>
      <c r="D565" s="367" t="s">
        <v>1665</v>
      </c>
      <c r="E565" s="323" t="s">
        <v>1571</v>
      </c>
      <c r="F565" s="323" t="s">
        <v>1572</v>
      </c>
      <c r="G565" s="323" t="s">
        <v>405</v>
      </c>
      <c r="H565" s="323" t="s">
        <v>1669</v>
      </c>
      <c r="I565" s="368" t="s">
        <v>414</v>
      </c>
      <c r="J565" s="368">
        <v>2</v>
      </c>
      <c r="K565" s="368">
        <v>178</v>
      </c>
      <c r="L565" s="368">
        <f t="shared" si="17"/>
        <v>356</v>
      </c>
      <c r="M565" s="368" t="s">
        <v>1670</v>
      </c>
      <c r="N565" s="368" t="s">
        <v>1671</v>
      </c>
    </row>
    <row r="566" spans="1:14" ht="20.100000000000001" customHeight="1">
      <c r="A566" s="323" t="s">
        <v>1530</v>
      </c>
      <c r="B566" s="323" t="s">
        <v>1530</v>
      </c>
      <c r="C566" s="323" t="s">
        <v>697</v>
      </c>
      <c r="D566" s="367" t="s">
        <v>1665</v>
      </c>
      <c r="E566" s="323" t="s">
        <v>1571</v>
      </c>
      <c r="F566" s="323" t="s">
        <v>1572</v>
      </c>
      <c r="G566" s="323" t="s">
        <v>405</v>
      </c>
      <c r="H566" s="323" t="s">
        <v>1669</v>
      </c>
      <c r="I566" s="368" t="s">
        <v>399</v>
      </c>
      <c r="J566" s="368">
        <v>2</v>
      </c>
      <c r="K566" s="368">
        <v>288</v>
      </c>
      <c r="L566" s="368">
        <f t="shared" si="17"/>
        <v>576</v>
      </c>
      <c r="M566" s="368" t="s">
        <v>1670</v>
      </c>
      <c r="N566" s="368" t="s">
        <v>1671</v>
      </c>
    </row>
    <row r="567" spans="1:14" ht="20.100000000000001" customHeight="1">
      <c r="A567" s="323" t="s">
        <v>1530</v>
      </c>
      <c r="B567" s="323" t="s">
        <v>1530</v>
      </c>
      <c r="C567" s="323" t="s">
        <v>697</v>
      </c>
      <c r="D567" s="367" t="s">
        <v>1672</v>
      </c>
      <c r="E567" s="323" t="s">
        <v>1560</v>
      </c>
      <c r="F567" s="323" t="s">
        <v>1587</v>
      </c>
      <c r="G567" s="323" t="s">
        <v>381</v>
      </c>
      <c r="H567" s="323" t="s">
        <v>612</v>
      </c>
      <c r="I567" s="368" t="s">
        <v>509</v>
      </c>
      <c r="J567" s="368">
        <v>10</v>
      </c>
      <c r="K567" s="368">
        <v>162</v>
      </c>
      <c r="L567" s="368">
        <f t="shared" si="17"/>
        <v>1620</v>
      </c>
      <c r="M567" s="368" t="s">
        <v>404</v>
      </c>
      <c r="N567" s="368" t="s">
        <v>1673</v>
      </c>
    </row>
    <row r="568" spans="1:14" ht="20.100000000000001" customHeight="1">
      <c r="A568" s="323" t="s">
        <v>1530</v>
      </c>
      <c r="B568" s="323" t="s">
        <v>1530</v>
      </c>
      <c r="C568" s="323" t="s">
        <v>697</v>
      </c>
      <c r="D568" s="367" t="s">
        <v>1672</v>
      </c>
      <c r="E568" s="323" t="s">
        <v>1560</v>
      </c>
      <c r="F568" s="323" t="s">
        <v>1587</v>
      </c>
      <c r="G568" s="323" t="s">
        <v>381</v>
      </c>
      <c r="H568" s="323" t="s">
        <v>611</v>
      </c>
      <c r="I568" s="368" t="s">
        <v>509</v>
      </c>
      <c r="J568" s="368">
        <v>10</v>
      </c>
      <c r="K568" s="368">
        <v>193</v>
      </c>
      <c r="L568" s="368">
        <f t="shared" si="17"/>
        <v>1930</v>
      </c>
      <c r="M568" s="368" t="s">
        <v>404</v>
      </c>
      <c r="N568" s="368" t="s">
        <v>1673</v>
      </c>
    </row>
    <row r="569" spans="1:14" ht="20.100000000000001" customHeight="1">
      <c r="A569" s="323" t="s">
        <v>1530</v>
      </c>
      <c r="B569" s="323" t="s">
        <v>1530</v>
      </c>
      <c r="C569" s="323" t="s">
        <v>697</v>
      </c>
      <c r="D569" s="367" t="s">
        <v>1672</v>
      </c>
      <c r="E569" s="323" t="s">
        <v>1560</v>
      </c>
      <c r="F569" s="323" t="s">
        <v>1587</v>
      </c>
      <c r="G569" s="323" t="s">
        <v>381</v>
      </c>
      <c r="H569" s="323" t="s">
        <v>610</v>
      </c>
      <c r="I569" s="368" t="s">
        <v>509</v>
      </c>
      <c r="J569" s="368">
        <v>10</v>
      </c>
      <c r="K569" s="368">
        <v>226</v>
      </c>
      <c r="L569" s="368">
        <f t="shared" si="17"/>
        <v>2260</v>
      </c>
      <c r="M569" s="368" t="s">
        <v>404</v>
      </c>
      <c r="N569" s="368" t="s">
        <v>1673</v>
      </c>
    </row>
    <row r="570" spans="1:14" ht="20.100000000000001" customHeight="1">
      <c r="A570" s="323" t="s">
        <v>1530</v>
      </c>
      <c r="B570" s="323" t="s">
        <v>1530</v>
      </c>
      <c r="C570" s="323" t="s">
        <v>697</v>
      </c>
      <c r="D570" s="367" t="s">
        <v>1672</v>
      </c>
      <c r="E570" s="323" t="s">
        <v>1560</v>
      </c>
      <c r="F570" s="323" t="s">
        <v>1587</v>
      </c>
      <c r="G570" s="323" t="s">
        <v>381</v>
      </c>
      <c r="H570" s="323" t="s">
        <v>1341</v>
      </c>
      <c r="I570" s="368" t="s">
        <v>509</v>
      </c>
      <c r="J570" s="368">
        <v>10</v>
      </c>
      <c r="K570" s="368">
        <v>314</v>
      </c>
      <c r="L570" s="368">
        <f t="shared" si="17"/>
        <v>3140</v>
      </c>
      <c r="M570" s="368" t="s">
        <v>404</v>
      </c>
      <c r="N570" s="368" t="s">
        <v>1673</v>
      </c>
    </row>
    <row r="571" spans="1:14" ht="20.100000000000001" customHeight="1">
      <c r="A571" s="323" t="s">
        <v>1530</v>
      </c>
      <c r="B571" s="323" t="s">
        <v>1530</v>
      </c>
      <c r="C571" s="323" t="s">
        <v>697</v>
      </c>
      <c r="D571" s="367" t="s">
        <v>1672</v>
      </c>
      <c r="E571" s="323" t="s">
        <v>1560</v>
      </c>
      <c r="F571" s="323" t="s">
        <v>1587</v>
      </c>
      <c r="G571" s="323" t="s">
        <v>381</v>
      </c>
      <c r="H571" s="323" t="s">
        <v>609</v>
      </c>
      <c r="I571" s="368" t="s">
        <v>509</v>
      </c>
      <c r="J571" s="368">
        <v>2</v>
      </c>
      <c r="K571" s="368">
        <v>475</v>
      </c>
      <c r="L571" s="368">
        <f t="shared" si="17"/>
        <v>950</v>
      </c>
      <c r="M571" s="368" t="s">
        <v>404</v>
      </c>
      <c r="N571" s="368" t="s">
        <v>1673</v>
      </c>
    </row>
    <row r="572" spans="1:14" ht="20.100000000000001" customHeight="1">
      <c r="A572" s="323" t="s">
        <v>1514</v>
      </c>
      <c r="B572" s="323" t="s">
        <v>1569</v>
      </c>
      <c r="C572" s="323" t="s">
        <v>697</v>
      </c>
      <c r="D572" s="367" t="s">
        <v>1674</v>
      </c>
      <c r="E572" s="323" t="s">
        <v>1571</v>
      </c>
      <c r="F572" s="323" t="s">
        <v>1572</v>
      </c>
      <c r="G572" s="323" t="s">
        <v>574</v>
      </c>
      <c r="H572" s="323" t="s">
        <v>564</v>
      </c>
      <c r="I572" s="368" t="s">
        <v>398</v>
      </c>
      <c r="J572" s="368">
        <v>1</v>
      </c>
      <c r="K572" s="368">
        <v>454</v>
      </c>
      <c r="L572" s="368">
        <f t="shared" si="17"/>
        <v>454</v>
      </c>
      <c r="M572" s="368" t="s">
        <v>1675</v>
      </c>
      <c r="N572" s="368" t="s">
        <v>1676</v>
      </c>
    </row>
    <row r="573" spans="1:14" ht="20.100000000000001" customHeight="1">
      <c r="A573" s="323" t="s">
        <v>1514</v>
      </c>
      <c r="B573" s="323" t="s">
        <v>1569</v>
      </c>
      <c r="C573" s="323" t="s">
        <v>697</v>
      </c>
      <c r="D573" s="367" t="s">
        <v>1674</v>
      </c>
      <c r="E573" s="323" t="s">
        <v>1571</v>
      </c>
      <c r="F573" s="323" t="s">
        <v>1572</v>
      </c>
      <c r="G573" s="323" t="s">
        <v>405</v>
      </c>
      <c r="H573" s="323" t="s">
        <v>607</v>
      </c>
      <c r="I573" s="368" t="s">
        <v>398</v>
      </c>
      <c r="J573" s="368">
        <v>1</v>
      </c>
      <c r="K573" s="368">
        <v>488</v>
      </c>
      <c r="L573" s="368">
        <f t="shared" si="17"/>
        <v>488</v>
      </c>
      <c r="M573" s="368" t="s">
        <v>1677</v>
      </c>
      <c r="N573" s="368" t="s">
        <v>1676</v>
      </c>
    </row>
    <row r="574" spans="1:14" ht="20.100000000000001" customHeight="1">
      <c r="A574" s="323" t="s">
        <v>1514</v>
      </c>
      <c r="B574" s="323" t="s">
        <v>1569</v>
      </c>
      <c r="C574" s="323" t="s">
        <v>697</v>
      </c>
      <c r="D574" s="367" t="s">
        <v>1678</v>
      </c>
      <c r="E574" s="323" t="s">
        <v>1522</v>
      </c>
      <c r="F574" s="323" t="s">
        <v>1521</v>
      </c>
      <c r="G574" s="323" t="s">
        <v>382</v>
      </c>
      <c r="H574" s="323" t="s">
        <v>545</v>
      </c>
      <c r="I574" s="368" t="s">
        <v>398</v>
      </c>
      <c r="J574" s="368">
        <v>1</v>
      </c>
      <c r="K574" s="368">
        <v>460</v>
      </c>
      <c r="L574" s="368">
        <f t="shared" si="17"/>
        <v>460</v>
      </c>
      <c r="M574" s="368" t="s">
        <v>806</v>
      </c>
      <c r="N574" s="368" t="s">
        <v>1676</v>
      </c>
    </row>
    <row r="575" spans="1:14" ht="20.100000000000001" customHeight="1">
      <c r="A575" s="323" t="s">
        <v>1514</v>
      </c>
      <c r="B575" s="323" t="s">
        <v>1569</v>
      </c>
      <c r="C575" s="323" t="s">
        <v>697</v>
      </c>
      <c r="D575" s="367" t="s">
        <v>1679</v>
      </c>
      <c r="E575" s="323" t="s">
        <v>1571</v>
      </c>
      <c r="F575" s="323" t="s">
        <v>1572</v>
      </c>
      <c r="G575" s="323" t="s">
        <v>405</v>
      </c>
      <c r="H575" s="323" t="s">
        <v>1666</v>
      </c>
      <c r="I575" s="368" t="s">
        <v>422</v>
      </c>
      <c r="J575" s="368">
        <v>4</v>
      </c>
      <c r="K575" s="368">
        <v>652</v>
      </c>
      <c r="L575" s="368">
        <f t="shared" si="17"/>
        <v>2608</v>
      </c>
      <c r="M575" s="368" t="s">
        <v>1667</v>
      </c>
      <c r="N575" s="368" t="s">
        <v>1680</v>
      </c>
    </row>
    <row r="576" spans="1:14" ht="20.100000000000001" customHeight="1">
      <c r="A576" s="323" t="s">
        <v>1530</v>
      </c>
      <c r="B576" s="323" t="s">
        <v>1530</v>
      </c>
      <c r="C576" s="323" t="s">
        <v>697</v>
      </c>
      <c r="D576" s="367" t="s">
        <v>1681</v>
      </c>
      <c r="E576" s="323" t="s">
        <v>1532</v>
      </c>
      <c r="F576" s="323" t="s">
        <v>1533</v>
      </c>
      <c r="G576" s="323" t="s">
        <v>125</v>
      </c>
      <c r="H576" s="323" t="s">
        <v>435</v>
      </c>
      <c r="I576" s="368" t="s">
        <v>414</v>
      </c>
      <c r="J576" s="368">
        <v>1</v>
      </c>
      <c r="K576" s="368">
        <v>149</v>
      </c>
      <c r="L576" s="368">
        <f t="shared" si="17"/>
        <v>149</v>
      </c>
      <c r="M576" s="368" t="s">
        <v>1682</v>
      </c>
      <c r="N576" s="368" t="s">
        <v>1597</v>
      </c>
    </row>
    <row r="577" spans="1:14" ht="20.100000000000001" customHeight="1">
      <c r="A577" s="323" t="s">
        <v>1530</v>
      </c>
      <c r="B577" s="323" t="s">
        <v>1530</v>
      </c>
      <c r="C577" s="323" t="s">
        <v>697</v>
      </c>
      <c r="D577" s="367" t="s">
        <v>1683</v>
      </c>
      <c r="E577" s="323" t="s">
        <v>1532</v>
      </c>
      <c r="F577" s="323" t="s">
        <v>1684</v>
      </c>
      <c r="G577" s="323" t="s">
        <v>106</v>
      </c>
      <c r="H577" s="323" t="s">
        <v>478</v>
      </c>
      <c r="I577" s="368" t="s">
        <v>399</v>
      </c>
      <c r="J577" s="368">
        <v>6</v>
      </c>
      <c r="K577" s="368">
        <v>181</v>
      </c>
      <c r="L577" s="368">
        <f t="shared" si="17"/>
        <v>1086</v>
      </c>
      <c r="M577" s="368" t="s">
        <v>635</v>
      </c>
      <c r="N577" s="368" t="s">
        <v>1685</v>
      </c>
    </row>
    <row r="578" spans="1:14" ht="20.100000000000001" customHeight="1">
      <c r="A578" s="323" t="s">
        <v>1530</v>
      </c>
      <c r="B578" s="323" t="s">
        <v>1530</v>
      </c>
      <c r="C578" s="323" t="s">
        <v>697</v>
      </c>
      <c r="D578" s="367" t="s">
        <v>1683</v>
      </c>
      <c r="E578" s="323" t="s">
        <v>1532</v>
      </c>
      <c r="F578" s="323" t="s">
        <v>1684</v>
      </c>
      <c r="G578" s="323" t="s">
        <v>106</v>
      </c>
      <c r="H578" s="323" t="s">
        <v>478</v>
      </c>
      <c r="I578" s="368" t="s">
        <v>389</v>
      </c>
      <c r="J578" s="368">
        <v>1</v>
      </c>
      <c r="K578" s="368">
        <v>258</v>
      </c>
      <c r="L578" s="368">
        <f t="shared" si="17"/>
        <v>258</v>
      </c>
      <c r="M578" s="368" t="s">
        <v>635</v>
      </c>
      <c r="N578" s="368" t="s">
        <v>1685</v>
      </c>
    </row>
    <row r="579" spans="1:14" ht="20.100000000000001" customHeight="1">
      <c r="A579" s="323" t="s">
        <v>1514</v>
      </c>
      <c r="B579" s="323" t="s">
        <v>1558</v>
      </c>
      <c r="C579" s="323" t="s">
        <v>697</v>
      </c>
      <c r="D579" s="367" t="s">
        <v>1686</v>
      </c>
      <c r="E579" s="323" t="s">
        <v>1603</v>
      </c>
      <c r="F579" s="323" t="s">
        <v>1687</v>
      </c>
      <c r="G579" s="323" t="s">
        <v>780</v>
      </c>
      <c r="H579" s="323" t="s">
        <v>467</v>
      </c>
      <c r="I579" s="368" t="s">
        <v>514</v>
      </c>
      <c r="J579" s="368">
        <v>20</v>
      </c>
      <c r="K579" s="368">
        <v>170</v>
      </c>
      <c r="L579" s="368">
        <f t="shared" si="17"/>
        <v>3400</v>
      </c>
      <c r="M579" s="368" t="s">
        <v>515</v>
      </c>
      <c r="N579" s="368" t="s">
        <v>1688</v>
      </c>
    </row>
    <row r="580" spans="1:14" ht="20.100000000000001" customHeight="1">
      <c r="A580" s="323" t="s">
        <v>1514</v>
      </c>
      <c r="B580" s="323" t="s">
        <v>1558</v>
      </c>
      <c r="C580" s="323" t="s">
        <v>697</v>
      </c>
      <c r="D580" s="367" t="s">
        <v>1686</v>
      </c>
      <c r="E580" s="323" t="s">
        <v>1603</v>
      </c>
      <c r="F580" s="323" t="s">
        <v>1687</v>
      </c>
      <c r="G580" s="323" t="s">
        <v>780</v>
      </c>
      <c r="H580" s="323" t="s">
        <v>467</v>
      </c>
      <c r="I580" s="368" t="s">
        <v>517</v>
      </c>
      <c r="J580" s="368">
        <v>10</v>
      </c>
      <c r="K580" s="368">
        <v>105</v>
      </c>
      <c r="L580" s="368">
        <f t="shared" si="17"/>
        <v>1050</v>
      </c>
      <c r="M580" s="368" t="s">
        <v>515</v>
      </c>
      <c r="N580" s="368" t="s">
        <v>1688</v>
      </c>
    </row>
    <row r="581" spans="1:14" ht="20.100000000000001" customHeight="1">
      <c r="A581" s="69" t="s">
        <v>167</v>
      </c>
      <c r="B581" s="69" t="s">
        <v>167</v>
      </c>
      <c r="C581" s="69" t="s">
        <v>698</v>
      </c>
      <c r="D581" s="69" t="s">
        <v>2473</v>
      </c>
      <c r="E581" s="69" t="s">
        <v>548</v>
      </c>
      <c r="F581" s="69" t="s">
        <v>339</v>
      </c>
      <c r="G581" s="69" t="s">
        <v>382</v>
      </c>
      <c r="H581" s="69" t="s">
        <v>424</v>
      </c>
      <c r="I581" s="69" t="s">
        <v>423</v>
      </c>
      <c r="J581" s="77">
        <v>2</v>
      </c>
      <c r="K581" s="77">
        <v>300</v>
      </c>
      <c r="L581" s="368">
        <f>K581*J581</f>
        <v>600</v>
      </c>
      <c r="M581" s="69" t="s">
        <v>2474</v>
      </c>
      <c r="N581" s="69" t="s">
        <v>2475</v>
      </c>
    </row>
    <row r="582" spans="1:14" ht="20.100000000000001" customHeight="1">
      <c r="A582" s="69" t="s">
        <v>167</v>
      </c>
      <c r="B582" s="69" t="s">
        <v>167</v>
      </c>
      <c r="C582" s="69" t="s">
        <v>698</v>
      </c>
      <c r="D582" s="69" t="s">
        <v>2476</v>
      </c>
      <c r="E582" s="69" t="s">
        <v>562</v>
      </c>
      <c r="F582" s="69" t="s">
        <v>40</v>
      </c>
      <c r="G582" s="69" t="s">
        <v>2477</v>
      </c>
      <c r="H582" s="69" t="s">
        <v>2478</v>
      </c>
      <c r="I582" s="69" t="s">
        <v>428</v>
      </c>
      <c r="J582" s="77">
        <v>2</v>
      </c>
      <c r="K582" s="77">
        <v>385</v>
      </c>
      <c r="L582" s="368">
        <f t="shared" ref="L582:L645" si="18">K582*J582</f>
        <v>770</v>
      </c>
      <c r="M582" s="69" t="s">
        <v>2479</v>
      </c>
      <c r="N582" s="69" t="s">
        <v>2480</v>
      </c>
    </row>
    <row r="583" spans="1:14" ht="20.100000000000001" customHeight="1">
      <c r="A583" s="69" t="s">
        <v>167</v>
      </c>
      <c r="B583" s="69" t="s">
        <v>167</v>
      </c>
      <c r="C583" s="69" t="s">
        <v>698</v>
      </c>
      <c r="D583" s="69" t="s">
        <v>2476</v>
      </c>
      <c r="E583" s="69" t="s">
        <v>562</v>
      </c>
      <c r="F583" s="69" t="s">
        <v>40</v>
      </c>
      <c r="G583" s="69" t="s">
        <v>2477</v>
      </c>
      <c r="H583" s="69" t="s">
        <v>2478</v>
      </c>
      <c r="I583" s="69" t="s">
        <v>423</v>
      </c>
      <c r="J583" s="77">
        <v>6</v>
      </c>
      <c r="K583" s="77">
        <v>415</v>
      </c>
      <c r="L583" s="368">
        <f t="shared" si="18"/>
        <v>2490</v>
      </c>
      <c r="M583" s="69" t="s">
        <v>2479</v>
      </c>
      <c r="N583" s="69" t="s">
        <v>2480</v>
      </c>
    </row>
    <row r="584" spans="1:14" ht="20.100000000000001" customHeight="1">
      <c r="A584" s="69" t="s">
        <v>167</v>
      </c>
      <c r="B584" s="69" t="s">
        <v>167</v>
      </c>
      <c r="C584" s="69" t="s">
        <v>698</v>
      </c>
      <c r="D584" s="69" t="s">
        <v>2476</v>
      </c>
      <c r="E584" s="69" t="s">
        <v>562</v>
      </c>
      <c r="F584" s="69" t="s">
        <v>40</v>
      </c>
      <c r="G584" s="69" t="s">
        <v>2477</v>
      </c>
      <c r="H584" s="69" t="s">
        <v>2478</v>
      </c>
      <c r="I584" s="69" t="s">
        <v>419</v>
      </c>
      <c r="J584" s="77">
        <v>4</v>
      </c>
      <c r="K584" s="77">
        <v>270</v>
      </c>
      <c r="L584" s="368">
        <f t="shared" si="18"/>
        <v>1080</v>
      </c>
      <c r="M584" s="69" t="s">
        <v>2481</v>
      </c>
      <c r="N584" s="69" t="s">
        <v>2480</v>
      </c>
    </row>
    <row r="585" spans="1:14" ht="20.100000000000001" customHeight="1">
      <c r="A585" s="69" t="s">
        <v>167</v>
      </c>
      <c r="B585" s="69" t="s">
        <v>167</v>
      </c>
      <c r="C585" s="69" t="s">
        <v>698</v>
      </c>
      <c r="D585" s="69" t="s">
        <v>2476</v>
      </c>
      <c r="E585" s="69" t="s">
        <v>562</v>
      </c>
      <c r="F585" s="69" t="s">
        <v>40</v>
      </c>
      <c r="G585" s="69" t="s">
        <v>2477</v>
      </c>
      <c r="H585" s="69" t="s">
        <v>2478</v>
      </c>
      <c r="I585" s="69" t="s">
        <v>419</v>
      </c>
      <c r="J585" s="77">
        <v>2</v>
      </c>
      <c r="K585" s="77">
        <v>270</v>
      </c>
      <c r="L585" s="368">
        <f t="shared" si="18"/>
        <v>540</v>
      </c>
      <c r="M585" s="69" t="s">
        <v>2482</v>
      </c>
      <c r="N585" s="69" t="s">
        <v>2480</v>
      </c>
    </row>
    <row r="586" spans="1:14" ht="20.100000000000001" customHeight="1">
      <c r="A586" s="69" t="s">
        <v>167</v>
      </c>
      <c r="B586" s="69" t="s">
        <v>167</v>
      </c>
      <c r="C586" s="69" t="s">
        <v>698</v>
      </c>
      <c r="D586" s="69" t="s">
        <v>2476</v>
      </c>
      <c r="E586" s="69" t="s">
        <v>562</v>
      </c>
      <c r="F586" s="69" t="s">
        <v>40</v>
      </c>
      <c r="G586" s="69" t="s">
        <v>2477</v>
      </c>
      <c r="H586" s="69" t="s">
        <v>2478</v>
      </c>
      <c r="I586" s="69" t="s">
        <v>423</v>
      </c>
      <c r="J586" s="77">
        <v>2</v>
      </c>
      <c r="K586" s="77">
        <v>415</v>
      </c>
      <c r="L586" s="368">
        <f t="shared" si="18"/>
        <v>830</v>
      </c>
      <c r="M586" s="69" t="s">
        <v>2482</v>
      </c>
      <c r="N586" s="69" t="s">
        <v>2480</v>
      </c>
    </row>
    <row r="587" spans="1:14" ht="20.100000000000001" customHeight="1">
      <c r="A587" s="69" t="s">
        <v>167</v>
      </c>
      <c r="B587" s="69" t="s">
        <v>167</v>
      </c>
      <c r="C587" s="69" t="s">
        <v>698</v>
      </c>
      <c r="D587" s="69" t="s">
        <v>2476</v>
      </c>
      <c r="E587" s="69" t="s">
        <v>562</v>
      </c>
      <c r="F587" s="69" t="s">
        <v>40</v>
      </c>
      <c r="G587" s="69" t="s">
        <v>2477</v>
      </c>
      <c r="H587" s="69" t="s">
        <v>2478</v>
      </c>
      <c r="I587" s="69" t="s">
        <v>419</v>
      </c>
      <c r="J587" s="77">
        <v>2</v>
      </c>
      <c r="K587" s="77">
        <v>270</v>
      </c>
      <c r="L587" s="368">
        <f t="shared" si="18"/>
        <v>540</v>
      </c>
      <c r="M587" s="69" t="s">
        <v>2483</v>
      </c>
      <c r="N587" s="69" t="s">
        <v>2480</v>
      </c>
    </row>
    <row r="588" spans="1:14" ht="20.100000000000001" customHeight="1">
      <c r="A588" s="69" t="s">
        <v>167</v>
      </c>
      <c r="B588" s="69" t="s">
        <v>167</v>
      </c>
      <c r="C588" s="69" t="s">
        <v>698</v>
      </c>
      <c r="D588" s="69" t="s">
        <v>2476</v>
      </c>
      <c r="E588" s="69" t="s">
        <v>562</v>
      </c>
      <c r="F588" s="69" t="s">
        <v>40</v>
      </c>
      <c r="G588" s="69" t="s">
        <v>2477</v>
      </c>
      <c r="H588" s="69" t="s">
        <v>2478</v>
      </c>
      <c r="I588" s="69" t="s">
        <v>419</v>
      </c>
      <c r="J588" s="77">
        <v>2</v>
      </c>
      <c r="K588" s="77">
        <v>270</v>
      </c>
      <c r="L588" s="368">
        <f t="shared" si="18"/>
        <v>540</v>
      </c>
      <c r="M588" s="69" t="s">
        <v>2484</v>
      </c>
      <c r="N588" s="69" t="s">
        <v>2480</v>
      </c>
    </row>
    <row r="589" spans="1:14" ht="20.100000000000001" customHeight="1">
      <c r="A589" s="69" t="s">
        <v>167</v>
      </c>
      <c r="B589" s="69" t="s">
        <v>167</v>
      </c>
      <c r="C589" s="69" t="s">
        <v>698</v>
      </c>
      <c r="D589" s="69" t="s">
        <v>2485</v>
      </c>
      <c r="E589" s="69" t="s">
        <v>562</v>
      </c>
      <c r="F589" s="69" t="s">
        <v>2486</v>
      </c>
      <c r="G589" s="69" t="s">
        <v>2487</v>
      </c>
      <c r="H589" s="69" t="s">
        <v>447</v>
      </c>
      <c r="I589" s="69" t="s">
        <v>414</v>
      </c>
      <c r="J589" s="77">
        <v>8</v>
      </c>
      <c r="K589" s="77">
        <v>84</v>
      </c>
      <c r="L589" s="368">
        <f t="shared" si="18"/>
        <v>672</v>
      </c>
      <c r="M589" s="69" t="s">
        <v>2488</v>
      </c>
      <c r="N589" s="69" t="s">
        <v>2480</v>
      </c>
    </row>
    <row r="590" spans="1:14" ht="20.100000000000001" customHeight="1">
      <c r="A590" s="69" t="s">
        <v>167</v>
      </c>
      <c r="B590" s="69" t="s">
        <v>167</v>
      </c>
      <c r="C590" s="69" t="s">
        <v>698</v>
      </c>
      <c r="D590" s="69" t="s">
        <v>2485</v>
      </c>
      <c r="E590" s="69" t="s">
        <v>562</v>
      </c>
      <c r="F590" s="69" t="s">
        <v>2486</v>
      </c>
      <c r="G590" s="69" t="s">
        <v>2487</v>
      </c>
      <c r="H590" s="69" t="s">
        <v>447</v>
      </c>
      <c r="I590" s="69" t="s">
        <v>414</v>
      </c>
      <c r="J590" s="77">
        <v>2</v>
      </c>
      <c r="K590" s="77">
        <v>84</v>
      </c>
      <c r="L590" s="368">
        <f t="shared" si="18"/>
        <v>168</v>
      </c>
      <c r="M590" s="69" t="s">
        <v>2489</v>
      </c>
      <c r="N590" s="69" t="s">
        <v>2480</v>
      </c>
    </row>
    <row r="591" spans="1:14" ht="20.100000000000001" customHeight="1">
      <c r="A591" s="69" t="s">
        <v>167</v>
      </c>
      <c r="B591" s="69" t="s">
        <v>167</v>
      </c>
      <c r="C591" s="69" t="s">
        <v>698</v>
      </c>
      <c r="D591" s="69" t="s">
        <v>2485</v>
      </c>
      <c r="E591" s="69" t="s">
        <v>562</v>
      </c>
      <c r="F591" s="69" t="s">
        <v>2486</v>
      </c>
      <c r="G591" s="69" t="s">
        <v>2487</v>
      </c>
      <c r="H591" s="69" t="s">
        <v>447</v>
      </c>
      <c r="I591" s="69" t="s">
        <v>414</v>
      </c>
      <c r="J591" s="77">
        <v>2</v>
      </c>
      <c r="K591" s="77">
        <v>84</v>
      </c>
      <c r="L591" s="368">
        <f t="shared" si="18"/>
        <v>168</v>
      </c>
      <c r="M591" s="69" t="s">
        <v>2490</v>
      </c>
      <c r="N591" s="69" t="s">
        <v>2480</v>
      </c>
    </row>
    <row r="592" spans="1:14" ht="20.100000000000001" customHeight="1">
      <c r="A592" s="69" t="s">
        <v>167</v>
      </c>
      <c r="B592" s="69" t="s">
        <v>167</v>
      </c>
      <c r="C592" s="69" t="s">
        <v>698</v>
      </c>
      <c r="D592" s="69" t="s">
        <v>2485</v>
      </c>
      <c r="E592" s="69" t="s">
        <v>562</v>
      </c>
      <c r="F592" s="69" t="s">
        <v>2486</v>
      </c>
      <c r="G592" s="69" t="s">
        <v>2487</v>
      </c>
      <c r="H592" s="69" t="s">
        <v>447</v>
      </c>
      <c r="I592" s="69" t="s">
        <v>400</v>
      </c>
      <c r="J592" s="77">
        <v>2</v>
      </c>
      <c r="K592" s="77">
        <v>104</v>
      </c>
      <c r="L592" s="368">
        <f t="shared" si="18"/>
        <v>208</v>
      </c>
      <c r="M592" s="69" t="s">
        <v>2489</v>
      </c>
      <c r="N592" s="69" t="s">
        <v>2480</v>
      </c>
    </row>
    <row r="593" spans="1:14" ht="20.100000000000001" customHeight="1">
      <c r="A593" s="69" t="s">
        <v>167</v>
      </c>
      <c r="B593" s="69" t="s">
        <v>167</v>
      </c>
      <c r="C593" s="69" t="s">
        <v>698</v>
      </c>
      <c r="D593" s="69" t="s">
        <v>2485</v>
      </c>
      <c r="E593" s="69" t="s">
        <v>562</v>
      </c>
      <c r="F593" s="69" t="s">
        <v>2486</v>
      </c>
      <c r="G593" s="69" t="s">
        <v>2487</v>
      </c>
      <c r="H593" s="69" t="s">
        <v>447</v>
      </c>
      <c r="I593" s="69" t="s">
        <v>400</v>
      </c>
      <c r="J593" s="77">
        <v>4</v>
      </c>
      <c r="K593" s="77">
        <v>104</v>
      </c>
      <c r="L593" s="368">
        <f t="shared" si="18"/>
        <v>416</v>
      </c>
      <c r="M593" s="69" t="s">
        <v>2491</v>
      </c>
      <c r="N593" s="69" t="s">
        <v>2480</v>
      </c>
    </row>
    <row r="594" spans="1:14" ht="20.100000000000001" customHeight="1">
      <c r="A594" s="69" t="s">
        <v>167</v>
      </c>
      <c r="B594" s="69" t="s">
        <v>167</v>
      </c>
      <c r="C594" s="69" t="s">
        <v>698</v>
      </c>
      <c r="D594" s="69" t="s">
        <v>2485</v>
      </c>
      <c r="E594" s="69" t="s">
        <v>562</v>
      </c>
      <c r="F594" s="69" t="s">
        <v>2486</v>
      </c>
      <c r="G594" s="69" t="s">
        <v>2487</v>
      </c>
      <c r="H594" s="69" t="s">
        <v>447</v>
      </c>
      <c r="I594" s="69" t="s">
        <v>399</v>
      </c>
      <c r="J594" s="77">
        <v>4</v>
      </c>
      <c r="K594" s="77">
        <v>116</v>
      </c>
      <c r="L594" s="368">
        <f t="shared" si="18"/>
        <v>464</v>
      </c>
      <c r="M594" s="69" t="s">
        <v>2492</v>
      </c>
      <c r="N594" s="69" t="s">
        <v>2480</v>
      </c>
    </row>
    <row r="595" spans="1:14" ht="20.100000000000001" customHeight="1">
      <c r="A595" s="69" t="s">
        <v>167</v>
      </c>
      <c r="B595" s="69" t="s">
        <v>167</v>
      </c>
      <c r="C595" s="69" t="s">
        <v>698</v>
      </c>
      <c r="D595" s="69" t="s">
        <v>2485</v>
      </c>
      <c r="E595" s="69" t="s">
        <v>562</v>
      </c>
      <c r="F595" s="69" t="s">
        <v>2486</v>
      </c>
      <c r="G595" s="69" t="s">
        <v>2487</v>
      </c>
      <c r="H595" s="69" t="s">
        <v>447</v>
      </c>
      <c r="I595" s="69" t="s">
        <v>389</v>
      </c>
      <c r="J595" s="77">
        <v>4</v>
      </c>
      <c r="K595" s="77">
        <v>166</v>
      </c>
      <c r="L595" s="368">
        <f t="shared" si="18"/>
        <v>664</v>
      </c>
      <c r="M595" s="69" t="s">
        <v>2493</v>
      </c>
      <c r="N595" s="69" t="s">
        <v>2480</v>
      </c>
    </row>
    <row r="596" spans="1:14" ht="20.100000000000001" customHeight="1">
      <c r="A596" s="69" t="s">
        <v>167</v>
      </c>
      <c r="B596" s="69" t="s">
        <v>167</v>
      </c>
      <c r="C596" s="69" t="s">
        <v>698</v>
      </c>
      <c r="D596" s="69" t="s">
        <v>2485</v>
      </c>
      <c r="E596" s="69" t="s">
        <v>562</v>
      </c>
      <c r="F596" s="69" t="s">
        <v>2486</v>
      </c>
      <c r="G596" s="69" t="s">
        <v>2487</v>
      </c>
      <c r="H596" s="69" t="s">
        <v>447</v>
      </c>
      <c r="I596" s="69" t="s">
        <v>507</v>
      </c>
      <c r="J596" s="77">
        <v>6</v>
      </c>
      <c r="K596" s="77">
        <v>798</v>
      </c>
      <c r="L596" s="368">
        <f t="shared" si="18"/>
        <v>4788</v>
      </c>
      <c r="M596" s="69" t="s">
        <v>2494</v>
      </c>
      <c r="N596" s="69" t="s">
        <v>2480</v>
      </c>
    </row>
    <row r="597" spans="1:14" ht="20.100000000000001" customHeight="1">
      <c r="A597" s="69" t="s">
        <v>167</v>
      </c>
      <c r="B597" s="69" t="s">
        <v>167</v>
      </c>
      <c r="C597" s="69" t="s">
        <v>698</v>
      </c>
      <c r="D597" s="69" t="s">
        <v>2485</v>
      </c>
      <c r="E597" s="69" t="s">
        <v>562</v>
      </c>
      <c r="F597" s="69" t="s">
        <v>2486</v>
      </c>
      <c r="G597" s="69" t="s">
        <v>2487</v>
      </c>
      <c r="H597" s="69" t="s">
        <v>447</v>
      </c>
      <c r="I597" s="69" t="s">
        <v>459</v>
      </c>
      <c r="J597" s="77">
        <v>6</v>
      </c>
      <c r="K597" s="77">
        <v>1149</v>
      </c>
      <c r="L597" s="368">
        <f t="shared" si="18"/>
        <v>6894</v>
      </c>
      <c r="M597" s="69" t="s">
        <v>2494</v>
      </c>
      <c r="N597" s="69" t="s">
        <v>2480</v>
      </c>
    </row>
    <row r="598" spans="1:14" ht="20.100000000000001" customHeight="1">
      <c r="A598" s="69" t="s">
        <v>167</v>
      </c>
      <c r="B598" s="69" t="s">
        <v>167</v>
      </c>
      <c r="C598" s="69" t="s">
        <v>698</v>
      </c>
      <c r="D598" s="69" t="s">
        <v>2485</v>
      </c>
      <c r="E598" s="69" t="s">
        <v>562</v>
      </c>
      <c r="F598" s="69" t="s">
        <v>2486</v>
      </c>
      <c r="G598" s="69" t="s">
        <v>2495</v>
      </c>
      <c r="H598" s="69" t="s">
        <v>2496</v>
      </c>
      <c r="I598" s="69" t="s">
        <v>419</v>
      </c>
      <c r="J598" s="77">
        <v>2</v>
      </c>
      <c r="K598" s="77">
        <v>213</v>
      </c>
      <c r="L598" s="368">
        <f t="shared" si="18"/>
        <v>426</v>
      </c>
      <c r="M598" s="69" t="s">
        <v>2497</v>
      </c>
      <c r="N598" s="69" t="s">
        <v>2480</v>
      </c>
    </row>
    <row r="599" spans="1:14" ht="20.100000000000001" customHeight="1">
      <c r="A599" s="69" t="s">
        <v>167</v>
      </c>
      <c r="B599" s="69" t="s">
        <v>167</v>
      </c>
      <c r="C599" s="69" t="s">
        <v>698</v>
      </c>
      <c r="D599" s="69" t="s">
        <v>2485</v>
      </c>
      <c r="E599" s="69" t="s">
        <v>562</v>
      </c>
      <c r="F599" s="69" t="s">
        <v>2486</v>
      </c>
      <c r="G599" s="69" t="s">
        <v>2495</v>
      </c>
      <c r="H599" s="69" t="s">
        <v>2496</v>
      </c>
      <c r="I599" s="69" t="s">
        <v>419</v>
      </c>
      <c r="J599" s="77">
        <v>2</v>
      </c>
      <c r="K599" s="77">
        <v>213</v>
      </c>
      <c r="L599" s="368">
        <f t="shared" si="18"/>
        <v>426</v>
      </c>
      <c r="M599" s="69" t="s">
        <v>2498</v>
      </c>
      <c r="N599" s="69" t="s">
        <v>2480</v>
      </c>
    </row>
    <row r="600" spans="1:14" ht="20.100000000000001" customHeight="1">
      <c r="A600" s="69" t="s">
        <v>167</v>
      </c>
      <c r="B600" s="69" t="s">
        <v>167</v>
      </c>
      <c r="C600" s="69" t="s">
        <v>698</v>
      </c>
      <c r="D600" s="69" t="s">
        <v>2485</v>
      </c>
      <c r="E600" s="69" t="s">
        <v>562</v>
      </c>
      <c r="F600" s="69" t="s">
        <v>2486</v>
      </c>
      <c r="G600" s="69" t="s">
        <v>2495</v>
      </c>
      <c r="H600" s="69" t="s">
        <v>2496</v>
      </c>
      <c r="I600" s="69" t="s">
        <v>414</v>
      </c>
      <c r="J600" s="77">
        <v>2</v>
      </c>
      <c r="K600" s="77">
        <v>359</v>
      </c>
      <c r="L600" s="368">
        <f t="shared" si="18"/>
        <v>718</v>
      </c>
      <c r="M600" s="69" t="s">
        <v>2498</v>
      </c>
      <c r="N600" s="69" t="s">
        <v>2480</v>
      </c>
    </row>
    <row r="601" spans="1:14" ht="20.100000000000001" customHeight="1">
      <c r="A601" s="69" t="s">
        <v>167</v>
      </c>
      <c r="B601" s="69" t="s">
        <v>167</v>
      </c>
      <c r="C601" s="69" t="s">
        <v>698</v>
      </c>
      <c r="D601" s="69" t="s">
        <v>2499</v>
      </c>
      <c r="E601" s="69" t="s">
        <v>562</v>
      </c>
      <c r="F601" s="69" t="s">
        <v>2500</v>
      </c>
      <c r="G601" s="69" t="s">
        <v>2501</v>
      </c>
      <c r="H601" s="69" t="s">
        <v>2502</v>
      </c>
      <c r="I601" s="69" t="s">
        <v>441</v>
      </c>
      <c r="J601" s="77">
        <v>1</v>
      </c>
      <c r="K601" s="77">
        <v>1650</v>
      </c>
      <c r="L601" s="368">
        <f t="shared" si="18"/>
        <v>1650</v>
      </c>
      <c r="M601" s="69" t="s">
        <v>2503</v>
      </c>
      <c r="N601" s="69" t="s">
        <v>2480</v>
      </c>
    </row>
    <row r="602" spans="1:14" ht="20.100000000000001" customHeight="1">
      <c r="A602" s="69" t="s">
        <v>167</v>
      </c>
      <c r="B602" s="69" t="s">
        <v>167</v>
      </c>
      <c r="C602" s="69" t="s">
        <v>698</v>
      </c>
      <c r="D602" s="69" t="s">
        <v>2499</v>
      </c>
      <c r="E602" s="69" t="s">
        <v>562</v>
      </c>
      <c r="F602" s="69" t="s">
        <v>2500</v>
      </c>
      <c r="G602" s="69" t="s">
        <v>2501</v>
      </c>
      <c r="H602" s="69" t="s">
        <v>2502</v>
      </c>
      <c r="I602" s="69" t="s">
        <v>441</v>
      </c>
      <c r="J602" s="77">
        <v>1</v>
      </c>
      <c r="K602" s="77">
        <v>1650</v>
      </c>
      <c r="L602" s="368">
        <f t="shared" si="18"/>
        <v>1650</v>
      </c>
      <c r="M602" s="69" t="s">
        <v>2504</v>
      </c>
      <c r="N602" s="69" t="s">
        <v>2480</v>
      </c>
    </row>
    <row r="603" spans="1:14" ht="20.100000000000001" customHeight="1">
      <c r="A603" s="69" t="s">
        <v>167</v>
      </c>
      <c r="B603" s="69" t="s">
        <v>167</v>
      </c>
      <c r="C603" s="69" t="s">
        <v>698</v>
      </c>
      <c r="D603" s="69" t="s">
        <v>2505</v>
      </c>
      <c r="E603" s="69" t="s">
        <v>562</v>
      </c>
      <c r="F603" s="69" t="s">
        <v>2506</v>
      </c>
      <c r="G603" s="69" t="s">
        <v>2507</v>
      </c>
      <c r="H603" s="69" t="s">
        <v>413</v>
      </c>
      <c r="I603" s="69" t="s">
        <v>423</v>
      </c>
      <c r="J603" s="77">
        <v>1</v>
      </c>
      <c r="K603" s="77">
        <v>450</v>
      </c>
      <c r="L603" s="368">
        <f t="shared" si="18"/>
        <v>450</v>
      </c>
      <c r="M603" s="69" t="s">
        <v>2508</v>
      </c>
      <c r="N603" s="69" t="s">
        <v>2480</v>
      </c>
    </row>
    <row r="604" spans="1:14" ht="20.100000000000001" customHeight="1">
      <c r="A604" s="69" t="s">
        <v>167</v>
      </c>
      <c r="B604" s="69" t="s">
        <v>167</v>
      </c>
      <c r="C604" s="69" t="s">
        <v>698</v>
      </c>
      <c r="D604" s="69" t="s">
        <v>2505</v>
      </c>
      <c r="E604" s="69" t="s">
        <v>562</v>
      </c>
      <c r="F604" s="69" t="s">
        <v>2506</v>
      </c>
      <c r="G604" s="69" t="s">
        <v>2507</v>
      </c>
      <c r="H604" s="69" t="s">
        <v>413</v>
      </c>
      <c r="I604" s="69" t="s">
        <v>441</v>
      </c>
      <c r="J604" s="77">
        <v>1</v>
      </c>
      <c r="K604" s="77">
        <v>139</v>
      </c>
      <c r="L604" s="368">
        <f t="shared" si="18"/>
        <v>139</v>
      </c>
      <c r="M604" s="69" t="s">
        <v>2509</v>
      </c>
      <c r="N604" s="69" t="s">
        <v>2480</v>
      </c>
    </row>
    <row r="605" spans="1:14" ht="20.100000000000001" customHeight="1">
      <c r="A605" s="69" t="s">
        <v>167</v>
      </c>
      <c r="B605" s="69" t="s">
        <v>167</v>
      </c>
      <c r="C605" s="69" t="s">
        <v>698</v>
      </c>
      <c r="D605" s="69" t="s">
        <v>2505</v>
      </c>
      <c r="E605" s="69" t="s">
        <v>562</v>
      </c>
      <c r="F605" s="69" t="s">
        <v>2506</v>
      </c>
      <c r="G605" s="69" t="s">
        <v>2507</v>
      </c>
      <c r="H605" s="69" t="s">
        <v>413</v>
      </c>
      <c r="I605" s="69" t="s">
        <v>419</v>
      </c>
      <c r="J605" s="77">
        <v>3</v>
      </c>
      <c r="K605" s="77">
        <v>184</v>
      </c>
      <c r="L605" s="368">
        <f t="shared" si="18"/>
        <v>552</v>
      </c>
      <c r="M605" s="69" t="s">
        <v>2509</v>
      </c>
      <c r="N605" s="69" t="s">
        <v>2480</v>
      </c>
    </row>
    <row r="606" spans="1:14" ht="20.100000000000001" customHeight="1">
      <c r="A606" s="69" t="s">
        <v>167</v>
      </c>
      <c r="B606" s="69" t="s">
        <v>167</v>
      </c>
      <c r="C606" s="69" t="s">
        <v>698</v>
      </c>
      <c r="D606" s="69" t="s">
        <v>2505</v>
      </c>
      <c r="E606" s="69" t="s">
        <v>562</v>
      </c>
      <c r="F606" s="69" t="s">
        <v>2506</v>
      </c>
      <c r="G606" s="69" t="s">
        <v>2507</v>
      </c>
      <c r="H606" s="69" t="s">
        <v>413</v>
      </c>
      <c r="I606" s="69" t="s">
        <v>423</v>
      </c>
      <c r="J606" s="77">
        <v>4</v>
      </c>
      <c r="K606" s="77">
        <v>450</v>
      </c>
      <c r="L606" s="368">
        <f t="shared" si="18"/>
        <v>1800</v>
      </c>
      <c r="M606" s="69" t="s">
        <v>2509</v>
      </c>
      <c r="N606" s="69" t="s">
        <v>2480</v>
      </c>
    </row>
    <row r="607" spans="1:14" ht="20.100000000000001" customHeight="1">
      <c r="A607" s="69" t="s">
        <v>167</v>
      </c>
      <c r="B607" s="69" t="s">
        <v>167</v>
      </c>
      <c r="C607" s="69" t="s">
        <v>698</v>
      </c>
      <c r="D607" s="69" t="s">
        <v>2505</v>
      </c>
      <c r="E607" s="69" t="s">
        <v>562</v>
      </c>
      <c r="F607" s="69" t="s">
        <v>2506</v>
      </c>
      <c r="G607" s="69" t="s">
        <v>2507</v>
      </c>
      <c r="H607" s="69" t="s">
        <v>413</v>
      </c>
      <c r="I607" s="69" t="s">
        <v>441</v>
      </c>
      <c r="J607" s="77">
        <v>1</v>
      </c>
      <c r="K607" s="77">
        <v>139</v>
      </c>
      <c r="L607" s="368">
        <f t="shared" si="18"/>
        <v>139</v>
      </c>
      <c r="M607" s="69" t="s">
        <v>2510</v>
      </c>
      <c r="N607" s="69" t="s">
        <v>2480</v>
      </c>
    </row>
    <row r="608" spans="1:14" ht="20.100000000000001" customHeight="1">
      <c r="A608" s="69" t="s">
        <v>167</v>
      </c>
      <c r="B608" s="69" t="s">
        <v>167</v>
      </c>
      <c r="C608" s="69" t="s">
        <v>698</v>
      </c>
      <c r="D608" s="69" t="s">
        <v>2505</v>
      </c>
      <c r="E608" s="69" t="s">
        <v>562</v>
      </c>
      <c r="F608" s="69" t="s">
        <v>2506</v>
      </c>
      <c r="G608" s="69" t="s">
        <v>2507</v>
      </c>
      <c r="H608" s="69" t="s">
        <v>413</v>
      </c>
      <c r="I608" s="69" t="s">
        <v>419</v>
      </c>
      <c r="J608" s="77">
        <v>3</v>
      </c>
      <c r="K608" s="77">
        <v>184</v>
      </c>
      <c r="L608" s="368">
        <f t="shared" si="18"/>
        <v>552</v>
      </c>
      <c r="M608" s="69" t="s">
        <v>2510</v>
      </c>
      <c r="N608" s="69" t="s">
        <v>2480</v>
      </c>
    </row>
    <row r="609" spans="1:14" ht="20.100000000000001" customHeight="1">
      <c r="A609" s="69" t="s">
        <v>167</v>
      </c>
      <c r="B609" s="69" t="s">
        <v>167</v>
      </c>
      <c r="C609" s="69" t="s">
        <v>698</v>
      </c>
      <c r="D609" s="69" t="s">
        <v>2505</v>
      </c>
      <c r="E609" s="69" t="s">
        <v>562</v>
      </c>
      <c r="F609" s="69" t="s">
        <v>2506</v>
      </c>
      <c r="G609" s="69" t="s">
        <v>2507</v>
      </c>
      <c r="H609" s="69" t="s">
        <v>413</v>
      </c>
      <c r="I609" s="69" t="s">
        <v>423</v>
      </c>
      <c r="J609" s="77">
        <v>1</v>
      </c>
      <c r="K609" s="77">
        <v>450</v>
      </c>
      <c r="L609" s="368">
        <f t="shared" si="18"/>
        <v>450</v>
      </c>
      <c r="M609" s="69" t="s">
        <v>2510</v>
      </c>
      <c r="N609" s="69" t="s">
        <v>2480</v>
      </c>
    </row>
    <row r="610" spans="1:14" ht="20.100000000000001" customHeight="1">
      <c r="A610" s="69" t="s">
        <v>167</v>
      </c>
      <c r="B610" s="69" t="s">
        <v>167</v>
      </c>
      <c r="C610" s="69" t="s">
        <v>698</v>
      </c>
      <c r="D610" s="69" t="s">
        <v>2505</v>
      </c>
      <c r="E610" s="69" t="s">
        <v>562</v>
      </c>
      <c r="F610" s="69" t="s">
        <v>2506</v>
      </c>
      <c r="G610" s="69" t="s">
        <v>2507</v>
      </c>
      <c r="H610" s="69" t="s">
        <v>413</v>
      </c>
      <c r="I610" s="69" t="s">
        <v>414</v>
      </c>
      <c r="J610" s="77">
        <v>6</v>
      </c>
      <c r="K610" s="77">
        <v>762</v>
      </c>
      <c r="L610" s="368">
        <f t="shared" si="18"/>
        <v>4572</v>
      </c>
      <c r="M610" s="69" t="s">
        <v>2510</v>
      </c>
      <c r="N610" s="69" t="s">
        <v>2480</v>
      </c>
    </row>
    <row r="611" spans="1:14" ht="20.100000000000001" customHeight="1">
      <c r="A611" s="69" t="s">
        <v>167</v>
      </c>
      <c r="B611" s="69" t="s">
        <v>167</v>
      </c>
      <c r="C611" s="69" t="s">
        <v>698</v>
      </c>
      <c r="D611" s="69" t="s">
        <v>2505</v>
      </c>
      <c r="E611" s="69" t="s">
        <v>562</v>
      </c>
      <c r="F611" s="69" t="s">
        <v>2506</v>
      </c>
      <c r="G611" s="69" t="s">
        <v>2507</v>
      </c>
      <c r="H611" s="69" t="s">
        <v>413</v>
      </c>
      <c r="I611" s="69" t="s">
        <v>399</v>
      </c>
      <c r="J611" s="77">
        <v>1</v>
      </c>
      <c r="K611" s="77">
        <v>1476</v>
      </c>
      <c r="L611" s="368">
        <f t="shared" si="18"/>
        <v>1476</v>
      </c>
      <c r="M611" s="69" t="s">
        <v>2510</v>
      </c>
      <c r="N611" s="69" t="s">
        <v>2480</v>
      </c>
    </row>
    <row r="612" spans="1:14" ht="20.100000000000001" customHeight="1">
      <c r="A612" s="69" t="s">
        <v>167</v>
      </c>
      <c r="B612" s="69" t="s">
        <v>167</v>
      </c>
      <c r="C612" s="69" t="s">
        <v>698</v>
      </c>
      <c r="D612" s="69" t="s">
        <v>2511</v>
      </c>
      <c r="E612" s="69" t="s">
        <v>562</v>
      </c>
      <c r="F612" s="69" t="s">
        <v>2512</v>
      </c>
      <c r="G612" s="69" t="s">
        <v>406</v>
      </c>
      <c r="H612" s="69" t="s">
        <v>2513</v>
      </c>
      <c r="I612" s="69" t="s">
        <v>423</v>
      </c>
      <c r="J612" s="77">
        <v>1</v>
      </c>
      <c r="K612" s="77">
        <v>293</v>
      </c>
      <c r="L612" s="368">
        <f t="shared" si="18"/>
        <v>293</v>
      </c>
      <c r="M612" s="69" t="s">
        <v>2497</v>
      </c>
      <c r="N612" s="69" t="s">
        <v>2480</v>
      </c>
    </row>
    <row r="613" spans="1:14" ht="20.100000000000001" customHeight="1">
      <c r="A613" s="69" t="s">
        <v>167</v>
      </c>
      <c r="B613" s="69" t="s">
        <v>167</v>
      </c>
      <c r="C613" s="69" t="s">
        <v>698</v>
      </c>
      <c r="D613" s="69" t="s">
        <v>2511</v>
      </c>
      <c r="E613" s="69" t="s">
        <v>562</v>
      </c>
      <c r="F613" s="69" t="s">
        <v>2512</v>
      </c>
      <c r="G613" s="69" t="s">
        <v>406</v>
      </c>
      <c r="H613" s="69" t="s">
        <v>2513</v>
      </c>
      <c r="I613" s="69" t="s">
        <v>414</v>
      </c>
      <c r="J613" s="77">
        <v>2</v>
      </c>
      <c r="K613" s="77">
        <v>421</v>
      </c>
      <c r="L613" s="368">
        <f t="shared" si="18"/>
        <v>842</v>
      </c>
      <c r="M613" s="69" t="s">
        <v>2514</v>
      </c>
      <c r="N613" s="69" t="s">
        <v>2480</v>
      </c>
    </row>
    <row r="614" spans="1:14" ht="20.100000000000001" customHeight="1">
      <c r="A614" s="69" t="s">
        <v>167</v>
      </c>
      <c r="B614" s="69" t="s">
        <v>167</v>
      </c>
      <c r="C614" s="69" t="s">
        <v>698</v>
      </c>
      <c r="D614" s="69" t="s">
        <v>2511</v>
      </c>
      <c r="E614" s="69" t="s">
        <v>562</v>
      </c>
      <c r="F614" s="69" t="s">
        <v>2512</v>
      </c>
      <c r="G614" s="69" t="s">
        <v>549</v>
      </c>
      <c r="H614" s="69" t="s">
        <v>2515</v>
      </c>
      <c r="I614" s="69" t="s">
        <v>414</v>
      </c>
      <c r="J614" s="77">
        <v>2</v>
      </c>
      <c r="K614" s="77">
        <v>538</v>
      </c>
      <c r="L614" s="368">
        <f t="shared" si="18"/>
        <v>1076</v>
      </c>
      <c r="M614" s="69" t="s">
        <v>2498</v>
      </c>
      <c r="N614" s="69" t="s">
        <v>2480</v>
      </c>
    </row>
    <row r="615" spans="1:14" ht="20.100000000000001" customHeight="1">
      <c r="A615" s="69" t="s">
        <v>167</v>
      </c>
      <c r="B615" s="69" t="s">
        <v>167</v>
      </c>
      <c r="C615" s="69" t="s">
        <v>698</v>
      </c>
      <c r="D615" s="69" t="s">
        <v>2511</v>
      </c>
      <c r="E615" s="69" t="s">
        <v>562</v>
      </c>
      <c r="F615" s="69" t="s">
        <v>2512</v>
      </c>
      <c r="G615" s="69" t="s">
        <v>111</v>
      </c>
      <c r="H615" s="69" t="s">
        <v>409</v>
      </c>
      <c r="I615" s="69" t="s">
        <v>419</v>
      </c>
      <c r="J615" s="77">
        <v>1</v>
      </c>
      <c r="K615" s="77">
        <v>62</v>
      </c>
      <c r="L615" s="368">
        <f t="shared" si="18"/>
        <v>62</v>
      </c>
      <c r="M615" s="69" t="s">
        <v>2516</v>
      </c>
      <c r="N615" s="69" t="s">
        <v>2480</v>
      </c>
    </row>
    <row r="616" spans="1:14" ht="20.100000000000001" customHeight="1">
      <c r="A616" s="69" t="s">
        <v>167</v>
      </c>
      <c r="B616" s="69" t="s">
        <v>167</v>
      </c>
      <c r="C616" s="69" t="s">
        <v>698</v>
      </c>
      <c r="D616" s="69" t="s">
        <v>2511</v>
      </c>
      <c r="E616" s="69" t="s">
        <v>562</v>
      </c>
      <c r="F616" s="69" t="s">
        <v>2512</v>
      </c>
      <c r="G616" s="69" t="s">
        <v>426</v>
      </c>
      <c r="H616" s="69" t="s">
        <v>450</v>
      </c>
      <c r="I616" s="69" t="s">
        <v>432</v>
      </c>
      <c r="J616" s="77">
        <v>1</v>
      </c>
      <c r="K616" s="77">
        <v>322</v>
      </c>
      <c r="L616" s="368">
        <f t="shared" si="18"/>
        <v>322</v>
      </c>
      <c r="M616" s="69" t="s">
        <v>2517</v>
      </c>
      <c r="N616" s="69" t="s">
        <v>2480</v>
      </c>
    </row>
    <row r="617" spans="1:14" ht="20.100000000000001" customHeight="1">
      <c r="A617" s="69" t="s">
        <v>167</v>
      </c>
      <c r="B617" s="69" t="s">
        <v>167</v>
      </c>
      <c r="C617" s="69" t="s">
        <v>698</v>
      </c>
      <c r="D617" s="69" t="s">
        <v>2511</v>
      </c>
      <c r="E617" s="69" t="s">
        <v>562</v>
      </c>
      <c r="F617" s="69" t="s">
        <v>2512</v>
      </c>
      <c r="G617" s="69" t="s">
        <v>426</v>
      </c>
      <c r="H617" s="69" t="s">
        <v>450</v>
      </c>
      <c r="I617" s="69" t="s">
        <v>428</v>
      </c>
      <c r="J617" s="77">
        <v>4</v>
      </c>
      <c r="K617" s="77">
        <v>386</v>
      </c>
      <c r="L617" s="368">
        <f t="shared" si="18"/>
        <v>1544</v>
      </c>
      <c r="M617" s="69" t="s">
        <v>2518</v>
      </c>
      <c r="N617" s="69" t="s">
        <v>2480</v>
      </c>
    </row>
    <row r="618" spans="1:14" ht="20.100000000000001" customHeight="1">
      <c r="A618" s="69" t="s">
        <v>167</v>
      </c>
      <c r="B618" s="69" t="s">
        <v>167</v>
      </c>
      <c r="C618" s="69" t="s">
        <v>698</v>
      </c>
      <c r="D618" s="69" t="s">
        <v>2511</v>
      </c>
      <c r="E618" s="69" t="s">
        <v>562</v>
      </c>
      <c r="F618" s="69" t="s">
        <v>2512</v>
      </c>
      <c r="G618" s="69" t="s">
        <v>426</v>
      </c>
      <c r="H618" s="69" t="s">
        <v>450</v>
      </c>
      <c r="I618" s="69" t="s">
        <v>400</v>
      </c>
      <c r="J618" s="77">
        <v>2</v>
      </c>
      <c r="K618" s="77">
        <v>842</v>
      </c>
      <c r="L618" s="368">
        <f t="shared" si="18"/>
        <v>1684</v>
      </c>
      <c r="M618" s="69" t="s">
        <v>2518</v>
      </c>
      <c r="N618" s="69" t="s">
        <v>2480</v>
      </c>
    </row>
    <row r="619" spans="1:14" ht="20.100000000000001" customHeight="1">
      <c r="A619" s="69" t="s">
        <v>651</v>
      </c>
      <c r="B619" s="69" t="s">
        <v>167</v>
      </c>
      <c r="C619" s="69" t="s">
        <v>698</v>
      </c>
      <c r="D619" s="69" t="s">
        <v>2519</v>
      </c>
      <c r="E619" s="69" t="s">
        <v>562</v>
      </c>
      <c r="F619" s="69" t="s">
        <v>364</v>
      </c>
      <c r="G619" s="69" t="s">
        <v>406</v>
      </c>
      <c r="H619" s="69" t="s">
        <v>2520</v>
      </c>
      <c r="I619" s="69" t="s">
        <v>399</v>
      </c>
      <c r="J619" s="77">
        <v>1</v>
      </c>
      <c r="K619" s="77">
        <v>304</v>
      </c>
      <c r="L619" s="368">
        <f t="shared" si="18"/>
        <v>304</v>
      </c>
      <c r="M619" s="69" t="s">
        <v>2521</v>
      </c>
      <c r="N619" s="69" t="s">
        <v>2480</v>
      </c>
    </row>
    <row r="620" spans="1:14" ht="20.100000000000001" customHeight="1">
      <c r="A620" s="69" t="s">
        <v>651</v>
      </c>
      <c r="B620" s="69" t="s">
        <v>167</v>
      </c>
      <c r="C620" s="69" t="s">
        <v>698</v>
      </c>
      <c r="D620" s="69" t="s">
        <v>2519</v>
      </c>
      <c r="E620" s="69" t="s">
        <v>562</v>
      </c>
      <c r="F620" s="69" t="s">
        <v>364</v>
      </c>
      <c r="G620" s="69" t="s">
        <v>2522</v>
      </c>
      <c r="H620" s="69" t="s">
        <v>2523</v>
      </c>
      <c r="I620" s="69" t="s">
        <v>419</v>
      </c>
      <c r="J620" s="77">
        <v>1</v>
      </c>
      <c r="K620" s="77">
        <v>137</v>
      </c>
      <c r="L620" s="368">
        <f t="shared" si="18"/>
        <v>137</v>
      </c>
      <c r="M620" s="69" t="s">
        <v>2524</v>
      </c>
      <c r="N620" s="69" t="s">
        <v>2480</v>
      </c>
    </row>
    <row r="621" spans="1:14" ht="20.100000000000001" customHeight="1">
      <c r="A621" s="69" t="s">
        <v>167</v>
      </c>
      <c r="B621" s="69" t="s">
        <v>167</v>
      </c>
      <c r="C621" s="69" t="s">
        <v>698</v>
      </c>
      <c r="D621" s="69" t="s">
        <v>2525</v>
      </c>
      <c r="E621" s="69" t="s">
        <v>562</v>
      </c>
      <c r="F621" s="69" t="s">
        <v>54</v>
      </c>
      <c r="G621" s="69" t="s">
        <v>2526</v>
      </c>
      <c r="H621" s="69" t="s">
        <v>2527</v>
      </c>
      <c r="I621" s="69" t="s">
        <v>480</v>
      </c>
      <c r="J621" s="77">
        <v>1</v>
      </c>
      <c r="K621" s="77">
        <v>55</v>
      </c>
      <c r="L621" s="368">
        <f t="shared" si="18"/>
        <v>55</v>
      </c>
      <c r="M621" s="69" t="s">
        <v>2528</v>
      </c>
      <c r="N621" s="69" t="s">
        <v>2480</v>
      </c>
    </row>
    <row r="622" spans="1:14" ht="20.100000000000001" customHeight="1">
      <c r="A622" s="69" t="s">
        <v>167</v>
      </c>
      <c r="B622" s="69" t="s">
        <v>167</v>
      </c>
      <c r="C622" s="69" t="s">
        <v>698</v>
      </c>
      <c r="D622" s="69" t="s">
        <v>2525</v>
      </c>
      <c r="E622" s="69" t="s">
        <v>562</v>
      </c>
      <c r="F622" s="69" t="s">
        <v>54</v>
      </c>
      <c r="G622" s="69" t="s">
        <v>2526</v>
      </c>
      <c r="H622" s="69" t="s">
        <v>2527</v>
      </c>
      <c r="I622" s="69" t="s">
        <v>480</v>
      </c>
      <c r="J622" s="77">
        <v>4</v>
      </c>
      <c r="K622" s="77">
        <v>55</v>
      </c>
      <c r="L622" s="368">
        <f t="shared" si="18"/>
        <v>220</v>
      </c>
      <c r="M622" s="69" t="s">
        <v>2529</v>
      </c>
      <c r="N622" s="69" t="s">
        <v>2480</v>
      </c>
    </row>
    <row r="623" spans="1:14" ht="20.100000000000001" customHeight="1">
      <c r="A623" s="69" t="s">
        <v>167</v>
      </c>
      <c r="B623" s="69" t="s">
        <v>167</v>
      </c>
      <c r="C623" s="69" t="s">
        <v>698</v>
      </c>
      <c r="D623" s="69" t="s">
        <v>2525</v>
      </c>
      <c r="E623" s="69" t="s">
        <v>562</v>
      </c>
      <c r="F623" s="69" t="s">
        <v>54</v>
      </c>
      <c r="G623" s="69" t="s">
        <v>2526</v>
      </c>
      <c r="H623" s="69" t="s">
        <v>2530</v>
      </c>
      <c r="I623" s="69" t="s">
        <v>480</v>
      </c>
      <c r="J623" s="77">
        <v>1</v>
      </c>
      <c r="K623" s="77">
        <v>110</v>
      </c>
      <c r="L623" s="368">
        <f t="shared" si="18"/>
        <v>110</v>
      </c>
      <c r="M623" s="69" t="s">
        <v>2531</v>
      </c>
      <c r="N623" s="69" t="s">
        <v>2480</v>
      </c>
    </row>
    <row r="624" spans="1:14" ht="20.100000000000001" customHeight="1">
      <c r="A624" s="69" t="s">
        <v>167</v>
      </c>
      <c r="B624" s="69" t="s">
        <v>167</v>
      </c>
      <c r="C624" s="69" t="s">
        <v>698</v>
      </c>
      <c r="D624" s="69" t="s">
        <v>2525</v>
      </c>
      <c r="E624" s="69" t="s">
        <v>562</v>
      </c>
      <c r="F624" s="69" t="s">
        <v>54</v>
      </c>
      <c r="G624" s="69" t="s">
        <v>2526</v>
      </c>
      <c r="H624" s="69" t="s">
        <v>2532</v>
      </c>
      <c r="I624" s="69" t="s">
        <v>480</v>
      </c>
      <c r="J624" s="77">
        <v>8</v>
      </c>
      <c r="K624" s="77">
        <v>110</v>
      </c>
      <c r="L624" s="368">
        <f t="shared" si="18"/>
        <v>880</v>
      </c>
      <c r="M624" s="69" t="s">
        <v>2533</v>
      </c>
      <c r="N624" s="69" t="s">
        <v>2480</v>
      </c>
    </row>
    <row r="625" spans="1:14" ht="20.100000000000001" customHeight="1">
      <c r="A625" s="69" t="s">
        <v>167</v>
      </c>
      <c r="B625" s="69" t="s">
        <v>167</v>
      </c>
      <c r="C625" s="69" t="s">
        <v>698</v>
      </c>
      <c r="D625" s="69" t="s">
        <v>2534</v>
      </c>
      <c r="E625" s="69" t="s">
        <v>562</v>
      </c>
      <c r="F625" s="69" t="s">
        <v>44</v>
      </c>
      <c r="G625" s="69" t="s">
        <v>406</v>
      </c>
      <c r="H625" s="69" t="s">
        <v>440</v>
      </c>
      <c r="I625" s="69" t="s">
        <v>419</v>
      </c>
      <c r="J625" s="77">
        <v>2</v>
      </c>
      <c r="K625" s="77">
        <v>29.8</v>
      </c>
      <c r="L625" s="368">
        <f t="shared" si="18"/>
        <v>59.6</v>
      </c>
      <c r="M625" s="69" t="s">
        <v>2535</v>
      </c>
      <c r="N625" s="69" t="s">
        <v>2480</v>
      </c>
    </row>
    <row r="626" spans="1:14" ht="20.100000000000001" customHeight="1">
      <c r="A626" s="69" t="s">
        <v>167</v>
      </c>
      <c r="B626" s="69" t="s">
        <v>167</v>
      </c>
      <c r="C626" s="69" t="s">
        <v>698</v>
      </c>
      <c r="D626" s="69" t="s">
        <v>2534</v>
      </c>
      <c r="E626" s="69" t="s">
        <v>562</v>
      </c>
      <c r="F626" s="69" t="s">
        <v>44</v>
      </c>
      <c r="G626" s="69" t="s">
        <v>406</v>
      </c>
      <c r="H626" s="69" t="s">
        <v>440</v>
      </c>
      <c r="I626" s="69" t="s">
        <v>419</v>
      </c>
      <c r="J626" s="77">
        <v>2</v>
      </c>
      <c r="K626" s="77">
        <v>29.8</v>
      </c>
      <c r="L626" s="368">
        <f t="shared" si="18"/>
        <v>59.6</v>
      </c>
      <c r="M626" s="69" t="s">
        <v>2536</v>
      </c>
      <c r="N626" s="69" t="s">
        <v>2480</v>
      </c>
    </row>
    <row r="627" spans="1:14" ht="20.100000000000001" customHeight="1">
      <c r="A627" s="69" t="s">
        <v>167</v>
      </c>
      <c r="B627" s="69" t="s">
        <v>167</v>
      </c>
      <c r="C627" s="69" t="s">
        <v>698</v>
      </c>
      <c r="D627" s="69" t="s">
        <v>2534</v>
      </c>
      <c r="E627" s="69" t="s">
        <v>562</v>
      </c>
      <c r="F627" s="69" t="s">
        <v>44</v>
      </c>
      <c r="G627" s="69" t="s">
        <v>549</v>
      </c>
      <c r="H627" s="69" t="s">
        <v>2537</v>
      </c>
      <c r="I627" s="69" t="s">
        <v>419</v>
      </c>
      <c r="J627" s="77">
        <v>2</v>
      </c>
      <c r="K627" s="77">
        <v>35.700000000000003</v>
      </c>
      <c r="L627" s="368">
        <f t="shared" si="18"/>
        <v>71.400000000000006</v>
      </c>
      <c r="M627" s="69" t="s">
        <v>2535</v>
      </c>
      <c r="N627" s="69" t="s">
        <v>2480</v>
      </c>
    </row>
    <row r="628" spans="1:14" ht="20.100000000000001" customHeight="1">
      <c r="A628" s="69" t="s">
        <v>167</v>
      </c>
      <c r="B628" s="69" t="s">
        <v>167</v>
      </c>
      <c r="C628" s="69" t="s">
        <v>698</v>
      </c>
      <c r="D628" s="69" t="s">
        <v>2534</v>
      </c>
      <c r="E628" s="69" t="s">
        <v>562</v>
      </c>
      <c r="F628" s="69" t="s">
        <v>44</v>
      </c>
      <c r="G628" s="69" t="s">
        <v>549</v>
      </c>
      <c r="H628" s="69" t="s">
        <v>2537</v>
      </c>
      <c r="I628" s="69" t="s">
        <v>419</v>
      </c>
      <c r="J628" s="77">
        <v>2</v>
      </c>
      <c r="K628" s="77">
        <v>35.700000000000003</v>
      </c>
      <c r="L628" s="368">
        <f t="shared" si="18"/>
        <v>71.400000000000006</v>
      </c>
      <c r="M628" s="69" t="s">
        <v>2536</v>
      </c>
      <c r="N628" s="69" t="s">
        <v>2480</v>
      </c>
    </row>
    <row r="629" spans="1:14" ht="20.100000000000001" customHeight="1">
      <c r="A629" s="69" t="s">
        <v>167</v>
      </c>
      <c r="B629" s="69" t="s">
        <v>167</v>
      </c>
      <c r="C629" s="69" t="s">
        <v>698</v>
      </c>
      <c r="D629" s="69" t="s">
        <v>2534</v>
      </c>
      <c r="E629" s="69" t="s">
        <v>562</v>
      </c>
      <c r="F629" s="69" t="s">
        <v>44</v>
      </c>
      <c r="G629" s="69" t="s">
        <v>2538</v>
      </c>
      <c r="H629" s="69" t="s">
        <v>466</v>
      </c>
      <c r="I629" s="69" t="s">
        <v>419</v>
      </c>
      <c r="J629" s="77">
        <v>6</v>
      </c>
      <c r="K629" s="77">
        <v>47.6</v>
      </c>
      <c r="L629" s="368">
        <f t="shared" si="18"/>
        <v>285.60000000000002</v>
      </c>
      <c r="M629" s="69" t="s">
        <v>2539</v>
      </c>
      <c r="N629" s="69" t="s">
        <v>2480</v>
      </c>
    </row>
    <row r="630" spans="1:14" ht="20.100000000000001" customHeight="1">
      <c r="A630" s="69" t="s">
        <v>167</v>
      </c>
      <c r="B630" s="69" t="s">
        <v>167</v>
      </c>
      <c r="C630" s="69" t="s">
        <v>698</v>
      </c>
      <c r="D630" s="69" t="s">
        <v>2534</v>
      </c>
      <c r="E630" s="69" t="s">
        <v>562</v>
      </c>
      <c r="F630" s="69" t="s">
        <v>44</v>
      </c>
      <c r="G630" s="69" t="s">
        <v>483</v>
      </c>
      <c r="H630" s="69" t="s">
        <v>443</v>
      </c>
      <c r="I630" s="69" t="s">
        <v>480</v>
      </c>
      <c r="J630" s="77">
        <v>4</v>
      </c>
      <c r="K630" s="77">
        <v>19</v>
      </c>
      <c r="L630" s="368">
        <f t="shared" si="18"/>
        <v>76</v>
      </c>
      <c r="M630" s="69" t="s">
        <v>2540</v>
      </c>
      <c r="N630" s="69" t="s">
        <v>2480</v>
      </c>
    </row>
    <row r="631" spans="1:14" ht="20.100000000000001" customHeight="1">
      <c r="A631" s="69" t="s">
        <v>167</v>
      </c>
      <c r="B631" s="69" t="s">
        <v>167</v>
      </c>
      <c r="C631" s="69" t="s">
        <v>698</v>
      </c>
      <c r="D631" s="69" t="s">
        <v>2534</v>
      </c>
      <c r="E631" s="69" t="s">
        <v>562</v>
      </c>
      <c r="F631" s="69" t="s">
        <v>44</v>
      </c>
      <c r="G631" s="69" t="s">
        <v>483</v>
      </c>
      <c r="H631" s="69" t="s">
        <v>443</v>
      </c>
      <c r="I631" s="69" t="s">
        <v>438</v>
      </c>
      <c r="J631" s="77">
        <v>9</v>
      </c>
      <c r="K631" s="77">
        <v>20.2</v>
      </c>
      <c r="L631" s="368">
        <f t="shared" si="18"/>
        <v>181.79999999999998</v>
      </c>
      <c r="M631" s="69" t="s">
        <v>2541</v>
      </c>
      <c r="N631" s="69" t="s">
        <v>2480</v>
      </c>
    </row>
    <row r="632" spans="1:14" ht="20.100000000000001" customHeight="1">
      <c r="A632" s="69" t="s">
        <v>167</v>
      </c>
      <c r="B632" s="69" t="s">
        <v>167</v>
      </c>
      <c r="C632" s="69" t="s">
        <v>698</v>
      </c>
      <c r="D632" s="69" t="s">
        <v>2534</v>
      </c>
      <c r="E632" s="69" t="s">
        <v>562</v>
      </c>
      <c r="F632" s="69" t="s">
        <v>44</v>
      </c>
      <c r="G632" s="69" t="s">
        <v>483</v>
      </c>
      <c r="H632" s="69" t="s">
        <v>443</v>
      </c>
      <c r="I632" s="69" t="s">
        <v>438</v>
      </c>
      <c r="J632" s="77">
        <v>42</v>
      </c>
      <c r="K632" s="77">
        <v>20.2</v>
      </c>
      <c r="L632" s="368">
        <f t="shared" si="18"/>
        <v>848.4</v>
      </c>
      <c r="M632" s="69" t="s">
        <v>2540</v>
      </c>
      <c r="N632" s="69" t="s">
        <v>2480</v>
      </c>
    </row>
    <row r="633" spans="1:14" ht="20.100000000000001" customHeight="1">
      <c r="A633" s="69" t="s">
        <v>167</v>
      </c>
      <c r="B633" s="69" t="s">
        <v>167</v>
      </c>
      <c r="C633" s="69" t="s">
        <v>698</v>
      </c>
      <c r="D633" s="69" t="s">
        <v>2534</v>
      </c>
      <c r="E633" s="69" t="s">
        <v>562</v>
      </c>
      <c r="F633" s="69" t="s">
        <v>44</v>
      </c>
      <c r="G633" s="69" t="s">
        <v>483</v>
      </c>
      <c r="H633" s="69" t="s">
        <v>443</v>
      </c>
      <c r="I633" s="69" t="s">
        <v>438</v>
      </c>
      <c r="J633" s="77">
        <v>3</v>
      </c>
      <c r="K633" s="77">
        <v>20.2</v>
      </c>
      <c r="L633" s="368">
        <f t="shared" si="18"/>
        <v>60.599999999999994</v>
      </c>
      <c r="M633" s="69" t="s">
        <v>2542</v>
      </c>
      <c r="N633" s="69" t="s">
        <v>2480</v>
      </c>
    </row>
    <row r="634" spans="1:14" ht="20.100000000000001" customHeight="1">
      <c r="A634" s="69" t="s">
        <v>167</v>
      </c>
      <c r="B634" s="69" t="s">
        <v>167</v>
      </c>
      <c r="C634" s="69" t="s">
        <v>698</v>
      </c>
      <c r="D634" s="69" t="s">
        <v>2534</v>
      </c>
      <c r="E634" s="69" t="s">
        <v>562</v>
      </c>
      <c r="F634" s="69" t="s">
        <v>44</v>
      </c>
      <c r="G634" s="69" t="s">
        <v>483</v>
      </c>
      <c r="H634" s="69" t="s">
        <v>443</v>
      </c>
      <c r="I634" s="69" t="s">
        <v>438</v>
      </c>
      <c r="J634" s="77">
        <v>4</v>
      </c>
      <c r="K634" s="77">
        <v>20.2</v>
      </c>
      <c r="L634" s="368">
        <f t="shared" si="18"/>
        <v>80.8</v>
      </c>
      <c r="M634" s="69" t="s">
        <v>2543</v>
      </c>
      <c r="N634" s="69" t="s">
        <v>2480</v>
      </c>
    </row>
    <row r="635" spans="1:14" ht="20.100000000000001" customHeight="1">
      <c r="A635" s="69" t="s">
        <v>167</v>
      </c>
      <c r="B635" s="69" t="s">
        <v>167</v>
      </c>
      <c r="C635" s="69" t="s">
        <v>698</v>
      </c>
      <c r="D635" s="69" t="s">
        <v>2534</v>
      </c>
      <c r="E635" s="69" t="s">
        <v>562</v>
      </c>
      <c r="F635" s="69" t="s">
        <v>44</v>
      </c>
      <c r="G635" s="69" t="s">
        <v>483</v>
      </c>
      <c r="H635" s="69" t="s">
        <v>443</v>
      </c>
      <c r="I635" s="69" t="s">
        <v>419</v>
      </c>
      <c r="J635" s="77">
        <v>9</v>
      </c>
      <c r="K635" s="77">
        <v>47.6</v>
      </c>
      <c r="L635" s="368">
        <f t="shared" si="18"/>
        <v>428.40000000000003</v>
      </c>
      <c r="M635" s="69" t="s">
        <v>2540</v>
      </c>
      <c r="N635" s="69" t="s">
        <v>2480</v>
      </c>
    </row>
    <row r="636" spans="1:14" ht="20.100000000000001" customHeight="1">
      <c r="A636" s="69" t="s">
        <v>167</v>
      </c>
      <c r="B636" s="69" t="s">
        <v>167</v>
      </c>
      <c r="C636" s="69" t="s">
        <v>698</v>
      </c>
      <c r="D636" s="69" t="s">
        <v>2534</v>
      </c>
      <c r="E636" s="69" t="s">
        <v>562</v>
      </c>
      <c r="F636" s="69" t="s">
        <v>44</v>
      </c>
      <c r="G636" s="69" t="s">
        <v>483</v>
      </c>
      <c r="H636" s="69" t="s">
        <v>443</v>
      </c>
      <c r="I636" s="69" t="s">
        <v>419</v>
      </c>
      <c r="J636" s="77">
        <v>2</v>
      </c>
      <c r="K636" s="77">
        <v>47.6</v>
      </c>
      <c r="L636" s="368">
        <f t="shared" si="18"/>
        <v>95.2</v>
      </c>
      <c r="M636" s="69" t="s">
        <v>2542</v>
      </c>
      <c r="N636" s="69" t="s">
        <v>2480</v>
      </c>
    </row>
    <row r="637" spans="1:14" ht="20.100000000000001" customHeight="1">
      <c r="A637" s="69" t="s">
        <v>167</v>
      </c>
      <c r="B637" s="69" t="s">
        <v>167</v>
      </c>
      <c r="C637" s="69" t="s">
        <v>698</v>
      </c>
      <c r="D637" s="69" t="s">
        <v>2534</v>
      </c>
      <c r="E637" s="69" t="s">
        <v>562</v>
      </c>
      <c r="F637" s="69" t="s">
        <v>44</v>
      </c>
      <c r="G637" s="69" t="s">
        <v>483</v>
      </c>
      <c r="H637" s="69" t="s">
        <v>443</v>
      </c>
      <c r="I637" s="69" t="s">
        <v>419</v>
      </c>
      <c r="J637" s="77">
        <v>1</v>
      </c>
      <c r="K637" s="77">
        <v>47.6</v>
      </c>
      <c r="L637" s="368">
        <f t="shared" si="18"/>
        <v>47.6</v>
      </c>
      <c r="M637" s="69" t="s">
        <v>2543</v>
      </c>
      <c r="N637" s="69" t="s">
        <v>2480</v>
      </c>
    </row>
    <row r="638" spans="1:14" ht="20.100000000000001" customHeight="1">
      <c r="A638" s="69" t="s">
        <v>167</v>
      </c>
      <c r="B638" s="69" t="s">
        <v>167</v>
      </c>
      <c r="C638" s="69" t="s">
        <v>698</v>
      </c>
      <c r="D638" s="69" t="s">
        <v>2534</v>
      </c>
      <c r="E638" s="69" t="s">
        <v>562</v>
      </c>
      <c r="F638" s="69" t="s">
        <v>44</v>
      </c>
      <c r="G638" s="69" t="s">
        <v>2507</v>
      </c>
      <c r="H638" s="69" t="s">
        <v>453</v>
      </c>
      <c r="I638" s="69" t="s">
        <v>480</v>
      </c>
      <c r="J638" s="77">
        <v>48</v>
      </c>
      <c r="K638" s="77">
        <v>32.1</v>
      </c>
      <c r="L638" s="368">
        <f t="shared" si="18"/>
        <v>1540.8000000000002</v>
      </c>
      <c r="M638" s="69" t="s">
        <v>2544</v>
      </c>
      <c r="N638" s="69" t="s">
        <v>2480</v>
      </c>
    </row>
    <row r="639" spans="1:14" ht="20.100000000000001" customHeight="1">
      <c r="A639" s="69" t="s">
        <v>167</v>
      </c>
      <c r="B639" s="69" t="s">
        <v>167</v>
      </c>
      <c r="C639" s="69" t="s">
        <v>698</v>
      </c>
      <c r="D639" s="69" t="s">
        <v>2534</v>
      </c>
      <c r="E639" s="69" t="s">
        <v>562</v>
      </c>
      <c r="F639" s="69" t="s">
        <v>44</v>
      </c>
      <c r="G639" s="69" t="s">
        <v>2507</v>
      </c>
      <c r="H639" s="69" t="s">
        <v>453</v>
      </c>
      <c r="I639" s="69" t="s">
        <v>480</v>
      </c>
      <c r="J639" s="77">
        <v>76</v>
      </c>
      <c r="K639" s="77">
        <v>32.1</v>
      </c>
      <c r="L639" s="368">
        <f t="shared" si="18"/>
        <v>2439.6</v>
      </c>
      <c r="M639" s="69" t="s">
        <v>2545</v>
      </c>
      <c r="N639" s="69" t="s">
        <v>2480</v>
      </c>
    </row>
    <row r="640" spans="1:14" ht="20.100000000000001" customHeight="1">
      <c r="A640" s="69" t="s">
        <v>167</v>
      </c>
      <c r="B640" s="69" t="s">
        <v>167</v>
      </c>
      <c r="C640" s="69" t="s">
        <v>698</v>
      </c>
      <c r="D640" s="69" t="s">
        <v>2534</v>
      </c>
      <c r="E640" s="69" t="s">
        <v>562</v>
      </c>
      <c r="F640" s="69" t="s">
        <v>44</v>
      </c>
      <c r="G640" s="69" t="s">
        <v>2507</v>
      </c>
      <c r="H640" s="69" t="s">
        <v>453</v>
      </c>
      <c r="I640" s="69" t="s">
        <v>438</v>
      </c>
      <c r="J640" s="77">
        <v>4</v>
      </c>
      <c r="K640" s="77">
        <v>33.299999999999997</v>
      </c>
      <c r="L640" s="368">
        <f t="shared" si="18"/>
        <v>133.19999999999999</v>
      </c>
      <c r="M640" s="69" t="s">
        <v>2546</v>
      </c>
      <c r="N640" s="69" t="s">
        <v>2480</v>
      </c>
    </row>
    <row r="641" spans="1:14" ht="20.100000000000001" customHeight="1">
      <c r="A641" s="69" t="s">
        <v>167</v>
      </c>
      <c r="B641" s="69" t="s">
        <v>167</v>
      </c>
      <c r="C641" s="69" t="s">
        <v>698</v>
      </c>
      <c r="D641" s="69" t="s">
        <v>2534</v>
      </c>
      <c r="E641" s="69" t="s">
        <v>562</v>
      </c>
      <c r="F641" s="69" t="s">
        <v>44</v>
      </c>
      <c r="G641" s="69" t="s">
        <v>2507</v>
      </c>
      <c r="H641" s="69" t="s">
        <v>453</v>
      </c>
      <c r="I641" s="69" t="s">
        <v>438</v>
      </c>
      <c r="J641" s="77">
        <v>8</v>
      </c>
      <c r="K641" s="77">
        <v>33.299999999999997</v>
      </c>
      <c r="L641" s="368">
        <f t="shared" si="18"/>
        <v>266.39999999999998</v>
      </c>
      <c r="M641" s="69" t="s">
        <v>2547</v>
      </c>
      <c r="N641" s="69" t="s">
        <v>2480</v>
      </c>
    </row>
    <row r="642" spans="1:14" ht="20.100000000000001" customHeight="1">
      <c r="A642" s="69" t="s">
        <v>167</v>
      </c>
      <c r="B642" s="69" t="s">
        <v>167</v>
      </c>
      <c r="C642" s="69" t="s">
        <v>698</v>
      </c>
      <c r="D642" s="69" t="s">
        <v>2534</v>
      </c>
      <c r="E642" s="69" t="s">
        <v>562</v>
      </c>
      <c r="F642" s="69" t="s">
        <v>44</v>
      </c>
      <c r="G642" s="69" t="s">
        <v>2507</v>
      </c>
      <c r="H642" s="69" t="s">
        <v>453</v>
      </c>
      <c r="I642" s="69" t="s">
        <v>438</v>
      </c>
      <c r="J642" s="77">
        <v>12</v>
      </c>
      <c r="K642" s="77">
        <v>33.299999999999997</v>
      </c>
      <c r="L642" s="368">
        <f t="shared" si="18"/>
        <v>399.59999999999997</v>
      </c>
      <c r="M642" s="69" t="s">
        <v>2548</v>
      </c>
      <c r="N642" s="69" t="s">
        <v>2480</v>
      </c>
    </row>
    <row r="643" spans="1:14" ht="20.100000000000001" customHeight="1">
      <c r="A643" s="69" t="s">
        <v>167</v>
      </c>
      <c r="B643" s="69" t="s">
        <v>167</v>
      </c>
      <c r="C643" s="69" t="s">
        <v>698</v>
      </c>
      <c r="D643" s="69" t="s">
        <v>2534</v>
      </c>
      <c r="E643" s="69" t="s">
        <v>562</v>
      </c>
      <c r="F643" s="69" t="s">
        <v>44</v>
      </c>
      <c r="G643" s="69" t="s">
        <v>2507</v>
      </c>
      <c r="H643" s="69" t="s">
        <v>453</v>
      </c>
      <c r="I643" s="69" t="s">
        <v>441</v>
      </c>
      <c r="J643" s="77">
        <v>1</v>
      </c>
      <c r="K643" s="77">
        <v>47.6</v>
      </c>
      <c r="L643" s="368">
        <f t="shared" si="18"/>
        <v>47.6</v>
      </c>
      <c r="M643" s="69" t="s">
        <v>2546</v>
      </c>
      <c r="N643" s="69" t="s">
        <v>2480</v>
      </c>
    </row>
    <row r="644" spans="1:14" ht="20.100000000000001" customHeight="1">
      <c r="A644" s="69" t="s">
        <v>167</v>
      </c>
      <c r="B644" s="69" t="s">
        <v>167</v>
      </c>
      <c r="C644" s="69" t="s">
        <v>698</v>
      </c>
      <c r="D644" s="69" t="s">
        <v>2534</v>
      </c>
      <c r="E644" s="69" t="s">
        <v>562</v>
      </c>
      <c r="F644" s="69" t="s">
        <v>44</v>
      </c>
      <c r="G644" s="69" t="s">
        <v>2507</v>
      </c>
      <c r="H644" s="69" t="s">
        <v>453</v>
      </c>
      <c r="I644" s="69" t="s">
        <v>441</v>
      </c>
      <c r="J644" s="77">
        <v>1</v>
      </c>
      <c r="K644" s="77">
        <v>47.6</v>
      </c>
      <c r="L644" s="368">
        <f t="shared" si="18"/>
        <v>47.6</v>
      </c>
      <c r="M644" s="69" t="s">
        <v>2549</v>
      </c>
      <c r="N644" s="69" t="s">
        <v>2480</v>
      </c>
    </row>
    <row r="645" spans="1:14" ht="20.100000000000001" customHeight="1">
      <c r="A645" s="69" t="s">
        <v>167</v>
      </c>
      <c r="B645" s="69" t="s">
        <v>167</v>
      </c>
      <c r="C645" s="69" t="s">
        <v>698</v>
      </c>
      <c r="D645" s="69" t="s">
        <v>2534</v>
      </c>
      <c r="E645" s="69" t="s">
        <v>562</v>
      </c>
      <c r="F645" s="69" t="s">
        <v>44</v>
      </c>
      <c r="G645" s="69" t="s">
        <v>2507</v>
      </c>
      <c r="H645" s="69" t="s">
        <v>453</v>
      </c>
      <c r="I645" s="69" t="s">
        <v>419</v>
      </c>
      <c r="J645" s="77">
        <v>5</v>
      </c>
      <c r="K645" s="77">
        <v>60.7</v>
      </c>
      <c r="L645" s="368">
        <f t="shared" si="18"/>
        <v>303.5</v>
      </c>
      <c r="M645" s="69" t="s">
        <v>2546</v>
      </c>
      <c r="N645" s="69" t="s">
        <v>2480</v>
      </c>
    </row>
    <row r="646" spans="1:14" ht="20.100000000000001" customHeight="1">
      <c r="A646" s="69" t="s">
        <v>167</v>
      </c>
      <c r="B646" s="69" t="s">
        <v>167</v>
      </c>
      <c r="C646" s="69" t="s">
        <v>698</v>
      </c>
      <c r="D646" s="69" t="s">
        <v>2534</v>
      </c>
      <c r="E646" s="69" t="s">
        <v>562</v>
      </c>
      <c r="F646" s="69" t="s">
        <v>44</v>
      </c>
      <c r="G646" s="69" t="s">
        <v>2507</v>
      </c>
      <c r="H646" s="69" t="s">
        <v>453</v>
      </c>
      <c r="I646" s="69" t="s">
        <v>419</v>
      </c>
      <c r="J646" s="77">
        <v>4</v>
      </c>
      <c r="K646" s="77">
        <v>60.7</v>
      </c>
      <c r="L646" s="368">
        <f t="shared" ref="L646:L709" si="19">K646*J646</f>
        <v>242.8</v>
      </c>
      <c r="M646" s="69" t="s">
        <v>2545</v>
      </c>
      <c r="N646" s="69" t="s">
        <v>2480</v>
      </c>
    </row>
    <row r="647" spans="1:14" ht="20.100000000000001" customHeight="1">
      <c r="A647" s="69" t="s">
        <v>167</v>
      </c>
      <c r="B647" s="69" t="s">
        <v>167</v>
      </c>
      <c r="C647" s="69" t="s">
        <v>698</v>
      </c>
      <c r="D647" s="69" t="s">
        <v>2534</v>
      </c>
      <c r="E647" s="69" t="s">
        <v>562</v>
      </c>
      <c r="F647" s="69" t="s">
        <v>44</v>
      </c>
      <c r="G647" s="69" t="s">
        <v>2507</v>
      </c>
      <c r="H647" s="69" t="s">
        <v>453</v>
      </c>
      <c r="I647" s="69" t="s">
        <v>419</v>
      </c>
      <c r="J647" s="77">
        <v>6</v>
      </c>
      <c r="K647" s="77">
        <v>60.7</v>
      </c>
      <c r="L647" s="368">
        <f t="shared" si="19"/>
        <v>364.20000000000005</v>
      </c>
      <c r="M647" s="69" t="s">
        <v>2548</v>
      </c>
      <c r="N647" s="69" t="s">
        <v>2480</v>
      </c>
    </row>
    <row r="648" spans="1:14" ht="20.100000000000001" customHeight="1">
      <c r="A648" s="69" t="s">
        <v>167</v>
      </c>
      <c r="B648" s="69" t="s">
        <v>167</v>
      </c>
      <c r="C648" s="69" t="s">
        <v>698</v>
      </c>
      <c r="D648" s="69" t="s">
        <v>2550</v>
      </c>
      <c r="E648" s="69" t="s">
        <v>562</v>
      </c>
      <c r="F648" s="69" t="s">
        <v>2551</v>
      </c>
      <c r="G648" s="69" t="s">
        <v>2552</v>
      </c>
      <c r="H648" s="69" t="s">
        <v>2553</v>
      </c>
      <c r="I648" s="69" t="s">
        <v>480</v>
      </c>
      <c r="J648" s="77">
        <v>24</v>
      </c>
      <c r="K648" s="77">
        <v>24</v>
      </c>
      <c r="L648" s="368">
        <f t="shared" si="19"/>
        <v>576</v>
      </c>
      <c r="M648" s="69" t="s">
        <v>2554</v>
      </c>
      <c r="N648" s="69" t="s">
        <v>2480</v>
      </c>
    </row>
    <row r="649" spans="1:14" ht="20.100000000000001" customHeight="1">
      <c r="A649" s="69" t="s">
        <v>167</v>
      </c>
      <c r="B649" s="69" t="s">
        <v>167</v>
      </c>
      <c r="C649" s="69" t="s">
        <v>698</v>
      </c>
      <c r="D649" s="69" t="s">
        <v>2555</v>
      </c>
      <c r="E649" s="69" t="s">
        <v>562</v>
      </c>
      <c r="F649" s="69" t="s">
        <v>2556</v>
      </c>
      <c r="G649" s="69" t="s">
        <v>406</v>
      </c>
      <c r="H649" s="69" t="s">
        <v>478</v>
      </c>
      <c r="I649" s="69" t="s">
        <v>423</v>
      </c>
      <c r="J649" s="77">
        <v>2</v>
      </c>
      <c r="K649" s="77">
        <v>93</v>
      </c>
      <c r="L649" s="368">
        <f t="shared" si="19"/>
        <v>186</v>
      </c>
      <c r="M649" s="69" t="s">
        <v>2557</v>
      </c>
      <c r="N649" s="69" t="s">
        <v>2558</v>
      </c>
    </row>
    <row r="650" spans="1:14" ht="20.100000000000001" customHeight="1">
      <c r="A650" s="69" t="s">
        <v>167</v>
      </c>
      <c r="B650" s="69" t="s">
        <v>167</v>
      </c>
      <c r="C650" s="69" t="s">
        <v>698</v>
      </c>
      <c r="D650" s="69" t="s">
        <v>2559</v>
      </c>
      <c r="E650" s="69" t="s">
        <v>562</v>
      </c>
      <c r="F650" s="69" t="s">
        <v>53</v>
      </c>
      <c r="G650" s="69" t="s">
        <v>2560</v>
      </c>
      <c r="H650" s="69" t="s">
        <v>2561</v>
      </c>
      <c r="I650" s="69" t="s">
        <v>432</v>
      </c>
      <c r="J650" s="77">
        <v>1</v>
      </c>
      <c r="K650" s="77">
        <v>347</v>
      </c>
      <c r="L650" s="368">
        <f t="shared" si="19"/>
        <v>347</v>
      </c>
      <c r="M650" s="69" t="s">
        <v>2562</v>
      </c>
      <c r="N650" s="69" t="s">
        <v>2558</v>
      </c>
    </row>
    <row r="651" spans="1:14" ht="20.100000000000001" customHeight="1">
      <c r="A651" s="69" t="s">
        <v>651</v>
      </c>
      <c r="B651" s="69" t="s">
        <v>167</v>
      </c>
      <c r="C651" s="69" t="s">
        <v>698</v>
      </c>
      <c r="D651" s="69" t="s">
        <v>2563</v>
      </c>
      <c r="E651" s="69" t="s">
        <v>562</v>
      </c>
      <c r="F651" s="69" t="s">
        <v>364</v>
      </c>
      <c r="G651" s="69" t="s">
        <v>2564</v>
      </c>
      <c r="H651" s="69" t="s">
        <v>495</v>
      </c>
      <c r="I651" s="69" t="s">
        <v>432</v>
      </c>
      <c r="J651" s="77">
        <v>3</v>
      </c>
      <c r="K651" s="77">
        <v>173</v>
      </c>
      <c r="L651" s="368">
        <f t="shared" si="19"/>
        <v>519</v>
      </c>
      <c r="M651" s="69" t="s">
        <v>2565</v>
      </c>
      <c r="N651" s="69" t="s">
        <v>2558</v>
      </c>
    </row>
    <row r="652" spans="1:14" ht="20.100000000000001" customHeight="1">
      <c r="A652" s="69" t="s">
        <v>651</v>
      </c>
      <c r="B652" s="69" t="s">
        <v>167</v>
      </c>
      <c r="C652" s="69" t="s">
        <v>698</v>
      </c>
      <c r="D652" s="69" t="s">
        <v>2563</v>
      </c>
      <c r="E652" s="69" t="s">
        <v>562</v>
      </c>
      <c r="F652" s="69" t="s">
        <v>364</v>
      </c>
      <c r="G652" s="69" t="s">
        <v>2564</v>
      </c>
      <c r="H652" s="69" t="s">
        <v>471</v>
      </c>
      <c r="I652" s="69" t="s">
        <v>423</v>
      </c>
      <c r="J652" s="77">
        <v>1</v>
      </c>
      <c r="K652" s="77">
        <v>271</v>
      </c>
      <c r="L652" s="368">
        <f t="shared" si="19"/>
        <v>271</v>
      </c>
      <c r="M652" s="69" t="s">
        <v>2565</v>
      </c>
      <c r="N652" s="69" t="s">
        <v>2558</v>
      </c>
    </row>
    <row r="653" spans="1:14" ht="20.100000000000001" customHeight="1">
      <c r="A653" s="69" t="s">
        <v>651</v>
      </c>
      <c r="B653" s="69" t="s">
        <v>1474</v>
      </c>
      <c r="C653" s="69" t="s">
        <v>698</v>
      </c>
      <c r="D653" s="69" t="s">
        <v>2566</v>
      </c>
      <c r="E653" s="69" t="s">
        <v>562</v>
      </c>
      <c r="F653" s="69" t="s">
        <v>364</v>
      </c>
      <c r="G653" s="69" t="s">
        <v>111</v>
      </c>
      <c r="H653" s="69" t="s">
        <v>622</v>
      </c>
      <c r="I653" s="69" t="s">
        <v>428</v>
      </c>
      <c r="J653" s="77">
        <v>4</v>
      </c>
      <c r="K653" s="77">
        <v>140</v>
      </c>
      <c r="L653" s="368">
        <f t="shared" si="19"/>
        <v>560</v>
      </c>
      <c r="M653" s="69" t="s">
        <v>2567</v>
      </c>
      <c r="N653" s="69" t="s">
        <v>2568</v>
      </c>
    </row>
    <row r="654" spans="1:14" ht="20.100000000000001" customHeight="1">
      <c r="A654" s="69" t="s">
        <v>651</v>
      </c>
      <c r="B654" s="69" t="s">
        <v>1474</v>
      </c>
      <c r="C654" s="69" t="s">
        <v>698</v>
      </c>
      <c r="D654" s="69" t="s">
        <v>2566</v>
      </c>
      <c r="E654" s="69" t="s">
        <v>562</v>
      </c>
      <c r="F654" s="69" t="s">
        <v>364</v>
      </c>
      <c r="G654" s="69" t="s">
        <v>111</v>
      </c>
      <c r="H654" s="69" t="s">
        <v>622</v>
      </c>
      <c r="I654" s="69" t="s">
        <v>423</v>
      </c>
      <c r="J654" s="77">
        <v>6</v>
      </c>
      <c r="K654" s="77">
        <v>155</v>
      </c>
      <c r="L654" s="368">
        <f t="shared" si="19"/>
        <v>930</v>
      </c>
      <c r="M654" s="69" t="s">
        <v>2567</v>
      </c>
      <c r="N654" s="69" t="s">
        <v>2568</v>
      </c>
    </row>
    <row r="655" spans="1:14" ht="20.100000000000001" customHeight="1">
      <c r="A655" s="69" t="s">
        <v>651</v>
      </c>
      <c r="B655" s="69" t="s">
        <v>1474</v>
      </c>
      <c r="C655" s="69" t="s">
        <v>698</v>
      </c>
      <c r="D655" s="69" t="s">
        <v>2569</v>
      </c>
      <c r="E655" s="69" t="s">
        <v>534</v>
      </c>
      <c r="F655" s="69" t="s">
        <v>552</v>
      </c>
      <c r="G655" s="69" t="s">
        <v>381</v>
      </c>
      <c r="H655" s="69" t="s">
        <v>1609</v>
      </c>
      <c r="I655" s="69" t="s">
        <v>422</v>
      </c>
      <c r="J655" s="77">
        <v>1</v>
      </c>
      <c r="K655" s="77">
        <v>475</v>
      </c>
      <c r="L655" s="368">
        <f t="shared" si="19"/>
        <v>475</v>
      </c>
      <c r="M655" s="69" t="s">
        <v>2570</v>
      </c>
      <c r="N655" s="69" t="s">
        <v>2568</v>
      </c>
    </row>
    <row r="656" spans="1:14" ht="20.100000000000001" customHeight="1">
      <c r="A656" s="69" t="s">
        <v>651</v>
      </c>
      <c r="B656" s="69" t="s">
        <v>1474</v>
      </c>
      <c r="C656" s="69" t="s">
        <v>698</v>
      </c>
      <c r="D656" s="69" t="s">
        <v>2569</v>
      </c>
      <c r="E656" s="69" t="s">
        <v>534</v>
      </c>
      <c r="F656" s="69" t="s">
        <v>552</v>
      </c>
      <c r="G656" s="69" t="s">
        <v>381</v>
      </c>
      <c r="H656" s="69" t="s">
        <v>2571</v>
      </c>
      <c r="I656" s="69" t="s">
        <v>400</v>
      </c>
      <c r="J656" s="77">
        <v>2</v>
      </c>
      <c r="K656" s="77">
        <v>193</v>
      </c>
      <c r="L656" s="368">
        <f t="shared" si="19"/>
        <v>386</v>
      </c>
      <c r="M656" s="69" t="s">
        <v>2570</v>
      </c>
      <c r="N656" s="69" t="s">
        <v>2568</v>
      </c>
    </row>
    <row r="657" spans="1:14" ht="20.100000000000001" customHeight="1">
      <c r="A657" s="69" t="s">
        <v>651</v>
      </c>
      <c r="B657" s="69" t="s">
        <v>1474</v>
      </c>
      <c r="C657" s="69" t="s">
        <v>698</v>
      </c>
      <c r="D657" s="69" t="s">
        <v>2569</v>
      </c>
      <c r="E657" s="69" t="s">
        <v>534</v>
      </c>
      <c r="F657" s="69" t="s">
        <v>552</v>
      </c>
      <c r="G657" s="69" t="s">
        <v>381</v>
      </c>
      <c r="H657" s="69" t="s">
        <v>1609</v>
      </c>
      <c r="I657" s="69" t="s">
        <v>398</v>
      </c>
      <c r="J657" s="77">
        <v>1</v>
      </c>
      <c r="K657" s="77">
        <v>475</v>
      </c>
      <c r="L657" s="368">
        <f t="shared" si="19"/>
        <v>475</v>
      </c>
      <c r="M657" s="69" t="s">
        <v>2570</v>
      </c>
      <c r="N657" s="69" t="s">
        <v>2568</v>
      </c>
    </row>
    <row r="658" spans="1:14" ht="20.100000000000001" customHeight="1">
      <c r="A658" s="69" t="s">
        <v>651</v>
      </c>
      <c r="B658" s="69" t="s">
        <v>1474</v>
      </c>
      <c r="C658" s="69" t="s">
        <v>698</v>
      </c>
      <c r="D658" s="69" t="s">
        <v>2569</v>
      </c>
      <c r="E658" s="69" t="s">
        <v>534</v>
      </c>
      <c r="F658" s="69" t="s">
        <v>552</v>
      </c>
      <c r="G658" s="69" t="s">
        <v>381</v>
      </c>
      <c r="H658" s="69" t="s">
        <v>2572</v>
      </c>
      <c r="I658" s="69" t="s">
        <v>399</v>
      </c>
      <c r="J658" s="77">
        <v>1</v>
      </c>
      <c r="K658" s="77">
        <v>226</v>
      </c>
      <c r="L658" s="368">
        <f t="shared" si="19"/>
        <v>226</v>
      </c>
      <c r="M658" s="69" t="s">
        <v>2570</v>
      </c>
      <c r="N658" s="69" t="s">
        <v>2568</v>
      </c>
    </row>
    <row r="659" spans="1:14" ht="20.100000000000001" customHeight="1">
      <c r="A659" s="69" t="s">
        <v>651</v>
      </c>
      <c r="B659" s="69" t="s">
        <v>1474</v>
      </c>
      <c r="C659" s="69" t="s">
        <v>698</v>
      </c>
      <c r="D659" s="69" t="s">
        <v>2573</v>
      </c>
      <c r="E659" s="69" t="s">
        <v>548</v>
      </c>
      <c r="F659" s="69" t="s">
        <v>339</v>
      </c>
      <c r="G659" s="69" t="s">
        <v>382</v>
      </c>
      <c r="H659" s="69" t="s">
        <v>545</v>
      </c>
      <c r="I659" s="69" t="s">
        <v>2574</v>
      </c>
      <c r="J659" s="77">
        <v>4</v>
      </c>
      <c r="K659" s="77">
        <v>460</v>
      </c>
      <c r="L659" s="368">
        <f t="shared" si="19"/>
        <v>1840</v>
      </c>
      <c r="M659" s="69" t="s">
        <v>806</v>
      </c>
      <c r="N659" s="69" t="s">
        <v>2568</v>
      </c>
    </row>
    <row r="660" spans="1:14" ht="20.100000000000001" customHeight="1">
      <c r="A660" s="69" t="s">
        <v>651</v>
      </c>
      <c r="B660" s="69" t="s">
        <v>1474</v>
      </c>
      <c r="C660" s="69" t="s">
        <v>698</v>
      </c>
      <c r="D660" s="69" t="s">
        <v>2575</v>
      </c>
      <c r="E660" s="69" t="s">
        <v>562</v>
      </c>
      <c r="F660" s="69" t="s">
        <v>2512</v>
      </c>
      <c r="G660" s="69" t="s">
        <v>1312</v>
      </c>
      <c r="H660" s="69" t="s">
        <v>2576</v>
      </c>
      <c r="I660" s="69" t="s">
        <v>428</v>
      </c>
      <c r="J660" s="77">
        <v>8</v>
      </c>
      <c r="K660" s="77">
        <v>240</v>
      </c>
      <c r="L660" s="368">
        <f t="shared" si="19"/>
        <v>1920</v>
      </c>
      <c r="M660" s="69" t="s">
        <v>2577</v>
      </c>
      <c r="N660" s="69" t="s">
        <v>2568</v>
      </c>
    </row>
    <row r="661" spans="1:14" ht="20.100000000000001" customHeight="1">
      <c r="A661" s="69" t="s">
        <v>651</v>
      </c>
      <c r="B661" s="69" t="s">
        <v>1474</v>
      </c>
      <c r="C661" s="69" t="s">
        <v>698</v>
      </c>
      <c r="D661" s="69" t="s">
        <v>2575</v>
      </c>
      <c r="E661" s="69" t="s">
        <v>562</v>
      </c>
      <c r="F661" s="69" t="s">
        <v>2512</v>
      </c>
      <c r="G661" s="69" t="s">
        <v>1312</v>
      </c>
      <c r="H661" s="69" t="s">
        <v>2576</v>
      </c>
      <c r="I661" s="69" t="s">
        <v>423</v>
      </c>
      <c r="J661" s="77">
        <v>10</v>
      </c>
      <c r="K661" s="77">
        <v>287</v>
      </c>
      <c r="L661" s="368">
        <f t="shared" si="19"/>
        <v>2870</v>
      </c>
      <c r="M661" s="69" t="s">
        <v>2577</v>
      </c>
      <c r="N661" s="69" t="s">
        <v>2568</v>
      </c>
    </row>
    <row r="662" spans="1:14" ht="20.100000000000001" customHeight="1">
      <c r="A662" s="69" t="s">
        <v>651</v>
      </c>
      <c r="B662" s="69" t="s">
        <v>1474</v>
      </c>
      <c r="C662" s="69" t="s">
        <v>698</v>
      </c>
      <c r="D662" s="69" t="s">
        <v>2578</v>
      </c>
      <c r="E662" s="69" t="s">
        <v>562</v>
      </c>
      <c r="F662" s="69" t="s">
        <v>2579</v>
      </c>
      <c r="G662" s="69" t="s">
        <v>567</v>
      </c>
      <c r="H662" s="69" t="s">
        <v>554</v>
      </c>
      <c r="I662" s="69" t="s">
        <v>422</v>
      </c>
      <c r="J662" s="77">
        <v>1</v>
      </c>
      <c r="K662" s="77">
        <v>457</v>
      </c>
      <c r="L662" s="368">
        <f t="shared" si="19"/>
        <v>457</v>
      </c>
      <c r="M662" s="69" t="s">
        <v>2580</v>
      </c>
      <c r="N662" s="69" t="s">
        <v>2568</v>
      </c>
    </row>
    <row r="663" spans="1:14" ht="20.100000000000001" customHeight="1">
      <c r="A663" s="69" t="s">
        <v>651</v>
      </c>
      <c r="B663" s="69" t="s">
        <v>1474</v>
      </c>
      <c r="C663" s="69" t="s">
        <v>698</v>
      </c>
      <c r="D663" s="69" t="s">
        <v>2581</v>
      </c>
      <c r="E663" s="69" t="s">
        <v>562</v>
      </c>
      <c r="F663" s="69" t="s">
        <v>51</v>
      </c>
      <c r="G663" s="69" t="s">
        <v>449</v>
      </c>
      <c r="H663" s="69" t="s">
        <v>619</v>
      </c>
      <c r="I663" s="69" t="s">
        <v>428</v>
      </c>
      <c r="J663" s="77">
        <v>2</v>
      </c>
      <c r="K663" s="77">
        <v>583</v>
      </c>
      <c r="L663" s="368">
        <f t="shared" si="19"/>
        <v>1166</v>
      </c>
      <c r="M663" s="69" t="s">
        <v>2582</v>
      </c>
      <c r="N663" s="69" t="s">
        <v>2568</v>
      </c>
    </row>
    <row r="664" spans="1:14" ht="20.100000000000001" customHeight="1">
      <c r="A664" s="69" t="s">
        <v>651</v>
      </c>
      <c r="B664" s="69" t="s">
        <v>1474</v>
      </c>
      <c r="C664" s="69" t="s">
        <v>698</v>
      </c>
      <c r="D664" s="69" t="s">
        <v>2581</v>
      </c>
      <c r="E664" s="69" t="s">
        <v>562</v>
      </c>
      <c r="F664" s="69" t="s">
        <v>51</v>
      </c>
      <c r="G664" s="69" t="s">
        <v>449</v>
      </c>
      <c r="H664" s="69" t="s">
        <v>619</v>
      </c>
      <c r="I664" s="69" t="s">
        <v>423</v>
      </c>
      <c r="J664" s="77">
        <v>2</v>
      </c>
      <c r="K664" s="77">
        <v>692</v>
      </c>
      <c r="L664" s="368">
        <f t="shared" si="19"/>
        <v>1384</v>
      </c>
      <c r="M664" s="69" t="s">
        <v>2582</v>
      </c>
      <c r="N664" s="69" t="s">
        <v>2568</v>
      </c>
    </row>
    <row r="665" spans="1:14" ht="20.100000000000001" customHeight="1">
      <c r="A665" s="69" t="s">
        <v>651</v>
      </c>
      <c r="B665" s="69" t="s">
        <v>167</v>
      </c>
      <c r="C665" s="69" t="s">
        <v>698</v>
      </c>
      <c r="D665" s="69" t="s">
        <v>2583</v>
      </c>
      <c r="E665" s="69" t="s">
        <v>562</v>
      </c>
      <c r="F665" s="69" t="s">
        <v>364</v>
      </c>
      <c r="G665" s="69" t="s">
        <v>406</v>
      </c>
      <c r="H665" s="69" t="s">
        <v>2520</v>
      </c>
      <c r="I665" s="69" t="s">
        <v>399</v>
      </c>
      <c r="J665" s="77">
        <v>1</v>
      </c>
      <c r="K665" s="77">
        <v>304</v>
      </c>
      <c r="L665" s="368">
        <f t="shared" si="19"/>
        <v>304</v>
      </c>
      <c r="M665" s="69" t="s">
        <v>2584</v>
      </c>
      <c r="N665" s="69" t="s">
        <v>2585</v>
      </c>
    </row>
    <row r="666" spans="1:14" ht="20.100000000000001" customHeight="1">
      <c r="A666" s="69" t="s">
        <v>167</v>
      </c>
      <c r="B666" s="69" t="s">
        <v>167</v>
      </c>
      <c r="C666" s="69" t="s">
        <v>698</v>
      </c>
      <c r="D666" s="69" t="s">
        <v>2586</v>
      </c>
      <c r="E666" s="69" t="s">
        <v>562</v>
      </c>
      <c r="F666" s="69" t="s">
        <v>2587</v>
      </c>
      <c r="G666" s="69" t="s">
        <v>2588</v>
      </c>
      <c r="H666" s="69" t="s">
        <v>2589</v>
      </c>
      <c r="I666" s="69" t="s">
        <v>432</v>
      </c>
      <c r="J666" s="77">
        <v>8</v>
      </c>
      <c r="K666" s="77">
        <v>260</v>
      </c>
      <c r="L666" s="368">
        <f t="shared" si="19"/>
        <v>2080</v>
      </c>
      <c r="M666" s="69" t="s">
        <v>2590</v>
      </c>
      <c r="N666" s="69" t="s">
        <v>2585</v>
      </c>
    </row>
    <row r="667" spans="1:14" ht="20.100000000000001" customHeight="1">
      <c r="A667" s="69" t="s">
        <v>167</v>
      </c>
      <c r="B667" s="69" t="s">
        <v>167</v>
      </c>
      <c r="C667" s="69" t="s">
        <v>698</v>
      </c>
      <c r="D667" s="69" t="s">
        <v>2591</v>
      </c>
      <c r="E667" s="69" t="s">
        <v>548</v>
      </c>
      <c r="F667" s="69" t="s">
        <v>339</v>
      </c>
      <c r="G667" s="69" t="s">
        <v>382</v>
      </c>
      <c r="H667" s="69" t="s">
        <v>424</v>
      </c>
      <c r="I667" s="69" t="s">
        <v>414</v>
      </c>
      <c r="J667" s="77">
        <v>8</v>
      </c>
      <c r="K667" s="77">
        <v>300</v>
      </c>
      <c r="L667" s="368">
        <f t="shared" si="19"/>
        <v>2400</v>
      </c>
      <c r="M667" s="69" t="s">
        <v>806</v>
      </c>
      <c r="N667" s="69" t="s">
        <v>2585</v>
      </c>
    </row>
    <row r="668" spans="1:14" ht="20.100000000000001" customHeight="1">
      <c r="A668" s="69" t="s">
        <v>167</v>
      </c>
      <c r="B668" s="69" t="s">
        <v>167</v>
      </c>
      <c r="C668" s="69" t="s">
        <v>698</v>
      </c>
      <c r="D668" s="69" t="s">
        <v>2592</v>
      </c>
      <c r="E668" s="69" t="s">
        <v>562</v>
      </c>
      <c r="F668" s="69" t="s">
        <v>2593</v>
      </c>
      <c r="G668" s="69" t="s">
        <v>2594</v>
      </c>
      <c r="H668" s="69" t="s">
        <v>2589</v>
      </c>
      <c r="I668" s="69" t="s">
        <v>414</v>
      </c>
      <c r="J668" s="77">
        <v>16</v>
      </c>
      <c r="K668" s="77">
        <v>43</v>
      </c>
      <c r="L668" s="368">
        <f t="shared" si="19"/>
        <v>688</v>
      </c>
      <c r="M668" s="69" t="s">
        <v>603</v>
      </c>
      <c r="N668" s="69" t="s">
        <v>2585</v>
      </c>
    </row>
    <row r="669" spans="1:14" ht="20.100000000000001" customHeight="1">
      <c r="A669" s="69" t="s">
        <v>167</v>
      </c>
      <c r="B669" s="69" t="s">
        <v>167</v>
      </c>
      <c r="C669" s="69" t="s">
        <v>698</v>
      </c>
      <c r="D669" s="69" t="s">
        <v>2592</v>
      </c>
      <c r="E669" s="69" t="s">
        <v>562</v>
      </c>
      <c r="F669" s="69" t="s">
        <v>2593</v>
      </c>
      <c r="G669" s="69" t="s">
        <v>2595</v>
      </c>
      <c r="H669" s="69" t="s">
        <v>2589</v>
      </c>
      <c r="I669" s="69" t="s">
        <v>399</v>
      </c>
      <c r="J669" s="77">
        <v>2</v>
      </c>
      <c r="K669" s="77">
        <v>53</v>
      </c>
      <c r="L669" s="368">
        <f t="shared" si="19"/>
        <v>106</v>
      </c>
      <c r="M669" s="69" t="s">
        <v>603</v>
      </c>
      <c r="N669" s="69" t="s">
        <v>2585</v>
      </c>
    </row>
    <row r="670" spans="1:14" ht="20.100000000000001" customHeight="1">
      <c r="A670" s="69" t="s">
        <v>167</v>
      </c>
      <c r="B670" s="69" t="s">
        <v>167</v>
      </c>
      <c r="C670" s="69" t="s">
        <v>698</v>
      </c>
      <c r="D670" s="69" t="s">
        <v>2596</v>
      </c>
      <c r="E670" s="69" t="s">
        <v>128</v>
      </c>
      <c r="F670" s="69" t="s">
        <v>576</v>
      </c>
      <c r="G670" s="69" t="s">
        <v>405</v>
      </c>
      <c r="H670" s="69" t="s">
        <v>2597</v>
      </c>
      <c r="I670" s="69" t="s">
        <v>414</v>
      </c>
      <c r="J670" s="77">
        <v>8</v>
      </c>
      <c r="K670" s="77">
        <v>78</v>
      </c>
      <c r="L670" s="368">
        <f t="shared" si="19"/>
        <v>624</v>
      </c>
      <c r="M670" s="69" t="s">
        <v>2598</v>
      </c>
      <c r="N670" s="69" t="s">
        <v>2585</v>
      </c>
    </row>
    <row r="671" spans="1:14" ht="20.100000000000001" customHeight="1">
      <c r="A671" s="69" t="s">
        <v>651</v>
      </c>
      <c r="B671" s="69" t="s">
        <v>1474</v>
      </c>
      <c r="C671" s="69" t="s">
        <v>698</v>
      </c>
      <c r="D671" s="69" t="s">
        <v>2599</v>
      </c>
      <c r="E671" s="69" t="s">
        <v>128</v>
      </c>
      <c r="F671" s="69" t="s">
        <v>576</v>
      </c>
      <c r="G671" s="69" t="s">
        <v>2600</v>
      </c>
      <c r="H671" s="69" t="s">
        <v>2601</v>
      </c>
      <c r="I671" s="69" t="s">
        <v>414</v>
      </c>
      <c r="J671" s="77">
        <v>1</v>
      </c>
      <c r="K671" s="77">
        <v>205</v>
      </c>
      <c r="L671" s="368">
        <f t="shared" si="19"/>
        <v>205</v>
      </c>
      <c r="M671" s="69" t="s">
        <v>2602</v>
      </c>
      <c r="N671" s="69" t="s">
        <v>2603</v>
      </c>
    </row>
    <row r="672" spans="1:14" ht="20.100000000000001" customHeight="1">
      <c r="A672" s="69" t="s">
        <v>651</v>
      </c>
      <c r="B672" s="69" t="s">
        <v>1474</v>
      </c>
      <c r="C672" s="69" t="s">
        <v>698</v>
      </c>
      <c r="D672" s="69" t="s">
        <v>2599</v>
      </c>
      <c r="E672" s="69" t="s">
        <v>128</v>
      </c>
      <c r="F672" s="69" t="s">
        <v>576</v>
      </c>
      <c r="G672" s="69" t="s">
        <v>2600</v>
      </c>
      <c r="H672" s="69" t="s">
        <v>2601</v>
      </c>
      <c r="I672" s="69" t="s">
        <v>389</v>
      </c>
      <c r="J672" s="77">
        <v>1</v>
      </c>
      <c r="K672" s="77">
        <v>385</v>
      </c>
      <c r="L672" s="368">
        <f t="shared" si="19"/>
        <v>385</v>
      </c>
      <c r="M672" s="69" t="s">
        <v>2602</v>
      </c>
      <c r="N672" s="69" t="s">
        <v>2603</v>
      </c>
    </row>
    <row r="673" spans="1:14" ht="20.100000000000001" customHeight="1">
      <c r="A673" s="69" t="s">
        <v>651</v>
      </c>
      <c r="B673" s="69" t="s">
        <v>1474</v>
      </c>
      <c r="C673" s="69" t="s">
        <v>698</v>
      </c>
      <c r="D673" s="69" t="s">
        <v>2599</v>
      </c>
      <c r="E673" s="69" t="s">
        <v>128</v>
      </c>
      <c r="F673" s="69" t="s">
        <v>576</v>
      </c>
      <c r="G673" s="69" t="s">
        <v>405</v>
      </c>
      <c r="H673" s="69" t="s">
        <v>2604</v>
      </c>
      <c r="I673" s="69" t="s">
        <v>399</v>
      </c>
      <c r="J673" s="77">
        <v>3</v>
      </c>
      <c r="K673" s="77">
        <v>150</v>
      </c>
      <c r="L673" s="368">
        <f t="shared" si="19"/>
        <v>450</v>
      </c>
      <c r="M673" s="69" t="s">
        <v>2605</v>
      </c>
      <c r="N673" s="69" t="s">
        <v>2606</v>
      </c>
    </row>
    <row r="674" spans="1:14" ht="20.100000000000001" customHeight="1">
      <c r="A674" s="69" t="s">
        <v>167</v>
      </c>
      <c r="B674" s="69" t="s">
        <v>167</v>
      </c>
      <c r="C674" s="69" t="s">
        <v>698</v>
      </c>
      <c r="D674" s="69" t="s">
        <v>2607</v>
      </c>
      <c r="E674" s="69" t="s">
        <v>562</v>
      </c>
      <c r="F674" s="69" t="s">
        <v>2512</v>
      </c>
      <c r="G674" s="69" t="s">
        <v>111</v>
      </c>
      <c r="H674" s="69" t="s">
        <v>2608</v>
      </c>
      <c r="I674" s="69" t="s">
        <v>398</v>
      </c>
      <c r="J674" s="77">
        <v>1</v>
      </c>
      <c r="K674" s="77">
        <v>527</v>
      </c>
      <c r="L674" s="368">
        <f t="shared" si="19"/>
        <v>527</v>
      </c>
      <c r="M674" s="69" t="s">
        <v>2609</v>
      </c>
      <c r="N674" s="69" t="s">
        <v>2610</v>
      </c>
    </row>
    <row r="675" spans="1:14" ht="20.100000000000001" customHeight="1">
      <c r="A675" s="69" t="s">
        <v>167</v>
      </c>
      <c r="B675" s="69" t="s">
        <v>167</v>
      </c>
      <c r="C675" s="69" t="s">
        <v>698</v>
      </c>
      <c r="D675" s="69" t="s">
        <v>2611</v>
      </c>
      <c r="E675" s="69" t="s">
        <v>128</v>
      </c>
      <c r="F675" s="69" t="s">
        <v>576</v>
      </c>
      <c r="G675" s="69" t="s">
        <v>405</v>
      </c>
      <c r="H675" s="69" t="s">
        <v>522</v>
      </c>
      <c r="I675" s="69" t="s">
        <v>422</v>
      </c>
      <c r="J675" s="77">
        <v>1</v>
      </c>
      <c r="K675" s="77">
        <v>652</v>
      </c>
      <c r="L675" s="368">
        <f t="shared" si="19"/>
        <v>652</v>
      </c>
      <c r="M675" s="69" t="s">
        <v>2612</v>
      </c>
      <c r="N675" s="69" t="s">
        <v>2613</v>
      </c>
    </row>
    <row r="676" spans="1:14" ht="20.100000000000001" customHeight="1">
      <c r="A676" s="69" t="s">
        <v>651</v>
      </c>
      <c r="B676" s="69" t="s">
        <v>170</v>
      </c>
      <c r="C676" s="69" t="s">
        <v>698</v>
      </c>
      <c r="D676" s="69" t="s">
        <v>2614</v>
      </c>
      <c r="E676" s="69" t="s">
        <v>128</v>
      </c>
      <c r="F676" s="69" t="s">
        <v>576</v>
      </c>
      <c r="G676" s="69" t="s">
        <v>405</v>
      </c>
      <c r="H676" s="69" t="s">
        <v>2615</v>
      </c>
      <c r="I676" s="69" t="s">
        <v>428</v>
      </c>
      <c r="J676" s="77">
        <v>1</v>
      </c>
      <c r="K676" s="77">
        <v>58</v>
      </c>
      <c r="L676" s="368">
        <f t="shared" si="19"/>
        <v>58</v>
      </c>
      <c r="M676" s="69" t="s">
        <v>2616</v>
      </c>
      <c r="N676" s="69" t="s">
        <v>2617</v>
      </c>
    </row>
    <row r="677" spans="1:14" ht="20.100000000000001" customHeight="1">
      <c r="A677" s="69" t="s">
        <v>167</v>
      </c>
      <c r="B677" s="69" t="s">
        <v>167</v>
      </c>
      <c r="C677" s="69" t="s">
        <v>698</v>
      </c>
      <c r="D677" s="69" t="s">
        <v>2618</v>
      </c>
      <c r="E677" s="69" t="s">
        <v>562</v>
      </c>
      <c r="F677" s="69" t="s">
        <v>50</v>
      </c>
      <c r="G677" s="69" t="s">
        <v>2619</v>
      </c>
      <c r="H677" s="69" t="s">
        <v>2620</v>
      </c>
      <c r="I677" s="69" t="s">
        <v>423</v>
      </c>
      <c r="J677" s="77">
        <v>1</v>
      </c>
      <c r="K677" s="77">
        <v>810</v>
      </c>
      <c r="L677" s="368">
        <f t="shared" si="19"/>
        <v>810</v>
      </c>
      <c r="M677" s="69" t="s">
        <v>2621</v>
      </c>
      <c r="N677" s="69" t="s">
        <v>2622</v>
      </c>
    </row>
    <row r="678" spans="1:14" ht="20.100000000000001" customHeight="1">
      <c r="A678" s="69" t="s">
        <v>651</v>
      </c>
      <c r="B678" s="69" t="s">
        <v>167</v>
      </c>
      <c r="C678" s="69" t="s">
        <v>698</v>
      </c>
      <c r="D678" s="69" t="s">
        <v>2623</v>
      </c>
      <c r="E678" s="69" t="s">
        <v>562</v>
      </c>
      <c r="F678" s="69" t="s">
        <v>364</v>
      </c>
      <c r="G678" s="69" t="s">
        <v>596</v>
      </c>
      <c r="H678" s="69" t="s">
        <v>417</v>
      </c>
      <c r="I678" s="69" t="s">
        <v>423</v>
      </c>
      <c r="J678" s="77">
        <v>1</v>
      </c>
      <c r="K678" s="77">
        <v>155</v>
      </c>
      <c r="L678" s="368">
        <f t="shared" si="19"/>
        <v>155</v>
      </c>
      <c r="M678" s="69" t="s">
        <v>2624</v>
      </c>
      <c r="N678" s="69" t="s">
        <v>2622</v>
      </c>
    </row>
    <row r="679" spans="1:14" ht="20.100000000000001" customHeight="1">
      <c r="A679" s="69" t="s">
        <v>651</v>
      </c>
      <c r="B679" s="69" t="s">
        <v>167</v>
      </c>
      <c r="C679" s="69" t="s">
        <v>698</v>
      </c>
      <c r="D679" s="69" t="s">
        <v>2623</v>
      </c>
      <c r="E679" s="69" t="s">
        <v>562</v>
      </c>
      <c r="F679" s="69" t="s">
        <v>364</v>
      </c>
      <c r="G679" s="69" t="s">
        <v>596</v>
      </c>
      <c r="H679" s="69" t="s">
        <v>417</v>
      </c>
      <c r="I679" s="69" t="s">
        <v>398</v>
      </c>
      <c r="J679" s="77">
        <v>1</v>
      </c>
      <c r="K679" s="77">
        <v>655</v>
      </c>
      <c r="L679" s="368">
        <f t="shared" si="19"/>
        <v>655</v>
      </c>
      <c r="M679" s="69" t="s">
        <v>2624</v>
      </c>
      <c r="N679" s="69" t="s">
        <v>2622</v>
      </c>
    </row>
    <row r="680" spans="1:14" ht="20.100000000000001" customHeight="1">
      <c r="A680" s="69" t="s">
        <v>167</v>
      </c>
      <c r="B680" s="69" t="s">
        <v>167</v>
      </c>
      <c r="C680" s="69" t="s">
        <v>698</v>
      </c>
      <c r="D680" s="69" t="s">
        <v>2625</v>
      </c>
      <c r="E680" s="69" t="s">
        <v>562</v>
      </c>
      <c r="F680" s="69" t="s">
        <v>2512</v>
      </c>
      <c r="G680" s="69" t="s">
        <v>106</v>
      </c>
      <c r="H680" s="69" t="s">
        <v>410</v>
      </c>
      <c r="I680" s="69" t="s">
        <v>400</v>
      </c>
      <c r="J680" s="77">
        <v>1</v>
      </c>
      <c r="K680" s="77">
        <v>544</v>
      </c>
      <c r="L680" s="368">
        <f t="shared" si="19"/>
        <v>544</v>
      </c>
      <c r="M680" s="69" t="s">
        <v>2626</v>
      </c>
      <c r="N680" s="69" t="s">
        <v>2622</v>
      </c>
    </row>
    <row r="681" spans="1:14" ht="20.100000000000001" customHeight="1">
      <c r="A681" s="69" t="s">
        <v>167</v>
      </c>
      <c r="B681" s="69" t="s">
        <v>167</v>
      </c>
      <c r="C681" s="69" t="s">
        <v>698</v>
      </c>
      <c r="D681" s="69" t="s">
        <v>2625</v>
      </c>
      <c r="E681" s="69" t="s">
        <v>562</v>
      </c>
      <c r="F681" s="69" t="s">
        <v>2512</v>
      </c>
      <c r="G681" s="69" t="s">
        <v>106</v>
      </c>
      <c r="H681" s="69" t="s">
        <v>410</v>
      </c>
      <c r="I681" s="69" t="s">
        <v>389</v>
      </c>
      <c r="J681" s="77">
        <v>1</v>
      </c>
      <c r="K681" s="77">
        <v>948</v>
      </c>
      <c r="L681" s="368">
        <f t="shared" si="19"/>
        <v>948</v>
      </c>
      <c r="M681" s="69" t="s">
        <v>2626</v>
      </c>
      <c r="N681" s="69" t="s">
        <v>2622</v>
      </c>
    </row>
    <row r="682" spans="1:14" ht="20.100000000000001" customHeight="1">
      <c r="A682" s="69" t="s">
        <v>167</v>
      </c>
      <c r="B682" s="69" t="s">
        <v>167</v>
      </c>
      <c r="C682" s="69" t="s">
        <v>698</v>
      </c>
      <c r="D682" s="69" t="s">
        <v>2625</v>
      </c>
      <c r="E682" s="69" t="s">
        <v>562</v>
      </c>
      <c r="F682" s="69" t="s">
        <v>2512</v>
      </c>
      <c r="G682" s="69" t="s">
        <v>106</v>
      </c>
      <c r="H682" s="69" t="s">
        <v>410</v>
      </c>
      <c r="I682" s="69" t="s">
        <v>422</v>
      </c>
      <c r="J682" s="77">
        <v>1</v>
      </c>
      <c r="K682" s="77">
        <v>2165</v>
      </c>
      <c r="L682" s="368">
        <f t="shared" si="19"/>
        <v>2165</v>
      </c>
      <c r="M682" s="69" t="s">
        <v>2626</v>
      </c>
      <c r="N682" s="69" t="s">
        <v>2622</v>
      </c>
    </row>
    <row r="683" spans="1:14" ht="20.100000000000001" customHeight="1">
      <c r="A683" s="69" t="s">
        <v>167</v>
      </c>
      <c r="B683" s="69" t="s">
        <v>167</v>
      </c>
      <c r="C683" s="69" t="s">
        <v>698</v>
      </c>
      <c r="D683" s="69" t="s">
        <v>2627</v>
      </c>
      <c r="E683" s="69" t="s">
        <v>562</v>
      </c>
      <c r="F683" s="69" t="s">
        <v>44</v>
      </c>
      <c r="G683" s="69" t="s">
        <v>596</v>
      </c>
      <c r="H683" s="69" t="s">
        <v>440</v>
      </c>
      <c r="I683" s="69" t="s">
        <v>419</v>
      </c>
      <c r="J683" s="77">
        <v>1</v>
      </c>
      <c r="K683" s="77">
        <v>29.8</v>
      </c>
      <c r="L683" s="368">
        <f t="shared" si="19"/>
        <v>29.8</v>
      </c>
      <c r="M683" s="69" t="s">
        <v>2628</v>
      </c>
      <c r="N683" s="69" t="s">
        <v>2622</v>
      </c>
    </row>
    <row r="684" spans="1:14" ht="20.100000000000001" customHeight="1">
      <c r="A684" s="69" t="s">
        <v>167</v>
      </c>
      <c r="B684" s="69" t="s">
        <v>167</v>
      </c>
      <c r="C684" s="69" t="s">
        <v>698</v>
      </c>
      <c r="D684" s="69" t="s">
        <v>2627</v>
      </c>
      <c r="E684" s="69" t="s">
        <v>562</v>
      </c>
      <c r="F684" s="69" t="s">
        <v>44</v>
      </c>
      <c r="G684" s="69" t="s">
        <v>121</v>
      </c>
      <c r="H684" s="69" t="s">
        <v>464</v>
      </c>
      <c r="I684" s="69" t="s">
        <v>419</v>
      </c>
      <c r="J684" s="77">
        <v>10</v>
      </c>
      <c r="K684" s="77">
        <v>20.2</v>
      </c>
      <c r="L684" s="368">
        <f t="shared" si="19"/>
        <v>202</v>
      </c>
      <c r="M684" s="69" t="s">
        <v>1168</v>
      </c>
      <c r="N684" s="69" t="s">
        <v>2629</v>
      </c>
    </row>
    <row r="685" spans="1:14" ht="20.100000000000001" customHeight="1">
      <c r="A685" s="69" t="s">
        <v>167</v>
      </c>
      <c r="B685" s="69" t="s">
        <v>167</v>
      </c>
      <c r="C685" s="69" t="s">
        <v>698</v>
      </c>
      <c r="D685" s="69" t="s">
        <v>2627</v>
      </c>
      <c r="E685" s="69" t="s">
        <v>562</v>
      </c>
      <c r="F685" s="69" t="s">
        <v>44</v>
      </c>
      <c r="G685" s="69" t="s">
        <v>121</v>
      </c>
      <c r="H685" s="69" t="s">
        <v>464</v>
      </c>
      <c r="I685" s="69" t="s">
        <v>423</v>
      </c>
      <c r="J685" s="77">
        <v>6</v>
      </c>
      <c r="K685" s="77">
        <v>65.5</v>
      </c>
      <c r="L685" s="368">
        <f t="shared" si="19"/>
        <v>393</v>
      </c>
      <c r="M685" s="69" t="s">
        <v>1168</v>
      </c>
      <c r="N685" s="69" t="s">
        <v>2629</v>
      </c>
    </row>
    <row r="686" spans="1:14" s="357" customFormat="1" ht="20.100000000000001" customHeight="1">
      <c r="A686" s="357" t="s">
        <v>651</v>
      </c>
      <c r="B686" s="357" t="s">
        <v>781</v>
      </c>
      <c r="C686" s="357" t="s">
        <v>698</v>
      </c>
      <c r="D686" s="357" t="s">
        <v>2630</v>
      </c>
      <c r="E686" s="357" t="s">
        <v>747</v>
      </c>
      <c r="F686" s="357" t="s">
        <v>2631</v>
      </c>
      <c r="G686" s="357" t="s">
        <v>2632</v>
      </c>
      <c r="H686" s="357" t="s">
        <v>2633</v>
      </c>
      <c r="I686" s="357" t="s">
        <v>509</v>
      </c>
      <c r="J686" s="433">
        <v>1200</v>
      </c>
      <c r="K686" s="433">
        <v>2.7</v>
      </c>
      <c r="L686" s="434">
        <f t="shared" si="19"/>
        <v>3240</v>
      </c>
      <c r="M686" s="357" t="s">
        <v>2634</v>
      </c>
      <c r="N686" s="357" t="s">
        <v>2635</v>
      </c>
    </row>
    <row r="687" spans="1:14" s="357" customFormat="1" ht="20.100000000000001" customHeight="1">
      <c r="A687" s="357" t="s">
        <v>651</v>
      </c>
      <c r="B687" s="357" t="s">
        <v>781</v>
      </c>
      <c r="C687" s="357" t="s">
        <v>698</v>
      </c>
      <c r="D687" s="357" t="s">
        <v>2630</v>
      </c>
      <c r="E687" s="357" t="s">
        <v>747</v>
      </c>
      <c r="F687" s="357" t="s">
        <v>2631</v>
      </c>
      <c r="G687" s="357" t="s">
        <v>2636</v>
      </c>
      <c r="H687" s="357" t="s">
        <v>2637</v>
      </c>
      <c r="I687" s="357" t="s">
        <v>509</v>
      </c>
      <c r="J687" s="433">
        <v>1200</v>
      </c>
      <c r="K687" s="433">
        <v>6</v>
      </c>
      <c r="L687" s="434">
        <f t="shared" si="19"/>
        <v>7200</v>
      </c>
      <c r="M687" s="357" t="s">
        <v>2634</v>
      </c>
      <c r="N687" s="357" t="s">
        <v>2638</v>
      </c>
    </row>
    <row r="688" spans="1:14" ht="20.100000000000001" customHeight="1">
      <c r="A688" s="69" t="s">
        <v>167</v>
      </c>
      <c r="B688" s="69" t="s">
        <v>167</v>
      </c>
      <c r="C688" s="69" t="s">
        <v>698</v>
      </c>
      <c r="D688" s="69" t="s">
        <v>2639</v>
      </c>
      <c r="E688" s="69" t="s">
        <v>562</v>
      </c>
      <c r="F688" s="69" t="s">
        <v>2512</v>
      </c>
      <c r="G688" s="69" t="s">
        <v>425</v>
      </c>
      <c r="H688" s="69" t="s">
        <v>413</v>
      </c>
      <c r="I688" s="69" t="s">
        <v>423</v>
      </c>
      <c r="J688" s="77">
        <v>1</v>
      </c>
      <c r="K688" s="77">
        <v>287</v>
      </c>
      <c r="L688" s="368">
        <f t="shared" si="19"/>
        <v>287</v>
      </c>
      <c r="M688" s="69" t="s">
        <v>524</v>
      </c>
      <c r="N688" s="69" t="s">
        <v>2640</v>
      </c>
    </row>
    <row r="689" spans="1:14" ht="20.100000000000001" customHeight="1">
      <c r="A689" s="69" t="s">
        <v>167</v>
      </c>
      <c r="B689" s="69" t="s">
        <v>167</v>
      </c>
      <c r="C689" s="69" t="s">
        <v>698</v>
      </c>
      <c r="D689" s="69" t="s">
        <v>2641</v>
      </c>
      <c r="E689" s="69" t="s">
        <v>562</v>
      </c>
      <c r="F689" s="69" t="s">
        <v>50</v>
      </c>
      <c r="G689" s="69" t="s">
        <v>556</v>
      </c>
      <c r="H689" s="69" t="s">
        <v>2642</v>
      </c>
      <c r="I689" s="69" t="s">
        <v>416</v>
      </c>
      <c r="J689" s="77">
        <v>3</v>
      </c>
      <c r="K689" s="77">
        <v>3730</v>
      </c>
      <c r="L689" s="368">
        <f t="shared" si="19"/>
        <v>11190</v>
      </c>
      <c r="M689" s="69" t="s">
        <v>2643</v>
      </c>
      <c r="N689" s="69" t="s">
        <v>2644</v>
      </c>
    </row>
    <row r="690" spans="1:14" ht="20.100000000000001" customHeight="1">
      <c r="A690" s="69" t="s">
        <v>167</v>
      </c>
      <c r="B690" s="69" t="s">
        <v>167</v>
      </c>
      <c r="C690" s="69" t="s">
        <v>698</v>
      </c>
      <c r="D690" s="69" t="s">
        <v>2641</v>
      </c>
      <c r="E690" s="69" t="s">
        <v>562</v>
      </c>
      <c r="F690" s="69" t="s">
        <v>50</v>
      </c>
      <c r="G690" s="69" t="s">
        <v>556</v>
      </c>
      <c r="H690" s="69" t="s">
        <v>2642</v>
      </c>
      <c r="I690" s="69" t="s">
        <v>411</v>
      </c>
      <c r="J690" s="77">
        <v>3</v>
      </c>
      <c r="K690" s="77">
        <v>5210</v>
      </c>
      <c r="L690" s="368">
        <f t="shared" si="19"/>
        <v>15630</v>
      </c>
      <c r="M690" s="69" t="s">
        <v>2643</v>
      </c>
      <c r="N690" s="69" t="s">
        <v>2644</v>
      </c>
    </row>
    <row r="691" spans="1:14" ht="20.100000000000001" customHeight="1">
      <c r="A691" s="69" t="s">
        <v>167</v>
      </c>
      <c r="B691" s="69" t="s">
        <v>167</v>
      </c>
      <c r="C691" s="69" t="s">
        <v>698</v>
      </c>
      <c r="D691" s="69" t="s">
        <v>2645</v>
      </c>
      <c r="E691" s="69" t="s">
        <v>548</v>
      </c>
      <c r="F691" s="69" t="s">
        <v>339</v>
      </c>
      <c r="G691" s="69" t="s">
        <v>382</v>
      </c>
      <c r="H691" s="69" t="s">
        <v>424</v>
      </c>
      <c r="I691" s="69" t="s">
        <v>423</v>
      </c>
      <c r="J691" s="77">
        <v>2</v>
      </c>
      <c r="K691" s="77">
        <v>300</v>
      </c>
      <c r="L691" s="368">
        <f t="shared" si="19"/>
        <v>600</v>
      </c>
      <c r="M691" s="69" t="s">
        <v>2646</v>
      </c>
      <c r="N691" s="69" t="s">
        <v>2647</v>
      </c>
    </row>
    <row r="692" spans="1:14" ht="20.100000000000001" customHeight="1">
      <c r="A692" s="69" t="s">
        <v>167</v>
      </c>
      <c r="B692" s="69" t="s">
        <v>167</v>
      </c>
      <c r="C692" s="69" t="s">
        <v>698</v>
      </c>
      <c r="D692" s="69" t="s">
        <v>2645</v>
      </c>
      <c r="E692" s="69" t="s">
        <v>548</v>
      </c>
      <c r="F692" s="69" t="s">
        <v>339</v>
      </c>
      <c r="G692" s="69" t="s">
        <v>382</v>
      </c>
      <c r="H692" s="69" t="s">
        <v>545</v>
      </c>
      <c r="I692" s="69" t="s">
        <v>399</v>
      </c>
      <c r="J692" s="77">
        <v>3</v>
      </c>
      <c r="K692" s="77">
        <v>460</v>
      </c>
      <c r="L692" s="368">
        <f t="shared" si="19"/>
        <v>1380</v>
      </c>
      <c r="M692" s="69" t="s">
        <v>2646</v>
      </c>
      <c r="N692" s="69" t="s">
        <v>2647</v>
      </c>
    </row>
    <row r="693" spans="1:14" ht="20.100000000000001" customHeight="1">
      <c r="A693" s="69" t="s">
        <v>167</v>
      </c>
      <c r="B693" s="69" t="s">
        <v>167</v>
      </c>
      <c r="C693" s="69" t="s">
        <v>698</v>
      </c>
      <c r="D693" s="69" t="s">
        <v>2645</v>
      </c>
      <c r="E693" s="69" t="s">
        <v>548</v>
      </c>
      <c r="F693" s="69" t="s">
        <v>339</v>
      </c>
      <c r="G693" s="69" t="s">
        <v>382</v>
      </c>
      <c r="H693" s="69" t="s">
        <v>545</v>
      </c>
      <c r="I693" s="69" t="s">
        <v>398</v>
      </c>
      <c r="J693" s="77">
        <v>1</v>
      </c>
      <c r="K693" s="77">
        <v>460</v>
      </c>
      <c r="L693" s="368">
        <f t="shared" si="19"/>
        <v>460</v>
      </c>
      <c r="M693" s="69" t="s">
        <v>2646</v>
      </c>
      <c r="N693" s="69" t="s">
        <v>2647</v>
      </c>
    </row>
    <row r="694" spans="1:14" ht="20.100000000000001" customHeight="1">
      <c r="A694" s="69" t="s">
        <v>167</v>
      </c>
      <c r="B694" s="69" t="s">
        <v>167</v>
      </c>
      <c r="C694" s="69" t="s">
        <v>698</v>
      </c>
      <c r="D694" s="69" t="s">
        <v>2648</v>
      </c>
      <c r="E694" s="69" t="s">
        <v>562</v>
      </c>
      <c r="F694" s="69" t="s">
        <v>2649</v>
      </c>
      <c r="G694" s="69" t="s">
        <v>2650</v>
      </c>
      <c r="H694" s="69" t="s">
        <v>2651</v>
      </c>
      <c r="I694" s="69" t="s">
        <v>399</v>
      </c>
      <c r="J694" s="77">
        <v>1</v>
      </c>
      <c r="K694" s="77">
        <v>456</v>
      </c>
      <c r="L694" s="368">
        <f t="shared" si="19"/>
        <v>456</v>
      </c>
      <c r="M694" s="69" t="s">
        <v>2652</v>
      </c>
      <c r="N694" s="69" t="s">
        <v>2653</v>
      </c>
    </row>
    <row r="695" spans="1:14" ht="20.100000000000001" customHeight="1">
      <c r="A695" s="69" t="s">
        <v>167</v>
      </c>
      <c r="B695" s="69" t="s">
        <v>167</v>
      </c>
      <c r="C695" s="69" t="s">
        <v>698</v>
      </c>
      <c r="D695" s="69" t="s">
        <v>2654</v>
      </c>
      <c r="E695" s="69" t="s">
        <v>562</v>
      </c>
      <c r="F695" s="69" t="s">
        <v>2512</v>
      </c>
      <c r="G695" s="69" t="s">
        <v>111</v>
      </c>
      <c r="H695" s="69" t="s">
        <v>2655</v>
      </c>
      <c r="I695" s="69" t="s">
        <v>399</v>
      </c>
      <c r="J695" s="77">
        <v>2</v>
      </c>
      <c r="K695" s="77">
        <v>414</v>
      </c>
      <c r="L695" s="368">
        <f t="shared" si="19"/>
        <v>828</v>
      </c>
      <c r="M695" s="69" t="s">
        <v>2656</v>
      </c>
      <c r="N695" s="69" t="s">
        <v>2657</v>
      </c>
    </row>
    <row r="696" spans="1:14" ht="20.100000000000001" customHeight="1">
      <c r="A696" s="69" t="s">
        <v>167</v>
      </c>
      <c r="B696" s="69" t="s">
        <v>167</v>
      </c>
      <c r="C696" s="69" t="s">
        <v>698</v>
      </c>
      <c r="D696" s="69" t="s">
        <v>2658</v>
      </c>
      <c r="E696" s="69" t="s">
        <v>534</v>
      </c>
      <c r="F696" s="69" t="s">
        <v>552</v>
      </c>
      <c r="G696" s="69" t="s">
        <v>381</v>
      </c>
      <c r="H696" s="69" t="s">
        <v>609</v>
      </c>
      <c r="I696" s="69" t="s">
        <v>509</v>
      </c>
      <c r="J696" s="77">
        <v>2</v>
      </c>
      <c r="K696" s="77">
        <v>475</v>
      </c>
      <c r="L696" s="368">
        <f t="shared" si="19"/>
        <v>950</v>
      </c>
      <c r="M696" s="69" t="s">
        <v>404</v>
      </c>
      <c r="N696" s="69" t="s">
        <v>2659</v>
      </c>
    </row>
    <row r="697" spans="1:14" ht="20.100000000000001" customHeight="1">
      <c r="A697" s="69" t="s">
        <v>651</v>
      </c>
      <c r="B697" s="69" t="s">
        <v>1474</v>
      </c>
      <c r="C697" s="69" t="s">
        <v>698</v>
      </c>
      <c r="D697" s="69" t="s">
        <v>2660</v>
      </c>
      <c r="E697" s="69" t="s">
        <v>2661</v>
      </c>
      <c r="F697" s="69" t="s">
        <v>2662</v>
      </c>
      <c r="G697" s="69" t="s">
        <v>2663</v>
      </c>
      <c r="H697" s="69" t="s">
        <v>2664</v>
      </c>
      <c r="I697" s="69" t="s">
        <v>509</v>
      </c>
      <c r="J697" s="77">
        <v>2</v>
      </c>
      <c r="K697" s="77">
        <v>7200</v>
      </c>
      <c r="L697" s="368">
        <f t="shared" si="19"/>
        <v>14400</v>
      </c>
      <c r="M697" s="69" t="s">
        <v>2665</v>
      </c>
      <c r="N697" s="69" t="s">
        <v>2666</v>
      </c>
    </row>
    <row r="698" spans="1:14" ht="20.100000000000001" customHeight="1">
      <c r="A698" s="69" t="s">
        <v>651</v>
      </c>
      <c r="B698" s="69" t="s">
        <v>1474</v>
      </c>
      <c r="C698" s="69" t="s">
        <v>698</v>
      </c>
      <c r="D698" s="69" t="s">
        <v>2660</v>
      </c>
      <c r="E698" s="69" t="s">
        <v>2661</v>
      </c>
      <c r="F698" s="69" t="s">
        <v>2662</v>
      </c>
      <c r="G698" s="69" t="s">
        <v>2663</v>
      </c>
      <c r="H698" s="69" t="s">
        <v>2667</v>
      </c>
      <c r="I698" s="69" t="s">
        <v>509</v>
      </c>
      <c r="J698" s="77">
        <v>2</v>
      </c>
      <c r="K698" s="77">
        <v>10500</v>
      </c>
      <c r="L698" s="368">
        <f t="shared" si="19"/>
        <v>21000</v>
      </c>
      <c r="M698" s="69" t="s">
        <v>2665</v>
      </c>
      <c r="N698" s="69" t="s">
        <v>2666</v>
      </c>
    </row>
    <row r="699" spans="1:14" ht="20.100000000000001" customHeight="1">
      <c r="A699" s="69" t="s">
        <v>651</v>
      </c>
      <c r="B699" s="69" t="s">
        <v>1474</v>
      </c>
      <c r="C699" s="69" t="s">
        <v>698</v>
      </c>
      <c r="D699" s="69" t="s">
        <v>2660</v>
      </c>
      <c r="E699" s="69" t="s">
        <v>2661</v>
      </c>
      <c r="F699" s="69" t="s">
        <v>2662</v>
      </c>
      <c r="G699" s="69" t="s">
        <v>2663</v>
      </c>
      <c r="H699" s="69" t="s">
        <v>2668</v>
      </c>
      <c r="I699" s="69" t="s">
        <v>509</v>
      </c>
      <c r="J699" s="77">
        <v>1</v>
      </c>
      <c r="K699" s="77">
        <v>13800</v>
      </c>
      <c r="L699" s="368">
        <f t="shared" si="19"/>
        <v>13800</v>
      </c>
      <c r="M699" s="69" t="s">
        <v>2665</v>
      </c>
      <c r="N699" s="69" t="s">
        <v>2666</v>
      </c>
    </row>
    <row r="700" spans="1:14" ht="20.100000000000001" customHeight="1">
      <c r="A700" s="69" t="s">
        <v>651</v>
      </c>
      <c r="B700" s="69" t="s">
        <v>1474</v>
      </c>
      <c r="C700" s="69" t="s">
        <v>698</v>
      </c>
      <c r="D700" s="69" t="s">
        <v>2660</v>
      </c>
      <c r="E700" s="69" t="s">
        <v>2661</v>
      </c>
      <c r="F700" s="69" t="s">
        <v>2662</v>
      </c>
      <c r="G700" s="69" t="s">
        <v>2663</v>
      </c>
      <c r="H700" s="69" t="s">
        <v>2669</v>
      </c>
      <c r="I700" s="69" t="s">
        <v>509</v>
      </c>
      <c r="J700" s="77">
        <v>1</v>
      </c>
      <c r="K700" s="77">
        <v>20500</v>
      </c>
      <c r="L700" s="368">
        <f t="shared" si="19"/>
        <v>20500</v>
      </c>
      <c r="M700" s="69" t="s">
        <v>2665</v>
      </c>
      <c r="N700" s="69" t="s">
        <v>2666</v>
      </c>
    </row>
    <row r="701" spans="1:14" ht="20.100000000000001" customHeight="1">
      <c r="A701" s="69" t="s">
        <v>651</v>
      </c>
      <c r="B701" s="69" t="s">
        <v>170</v>
      </c>
      <c r="C701" s="69" t="s">
        <v>698</v>
      </c>
      <c r="D701" s="69" t="s">
        <v>2670</v>
      </c>
      <c r="E701" s="69" t="s">
        <v>128</v>
      </c>
      <c r="F701" s="69" t="s">
        <v>576</v>
      </c>
      <c r="G701" s="69" t="s">
        <v>405</v>
      </c>
      <c r="H701" s="69" t="s">
        <v>1666</v>
      </c>
      <c r="I701" s="69" t="s">
        <v>428</v>
      </c>
      <c r="J701" s="77">
        <v>2</v>
      </c>
      <c r="K701" s="77">
        <v>159</v>
      </c>
      <c r="L701" s="368">
        <f t="shared" si="19"/>
        <v>318</v>
      </c>
      <c r="M701" s="69" t="s">
        <v>2671</v>
      </c>
      <c r="N701" s="69" t="s">
        <v>2672</v>
      </c>
    </row>
    <row r="702" spans="1:14" ht="20.100000000000001" customHeight="1">
      <c r="A702" s="69" t="s">
        <v>167</v>
      </c>
      <c r="B702" s="69" t="s">
        <v>167</v>
      </c>
      <c r="C702" s="69" t="s">
        <v>698</v>
      </c>
      <c r="D702" s="69" t="s">
        <v>2673</v>
      </c>
      <c r="E702" s="69" t="s">
        <v>548</v>
      </c>
      <c r="F702" s="69" t="s">
        <v>339</v>
      </c>
      <c r="G702" s="69" t="s">
        <v>382</v>
      </c>
      <c r="H702" s="69" t="s">
        <v>424</v>
      </c>
      <c r="I702" s="69" t="s">
        <v>400</v>
      </c>
      <c r="J702" s="77">
        <v>14</v>
      </c>
      <c r="K702" s="77">
        <v>300</v>
      </c>
      <c r="L702" s="368">
        <f t="shared" si="19"/>
        <v>4200</v>
      </c>
      <c r="M702" s="69" t="s">
        <v>806</v>
      </c>
      <c r="N702" s="69" t="s">
        <v>2674</v>
      </c>
    </row>
    <row r="703" spans="1:14" ht="20.100000000000001" customHeight="1">
      <c r="A703" s="69" t="s">
        <v>167</v>
      </c>
      <c r="B703" s="69" t="s">
        <v>167</v>
      </c>
      <c r="C703" s="69" t="s">
        <v>698</v>
      </c>
      <c r="D703" s="69" t="s">
        <v>2675</v>
      </c>
      <c r="E703" s="69" t="s">
        <v>562</v>
      </c>
      <c r="F703" s="69" t="s">
        <v>2676</v>
      </c>
      <c r="G703" s="69" t="s">
        <v>2677</v>
      </c>
      <c r="H703" s="69" t="s">
        <v>2678</v>
      </c>
      <c r="I703" s="69" t="s">
        <v>414</v>
      </c>
      <c r="J703" s="77">
        <v>4</v>
      </c>
      <c r="K703" s="77">
        <v>380</v>
      </c>
      <c r="L703" s="368">
        <f t="shared" si="19"/>
        <v>1520</v>
      </c>
      <c r="M703" s="69" t="s">
        <v>2679</v>
      </c>
      <c r="N703" s="69" t="s">
        <v>2680</v>
      </c>
    </row>
    <row r="704" spans="1:14" ht="20.100000000000001" customHeight="1">
      <c r="A704" s="69" t="s">
        <v>167</v>
      </c>
      <c r="B704" s="69" t="s">
        <v>167</v>
      </c>
      <c r="C704" s="69" t="s">
        <v>698</v>
      </c>
      <c r="D704" s="69" t="s">
        <v>2675</v>
      </c>
      <c r="E704" s="69" t="s">
        <v>562</v>
      </c>
      <c r="F704" s="69" t="s">
        <v>2676</v>
      </c>
      <c r="G704" s="69" t="s">
        <v>2677</v>
      </c>
      <c r="H704" s="69" t="s">
        <v>2678</v>
      </c>
      <c r="I704" s="69" t="s">
        <v>400</v>
      </c>
      <c r="J704" s="77">
        <v>4</v>
      </c>
      <c r="K704" s="77">
        <v>435</v>
      </c>
      <c r="L704" s="368">
        <f t="shared" si="19"/>
        <v>1740</v>
      </c>
      <c r="M704" s="69" t="s">
        <v>2679</v>
      </c>
      <c r="N704" s="69" t="s">
        <v>2680</v>
      </c>
    </row>
    <row r="705" spans="1:14" ht="20.100000000000001" customHeight="1">
      <c r="A705" s="69" t="s">
        <v>167</v>
      </c>
      <c r="B705" s="69" t="s">
        <v>167</v>
      </c>
      <c r="C705" s="69" t="s">
        <v>698</v>
      </c>
      <c r="D705" s="69" t="s">
        <v>2675</v>
      </c>
      <c r="E705" s="69" t="s">
        <v>562</v>
      </c>
      <c r="F705" s="69" t="s">
        <v>2676</v>
      </c>
      <c r="G705" s="69" t="s">
        <v>2677</v>
      </c>
      <c r="H705" s="69" t="s">
        <v>2678</v>
      </c>
      <c r="I705" s="69" t="s">
        <v>399</v>
      </c>
      <c r="J705" s="77">
        <v>6</v>
      </c>
      <c r="K705" s="77">
        <v>485</v>
      </c>
      <c r="L705" s="368">
        <f t="shared" si="19"/>
        <v>2910</v>
      </c>
      <c r="M705" s="69" t="s">
        <v>2679</v>
      </c>
      <c r="N705" s="69" t="s">
        <v>2680</v>
      </c>
    </row>
    <row r="706" spans="1:14" ht="20.100000000000001" customHeight="1">
      <c r="A706" s="69" t="s">
        <v>167</v>
      </c>
      <c r="B706" s="69" t="s">
        <v>167</v>
      </c>
      <c r="C706" s="69" t="s">
        <v>698</v>
      </c>
      <c r="D706" s="69" t="s">
        <v>2675</v>
      </c>
      <c r="E706" s="69" t="s">
        <v>562</v>
      </c>
      <c r="F706" s="69" t="s">
        <v>2676</v>
      </c>
      <c r="G706" s="69" t="s">
        <v>2677</v>
      </c>
      <c r="H706" s="69" t="s">
        <v>2678</v>
      </c>
      <c r="I706" s="69" t="s">
        <v>389</v>
      </c>
      <c r="J706" s="77">
        <v>4</v>
      </c>
      <c r="K706" s="77">
        <v>575</v>
      </c>
      <c r="L706" s="368">
        <f t="shared" si="19"/>
        <v>2300</v>
      </c>
      <c r="M706" s="69" t="s">
        <v>2679</v>
      </c>
      <c r="N706" s="69" t="s">
        <v>2680</v>
      </c>
    </row>
    <row r="707" spans="1:14" ht="20.100000000000001" customHeight="1">
      <c r="A707" s="69" t="s">
        <v>167</v>
      </c>
      <c r="B707" s="69" t="s">
        <v>167</v>
      </c>
      <c r="C707" s="69" t="s">
        <v>698</v>
      </c>
      <c r="D707" s="69" t="s">
        <v>2675</v>
      </c>
      <c r="E707" s="69" t="s">
        <v>562</v>
      </c>
      <c r="F707" s="69" t="s">
        <v>2676</v>
      </c>
      <c r="G707" s="69" t="s">
        <v>2564</v>
      </c>
      <c r="H707" s="69" t="s">
        <v>2681</v>
      </c>
      <c r="I707" s="69" t="s">
        <v>432</v>
      </c>
      <c r="J707" s="77">
        <v>2</v>
      </c>
      <c r="K707" s="77">
        <v>300</v>
      </c>
      <c r="L707" s="368">
        <f t="shared" si="19"/>
        <v>600</v>
      </c>
      <c r="M707" s="69" t="s">
        <v>2682</v>
      </c>
      <c r="N707" s="69" t="s">
        <v>2680</v>
      </c>
    </row>
    <row r="708" spans="1:14" ht="20.100000000000001" customHeight="1">
      <c r="A708" s="69" t="s">
        <v>167</v>
      </c>
      <c r="B708" s="69" t="s">
        <v>167</v>
      </c>
      <c r="C708" s="69" t="s">
        <v>698</v>
      </c>
      <c r="D708" s="69" t="s">
        <v>2675</v>
      </c>
      <c r="E708" s="69" t="s">
        <v>562</v>
      </c>
      <c r="F708" s="69" t="s">
        <v>2676</v>
      </c>
      <c r="G708" s="69" t="s">
        <v>2564</v>
      </c>
      <c r="H708" s="69" t="s">
        <v>2681</v>
      </c>
      <c r="I708" s="69" t="s">
        <v>414</v>
      </c>
      <c r="J708" s="77">
        <v>1</v>
      </c>
      <c r="K708" s="77">
        <v>370</v>
      </c>
      <c r="L708" s="368">
        <f t="shared" si="19"/>
        <v>370</v>
      </c>
      <c r="M708" s="69" t="s">
        <v>2682</v>
      </c>
      <c r="N708" s="69" t="s">
        <v>2680</v>
      </c>
    </row>
    <row r="709" spans="1:14" ht="20.100000000000001" customHeight="1">
      <c r="A709" s="69" t="s">
        <v>167</v>
      </c>
      <c r="B709" s="69" t="s">
        <v>167</v>
      </c>
      <c r="C709" s="69" t="s">
        <v>698</v>
      </c>
      <c r="D709" s="69" t="s">
        <v>2675</v>
      </c>
      <c r="E709" s="69" t="s">
        <v>562</v>
      </c>
      <c r="F709" s="69" t="s">
        <v>2676</v>
      </c>
      <c r="G709" s="69" t="s">
        <v>121</v>
      </c>
      <c r="H709" s="69" t="s">
        <v>2683</v>
      </c>
      <c r="I709" s="69" t="s">
        <v>438</v>
      </c>
      <c r="J709" s="77">
        <v>1</v>
      </c>
      <c r="K709" s="77">
        <v>210</v>
      </c>
      <c r="L709" s="368">
        <f t="shared" si="19"/>
        <v>210</v>
      </c>
      <c r="M709" s="69" t="s">
        <v>2682</v>
      </c>
      <c r="N709" s="69" t="s">
        <v>2680</v>
      </c>
    </row>
    <row r="710" spans="1:14" ht="20.100000000000001" customHeight="1">
      <c r="A710" s="69" t="s">
        <v>167</v>
      </c>
      <c r="B710" s="69" t="s">
        <v>167</v>
      </c>
      <c r="C710" s="69" t="s">
        <v>698</v>
      </c>
      <c r="D710" s="69" t="s">
        <v>2675</v>
      </c>
      <c r="E710" s="69" t="s">
        <v>562</v>
      </c>
      <c r="F710" s="69" t="s">
        <v>2676</v>
      </c>
      <c r="G710" s="69" t="s">
        <v>121</v>
      </c>
      <c r="H710" s="69" t="s">
        <v>2683</v>
      </c>
      <c r="I710" s="69" t="s">
        <v>441</v>
      </c>
      <c r="J710" s="77">
        <v>18</v>
      </c>
      <c r="K710" s="77">
        <v>210</v>
      </c>
      <c r="L710" s="368">
        <f t="shared" ref="L710:L770" si="20">K710*J710</f>
        <v>3780</v>
      </c>
      <c r="M710" s="69" t="s">
        <v>2682</v>
      </c>
      <c r="N710" s="69" t="s">
        <v>2680</v>
      </c>
    </row>
    <row r="711" spans="1:14" ht="20.100000000000001" customHeight="1">
      <c r="A711" s="69" t="s">
        <v>167</v>
      </c>
      <c r="B711" s="69" t="s">
        <v>167</v>
      </c>
      <c r="C711" s="69" t="s">
        <v>698</v>
      </c>
      <c r="D711" s="69" t="s">
        <v>2675</v>
      </c>
      <c r="E711" s="69" t="s">
        <v>562</v>
      </c>
      <c r="F711" s="69" t="s">
        <v>2676</v>
      </c>
      <c r="G711" s="69" t="s">
        <v>121</v>
      </c>
      <c r="H711" s="69" t="s">
        <v>2683</v>
      </c>
      <c r="I711" s="69" t="s">
        <v>432</v>
      </c>
      <c r="J711" s="77">
        <v>2</v>
      </c>
      <c r="K711" s="77">
        <v>260</v>
      </c>
      <c r="L711" s="368">
        <f t="shared" si="20"/>
        <v>520</v>
      </c>
      <c r="M711" s="69" t="s">
        <v>2682</v>
      </c>
      <c r="N711" s="69" t="s">
        <v>2680</v>
      </c>
    </row>
    <row r="712" spans="1:14" ht="20.100000000000001" customHeight="1">
      <c r="A712" s="69" t="s">
        <v>167</v>
      </c>
      <c r="B712" s="69" t="s">
        <v>167</v>
      </c>
      <c r="C712" s="69" t="s">
        <v>698</v>
      </c>
      <c r="D712" s="69" t="s">
        <v>2675</v>
      </c>
      <c r="E712" s="69" t="s">
        <v>562</v>
      </c>
      <c r="F712" s="69" t="s">
        <v>2676</v>
      </c>
      <c r="G712" s="69" t="s">
        <v>121</v>
      </c>
      <c r="H712" s="69" t="s">
        <v>2683</v>
      </c>
      <c r="I712" s="69" t="s">
        <v>423</v>
      </c>
      <c r="J712" s="77">
        <v>2</v>
      </c>
      <c r="K712" s="77">
        <v>340</v>
      </c>
      <c r="L712" s="368">
        <f t="shared" si="20"/>
        <v>680</v>
      </c>
      <c r="M712" s="69" t="s">
        <v>2682</v>
      </c>
      <c r="N712" s="69" t="s">
        <v>2680</v>
      </c>
    </row>
    <row r="713" spans="1:14" ht="20.100000000000001" customHeight="1">
      <c r="A713" s="69" t="s">
        <v>167</v>
      </c>
      <c r="B713" s="69" t="s">
        <v>167</v>
      </c>
      <c r="C713" s="69" t="s">
        <v>698</v>
      </c>
      <c r="D713" s="69" t="s">
        <v>2675</v>
      </c>
      <c r="E713" s="69" t="s">
        <v>562</v>
      </c>
      <c r="F713" s="69" t="s">
        <v>2676</v>
      </c>
      <c r="G713" s="69" t="s">
        <v>2684</v>
      </c>
      <c r="H713" s="69" t="s">
        <v>2685</v>
      </c>
      <c r="I713" s="69" t="s">
        <v>432</v>
      </c>
      <c r="J713" s="77">
        <v>1</v>
      </c>
      <c r="K713" s="77">
        <v>260</v>
      </c>
      <c r="L713" s="368">
        <f t="shared" si="20"/>
        <v>260</v>
      </c>
      <c r="M713" s="69" t="s">
        <v>2682</v>
      </c>
      <c r="N713" s="69" t="s">
        <v>2680</v>
      </c>
    </row>
    <row r="714" spans="1:14" ht="20.100000000000001" customHeight="1">
      <c r="A714" s="69" t="s">
        <v>167</v>
      </c>
      <c r="B714" s="69" t="s">
        <v>167</v>
      </c>
      <c r="C714" s="69" t="s">
        <v>698</v>
      </c>
      <c r="D714" s="69" t="s">
        <v>2675</v>
      </c>
      <c r="E714" s="69" t="s">
        <v>562</v>
      </c>
      <c r="F714" s="69" t="s">
        <v>2676</v>
      </c>
      <c r="G714" s="69" t="s">
        <v>2684</v>
      </c>
      <c r="H714" s="69" t="s">
        <v>2685</v>
      </c>
      <c r="I714" s="69" t="s">
        <v>428</v>
      </c>
      <c r="J714" s="77">
        <v>1</v>
      </c>
      <c r="K714" s="77">
        <v>360</v>
      </c>
      <c r="L714" s="368">
        <f t="shared" si="20"/>
        <v>360</v>
      </c>
      <c r="M714" s="69" t="s">
        <v>2682</v>
      </c>
      <c r="N714" s="69" t="s">
        <v>2680</v>
      </c>
    </row>
    <row r="715" spans="1:14" ht="20.100000000000001" customHeight="1">
      <c r="A715" s="69" t="s">
        <v>167</v>
      </c>
      <c r="B715" s="69" t="s">
        <v>167</v>
      </c>
      <c r="C715" s="69" t="s">
        <v>698</v>
      </c>
      <c r="D715" s="69" t="s">
        <v>2675</v>
      </c>
      <c r="E715" s="69" t="s">
        <v>562</v>
      </c>
      <c r="F715" s="69" t="s">
        <v>2676</v>
      </c>
      <c r="G715" s="69" t="s">
        <v>2684</v>
      </c>
      <c r="H715" s="69" t="s">
        <v>2685</v>
      </c>
      <c r="I715" s="69" t="s">
        <v>423</v>
      </c>
      <c r="J715" s="77">
        <v>1</v>
      </c>
      <c r="K715" s="77">
        <v>405</v>
      </c>
      <c r="L715" s="368">
        <f t="shared" si="20"/>
        <v>405</v>
      </c>
      <c r="M715" s="69" t="s">
        <v>2682</v>
      </c>
      <c r="N715" s="69" t="s">
        <v>2680</v>
      </c>
    </row>
    <row r="716" spans="1:14" ht="20.100000000000001" customHeight="1">
      <c r="A716" s="69" t="s">
        <v>167</v>
      </c>
      <c r="B716" s="69" t="s">
        <v>167</v>
      </c>
      <c r="C716" s="69" t="s">
        <v>698</v>
      </c>
      <c r="D716" s="69" t="s">
        <v>2675</v>
      </c>
      <c r="E716" s="69" t="s">
        <v>562</v>
      </c>
      <c r="F716" s="69" t="s">
        <v>2676</v>
      </c>
      <c r="G716" s="69" t="s">
        <v>2684</v>
      </c>
      <c r="H716" s="69" t="s">
        <v>2685</v>
      </c>
      <c r="I716" s="69" t="s">
        <v>414</v>
      </c>
      <c r="J716" s="77">
        <v>1</v>
      </c>
      <c r="K716" s="77">
        <v>575</v>
      </c>
      <c r="L716" s="368">
        <f t="shared" si="20"/>
        <v>575</v>
      </c>
      <c r="M716" s="69" t="s">
        <v>2682</v>
      </c>
      <c r="N716" s="69" t="s">
        <v>2680</v>
      </c>
    </row>
    <row r="717" spans="1:14" ht="20.100000000000001" customHeight="1">
      <c r="A717" s="69" t="s">
        <v>167</v>
      </c>
      <c r="B717" s="69" t="s">
        <v>167</v>
      </c>
      <c r="C717" s="69" t="s">
        <v>698</v>
      </c>
      <c r="D717" s="69" t="s">
        <v>2686</v>
      </c>
      <c r="E717" s="69" t="s">
        <v>562</v>
      </c>
      <c r="F717" s="69" t="s">
        <v>2512</v>
      </c>
      <c r="G717" s="69" t="s">
        <v>406</v>
      </c>
      <c r="H717" s="69" t="s">
        <v>410</v>
      </c>
      <c r="I717" s="69" t="s">
        <v>441</v>
      </c>
      <c r="J717" s="77">
        <v>2</v>
      </c>
      <c r="K717" s="77">
        <v>119</v>
      </c>
      <c r="L717" s="368">
        <f t="shared" si="20"/>
        <v>238</v>
      </c>
      <c r="M717" s="69" t="s">
        <v>2687</v>
      </c>
      <c r="N717" s="69" t="s">
        <v>2680</v>
      </c>
    </row>
    <row r="718" spans="1:14" ht="20.100000000000001" customHeight="1">
      <c r="A718" s="69" t="s">
        <v>167</v>
      </c>
      <c r="B718" s="69" t="s">
        <v>167</v>
      </c>
      <c r="C718" s="69" t="s">
        <v>698</v>
      </c>
      <c r="D718" s="69" t="s">
        <v>2686</v>
      </c>
      <c r="E718" s="69" t="s">
        <v>562</v>
      </c>
      <c r="F718" s="69" t="s">
        <v>2512</v>
      </c>
      <c r="G718" s="69" t="s">
        <v>2564</v>
      </c>
      <c r="H718" s="69" t="s">
        <v>431</v>
      </c>
      <c r="I718" s="69" t="s">
        <v>400</v>
      </c>
      <c r="J718" s="77">
        <v>1</v>
      </c>
      <c r="K718" s="77">
        <v>842</v>
      </c>
      <c r="L718" s="368">
        <f t="shared" si="20"/>
        <v>842</v>
      </c>
      <c r="M718" s="69" t="s">
        <v>2687</v>
      </c>
      <c r="N718" s="69" t="s">
        <v>2680</v>
      </c>
    </row>
    <row r="719" spans="1:14" ht="20.100000000000001" customHeight="1">
      <c r="A719" s="69" t="s">
        <v>167</v>
      </c>
      <c r="B719" s="69" t="s">
        <v>167</v>
      </c>
      <c r="C719" s="69" t="s">
        <v>698</v>
      </c>
      <c r="D719" s="69" t="s">
        <v>2686</v>
      </c>
      <c r="E719" s="69" t="s">
        <v>562</v>
      </c>
      <c r="F719" s="69" t="s">
        <v>2512</v>
      </c>
      <c r="G719" s="69" t="s">
        <v>2564</v>
      </c>
      <c r="H719" s="69" t="s">
        <v>2688</v>
      </c>
      <c r="I719" s="69" t="s">
        <v>423</v>
      </c>
      <c r="J719" s="77">
        <v>1</v>
      </c>
      <c r="K719" s="77">
        <v>725</v>
      </c>
      <c r="L719" s="368">
        <f t="shared" si="20"/>
        <v>725</v>
      </c>
      <c r="M719" s="69" t="s">
        <v>2689</v>
      </c>
      <c r="N719" s="69" t="s">
        <v>2680</v>
      </c>
    </row>
    <row r="720" spans="1:14" ht="20.100000000000001" customHeight="1">
      <c r="A720" s="69" t="s">
        <v>167</v>
      </c>
      <c r="B720" s="69" t="s">
        <v>167</v>
      </c>
      <c r="C720" s="69" t="s">
        <v>698</v>
      </c>
      <c r="D720" s="69" t="s">
        <v>2686</v>
      </c>
      <c r="E720" s="69" t="s">
        <v>562</v>
      </c>
      <c r="F720" s="69" t="s">
        <v>2512</v>
      </c>
      <c r="G720" s="69" t="s">
        <v>2564</v>
      </c>
      <c r="H720" s="69" t="s">
        <v>2688</v>
      </c>
      <c r="I720" s="69" t="s">
        <v>400</v>
      </c>
      <c r="J720" s="77">
        <v>3</v>
      </c>
      <c r="K720" s="77">
        <v>1217</v>
      </c>
      <c r="L720" s="368">
        <f t="shared" si="20"/>
        <v>3651</v>
      </c>
      <c r="M720" s="69" t="s">
        <v>2689</v>
      </c>
      <c r="N720" s="69" t="s">
        <v>2680</v>
      </c>
    </row>
    <row r="721" spans="1:14" ht="20.100000000000001" customHeight="1">
      <c r="A721" s="69" t="s">
        <v>167</v>
      </c>
      <c r="B721" s="69" t="s">
        <v>167</v>
      </c>
      <c r="C721" s="69" t="s">
        <v>698</v>
      </c>
      <c r="D721" s="69" t="s">
        <v>2686</v>
      </c>
      <c r="E721" s="69" t="s">
        <v>562</v>
      </c>
      <c r="F721" s="69" t="s">
        <v>2512</v>
      </c>
      <c r="G721" s="69" t="s">
        <v>121</v>
      </c>
      <c r="H721" s="69" t="s">
        <v>2690</v>
      </c>
      <c r="I721" s="69" t="s">
        <v>400</v>
      </c>
      <c r="J721" s="77">
        <v>2</v>
      </c>
      <c r="K721" s="77">
        <v>801</v>
      </c>
      <c r="L721" s="368">
        <f t="shared" si="20"/>
        <v>1602</v>
      </c>
      <c r="M721" s="69" t="s">
        <v>2689</v>
      </c>
      <c r="N721" s="69" t="s">
        <v>2680</v>
      </c>
    </row>
    <row r="722" spans="1:14" ht="20.100000000000001" customHeight="1">
      <c r="A722" s="69" t="s">
        <v>167</v>
      </c>
      <c r="B722" s="69" t="s">
        <v>167</v>
      </c>
      <c r="C722" s="69" t="s">
        <v>698</v>
      </c>
      <c r="D722" s="69" t="s">
        <v>2686</v>
      </c>
      <c r="E722" s="69" t="s">
        <v>562</v>
      </c>
      <c r="F722" s="69" t="s">
        <v>2512</v>
      </c>
      <c r="G722" s="69" t="s">
        <v>121</v>
      </c>
      <c r="H722" s="69" t="s">
        <v>413</v>
      </c>
      <c r="I722" s="69" t="s">
        <v>428</v>
      </c>
      <c r="J722" s="77">
        <v>2</v>
      </c>
      <c r="K722" s="77">
        <v>240</v>
      </c>
      <c r="L722" s="368">
        <f t="shared" si="20"/>
        <v>480</v>
      </c>
      <c r="M722" s="69" t="s">
        <v>2691</v>
      </c>
      <c r="N722" s="69" t="s">
        <v>2680</v>
      </c>
    </row>
    <row r="723" spans="1:14" ht="20.100000000000001" customHeight="1">
      <c r="A723" s="69" t="s">
        <v>167</v>
      </c>
      <c r="B723" s="69" t="s">
        <v>167</v>
      </c>
      <c r="C723" s="69" t="s">
        <v>698</v>
      </c>
      <c r="D723" s="69" t="s">
        <v>2686</v>
      </c>
      <c r="E723" s="69" t="s">
        <v>562</v>
      </c>
      <c r="F723" s="69" t="s">
        <v>2512</v>
      </c>
      <c r="G723" s="69" t="s">
        <v>121</v>
      </c>
      <c r="H723" s="69" t="s">
        <v>413</v>
      </c>
      <c r="I723" s="69" t="s">
        <v>414</v>
      </c>
      <c r="J723" s="77">
        <v>2</v>
      </c>
      <c r="K723" s="77">
        <v>445</v>
      </c>
      <c r="L723" s="368">
        <f t="shared" si="20"/>
        <v>890</v>
      </c>
      <c r="M723" s="69" t="s">
        <v>2691</v>
      </c>
      <c r="N723" s="69" t="s">
        <v>2680</v>
      </c>
    </row>
    <row r="724" spans="1:14" ht="20.100000000000001" customHeight="1">
      <c r="A724" s="69" t="s">
        <v>167</v>
      </c>
      <c r="B724" s="69" t="s">
        <v>167</v>
      </c>
      <c r="C724" s="69" t="s">
        <v>698</v>
      </c>
      <c r="D724" s="69" t="s">
        <v>2686</v>
      </c>
      <c r="E724" s="69" t="s">
        <v>562</v>
      </c>
      <c r="F724" s="69" t="s">
        <v>2512</v>
      </c>
      <c r="G724" s="69" t="s">
        <v>121</v>
      </c>
      <c r="H724" s="69" t="s">
        <v>413</v>
      </c>
      <c r="I724" s="69" t="s">
        <v>399</v>
      </c>
      <c r="J724" s="77">
        <v>2</v>
      </c>
      <c r="K724" s="77">
        <v>679</v>
      </c>
      <c r="L724" s="368">
        <f t="shared" si="20"/>
        <v>1358</v>
      </c>
      <c r="M724" s="69" t="s">
        <v>2691</v>
      </c>
      <c r="N724" s="69" t="s">
        <v>2680</v>
      </c>
    </row>
    <row r="725" spans="1:14" ht="20.100000000000001" customHeight="1">
      <c r="A725" s="69" t="s">
        <v>167</v>
      </c>
      <c r="B725" s="69" t="s">
        <v>167</v>
      </c>
      <c r="C725" s="69" t="s">
        <v>698</v>
      </c>
      <c r="D725" s="69" t="s">
        <v>2686</v>
      </c>
      <c r="E725" s="69" t="s">
        <v>562</v>
      </c>
      <c r="F725" s="69" t="s">
        <v>2512</v>
      </c>
      <c r="G725" s="69" t="s">
        <v>121</v>
      </c>
      <c r="H725" s="69" t="s">
        <v>413</v>
      </c>
      <c r="I725" s="69" t="s">
        <v>428</v>
      </c>
      <c r="J725" s="77">
        <v>9</v>
      </c>
      <c r="K725" s="77">
        <v>240</v>
      </c>
      <c r="L725" s="368">
        <f t="shared" si="20"/>
        <v>2160</v>
      </c>
      <c r="M725" s="69" t="s">
        <v>2692</v>
      </c>
      <c r="N725" s="69" t="s">
        <v>2680</v>
      </c>
    </row>
    <row r="726" spans="1:14" ht="20.100000000000001" customHeight="1">
      <c r="A726" s="69" t="s">
        <v>167</v>
      </c>
      <c r="B726" s="69" t="s">
        <v>167</v>
      </c>
      <c r="C726" s="69" t="s">
        <v>698</v>
      </c>
      <c r="D726" s="69" t="s">
        <v>2686</v>
      </c>
      <c r="E726" s="69" t="s">
        <v>562</v>
      </c>
      <c r="F726" s="69" t="s">
        <v>2512</v>
      </c>
      <c r="G726" s="69" t="s">
        <v>121</v>
      </c>
      <c r="H726" s="69" t="s">
        <v>413</v>
      </c>
      <c r="I726" s="69" t="s">
        <v>428</v>
      </c>
      <c r="J726" s="77">
        <v>2</v>
      </c>
      <c r="K726" s="77">
        <v>240</v>
      </c>
      <c r="L726" s="368">
        <f t="shared" si="20"/>
        <v>480</v>
      </c>
      <c r="M726" s="69" t="s">
        <v>2693</v>
      </c>
      <c r="N726" s="69" t="s">
        <v>2680</v>
      </c>
    </row>
    <row r="727" spans="1:14" ht="20.100000000000001" customHeight="1">
      <c r="A727" s="69" t="s">
        <v>167</v>
      </c>
      <c r="B727" s="69" t="s">
        <v>167</v>
      </c>
      <c r="C727" s="69" t="s">
        <v>698</v>
      </c>
      <c r="D727" s="69" t="s">
        <v>2686</v>
      </c>
      <c r="E727" s="69" t="s">
        <v>562</v>
      </c>
      <c r="F727" s="69" t="s">
        <v>2512</v>
      </c>
      <c r="G727" s="69" t="s">
        <v>121</v>
      </c>
      <c r="H727" s="69" t="s">
        <v>413</v>
      </c>
      <c r="I727" s="69" t="s">
        <v>414</v>
      </c>
      <c r="J727" s="77">
        <v>2</v>
      </c>
      <c r="K727" s="77">
        <v>445</v>
      </c>
      <c r="L727" s="368">
        <f t="shared" si="20"/>
        <v>890</v>
      </c>
      <c r="M727" s="69" t="s">
        <v>2687</v>
      </c>
      <c r="N727" s="69" t="s">
        <v>2680</v>
      </c>
    </row>
    <row r="728" spans="1:14" ht="20.100000000000001" customHeight="1">
      <c r="A728" s="69" t="s">
        <v>167</v>
      </c>
      <c r="B728" s="69" t="s">
        <v>167</v>
      </c>
      <c r="C728" s="69" t="s">
        <v>698</v>
      </c>
      <c r="D728" s="69" t="s">
        <v>2686</v>
      </c>
      <c r="E728" s="69" t="s">
        <v>562</v>
      </c>
      <c r="F728" s="69" t="s">
        <v>2512</v>
      </c>
      <c r="G728" s="69" t="s">
        <v>121</v>
      </c>
      <c r="H728" s="69" t="s">
        <v>413</v>
      </c>
      <c r="I728" s="69" t="s">
        <v>400</v>
      </c>
      <c r="J728" s="77">
        <v>2</v>
      </c>
      <c r="K728" s="77">
        <v>527</v>
      </c>
      <c r="L728" s="368">
        <f t="shared" si="20"/>
        <v>1054</v>
      </c>
      <c r="M728" s="69" t="s">
        <v>2687</v>
      </c>
      <c r="N728" s="69" t="s">
        <v>2680</v>
      </c>
    </row>
    <row r="729" spans="1:14" ht="20.100000000000001" customHeight="1">
      <c r="A729" s="69" t="s">
        <v>167</v>
      </c>
      <c r="B729" s="69" t="s">
        <v>167</v>
      </c>
      <c r="C729" s="69" t="s">
        <v>698</v>
      </c>
      <c r="D729" s="69" t="s">
        <v>2686</v>
      </c>
      <c r="E729" s="69" t="s">
        <v>562</v>
      </c>
      <c r="F729" s="69" t="s">
        <v>2512</v>
      </c>
      <c r="G729" s="69" t="s">
        <v>121</v>
      </c>
      <c r="H729" s="69" t="s">
        <v>413</v>
      </c>
      <c r="I729" s="69" t="s">
        <v>423</v>
      </c>
      <c r="J729" s="77">
        <v>2</v>
      </c>
      <c r="K729" s="77">
        <v>287</v>
      </c>
      <c r="L729" s="368">
        <f t="shared" si="20"/>
        <v>574</v>
      </c>
      <c r="M729" s="69" t="s">
        <v>2694</v>
      </c>
      <c r="N729" s="69" t="s">
        <v>2680</v>
      </c>
    </row>
    <row r="730" spans="1:14" ht="20.100000000000001" customHeight="1">
      <c r="A730" s="69" t="s">
        <v>167</v>
      </c>
      <c r="B730" s="69" t="s">
        <v>167</v>
      </c>
      <c r="C730" s="69" t="s">
        <v>698</v>
      </c>
      <c r="D730" s="69" t="s">
        <v>2686</v>
      </c>
      <c r="E730" s="69" t="s">
        <v>562</v>
      </c>
      <c r="F730" s="69" t="s">
        <v>2512</v>
      </c>
      <c r="G730" s="69" t="s">
        <v>475</v>
      </c>
      <c r="H730" s="69" t="s">
        <v>2695</v>
      </c>
      <c r="I730" s="69" t="s">
        <v>398</v>
      </c>
      <c r="J730" s="77">
        <v>2</v>
      </c>
      <c r="K730" s="77">
        <v>2024</v>
      </c>
      <c r="L730" s="368">
        <f t="shared" si="20"/>
        <v>4048</v>
      </c>
      <c r="M730" s="69" t="s">
        <v>2691</v>
      </c>
      <c r="N730" s="69" t="s">
        <v>2680</v>
      </c>
    </row>
    <row r="731" spans="1:14" ht="20.100000000000001" customHeight="1">
      <c r="A731" s="69" t="s">
        <v>167</v>
      </c>
      <c r="B731" s="69" t="s">
        <v>167</v>
      </c>
      <c r="C731" s="69" t="s">
        <v>698</v>
      </c>
      <c r="D731" s="69" t="s">
        <v>2686</v>
      </c>
      <c r="E731" s="69" t="s">
        <v>562</v>
      </c>
      <c r="F731" s="69" t="s">
        <v>2512</v>
      </c>
      <c r="G731" s="69" t="s">
        <v>2684</v>
      </c>
      <c r="H731" s="69" t="s">
        <v>482</v>
      </c>
      <c r="I731" s="69" t="s">
        <v>414</v>
      </c>
      <c r="J731" s="77">
        <v>1</v>
      </c>
      <c r="K731" s="77">
        <v>538</v>
      </c>
      <c r="L731" s="368">
        <f t="shared" si="20"/>
        <v>538</v>
      </c>
      <c r="M731" s="69" t="s">
        <v>2687</v>
      </c>
      <c r="N731" s="69" t="s">
        <v>2680</v>
      </c>
    </row>
    <row r="732" spans="1:14" ht="20.100000000000001" customHeight="1">
      <c r="A732" s="69" t="s">
        <v>167</v>
      </c>
      <c r="B732" s="69" t="s">
        <v>167</v>
      </c>
      <c r="C732" s="69" t="s">
        <v>698</v>
      </c>
      <c r="D732" s="69" t="s">
        <v>2686</v>
      </c>
      <c r="E732" s="69" t="s">
        <v>562</v>
      </c>
      <c r="F732" s="69" t="s">
        <v>2512</v>
      </c>
      <c r="G732" s="69" t="s">
        <v>2684</v>
      </c>
      <c r="H732" s="69" t="s">
        <v>2696</v>
      </c>
      <c r="I732" s="69" t="s">
        <v>400</v>
      </c>
      <c r="J732" s="77">
        <v>1</v>
      </c>
      <c r="K732" s="77">
        <v>948</v>
      </c>
      <c r="L732" s="368">
        <f t="shared" si="20"/>
        <v>948</v>
      </c>
      <c r="M732" s="69" t="s">
        <v>2689</v>
      </c>
      <c r="N732" s="69" t="s">
        <v>2680</v>
      </c>
    </row>
    <row r="733" spans="1:14" ht="20.100000000000001" customHeight="1">
      <c r="A733" s="69" t="s">
        <v>167</v>
      </c>
      <c r="B733" s="69" t="s">
        <v>167</v>
      </c>
      <c r="C733" s="69" t="s">
        <v>698</v>
      </c>
      <c r="D733" s="69" t="s">
        <v>2697</v>
      </c>
      <c r="E733" s="69" t="s">
        <v>562</v>
      </c>
      <c r="F733" s="69" t="s">
        <v>53</v>
      </c>
      <c r="G733" s="69" t="s">
        <v>91</v>
      </c>
      <c r="H733" s="69" t="s">
        <v>2698</v>
      </c>
      <c r="I733" s="69" t="s">
        <v>432</v>
      </c>
      <c r="J733" s="77">
        <v>1</v>
      </c>
      <c r="K733" s="77">
        <v>929</v>
      </c>
      <c r="L733" s="368">
        <f t="shared" si="20"/>
        <v>929</v>
      </c>
      <c r="M733" s="69" t="s">
        <v>2687</v>
      </c>
      <c r="N733" s="69" t="s">
        <v>2680</v>
      </c>
    </row>
    <row r="734" spans="1:14" ht="20.100000000000001" customHeight="1">
      <c r="A734" s="69" t="s">
        <v>167</v>
      </c>
      <c r="B734" s="69" t="s">
        <v>167</v>
      </c>
      <c r="C734" s="69" t="s">
        <v>698</v>
      </c>
      <c r="D734" s="69" t="s">
        <v>2699</v>
      </c>
      <c r="E734" s="69" t="s">
        <v>562</v>
      </c>
      <c r="F734" s="69" t="s">
        <v>2700</v>
      </c>
      <c r="G734" s="69" t="s">
        <v>121</v>
      </c>
      <c r="H734" s="69" t="s">
        <v>2701</v>
      </c>
      <c r="I734" s="69" t="s">
        <v>489</v>
      </c>
      <c r="J734" s="77">
        <v>4</v>
      </c>
      <c r="K734" s="77">
        <v>11.4</v>
      </c>
      <c r="L734" s="368">
        <f t="shared" si="20"/>
        <v>45.6</v>
      </c>
      <c r="M734" s="69" t="s">
        <v>2702</v>
      </c>
      <c r="N734" s="69" t="s">
        <v>1409</v>
      </c>
    </row>
    <row r="735" spans="1:14" ht="20.100000000000001" customHeight="1">
      <c r="A735" s="69" t="s">
        <v>167</v>
      </c>
      <c r="B735" s="69" t="s">
        <v>167</v>
      </c>
      <c r="C735" s="69" t="s">
        <v>698</v>
      </c>
      <c r="D735" s="69" t="s">
        <v>2699</v>
      </c>
      <c r="E735" s="69" t="s">
        <v>562</v>
      </c>
      <c r="F735" s="69" t="s">
        <v>2700</v>
      </c>
      <c r="G735" s="69" t="s">
        <v>121</v>
      </c>
      <c r="H735" s="69" t="s">
        <v>2701</v>
      </c>
      <c r="I735" s="69" t="s">
        <v>489</v>
      </c>
      <c r="J735" s="77">
        <v>2</v>
      </c>
      <c r="K735" s="77">
        <v>11.4</v>
      </c>
      <c r="L735" s="368">
        <f t="shared" si="20"/>
        <v>22.8</v>
      </c>
      <c r="M735" s="69" t="s">
        <v>2703</v>
      </c>
      <c r="N735" s="69" t="s">
        <v>1409</v>
      </c>
    </row>
    <row r="736" spans="1:14" ht="20.100000000000001" customHeight="1">
      <c r="A736" s="69" t="s">
        <v>167</v>
      </c>
      <c r="B736" s="69" t="s">
        <v>167</v>
      </c>
      <c r="C736" s="69" t="s">
        <v>698</v>
      </c>
      <c r="D736" s="69" t="s">
        <v>2699</v>
      </c>
      <c r="E736" s="69" t="s">
        <v>562</v>
      </c>
      <c r="F736" s="69" t="s">
        <v>2700</v>
      </c>
      <c r="G736" s="69" t="s">
        <v>121</v>
      </c>
      <c r="H736" s="69" t="s">
        <v>2701</v>
      </c>
      <c r="I736" s="69" t="s">
        <v>489</v>
      </c>
      <c r="J736" s="77">
        <v>2</v>
      </c>
      <c r="K736" s="77">
        <v>11.4</v>
      </c>
      <c r="L736" s="368">
        <f t="shared" si="20"/>
        <v>22.8</v>
      </c>
      <c r="M736" s="69" t="s">
        <v>2704</v>
      </c>
      <c r="N736" s="69" t="s">
        <v>1409</v>
      </c>
    </row>
    <row r="737" spans="1:14" ht="20.100000000000001" customHeight="1">
      <c r="A737" s="69" t="s">
        <v>167</v>
      </c>
      <c r="B737" s="69" t="s">
        <v>167</v>
      </c>
      <c r="C737" s="69" t="s">
        <v>698</v>
      </c>
      <c r="D737" s="69" t="s">
        <v>2699</v>
      </c>
      <c r="E737" s="69" t="s">
        <v>562</v>
      </c>
      <c r="F737" s="69" t="s">
        <v>2700</v>
      </c>
      <c r="G737" s="69" t="s">
        <v>121</v>
      </c>
      <c r="H737" s="69" t="s">
        <v>2701</v>
      </c>
      <c r="I737" s="69" t="s">
        <v>489</v>
      </c>
      <c r="J737" s="77">
        <v>12</v>
      </c>
      <c r="K737" s="77">
        <v>11.4</v>
      </c>
      <c r="L737" s="368">
        <f t="shared" si="20"/>
        <v>136.80000000000001</v>
      </c>
      <c r="M737" s="69" t="s">
        <v>2705</v>
      </c>
      <c r="N737" s="69" t="s">
        <v>1409</v>
      </c>
    </row>
    <row r="738" spans="1:14" ht="20.100000000000001" customHeight="1">
      <c r="A738" s="69" t="s">
        <v>167</v>
      </c>
      <c r="B738" s="69" t="s">
        <v>167</v>
      </c>
      <c r="C738" s="69" t="s">
        <v>698</v>
      </c>
      <c r="D738" s="69" t="s">
        <v>2699</v>
      </c>
      <c r="E738" s="69" t="s">
        <v>562</v>
      </c>
      <c r="F738" s="69" t="s">
        <v>2700</v>
      </c>
      <c r="G738" s="69" t="s">
        <v>121</v>
      </c>
      <c r="H738" s="69" t="s">
        <v>2701</v>
      </c>
      <c r="I738" s="69" t="s">
        <v>489</v>
      </c>
      <c r="J738" s="77">
        <v>9</v>
      </c>
      <c r="K738" s="77">
        <v>11.4</v>
      </c>
      <c r="L738" s="368">
        <f t="shared" si="20"/>
        <v>102.60000000000001</v>
      </c>
      <c r="M738" s="69" t="s">
        <v>2706</v>
      </c>
      <c r="N738" s="69" t="s">
        <v>1409</v>
      </c>
    </row>
    <row r="739" spans="1:14" ht="20.100000000000001" customHeight="1">
      <c r="A739" s="69" t="s">
        <v>167</v>
      </c>
      <c r="B739" s="69" t="s">
        <v>167</v>
      </c>
      <c r="C739" s="69" t="s">
        <v>698</v>
      </c>
      <c r="D739" s="69" t="s">
        <v>2699</v>
      </c>
      <c r="E739" s="69" t="s">
        <v>562</v>
      </c>
      <c r="F739" s="69" t="s">
        <v>2700</v>
      </c>
      <c r="G739" s="69" t="s">
        <v>121</v>
      </c>
      <c r="H739" s="69" t="s">
        <v>2701</v>
      </c>
      <c r="I739" s="69" t="s">
        <v>489</v>
      </c>
      <c r="J739" s="77">
        <v>2</v>
      </c>
      <c r="K739" s="77">
        <v>11.4</v>
      </c>
      <c r="L739" s="368">
        <f t="shared" si="20"/>
        <v>22.8</v>
      </c>
      <c r="M739" s="69" t="s">
        <v>2707</v>
      </c>
      <c r="N739" s="69" t="s">
        <v>1409</v>
      </c>
    </row>
    <row r="740" spans="1:14" ht="20.100000000000001" customHeight="1">
      <c r="A740" s="69" t="s">
        <v>167</v>
      </c>
      <c r="B740" s="69" t="s">
        <v>167</v>
      </c>
      <c r="C740" s="69" t="s">
        <v>698</v>
      </c>
      <c r="D740" s="69" t="s">
        <v>2708</v>
      </c>
      <c r="E740" s="69" t="s">
        <v>128</v>
      </c>
      <c r="F740" s="69" t="s">
        <v>576</v>
      </c>
      <c r="G740" s="69" t="s">
        <v>405</v>
      </c>
      <c r="H740" s="69" t="s">
        <v>2709</v>
      </c>
      <c r="I740" s="69" t="s">
        <v>414</v>
      </c>
      <c r="J740" s="77">
        <v>5</v>
      </c>
      <c r="K740" s="77">
        <v>75</v>
      </c>
      <c r="L740" s="368">
        <f t="shared" si="20"/>
        <v>375</v>
      </c>
      <c r="M740" s="69" t="s">
        <v>2710</v>
      </c>
      <c r="N740" s="69" t="s">
        <v>2711</v>
      </c>
    </row>
    <row r="741" spans="1:14" ht="20.100000000000001" customHeight="1">
      <c r="A741" s="69" t="s">
        <v>167</v>
      </c>
      <c r="B741" s="69" t="s">
        <v>167</v>
      </c>
      <c r="C741" s="69" t="s">
        <v>698</v>
      </c>
      <c r="D741" s="69" t="s">
        <v>2708</v>
      </c>
      <c r="E741" s="69" t="s">
        <v>128</v>
      </c>
      <c r="F741" s="69" t="s">
        <v>576</v>
      </c>
      <c r="G741" s="69" t="s">
        <v>397</v>
      </c>
      <c r="H741" s="69" t="s">
        <v>2712</v>
      </c>
      <c r="I741" s="69" t="s">
        <v>389</v>
      </c>
      <c r="J741" s="77">
        <v>1</v>
      </c>
      <c r="K741" s="77">
        <v>222</v>
      </c>
      <c r="L741" s="368">
        <f t="shared" si="20"/>
        <v>222</v>
      </c>
      <c r="M741" s="69" t="s">
        <v>2713</v>
      </c>
      <c r="N741" s="69" t="s">
        <v>2714</v>
      </c>
    </row>
    <row r="742" spans="1:14" ht="20.100000000000001" customHeight="1">
      <c r="A742" s="69" t="s">
        <v>167</v>
      </c>
      <c r="B742" s="69" t="s">
        <v>167</v>
      </c>
      <c r="C742" s="69" t="s">
        <v>698</v>
      </c>
      <c r="D742" s="69" t="s">
        <v>2708</v>
      </c>
      <c r="E742" s="69" t="s">
        <v>128</v>
      </c>
      <c r="F742" s="69" t="s">
        <v>576</v>
      </c>
      <c r="G742" s="69" t="s">
        <v>388</v>
      </c>
      <c r="H742" s="69" t="s">
        <v>2715</v>
      </c>
      <c r="I742" s="69" t="s">
        <v>389</v>
      </c>
      <c r="J742" s="77">
        <v>4</v>
      </c>
      <c r="K742" s="77">
        <v>252</v>
      </c>
      <c r="L742" s="368">
        <f t="shared" si="20"/>
        <v>1008</v>
      </c>
      <c r="M742" s="69" t="s">
        <v>2713</v>
      </c>
      <c r="N742" s="69" t="s">
        <v>2714</v>
      </c>
    </row>
    <row r="743" spans="1:14" ht="20.100000000000001" customHeight="1">
      <c r="A743" s="69" t="s">
        <v>651</v>
      </c>
      <c r="B743" s="69" t="s">
        <v>1474</v>
      </c>
      <c r="C743" s="69" t="s">
        <v>698</v>
      </c>
      <c r="D743" s="69" t="s">
        <v>2716</v>
      </c>
      <c r="E743" s="69" t="s">
        <v>562</v>
      </c>
      <c r="F743" s="69" t="s">
        <v>2717</v>
      </c>
      <c r="G743" s="69" t="s">
        <v>483</v>
      </c>
      <c r="H743" s="69" t="s">
        <v>2718</v>
      </c>
      <c r="I743" s="69" t="s">
        <v>419</v>
      </c>
      <c r="J743" s="77">
        <v>4</v>
      </c>
      <c r="K743" s="77">
        <v>50</v>
      </c>
      <c r="L743" s="368">
        <f t="shared" si="20"/>
        <v>200</v>
      </c>
      <c r="M743" s="69" t="s">
        <v>2719</v>
      </c>
      <c r="N743" s="69" t="s">
        <v>2666</v>
      </c>
    </row>
    <row r="744" spans="1:14" ht="20.100000000000001" customHeight="1">
      <c r="A744" s="69" t="s">
        <v>651</v>
      </c>
      <c r="B744" s="69" t="s">
        <v>1474</v>
      </c>
      <c r="C744" s="69" t="s">
        <v>698</v>
      </c>
      <c r="D744" s="69" t="s">
        <v>2716</v>
      </c>
      <c r="E744" s="69" t="s">
        <v>562</v>
      </c>
      <c r="F744" s="69" t="s">
        <v>2717</v>
      </c>
      <c r="G744" s="69" t="s">
        <v>483</v>
      </c>
      <c r="H744" s="69" t="s">
        <v>2718</v>
      </c>
      <c r="I744" s="69" t="s">
        <v>423</v>
      </c>
      <c r="J744" s="77">
        <v>8</v>
      </c>
      <c r="K744" s="77">
        <v>150</v>
      </c>
      <c r="L744" s="368">
        <f t="shared" si="20"/>
        <v>1200</v>
      </c>
      <c r="M744" s="69" t="s">
        <v>2719</v>
      </c>
      <c r="N744" s="69" t="s">
        <v>2666</v>
      </c>
    </row>
    <row r="745" spans="1:14" ht="20.100000000000001" customHeight="1">
      <c r="A745" s="69" t="s">
        <v>651</v>
      </c>
      <c r="B745" s="69" t="s">
        <v>1474</v>
      </c>
      <c r="C745" s="69" t="s">
        <v>698</v>
      </c>
      <c r="D745" s="69" t="s">
        <v>2716</v>
      </c>
      <c r="E745" s="69" t="s">
        <v>562</v>
      </c>
      <c r="F745" s="69" t="s">
        <v>2717</v>
      </c>
      <c r="G745" s="69" t="s">
        <v>412</v>
      </c>
      <c r="H745" s="69" t="s">
        <v>558</v>
      </c>
      <c r="I745" s="69" t="s">
        <v>419</v>
      </c>
      <c r="J745" s="77">
        <v>2</v>
      </c>
      <c r="K745" s="77">
        <v>150</v>
      </c>
      <c r="L745" s="368">
        <f t="shared" si="20"/>
        <v>300</v>
      </c>
      <c r="M745" s="69" t="s">
        <v>2719</v>
      </c>
      <c r="N745" s="69" t="s">
        <v>2666</v>
      </c>
    </row>
    <row r="746" spans="1:14" ht="20.100000000000001" customHeight="1">
      <c r="A746" s="69" t="s">
        <v>651</v>
      </c>
      <c r="B746" s="69" t="s">
        <v>1474</v>
      </c>
      <c r="C746" s="69" t="s">
        <v>698</v>
      </c>
      <c r="D746" s="69" t="s">
        <v>2716</v>
      </c>
      <c r="E746" s="69" t="s">
        <v>562</v>
      </c>
      <c r="F746" s="69" t="s">
        <v>2717</v>
      </c>
      <c r="G746" s="69" t="s">
        <v>412</v>
      </c>
      <c r="H746" s="69" t="s">
        <v>558</v>
      </c>
      <c r="I746" s="69" t="s">
        <v>423</v>
      </c>
      <c r="J746" s="77">
        <v>6</v>
      </c>
      <c r="K746" s="77">
        <v>285</v>
      </c>
      <c r="L746" s="368">
        <f t="shared" si="20"/>
        <v>1710</v>
      </c>
      <c r="M746" s="69" t="s">
        <v>2719</v>
      </c>
      <c r="N746" s="69" t="s">
        <v>2666</v>
      </c>
    </row>
    <row r="747" spans="1:14" ht="20.100000000000001" customHeight="1">
      <c r="A747" s="69" t="s">
        <v>651</v>
      </c>
      <c r="B747" s="69" t="s">
        <v>1474</v>
      </c>
      <c r="C747" s="69" t="s">
        <v>698</v>
      </c>
      <c r="D747" s="69" t="s">
        <v>2716</v>
      </c>
      <c r="E747" s="69" t="s">
        <v>562</v>
      </c>
      <c r="F747" s="69" t="s">
        <v>2717</v>
      </c>
      <c r="G747" s="69" t="s">
        <v>412</v>
      </c>
      <c r="H747" s="69" t="s">
        <v>558</v>
      </c>
      <c r="I747" s="69" t="s">
        <v>400</v>
      </c>
      <c r="J747" s="77">
        <v>9</v>
      </c>
      <c r="K747" s="77">
        <v>450</v>
      </c>
      <c r="L747" s="368">
        <f t="shared" si="20"/>
        <v>4050</v>
      </c>
      <c r="M747" s="69" t="s">
        <v>2719</v>
      </c>
      <c r="N747" s="69" t="s">
        <v>2666</v>
      </c>
    </row>
    <row r="748" spans="1:14" ht="20.100000000000001" customHeight="1">
      <c r="A748" s="69" t="s">
        <v>651</v>
      </c>
      <c r="B748" s="69" t="s">
        <v>1474</v>
      </c>
      <c r="C748" s="69" t="s">
        <v>698</v>
      </c>
      <c r="D748" s="69" t="s">
        <v>2716</v>
      </c>
      <c r="E748" s="69" t="s">
        <v>562</v>
      </c>
      <c r="F748" s="69" t="s">
        <v>2717</v>
      </c>
      <c r="G748" s="69" t="s">
        <v>412</v>
      </c>
      <c r="H748" s="69" t="s">
        <v>558</v>
      </c>
      <c r="I748" s="69" t="s">
        <v>399</v>
      </c>
      <c r="J748" s="77">
        <v>7</v>
      </c>
      <c r="K748" s="77">
        <v>580</v>
      </c>
      <c r="L748" s="368">
        <f t="shared" si="20"/>
        <v>4060</v>
      </c>
      <c r="M748" s="69" t="s">
        <v>2719</v>
      </c>
      <c r="N748" s="69" t="s">
        <v>2666</v>
      </c>
    </row>
    <row r="749" spans="1:14" ht="20.100000000000001" customHeight="1">
      <c r="A749" s="69" t="s">
        <v>651</v>
      </c>
      <c r="B749" s="69" t="s">
        <v>1474</v>
      </c>
      <c r="C749" s="69" t="s">
        <v>698</v>
      </c>
      <c r="D749" s="69" t="s">
        <v>2716</v>
      </c>
      <c r="E749" s="69" t="s">
        <v>562</v>
      </c>
      <c r="F749" s="69" t="s">
        <v>2717</v>
      </c>
      <c r="G749" s="69" t="s">
        <v>412</v>
      </c>
      <c r="H749" s="69" t="s">
        <v>2720</v>
      </c>
      <c r="I749" s="69" t="s">
        <v>398</v>
      </c>
      <c r="J749" s="77">
        <v>4</v>
      </c>
      <c r="K749" s="77">
        <v>3150</v>
      </c>
      <c r="L749" s="368">
        <f t="shared" si="20"/>
        <v>12600</v>
      </c>
      <c r="M749" s="69" t="s">
        <v>2719</v>
      </c>
      <c r="N749" s="69" t="s">
        <v>2666</v>
      </c>
    </row>
    <row r="750" spans="1:14" ht="20.100000000000001" customHeight="1">
      <c r="A750" s="69" t="s">
        <v>651</v>
      </c>
      <c r="B750" s="69" t="s">
        <v>1474</v>
      </c>
      <c r="C750" s="69" t="s">
        <v>698</v>
      </c>
      <c r="D750" s="69" t="s">
        <v>2716</v>
      </c>
      <c r="E750" s="69" t="s">
        <v>562</v>
      </c>
      <c r="F750" s="69" t="s">
        <v>2717</v>
      </c>
      <c r="G750" s="69" t="s">
        <v>412</v>
      </c>
      <c r="H750" s="69" t="s">
        <v>2720</v>
      </c>
      <c r="I750" s="69" t="s">
        <v>422</v>
      </c>
      <c r="J750" s="77">
        <v>2</v>
      </c>
      <c r="K750" s="77">
        <v>5250</v>
      </c>
      <c r="L750" s="368">
        <f t="shared" si="20"/>
        <v>10500</v>
      </c>
      <c r="M750" s="69" t="s">
        <v>2719</v>
      </c>
      <c r="N750" s="69" t="s">
        <v>2666</v>
      </c>
    </row>
    <row r="751" spans="1:14" ht="20.100000000000001" customHeight="1">
      <c r="A751" s="69" t="s">
        <v>651</v>
      </c>
      <c r="B751" s="69" t="s">
        <v>1474</v>
      </c>
      <c r="C751" s="69" t="s">
        <v>698</v>
      </c>
      <c r="D751" s="69" t="s">
        <v>2716</v>
      </c>
      <c r="E751" s="69" t="s">
        <v>562</v>
      </c>
      <c r="F751" s="69" t="s">
        <v>2717</v>
      </c>
      <c r="G751" s="69" t="s">
        <v>426</v>
      </c>
      <c r="I751" s="69" t="s">
        <v>419</v>
      </c>
      <c r="J751" s="77">
        <v>2</v>
      </c>
      <c r="K751" s="77">
        <v>248</v>
      </c>
      <c r="L751" s="368">
        <f t="shared" si="20"/>
        <v>496</v>
      </c>
      <c r="M751" s="69" t="s">
        <v>2719</v>
      </c>
      <c r="N751" s="69" t="s">
        <v>2666</v>
      </c>
    </row>
    <row r="752" spans="1:14" ht="20.100000000000001" customHeight="1">
      <c r="A752" s="69" t="s">
        <v>651</v>
      </c>
      <c r="B752" s="69" t="s">
        <v>1474</v>
      </c>
      <c r="C752" s="69" t="s">
        <v>698</v>
      </c>
      <c r="D752" s="69" t="s">
        <v>2716</v>
      </c>
      <c r="E752" s="69" t="s">
        <v>562</v>
      </c>
      <c r="F752" s="69" t="s">
        <v>2717</v>
      </c>
      <c r="G752" s="69" t="s">
        <v>426</v>
      </c>
      <c r="H752" s="69" t="s">
        <v>2721</v>
      </c>
      <c r="I752" s="69" t="s">
        <v>423</v>
      </c>
      <c r="J752" s="77">
        <v>2</v>
      </c>
      <c r="K752" s="77">
        <v>460</v>
      </c>
      <c r="L752" s="368">
        <f t="shared" si="20"/>
        <v>920</v>
      </c>
      <c r="M752" s="69" t="s">
        <v>2719</v>
      </c>
      <c r="N752" s="69" t="s">
        <v>2666</v>
      </c>
    </row>
    <row r="753" spans="1:14" ht="20.100000000000001" customHeight="1">
      <c r="A753" s="69" t="s">
        <v>651</v>
      </c>
      <c r="B753" s="69" t="s">
        <v>1474</v>
      </c>
      <c r="C753" s="69" t="s">
        <v>698</v>
      </c>
      <c r="D753" s="69" t="s">
        <v>2716</v>
      </c>
      <c r="E753" s="69" t="s">
        <v>562</v>
      </c>
      <c r="F753" s="69" t="s">
        <v>2717</v>
      </c>
      <c r="G753" s="69" t="s">
        <v>426</v>
      </c>
      <c r="H753" s="69" t="s">
        <v>2721</v>
      </c>
      <c r="I753" s="69" t="s">
        <v>400</v>
      </c>
      <c r="J753" s="77">
        <v>1</v>
      </c>
      <c r="K753" s="77">
        <v>810</v>
      </c>
      <c r="L753" s="368">
        <f t="shared" si="20"/>
        <v>810</v>
      </c>
      <c r="M753" s="69" t="s">
        <v>2719</v>
      </c>
      <c r="N753" s="69" t="s">
        <v>2666</v>
      </c>
    </row>
    <row r="754" spans="1:14" ht="20.100000000000001" customHeight="1">
      <c r="A754" s="69" t="s">
        <v>651</v>
      </c>
      <c r="B754" s="69" t="s">
        <v>1474</v>
      </c>
      <c r="C754" s="69" t="s">
        <v>698</v>
      </c>
      <c r="D754" s="69" t="s">
        <v>2716</v>
      </c>
      <c r="E754" s="69" t="s">
        <v>562</v>
      </c>
      <c r="F754" s="69" t="s">
        <v>2717</v>
      </c>
      <c r="G754" s="69" t="s">
        <v>426</v>
      </c>
      <c r="H754" s="69" t="s">
        <v>2721</v>
      </c>
      <c r="I754" s="69" t="s">
        <v>399</v>
      </c>
      <c r="J754" s="77">
        <v>1</v>
      </c>
      <c r="K754" s="77">
        <v>990</v>
      </c>
      <c r="L754" s="368">
        <f t="shared" si="20"/>
        <v>990</v>
      </c>
      <c r="M754" s="69" t="s">
        <v>2719</v>
      </c>
      <c r="N754" s="69" t="s">
        <v>2666</v>
      </c>
    </row>
    <row r="755" spans="1:14" ht="20.100000000000001" customHeight="1">
      <c r="A755" s="69" t="s">
        <v>651</v>
      </c>
      <c r="B755" s="69" t="s">
        <v>1474</v>
      </c>
      <c r="C755" s="69" t="s">
        <v>698</v>
      </c>
      <c r="D755" s="69" t="s">
        <v>2722</v>
      </c>
      <c r="E755" s="69" t="s">
        <v>534</v>
      </c>
      <c r="F755" s="69" t="s">
        <v>552</v>
      </c>
      <c r="G755" s="69" t="s">
        <v>381</v>
      </c>
      <c r="H755" s="69" t="s">
        <v>612</v>
      </c>
      <c r="I755" s="69" t="s">
        <v>509</v>
      </c>
      <c r="J755" s="77">
        <v>15</v>
      </c>
      <c r="K755" s="77">
        <v>162</v>
      </c>
      <c r="L755" s="368">
        <f t="shared" si="20"/>
        <v>2430</v>
      </c>
      <c r="M755" s="69" t="s">
        <v>404</v>
      </c>
      <c r="N755" s="69" t="s">
        <v>2723</v>
      </c>
    </row>
    <row r="756" spans="1:14" ht="20.100000000000001" customHeight="1">
      <c r="A756" s="69" t="s">
        <v>651</v>
      </c>
      <c r="B756" s="69" t="s">
        <v>1474</v>
      </c>
      <c r="C756" s="69" t="s">
        <v>698</v>
      </c>
      <c r="D756" s="69" t="s">
        <v>2722</v>
      </c>
      <c r="E756" s="69" t="s">
        <v>534</v>
      </c>
      <c r="F756" s="69" t="s">
        <v>552</v>
      </c>
      <c r="G756" s="69" t="s">
        <v>381</v>
      </c>
      <c r="H756" s="69" t="s">
        <v>611</v>
      </c>
      <c r="I756" s="69" t="s">
        <v>509</v>
      </c>
      <c r="J756" s="77">
        <v>15</v>
      </c>
      <c r="K756" s="77">
        <v>193</v>
      </c>
      <c r="L756" s="368">
        <f t="shared" si="20"/>
        <v>2895</v>
      </c>
      <c r="M756" s="69" t="s">
        <v>404</v>
      </c>
      <c r="N756" s="69" t="s">
        <v>2723</v>
      </c>
    </row>
    <row r="757" spans="1:14" ht="20.100000000000001" customHeight="1">
      <c r="A757" s="69" t="s">
        <v>651</v>
      </c>
      <c r="B757" s="69" t="s">
        <v>1474</v>
      </c>
      <c r="C757" s="69" t="s">
        <v>698</v>
      </c>
      <c r="D757" s="69" t="s">
        <v>2722</v>
      </c>
      <c r="E757" s="69" t="s">
        <v>534</v>
      </c>
      <c r="F757" s="69" t="s">
        <v>552</v>
      </c>
      <c r="G757" s="69" t="s">
        <v>381</v>
      </c>
      <c r="H757" s="69" t="s">
        <v>610</v>
      </c>
      <c r="I757" s="69" t="s">
        <v>509</v>
      </c>
      <c r="J757" s="77">
        <v>15</v>
      </c>
      <c r="K757" s="77">
        <v>226</v>
      </c>
      <c r="L757" s="368">
        <f t="shared" si="20"/>
        <v>3390</v>
      </c>
      <c r="M757" s="69" t="s">
        <v>404</v>
      </c>
      <c r="N757" s="69" t="s">
        <v>2723</v>
      </c>
    </row>
    <row r="758" spans="1:14" ht="20.100000000000001" customHeight="1">
      <c r="A758" s="69" t="s">
        <v>651</v>
      </c>
      <c r="B758" s="69" t="s">
        <v>1474</v>
      </c>
      <c r="C758" s="69" t="s">
        <v>698</v>
      </c>
      <c r="D758" s="69" t="s">
        <v>2722</v>
      </c>
      <c r="E758" s="69" t="s">
        <v>534</v>
      </c>
      <c r="F758" s="69" t="s">
        <v>552</v>
      </c>
      <c r="G758" s="69" t="s">
        <v>381</v>
      </c>
      <c r="H758" s="69" t="s">
        <v>1341</v>
      </c>
      <c r="I758" s="69" t="s">
        <v>509</v>
      </c>
      <c r="J758" s="77">
        <v>10</v>
      </c>
      <c r="K758" s="77">
        <v>314</v>
      </c>
      <c r="L758" s="368">
        <f t="shared" si="20"/>
        <v>3140</v>
      </c>
      <c r="M758" s="69" t="s">
        <v>404</v>
      </c>
      <c r="N758" s="69" t="s">
        <v>2723</v>
      </c>
    </row>
    <row r="759" spans="1:14" ht="20.100000000000001" customHeight="1">
      <c r="A759" s="69" t="s">
        <v>651</v>
      </c>
      <c r="B759" s="69" t="s">
        <v>1474</v>
      </c>
      <c r="C759" s="69" t="s">
        <v>698</v>
      </c>
      <c r="D759" s="69" t="s">
        <v>2722</v>
      </c>
      <c r="E759" s="69" t="s">
        <v>534</v>
      </c>
      <c r="F759" s="69" t="s">
        <v>552</v>
      </c>
      <c r="G759" s="69" t="s">
        <v>381</v>
      </c>
      <c r="H759" s="69" t="s">
        <v>609</v>
      </c>
      <c r="I759" s="69" t="s">
        <v>509</v>
      </c>
      <c r="J759" s="77">
        <v>10</v>
      </c>
      <c r="K759" s="77">
        <v>475</v>
      </c>
      <c r="L759" s="368">
        <f t="shared" si="20"/>
        <v>4750</v>
      </c>
      <c r="M759" s="69" t="s">
        <v>404</v>
      </c>
      <c r="N759" s="69" t="s">
        <v>2723</v>
      </c>
    </row>
    <row r="760" spans="1:14" ht="20.100000000000001" customHeight="1">
      <c r="A760" s="69" t="s">
        <v>651</v>
      </c>
      <c r="B760" s="69" t="s">
        <v>1474</v>
      </c>
      <c r="C760" s="69" t="s">
        <v>698</v>
      </c>
      <c r="D760" s="69" t="s">
        <v>2724</v>
      </c>
      <c r="E760" s="69" t="s">
        <v>548</v>
      </c>
      <c r="F760" s="69" t="s">
        <v>339</v>
      </c>
      <c r="G760" s="69" t="s">
        <v>382</v>
      </c>
      <c r="H760" s="69" t="s">
        <v>424</v>
      </c>
      <c r="I760" s="69" t="s">
        <v>509</v>
      </c>
      <c r="J760" s="77">
        <v>20</v>
      </c>
      <c r="K760" s="77">
        <v>300</v>
      </c>
      <c r="L760" s="368">
        <f t="shared" si="20"/>
        <v>6000</v>
      </c>
      <c r="M760" s="69" t="s">
        <v>806</v>
      </c>
      <c r="N760" s="69" t="s">
        <v>2725</v>
      </c>
    </row>
    <row r="761" spans="1:14" ht="20.100000000000001" customHeight="1">
      <c r="A761" s="69" t="s">
        <v>651</v>
      </c>
      <c r="B761" s="69" t="s">
        <v>1474</v>
      </c>
      <c r="C761" s="69" t="s">
        <v>698</v>
      </c>
      <c r="D761" s="69" t="s">
        <v>2724</v>
      </c>
      <c r="E761" s="69" t="s">
        <v>548</v>
      </c>
      <c r="F761" s="69" t="s">
        <v>339</v>
      </c>
      <c r="G761" s="69" t="s">
        <v>382</v>
      </c>
      <c r="H761" s="69" t="s">
        <v>545</v>
      </c>
      <c r="I761" s="69" t="s">
        <v>509</v>
      </c>
      <c r="J761" s="77">
        <v>20</v>
      </c>
      <c r="K761" s="77">
        <v>460</v>
      </c>
      <c r="L761" s="368">
        <f t="shared" si="20"/>
        <v>9200</v>
      </c>
      <c r="M761" s="69" t="s">
        <v>806</v>
      </c>
      <c r="N761" s="69" t="s">
        <v>2725</v>
      </c>
    </row>
    <row r="762" spans="1:14" ht="20.100000000000001" customHeight="1">
      <c r="A762" s="69" t="s">
        <v>651</v>
      </c>
      <c r="B762" s="69" t="s">
        <v>781</v>
      </c>
      <c r="C762" s="69" t="s">
        <v>698</v>
      </c>
      <c r="D762" s="69" t="s">
        <v>2726</v>
      </c>
      <c r="E762" s="69" t="s">
        <v>747</v>
      </c>
      <c r="F762" s="69" t="s">
        <v>165</v>
      </c>
      <c r="G762" s="69" t="s">
        <v>780</v>
      </c>
      <c r="H762" s="69" t="s">
        <v>2727</v>
      </c>
      <c r="L762" s="368">
        <f t="shared" si="20"/>
        <v>0</v>
      </c>
    </row>
    <row r="763" spans="1:14" ht="20.100000000000001" customHeight="1">
      <c r="A763" s="69" t="s">
        <v>651</v>
      </c>
      <c r="B763" s="69" t="s">
        <v>1474</v>
      </c>
      <c r="C763" s="69" t="s">
        <v>698</v>
      </c>
      <c r="D763" s="69" t="s">
        <v>2728</v>
      </c>
      <c r="E763" s="69" t="s">
        <v>562</v>
      </c>
      <c r="F763" s="69" t="s">
        <v>115</v>
      </c>
      <c r="G763" s="69" t="s">
        <v>122</v>
      </c>
      <c r="H763" s="69" t="s">
        <v>2729</v>
      </c>
      <c r="J763" s="77">
        <v>2</v>
      </c>
      <c r="K763" s="77">
        <v>3450</v>
      </c>
      <c r="L763" s="368">
        <f t="shared" si="20"/>
        <v>6900</v>
      </c>
      <c r="M763" s="69" t="s">
        <v>515</v>
      </c>
      <c r="N763" s="69" t="s">
        <v>1688</v>
      </c>
    </row>
    <row r="764" spans="1:14" ht="20.100000000000001" customHeight="1">
      <c r="A764" s="69" t="s">
        <v>651</v>
      </c>
      <c r="B764" s="69" t="s">
        <v>1474</v>
      </c>
      <c r="C764" s="69" t="s">
        <v>698</v>
      </c>
      <c r="D764" s="69" t="s">
        <v>2728</v>
      </c>
      <c r="E764" s="69" t="s">
        <v>562</v>
      </c>
      <c r="F764" s="69" t="s">
        <v>115</v>
      </c>
      <c r="G764" s="69" t="s">
        <v>122</v>
      </c>
      <c r="H764" s="69" t="s">
        <v>2730</v>
      </c>
      <c r="J764" s="77">
        <v>2</v>
      </c>
      <c r="K764" s="77">
        <v>4550</v>
      </c>
      <c r="L764" s="368">
        <f t="shared" si="20"/>
        <v>9100</v>
      </c>
      <c r="M764" s="69" t="s">
        <v>515</v>
      </c>
      <c r="N764" s="69" t="s">
        <v>1688</v>
      </c>
    </row>
    <row r="765" spans="1:14" ht="20.100000000000001" customHeight="1">
      <c r="A765" s="69" t="s">
        <v>651</v>
      </c>
      <c r="B765" s="69" t="s">
        <v>1474</v>
      </c>
      <c r="C765" s="69" t="s">
        <v>698</v>
      </c>
      <c r="D765" s="69" t="s">
        <v>2728</v>
      </c>
      <c r="E765" s="69" t="s">
        <v>562</v>
      </c>
      <c r="F765" s="69" t="s">
        <v>115</v>
      </c>
      <c r="G765" s="69" t="s">
        <v>122</v>
      </c>
      <c r="H765" s="69" t="s">
        <v>2731</v>
      </c>
      <c r="J765" s="77">
        <v>1</v>
      </c>
      <c r="K765" s="77">
        <v>5500</v>
      </c>
      <c r="L765" s="368">
        <f t="shared" si="20"/>
        <v>5500</v>
      </c>
      <c r="M765" s="69" t="s">
        <v>515</v>
      </c>
      <c r="N765" s="69" t="s">
        <v>1688</v>
      </c>
    </row>
    <row r="766" spans="1:14" ht="20.100000000000001" customHeight="1">
      <c r="A766" s="69" t="s">
        <v>651</v>
      </c>
      <c r="B766" s="69" t="s">
        <v>1474</v>
      </c>
      <c r="C766" s="69" t="s">
        <v>698</v>
      </c>
      <c r="D766" s="69" t="s">
        <v>2728</v>
      </c>
      <c r="E766" s="69" t="s">
        <v>562</v>
      </c>
      <c r="F766" s="69" t="s">
        <v>115</v>
      </c>
      <c r="G766" s="69" t="s">
        <v>122</v>
      </c>
      <c r="H766" s="69" t="s">
        <v>2732</v>
      </c>
      <c r="J766" s="77">
        <v>1</v>
      </c>
      <c r="K766" s="77">
        <v>9500</v>
      </c>
      <c r="L766" s="368">
        <f t="shared" si="20"/>
        <v>9500</v>
      </c>
      <c r="M766" s="69" t="s">
        <v>515</v>
      </c>
      <c r="N766" s="69" t="s">
        <v>1688</v>
      </c>
    </row>
    <row r="767" spans="1:14" ht="20.100000000000001" customHeight="1">
      <c r="A767" s="69" t="s">
        <v>167</v>
      </c>
      <c r="B767" s="69" t="s">
        <v>167</v>
      </c>
      <c r="C767" s="69" t="s">
        <v>698</v>
      </c>
      <c r="D767" s="69" t="s">
        <v>2733</v>
      </c>
      <c r="E767" s="69" t="s">
        <v>534</v>
      </c>
      <c r="F767" s="69" t="s">
        <v>2734</v>
      </c>
      <c r="G767" s="69" t="s">
        <v>132</v>
      </c>
      <c r="H767" s="69" t="s">
        <v>1644</v>
      </c>
      <c r="I767" s="69" t="s">
        <v>509</v>
      </c>
      <c r="J767" s="77">
        <v>100</v>
      </c>
      <c r="K767" s="77">
        <v>2.2999999999999998</v>
      </c>
      <c r="L767" s="368">
        <f t="shared" si="20"/>
        <v>229.99999999999997</v>
      </c>
      <c r="M767" s="69" t="s">
        <v>524</v>
      </c>
      <c r="N767" s="69" t="s">
        <v>2735</v>
      </c>
    </row>
    <row r="768" spans="1:14" ht="20.100000000000001" customHeight="1">
      <c r="A768" s="69" t="s">
        <v>167</v>
      </c>
      <c r="B768" s="69" t="s">
        <v>167</v>
      </c>
      <c r="C768" s="69" t="s">
        <v>698</v>
      </c>
      <c r="D768" s="69" t="s">
        <v>2733</v>
      </c>
      <c r="E768" s="69" t="s">
        <v>534</v>
      </c>
      <c r="F768" s="69" t="s">
        <v>2734</v>
      </c>
      <c r="G768" s="69" t="s">
        <v>525</v>
      </c>
      <c r="H768" s="69">
        <v>43469</v>
      </c>
      <c r="I768" s="69" t="s">
        <v>509</v>
      </c>
      <c r="J768" s="77">
        <v>100</v>
      </c>
      <c r="K768" s="77">
        <v>2.2000000000000002</v>
      </c>
      <c r="L768" s="368">
        <f t="shared" si="20"/>
        <v>220.00000000000003</v>
      </c>
      <c r="M768" s="69" t="s">
        <v>526</v>
      </c>
      <c r="N768" s="69" t="s">
        <v>2735</v>
      </c>
    </row>
    <row r="769" spans="1:14" ht="20.100000000000001" customHeight="1">
      <c r="A769" s="69" t="s">
        <v>167</v>
      </c>
      <c r="B769" s="69" t="s">
        <v>167</v>
      </c>
      <c r="C769" s="69" t="s">
        <v>698</v>
      </c>
      <c r="D769" s="69" t="s">
        <v>2736</v>
      </c>
      <c r="E769" s="69" t="s">
        <v>534</v>
      </c>
      <c r="F769" s="69" t="s">
        <v>552</v>
      </c>
      <c r="G769" s="69" t="s">
        <v>381</v>
      </c>
      <c r="H769" s="69" t="s">
        <v>2737</v>
      </c>
      <c r="I769" s="69" t="s">
        <v>509</v>
      </c>
      <c r="J769" s="77">
        <v>1</v>
      </c>
      <c r="K769" s="77">
        <v>127</v>
      </c>
      <c r="L769" s="368">
        <f t="shared" si="20"/>
        <v>127</v>
      </c>
      <c r="M769" s="69" t="s">
        <v>404</v>
      </c>
      <c r="N769" s="69" t="s">
        <v>2735</v>
      </c>
    </row>
    <row r="770" spans="1:14" ht="20.100000000000001" customHeight="1">
      <c r="A770" s="69" t="s">
        <v>651</v>
      </c>
      <c r="B770" s="69" t="s">
        <v>1474</v>
      </c>
      <c r="C770" s="69" t="s">
        <v>698</v>
      </c>
      <c r="D770" s="69" t="s">
        <v>2738</v>
      </c>
      <c r="E770" s="69" t="s">
        <v>128</v>
      </c>
      <c r="F770" s="69" t="s">
        <v>576</v>
      </c>
      <c r="G770" s="69" t="s">
        <v>388</v>
      </c>
      <c r="H770" s="69" t="s">
        <v>2739</v>
      </c>
      <c r="I770" s="69" t="s">
        <v>422</v>
      </c>
      <c r="J770" s="77">
        <v>5</v>
      </c>
      <c r="K770" s="77">
        <v>773</v>
      </c>
      <c r="L770" s="368">
        <f t="shared" si="20"/>
        <v>3865</v>
      </c>
      <c r="M770" s="69" t="s">
        <v>2740</v>
      </c>
      <c r="N770" s="69" t="s">
        <v>2741</v>
      </c>
    </row>
    <row r="771" spans="1:14" ht="20.100000000000001" customHeight="1">
      <c r="A771" s="69" t="s">
        <v>651</v>
      </c>
      <c r="D771" s="69" t="s">
        <v>2742</v>
      </c>
      <c r="L771" s="368">
        <f t="shared" ref="L771:L814" si="21">K771*J771</f>
        <v>0</v>
      </c>
    </row>
    <row r="772" spans="1:14" ht="20.100000000000001" customHeight="1">
      <c r="A772" s="69" t="s">
        <v>167</v>
      </c>
      <c r="B772" s="69" t="s">
        <v>167</v>
      </c>
      <c r="C772" s="69" t="s">
        <v>698</v>
      </c>
      <c r="D772" s="69" t="s">
        <v>2743</v>
      </c>
      <c r="E772" s="69" t="s">
        <v>548</v>
      </c>
      <c r="F772" s="69" t="s">
        <v>339</v>
      </c>
      <c r="G772" s="69" t="s">
        <v>382</v>
      </c>
      <c r="H772" s="69" t="s">
        <v>424</v>
      </c>
      <c r="I772" s="69" t="s">
        <v>2574</v>
      </c>
      <c r="J772" s="77">
        <v>8</v>
      </c>
      <c r="K772" s="77">
        <v>300</v>
      </c>
      <c r="L772" s="368">
        <f t="shared" si="21"/>
        <v>2400</v>
      </c>
      <c r="M772" s="69" t="s">
        <v>806</v>
      </c>
      <c r="N772" s="69" t="s">
        <v>2744</v>
      </c>
    </row>
    <row r="773" spans="1:14" ht="20.100000000000001" customHeight="1">
      <c r="A773" s="69" t="s">
        <v>651</v>
      </c>
      <c r="B773" s="69" t="s">
        <v>170</v>
      </c>
      <c r="C773" s="69" t="s">
        <v>698</v>
      </c>
      <c r="D773" s="69" t="s">
        <v>2745</v>
      </c>
      <c r="E773" s="69" t="s">
        <v>548</v>
      </c>
      <c r="F773" s="69" t="s">
        <v>339</v>
      </c>
      <c r="G773" s="69" t="s">
        <v>382</v>
      </c>
      <c r="H773" s="69" t="s">
        <v>424</v>
      </c>
      <c r="I773" s="69" t="s">
        <v>509</v>
      </c>
      <c r="J773" s="77">
        <v>1</v>
      </c>
      <c r="K773" s="77">
        <v>300</v>
      </c>
      <c r="L773" s="368">
        <f t="shared" si="21"/>
        <v>300</v>
      </c>
      <c r="M773" s="69" t="s">
        <v>2746</v>
      </c>
      <c r="N773" s="69" t="s">
        <v>2617</v>
      </c>
    </row>
    <row r="774" spans="1:14" ht="20.100000000000001" customHeight="1">
      <c r="A774" s="69" t="s">
        <v>651</v>
      </c>
      <c r="B774" s="69" t="s">
        <v>170</v>
      </c>
      <c r="C774" s="69" t="s">
        <v>698</v>
      </c>
      <c r="D774" s="69" t="s">
        <v>2747</v>
      </c>
      <c r="E774" s="69" t="s">
        <v>562</v>
      </c>
      <c r="F774" s="69" t="s">
        <v>44</v>
      </c>
      <c r="G774" s="69" t="s">
        <v>426</v>
      </c>
      <c r="H774" s="69" t="s">
        <v>2748</v>
      </c>
      <c r="I774" s="69" t="s">
        <v>438</v>
      </c>
      <c r="J774" s="77">
        <v>16</v>
      </c>
      <c r="K774" s="77">
        <v>29.8</v>
      </c>
      <c r="L774" s="368">
        <f t="shared" si="21"/>
        <v>476.8</v>
      </c>
      <c r="M774" s="69" t="s">
        <v>524</v>
      </c>
      <c r="N774" s="69" t="s">
        <v>2749</v>
      </c>
    </row>
    <row r="775" spans="1:14" ht="20.100000000000001" customHeight="1">
      <c r="A775" s="69" t="s">
        <v>167</v>
      </c>
      <c r="B775" s="69" t="s">
        <v>167</v>
      </c>
      <c r="C775" s="69" t="s">
        <v>698</v>
      </c>
      <c r="D775" s="69" t="s">
        <v>2750</v>
      </c>
      <c r="E775" s="69" t="s">
        <v>562</v>
      </c>
      <c r="F775" s="69" t="s">
        <v>2751</v>
      </c>
      <c r="G775" s="69" t="s">
        <v>2752</v>
      </c>
      <c r="H775" s="69" t="s">
        <v>2753</v>
      </c>
      <c r="I775" s="69" t="s">
        <v>389</v>
      </c>
      <c r="J775" s="77">
        <v>1</v>
      </c>
      <c r="K775" s="77">
        <v>444</v>
      </c>
      <c r="L775" s="368">
        <f t="shared" si="21"/>
        <v>444</v>
      </c>
      <c r="M775" s="69" t="s">
        <v>2754</v>
      </c>
      <c r="N775" s="69" t="s">
        <v>2755</v>
      </c>
    </row>
    <row r="776" spans="1:14" ht="20.100000000000001" customHeight="1">
      <c r="A776" s="69" t="s">
        <v>167</v>
      </c>
      <c r="B776" s="69" t="s">
        <v>167</v>
      </c>
      <c r="C776" s="69" t="s">
        <v>698</v>
      </c>
      <c r="D776" s="69" t="s">
        <v>2750</v>
      </c>
      <c r="E776" s="69" t="s">
        <v>562</v>
      </c>
      <c r="F776" s="69" t="s">
        <v>2751</v>
      </c>
      <c r="G776" s="69" t="s">
        <v>2752</v>
      </c>
      <c r="H776" s="69" t="s">
        <v>2756</v>
      </c>
      <c r="I776" s="69" t="s">
        <v>400</v>
      </c>
      <c r="J776" s="77">
        <v>1</v>
      </c>
      <c r="K776" s="77">
        <v>140</v>
      </c>
      <c r="L776" s="368">
        <f t="shared" si="21"/>
        <v>140</v>
      </c>
      <c r="M776" s="69" t="s">
        <v>2757</v>
      </c>
      <c r="N776" s="69" t="s">
        <v>2755</v>
      </c>
    </row>
    <row r="777" spans="1:14" ht="20.100000000000001" customHeight="1">
      <c r="A777" s="69" t="s">
        <v>167</v>
      </c>
      <c r="B777" s="69" t="s">
        <v>167</v>
      </c>
      <c r="C777" s="69" t="s">
        <v>698</v>
      </c>
      <c r="D777" s="69" t="s">
        <v>2750</v>
      </c>
      <c r="E777" s="69" t="s">
        <v>562</v>
      </c>
      <c r="F777" s="69" t="s">
        <v>2751</v>
      </c>
      <c r="G777" s="69" t="s">
        <v>2752</v>
      </c>
      <c r="H777" s="69" t="s">
        <v>2756</v>
      </c>
      <c r="I777" s="69" t="s">
        <v>399</v>
      </c>
      <c r="J777" s="77">
        <v>1</v>
      </c>
      <c r="K777" s="77">
        <v>280</v>
      </c>
      <c r="L777" s="368">
        <f t="shared" si="21"/>
        <v>280</v>
      </c>
      <c r="M777" s="69" t="s">
        <v>2757</v>
      </c>
      <c r="N777" s="69" t="s">
        <v>2755</v>
      </c>
    </row>
    <row r="778" spans="1:14" ht="20.100000000000001" customHeight="1">
      <c r="A778" s="69" t="s">
        <v>167</v>
      </c>
      <c r="B778" s="69" t="s">
        <v>167</v>
      </c>
      <c r="C778" s="69" t="s">
        <v>698</v>
      </c>
      <c r="D778" s="69" t="s">
        <v>2758</v>
      </c>
      <c r="E778" s="69" t="s">
        <v>548</v>
      </c>
      <c r="F778" s="69" t="s">
        <v>339</v>
      </c>
      <c r="G778" s="69" t="s">
        <v>382</v>
      </c>
      <c r="H778" s="69" t="s">
        <v>424</v>
      </c>
      <c r="I778" s="69" t="s">
        <v>423</v>
      </c>
      <c r="J778" s="77">
        <v>4</v>
      </c>
      <c r="K778" s="77">
        <v>300</v>
      </c>
      <c r="L778" s="368">
        <f t="shared" si="21"/>
        <v>1200</v>
      </c>
      <c r="M778" s="69" t="s">
        <v>2759</v>
      </c>
      <c r="N778" s="69" t="s">
        <v>2755</v>
      </c>
    </row>
    <row r="779" spans="1:14" ht="20.100000000000001" customHeight="1">
      <c r="A779" s="69" t="s">
        <v>167</v>
      </c>
      <c r="B779" s="69" t="s">
        <v>167</v>
      </c>
      <c r="C779" s="69" t="s">
        <v>698</v>
      </c>
      <c r="D779" s="69" t="s">
        <v>2758</v>
      </c>
      <c r="E779" s="69" t="s">
        <v>548</v>
      </c>
      <c r="F779" s="69" t="s">
        <v>339</v>
      </c>
      <c r="G779" s="69" t="s">
        <v>382</v>
      </c>
      <c r="H779" s="69" t="s">
        <v>424</v>
      </c>
      <c r="I779" s="69" t="s">
        <v>414</v>
      </c>
      <c r="J779" s="77">
        <v>11</v>
      </c>
      <c r="K779" s="77">
        <v>300</v>
      </c>
      <c r="L779" s="368">
        <f t="shared" si="21"/>
        <v>3300</v>
      </c>
      <c r="M779" s="69" t="s">
        <v>2759</v>
      </c>
      <c r="N779" s="69" t="s">
        <v>2755</v>
      </c>
    </row>
    <row r="780" spans="1:14" ht="20.100000000000001" customHeight="1">
      <c r="A780" s="69" t="s">
        <v>167</v>
      </c>
      <c r="B780" s="69" t="s">
        <v>167</v>
      </c>
      <c r="C780" s="69" t="s">
        <v>698</v>
      </c>
      <c r="D780" s="69" t="s">
        <v>2758</v>
      </c>
      <c r="E780" s="69" t="s">
        <v>548</v>
      </c>
      <c r="F780" s="69" t="s">
        <v>339</v>
      </c>
      <c r="G780" s="69" t="s">
        <v>382</v>
      </c>
      <c r="H780" s="69" t="s">
        <v>545</v>
      </c>
      <c r="I780" s="69" t="s">
        <v>399</v>
      </c>
      <c r="J780" s="77">
        <v>7</v>
      </c>
      <c r="K780" s="77">
        <v>460</v>
      </c>
      <c r="L780" s="368">
        <f t="shared" si="21"/>
        <v>3220</v>
      </c>
      <c r="M780" s="69" t="s">
        <v>2759</v>
      </c>
      <c r="N780" s="69" t="s">
        <v>2755</v>
      </c>
    </row>
    <row r="781" spans="1:14" ht="20.100000000000001" customHeight="1">
      <c r="A781" s="69" t="s">
        <v>167</v>
      </c>
      <c r="B781" s="69" t="s">
        <v>167</v>
      </c>
      <c r="C781" s="69" t="s">
        <v>698</v>
      </c>
      <c r="D781" s="69" t="s">
        <v>2758</v>
      </c>
      <c r="E781" s="69" t="s">
        <v>548</v>
      </c>
      <c r="F781" s="69" t="s">
        <v>339</v>
      </c>
      <c r="G781" s="69" t="s">
        <v>382</v>
      </c>
      <c r="H781" s="69" t="s">
        <v>545</v>
      </c>
      <c r="I781" s="69" t="s">
        <v>398</v>
      </c>
      <c r="J781" s="77">
        <v>1</v>
      </c>
      <c r="K781" s="77">
        <v>460</v>
      </c>
      <c r="L781" s="368">
        <f t="shared" si="21"/>
        <v>460</v>
      </c>
      <c r="M781" s="69" t="s">
        <v>2759</v>
      </c>
      <c r="N781" s="69" t="s">
        <v>2755</v>
      </c>
    </row>
    <row r="782" spans="1:14" ht="20.100000000000001" customHeight="1">
      <c r="A782" s="69" t="s">
        <v>167</v>
      </c>
      <c r="B782" s="69" t="s">
        <v>167</v>
      </c>
      <c r="C782" s="69" t="s">
        <v>698</v>
      </c>
      <c r="D782" s="69" t="s">
        <v>2758</v>
      </c>
      <c r="E782" s="69" t="s">
        <v>548</v>
      </c>
      <c r="F782" s="69" t="s">
        <v>339</v>
      </c>
      <c r="G782" s="69" t="s">
        <v>382</v>
      </c>
      <c r="H782" s="69" t="s">
        <v>545</v>
      </c>
      <c r="I782" s="69" t="s">
        <v>399</v>
      </c>
      <c r="J782" s="77">
        <v>1</v>
      </c>
      <c r="K782" s="77">
        <v>960</v>
      </c>
      <c r="L782" s="368">
        <f t="shared" si="21"/>
        <v>960</v>
      </c>
      <c r="M782" s="69" t="s">
        <v>2760</v>
      </c>
      <c r="N782" s="69" t="s">
        <v>2755</v>
      </c>
    </row>
    <row r="783" spans="1:14" ht="20.100000000000001" customHeight="1">
      <c r="A783" s="69" t="s">
        <v>167</v>
      </c>
      <c r="B783" s="69" t="s">
        <v>167</v>
      </c>
      <c r="C783" s="69" t="s">
        <v>698</v>
      </c>
      <c r="D783" s="69" t="s">
        <v>2761</v>
      </c>
      <c r="E783" s="69" t="s">
        <v>548</v>
      </c>
      <c r="F783" s="69" t="s">
        <v>2762</v>
      </c>
      <c r="G783" s="69" t="s">
        <v>608</v>
      </c>
      <c r="H783" s="69" t="s">
        <v>2763</v>
      </c>
      <c r="I783" s="69" t="s">
        <v>389</v>
      </c>
      <c r="J783" s="77">
        <v>1</v>
      </c>
      <c r="K783" s="77">
        <v>1070</v>
      </c>
      <c r="L783" s="368">
        <f t="shared" si="21"/>
        <v>1070</v>
      </c>
      <c r="M783" s="69" t="s">
        <v>1229</v>
      </c>
      <c r="N783" s="69" t="s">
        <v>2764</v>
      </c>
    </row>
    <row r="784" spans="1:14" ht="20.100000000000001" customHeight="1">
      <c r="A784" s="69" t="s">
        <v>167</v>
      </c>
      <c r="B784" s="69" t="s">
        <v>167</v>
      </c>
      <c r="C784" s="69" t="s">
        <v>698</v>
      </c>
      <c r="D784" s="69" t="s">
        <v>2761</v>
      </c>
      <c r="E784" s="69" t="s">
        <v>548</v>
      </c>
      <c r="F784" s="69" t="s">
        <v>2762</v>
      </c>
      <c r="G784" s="69" t="s">
        <v>608</v>
      </c>
      <c r="H784" s="69" t="s">
        <v>2765</v>
      </c>
      <c r="I784" s="69" t="s">
        <v>422</v>
      </c>
      <c r="J784" s="77">
        <v>1</v>
      </c>
      <c r="K784" s="77">
        <v>1367</v>
      </c>
      <c r="L784" s="368">
        <f t="shared" si="21"/>
        <v>1367</v>
      </c>
      <c r="M784" s="69" t="s">
        <v>1229</v>
      </c>
      <c r="N784" s="69" t="s">
        <v>2764</v>
      </c>
    </row>
    <row r="785" spans="1:14" ht="20.100000000000001" customHeight="1">
      <c r="A785" s="69" t="s">
        <v>651</v>
      </c>
      <c r="B785" s="69" t="s">
        <v>1474</v>
      </c>
      <c r="C785" s="69" t="s">
        <v>698</v>
      </c>
      <c r="D785" s="69" t="s">
        <v>2766</v>
      </c>
      <c r="E785" s="69" t="s">
        <v>128</v>
      </c>
      <c r="F785" s="69" t="s">
        <v>576</v>
      </c>
      <c r="G785" s="69" t="s">
        <v>405</v>
      </c>
      <c r="H785" s="69" t="s">
        <v>2767</v>
      </c>
      <c r="I785" s="69" t="s">
        <v>414</v>
      </c>
      <c r="J785" s="77">
        <v>5</v>
      </c>
      <c r="K785" s="77">
        <v>75</v>
      </c>
      <c r="L785" s="368">
        <f t="shared" si="21"/>
        <v>375</v>
      </c>
      <c r="M785" s="69" t="s">
        <v>2768</v>
      </c>
      <c r="N785" s="69" t="s">
        <v>2769</v>
      </c>
    </row>
    <row r="786" spans="1:14" ht="20.100000000000001" customHeight="1">
      <c r="A786" s="69" t="s">
        <v>167</v>
      </c>
      <c r="B786" s="69" t="s">
        <v>167</v>
      </c>
      <c r="C786" s="69" t="s">
        <v>698</v>
      </c>
      <c r="D786" s="69" t="s">
        <v>2770</v>
      </c>
      <c r="E786" s="69" t="s">
        <v>562</v>
      </c>
      <c r="F786" s="69" t="s">
        <v>50</v>
      </c>
      <c r="G786" s="69" t="s">
        <v>2771</v>
      </c>
      <c r="H786" s="69" t="s">
        <v>2772</v>
      </c>
      <c r="I786" s="69" t="s">
        <v>398</v>
      </c>
      <c r="J786" s="77">
        <v>1</v>
      </c>
      <c r="K786" s="77">
        <v>7330</v>
      </c>
      <c r="L786" s="368">
        <f t="shared" si="21"/>
        <v>7330</v>
      </c>
      <c r="M786" s="69" t="s">
        <v>2773</v>
      </c>
      <c r="N786" s="69" t="s">
        <v>2774</v>
      </c>
    </row>
    <row r="787" spans="1:14" ht="20.100000000000001" customHeight="1">
      <c r="A787" s="69" t="s">
        <v>167</v>
      </c>
      <c r="B787" s="69" t="s">
        <v>167</v>
      </c>
      <c r="C787" s="69" t="s">
        <v>698</v>
      </c>
      <c r="D787" s="69" t="s">
        <v>2770</v>
      </c>
      <c r="E787" s="69" t="s">
        <v>562</v>
      </c>
      <c r="F787" s="69" t="s">
        <v>50</v>
      </c>
      <c r="G787" s="69" t="s">
        <v>2771</v>
      </c>
      <c r="H787" s="69" t="s">
        <v>2772</v>
      </c>
      <c r="I787" s="69" t="s">
        <v>398</v>
      </c>
      <c r="J787" s="77">
        <v>1</v>
      </c>
      <c r="K787" s="77">
        <v>7330</v>
      </c>
      <c r="L787" s="368">
        <f t="shared" si="21"/>
        <v>7330</v>
      </c>
      <c r="M787" s="69" t="s">
        <v>2775</v>
      </c>
      <c r="N787" s="69" t="s">
        <v>2774</v>
      </c>
    </row>
    <row r="788" spans="1:14" ht="20.100000000000001" customHeight="1">
      <c r="A788" s="69" t="s">
        <v>167</v>
      </c>
      <c r="B788" s="69" t="s">
        <v>167</v>
      </c>
      <c r="C788" s="69" t="s">
        <v>698</v>
      </c>
      <c r="D788" s="69" t="s">
        <v>2776</v>
      </c>
      <c r="E788" s="69" t="s">
        <v>562</v>
      </c>
      <c r="F788" s="69" t="s">
        <v>2486</v>
      </c>
      <c r="G788" s="69" t="s">
        <v>604</v>
      </c>
      <c r="H788" s="69" t="s">
        <v>540</v>
      </c>
      <c r="I788" s="69" t="s">
        <v>389</v>
      </c>
      <c r="J788" s="77">
        <v>6</v>
      </c>
      <c r="K788" s="77">
        <v>502</v>
      </c>
      <c r="L788" s="368">
        <f t="shared" si="21"/>
        <v>3012</v>
      </c>
      <c r="M788" s="69" t="s">
        <v>2777</v>
      </c>
      <c r="N788" s="69" t="s">
        <v>2774</v>
      </c>
    </row>
    <row r="789" spans="1:14" ht="20.100000000000001" customHeight="1">
      <c r="A789" s="69" t="s">
        <v>167</v>
      </c>
      <c r="B789" s="69" t="s">
        <v>167</v>
      </c>
      <c r="C789" s="69" t="s">
        <v>698</v>
      </c>
      <c r="D789" s="69" t="s">
        <v>2776</v>
      </c>
      <c r="E789" s="69" t="s">
        <v>562</v>
      </c>
      <c r="F789" s="69" t="s">
        <v>2486</v>
      </c>
      <c r="G789" s="69" t="s">
        <v>604</v>
      </c>
      <c r="H789" s="69" t="s">
        <v>540</v>
      </c>
      <c r="I789" s="69" t="s">
        <v>398</v>
      </c>
      <c r="J789" s="77">
        <v>5</v>
      </c>
      <c r="K789" s="77">
        <v>626</v>
      </c>
      <c r="L789" s="368">
        <f t="shared" si="21"/>
        <v>3130</v>
      </c>
      <c r="M789" s="69" t="s">
        <v>2777</v>
      </c>
      <c r="N789" s="69" t="s">
        <v>2774</v>
      </c>
    </row>
    <row r="790" spans="1:14" ht="20.100000000000001" customHeight="1">
      <c r="A790" s="69" t="s">
        <v>167</v>
      </c>
      <c r="B790" s="69" t="s">
        <v>167</v>
      </c>
      <c r="C790" s="69" t="s">
        <v>698</v>
      </c>
      <c r="D790" s="69" t="s">
        <v>2776</v>
      </c>
      <c r="E790" s="69" t="s">
        <v>562</v>
      </c>
      <c r="F790" s="69" t="s">
        <v>2486</v>
      </c>
      <c r="G790" s="69" t="s">
        <v>604</v>
      </c>
      <c r="H790" s="69" t="s">
        <v>540</v>
      </c>
      <c r="I790" s="69" t="s">
        <v>422</v>
      </c>
      <c r="J790" s="77">
        <v>13</v>
      </c>
      <c r="K790" s="77">
        <v>830</v>
      </c>
      <c r="L790" s="368">
        <f t="shared" si="21"/>
        <v>10790</v>
      </c>
      <c r="M790" s="69" t="s">
        <v>2777</v>
      </c>
      <c r="N790" s="69" t="s">
        <v>2774</v>
      </c>
    </row>
    <row r="791" spans="1:14" ht="20.100000000000001" customHeight="1">
      <c r="A791" s="69" t="s">
        <v>167</v>
      </c>
      <c r="B791" s="69" t="s">
        <v>167</v>
      </c>
      <c r="C791" s="69" t="s">
        <v>698</v>
      </c>
      <c r="D791" s="69" t="s">
        <v>2776</v>
      </c>
      <c r="E791" s="69" t="s">
        <v>562</v>
      </c>
      <c r="F791" s="69" t="s">
        <v>2486</v>
      </c>
      <c r="G791" s="78" t="s">
        <v>604</v>
      </c>
      <c r="H791" s="69" t="s">
        <v>540</v>
      </c>
      <c r="I791" s="69" t="s">
        <v>423</v>
      </c>
      <c r="J791" s="77">
        <v>4</v>
      </c>
      <c r="K791" s="77">
        <v>185</v>
      </c>
      <c r="L791" s="368">
        <f t="shared" si="21"/>
        <v>740</v>
      </c>
      <c r="M791" s="69" t="s">
        <v>2778</v>
      </c>
      <c r="N791" s="69" t="s">
        <v>2774</v>
      </c>
    </row>
    <row r="792" spans="1:14" ht="20.100000000000001" customHeight="1">
      <c r="A792" s="69" t="s">
        <v>167</v>
      </c>
      <c r="B792" s="69" t="s">
        <v>167</v>
      </c>
      <c r="C792" s="69" t="s">
        <v>698</v>
      </c>
      <c r="D792" s="69" t="s">
        <v>2776</v>
      </c>
      <c r="E792" s="69" t="s">
        <v>562</v>
      </c>
      <c r="F792" s="69" t="s">
        <v>2486</v>
      </c>
      <c r="G792" s="69" t="s">
        <v>604</v>
      </c>
      <c r="H792" s="69" t="s">
        <v>540</v>
      </c>
      <c r="I792" s="69" t="s">
        <v>399</v>
      </c>
      <c r="J792" s="77">
        <v>6</v>
      </c>
      <c r="K792" s="77">
        <v>345</v>
      </c>
      <c r="L792" s="368">
        <f t="shared" si="21"/>
        <v>2070</v>
      </c>
      <c r="M792" s="69" t="s">
        <v>2778</v>
      </c>
      <c r="N792" s="69" t="s">
        <v>2774</v>
      </c>
    </row>
    <row r="793" spans="1:14" ht="20.100000000000001" customHeight="1">
      <c r="A793" s="69" t="s">
        <v>167</v>
      </c>
      <c r="B793" s="69" t="s">
        <v>167</v>
      </c>
      <c r="C793" s="69" t="s">
        <v>698</v>
      </c>
      <c r="D793" s="69" t="s">
        <v>2776</v>
      </c>
      <c r="E793" s="69" t="s">
        <v>562</v>
      </c>
      <c r="F793" s="69" t="s">
        <v>2486</v>
      </c>
      <c r="G793" s="69" t="s">
        <v>604</v>
      </c>
      <c r="H793" s="69" t="s">
        <v>540</v>
      </c>
      <c r="I793" s="69" t="s">
        <v>422</v>
      </c>
      <c r="J793" s="77">
        <v>6</v>
      </c>
      <c r="K793" s="77">
        <v>830</v>
      </c>
      <c r="L793" s="368">
        <f t="shared" si="21"/>
        <v>4980</v>
      </c>
      <c r="M793" s="69" t="s">
        <v>2778</v>
      </c>
      <c r="N793" s="69" t="s">
        <v>2774</v>
      </c>
    </row>
    <row r="794" spans="1:14" ht="20.100000000000001" customHeight="1">
      <c r="A794" s="69" t="s">
        <v>167</v>
      </c>
      <c r="B794" s="69" t="s">
        <v>167</v>
      </c>
      <c r="C794" s="69" t="s">
        <v>698</v>
      </c>
      <c r="D794" s="69" t="s">
        <v>2776</v>
      </c>
      <c r="E794" s="69" t="s">
        <v>562</v>
      </c>
      <c r="F794" s="69" t="s">
        <v>2486</v>
      </c>
      <c r="G794" s="69" t="s">
        <v>604</v>
      </c>
      <c r="H794" s="69" t="s">
        <v>540</v>
      </c>
      <c r="I794" s="69" t="s">
        <v>411</v>
      </c>
      <c r="J794" s="77">
        <v>3</v>
      </c>
      <c r="K794" s="77">
        <v>1450</v>
      </c>
      <c r="L794" s="368">
        <f t="shared" si="21"/>
        <v>4350</v>
      </c>
      <c r="M794" s="69" t="s">
        <v>2778</v>
      </c>
      <c r="N794" s="69" t="s">
        <v>2774</v>
      </c>
    </row>
    <row r="795" spans="1:14" ht="20.100000000000001" customHeight="1">
      <c r="A795" s="69" t="s">
        <v>167</v>
      </c>
      <c r="B795" s="69" t="s">
        <v>167</v>
      </c>
      <c r="C795" s="69" t="s">
        <v>698</v>
      </c>
      <c r="D795" s="69" t="s">
        <v>2776</v>
      </c>
      <c r="E795" s="69" t="s">
        <v>562</v>
      </c>
      <c r="F795" s="69" t="s">
        <v>2486</v>
      </c>
      <c r="G795" s="69" t="s">
        <v>604</v>
      </c>
      <c r="H795" s="69" t="s">
        <v>540</v>
      </c>
      <c r="I795" s="69" t="s">
        <v>472</v>
      </c>
      <c r="J795" s="77">
        <v>3</v>
      </c>
      <c r="K795" s="77">
        <v>2082</v>
      </c>
      <c r="L795" s="368">
        <f t="shared" si="21"/>
        <v>6246</v>
      </c>
      <c r="M795" s="69" t="s">
        <v>2778</v>
      </c>
      <c r="N795" s="69" t="s">
        <v>2774</v>
      </c>
    </row>
    <row r="796" spans="1:14" ht="20.100000000000001" customHeight="1">
      <c r="A796" s="69" t="s">
        <v>167</v>
      </c>
      <c r="B796" s="69" t="s">
        <v>167</v>
      </c>
      <c r="C796" s="69" t="s">
        <v>698</v>
      </c>
      <c r="D796" s="69" t="s">
        <v>2776</v>
      </c>
      <c r="E796" s="69" t="s">
        <v>562</v>
      </c>
      <c r="F796" s="69" t="s">
        <v>2486</v>
      </c>
      <c r="G796" s="69" t="s">
        <v>2779</v>
      </c>
      <c r="H796" s="69" t="s">
        <v>540</v>
      </c>
      <c r="I796" s="69" t="s">
        <v>398</v>
      </c>
      <c r="J796" s="77">
        <v>2</v>
      </c>
      <c r="K796" s="77">
        <v>626</v>
      </c>
      <c r="L796" s="368">
        <f t="shared" si="21"/>
        <v>1252</v>
      </c>
      <c r="M796" s="69" t="s">
        <v>2780</v>
      </c>
      <c r="N796" s="69" t="s">
        <v>2774</v>
      </c>
    </row>
    <row r="797" spans="1:14" ht="20.100000000000001" customHeight="1">
      <c r="A797" s="69" t="s">
        <v>167</v>
      </c>
      <c r="B797" s="69" t="s">
        <v>167</v>
      </c>
      <c r="C797" s="69" t="s">
        <v>698</v>
      </c>
      <c r="D797" s="69" t="s">
        <v>2776</v>
      </c>
      <c r="E797" s="69" t="s">
        <v>562</v>
      </c>
      <c r="F797" s="69" t="s">
        <v>2486</v>
      </c>
      <c r="G797" s="69" t="s">
        <v>2779</v>
      </c>
      <c r="H797" s="69" t="s">
        <v>540</v>
      </c>
      <c r="I797" s="69" t="s">
        <v>422</v>
      </c>
      <c r="J797" s="77">
        <v>2</v>
      </c>
      <c r="K797" s="77">
        <v>830</v>
      </c>
      <c r="L797" s="368">
        <f t="shared" si="21"/>
        <v>1660</v>
      </c>
      <c r="M797" s="69" t="s">
        <v>2781</v>
      </c>
      <c r="N797" s="69" t="s">
        <v>2774</v>
      </c>
    </row>
    <row r="798" spans="1:14" ht="20.100000000000001" customHeight="1">
      <c r="A798" s="69" t="s">
        <v>167</v>
      </c>
      <c r="B798" s="69" t="s">
        <v>167</v>
      </c>
      <c r="C798" s="69" t="s">
        <v>698</v>
      </c>
      <c r="D798" s="69" t="s">
        <v>2776</v>
      </c>
      <c r="E798" s="69" t="s">
        <v>562</v>
      </c>
      <c r="F798" s="69" t="s">
        <v>2486</v>
      </c>
      <c r="G798" s="69" t="s">
        <v>604</v>
      </c>
      <c r="H798" s="69" t="s">
        <v>540</v>
      </c>
      <c r="I798" s="69" t="s">
        <v>411</v>
      </c>
      <c r="J798" s="77">
        <v>2</v>
      </c>
      <c r="K798" s="77">
        <v>1450</v>
      </c>
      <c r="L798" s="368">
        <f t="shared" si="21"/>
        <v>2900</v>
      </c>
      <c r="M798" s="69" t="s">
        <v>2782</v>
      </c>
      <c r="N798" s="69" t="s">
        <v>2774</v>
      </c>
    </row>
    <row r="799" spans="1:14" ht="20.100000000000001" customHeight="1">
      <c r="A799" s="69" t="s">
        <v>167</v>
      </c>
      <c r="B799" s="69" t="s">
        <v>167</v>
      </c>
      <c r="C799" s="69" t="s">
        <v>698</v>
      </c>
      <c r="D799" s="69" t="s">
        <v>2776</v>
      </c>
      <c r="E799" s="69" t="s">
        <v>562</v>
      </c>
      <c r="F799" s="69" t="s">
        <v>2486</v>
      </c>
      <c r="G799" s="69" t="s">
        <v>604</v>
      </c>
      <c r="H799" s="69" t="s">
        <v>540</v>
      </c>
      <c r="I799" s="69" t="s">
        <v>472</v>
      </c>
      <c r="J799" s="77">
        <v>2</v>
      </c>
      <c r="K799" s="77">
        <v>2082</v>
      </c>
      <c r="L799" s="368">
        <f t="shared" si="21"/>
        <v>4164</v>
      </c>
      <c r="M799" s="69" t="s">
        <v>2782</v>
      </c>
      <c r="N799" s="69" t="s">
        <v>2774</v>
      </c>
    </row>
    <row r="800" spans="1:14" ht="20.100000000000001" customHeight="1">
      <c r="A800" s="69" t="s">
        <v>167</v>
      </c>
      <c r="B800" s="69" t="s">
        <v>167</v>
      </c>
      <c r="C800" s="69" t="s">
        <v>698</v>
      </c>
      <c r="D800" s="69" t="s">
        <v>2776</v>
      </c>
      <c r="E800" s="69" t="s">
        <v>562</v>
      </c>
      <c r="F800" s="69" t="s">
        <v>2486</v>
      </c>
      <c r="G800" s="69" t="s">
        <v>2779</v>
      </c>
      <c r="H800" s="69" t="s">
        <v>540</v>
      </c>
      <c r="I800" s="69" t="s">
        <v>472</v>
      </c>
      <c r="J800" s="77">
        <v>2</v>
      </c>
      <c r="K800" s="77">
        <v>2082</v>
      </c>
      <c r="L800" s="368">
        <f t="shared" si="21"/>
        <v>4164</v>
      </c>
      <c r="M800" s="69" t="s">
        <v>2781</v>
      </c>
      <c r="N800" s="69" t="s">
        <v>2774</v>
      </c>
    </row>
    <row r="801" spans="1:14" ht="20.100000000000001" customHeight="1">
      <c r="A801" s="69" t="s">
        <v>167</v>
      </c>
      <c r="B801" s="69" t="s">
        <v>167</v>
      </c>
      <c r="C801" s="69" t="s">
        <v>698</v>
      </c>
      <c r="D801" s="69" t="s">
        <v>2783</v>
      </c>
      <c r="E801" s="69" t="s">
        <v>562</v>
      </c>
      <c r="F801" s="69" t="s">
        <v>2512</v>
      </c>
      <c r="G801" s="69" t="s">
        <v>111</v>
      </c>
      <c r="H801" s="69" t="s">
        <v>409</v>
      </c>
      <c r="I801" s="69" t="s">
        <v>398</v>
      </c>
      <c r="J801" s="77">
        <v>3</v>
      </c>
      <c r="K801" s="77">
        <v>580</v>
      </c>
      <c r="L801" s="368">
        <f t="shared" si="21"/>
        <v>1740</v>
      </c>
      <c r="M801" s="69" t="s">
        <v>2784</v>
      </c>
      <c r="N801" s="69" t="s">
        <v>2774</v>
      </c>
    </row>
    <row r="802" spans="1:14" ht="20.100000000000001" customHeight="1">
      <c r="A802" s="69" t="s">
        <v>167</v>
      </c>
      <c r="B802" s="69" t="s">
        <v>167</v>
      </c>
      <c r="C802" s="69" t="s">
        <v>698</v>
      </c>
      <c r="D802" s="69" t="s">
        <v>2783</v>
      </c>
      <c r="E802" s="69" t="s">
        <v>562</v>
      </c>
      <c r="F802" s="69" t="s">
        <v>2512</v>
      </c>
      <c r="G802" s="69" t="s">
        <v>111</v>
      </c>
      <c r="H802" s="69" t="s">
        <v>409</v>
      </c>
      <c r="I802" s="69" t="s">
        <v>411</v>
      </c>
      <c r="J802" s="77">
        <v>1</v>
      </c>
      <c r="K802" s="77">
        <v>1960</v>
      </c>
      <c r="L802" s="368">
        <f t="shared" si="21"/>
        <v>1960</v>
      </c>
      <c r="M802" s="69" t="s">
        <v>2784</v>
      </c>
      <c r="N802" s="69" t="s">
        <v>2774</v>
      </c>
    </row>
    <row r="803" spans="1:14" ht="20.100000000000001" customHeight="1">
      <c r="A803" s="69" t="s">
        <v>167</v>
      </c>
      <c r="B803" s="69" t="s">
        <v>167</v>
      </c>
      <c r="C803" s="69" t="s">
        <v>698</v>
      </c>
      <c r="D803" s="69" t="s">
        <v>2783</v>
      </c>
      <c r="E803" s="69" t="s">
        <v>562</v>
      </c>
      <c r="F803" s="69" t="s">
        <v>2512</v>
      </c>
      <c r="G803" s="69" t="s">
        <v>111</v>
      </c>
      <c r="H803" s="69" t="s">
        <v>409</v>
      </c>
      <c r="I803" s="69" t="s">
        <v>411</v>
      </c>
      <c r="J803" s="77">
        <v>3</v>
      </c>
      <c r="K803" s="77">
        <v>1960</v>
      </c>
      <c r="L803" s="368">
        <f t="shared" si="21"/>
        <v>5880</v>
      </c>
      <c r="M803" s="69" t="s">
        <v>2785</v>
      </c>
      <c r="N803" s="69" t="s">
        <v>2774</v>
      </c>
    </row>
    <row r="804" spans="1:14" ht="20.100000000000001" customHeight="1">
      <c r="A804" s="69" t="s">
        <v>167</v>
      </c>
      <c r="B804" s="69" t="s">
        <v>167</v>
      </c>
      <c r="C804" s="69" t="s">
        <v>698</v>
      </c>
      <c r="D804" s="69" t="s">
        <v>2783</v>
      </c>
      <c r="E804" s="69" t="s">
        <v>562</v>
      </c>
      <c r="F804" s="69" t="s">
        <v>2512</v>
      </c>
      <c r="G804" s="69" t="s">
        <v>111</v>
      </c>
      <c r="H804" s="69" t="s">
        <v>435</v>
      </c>
      <c r="I804" s="69" t="s">
        <v>398</v>
      </c>
      <c r="J804" s="77">
        <v>3</v>
      </c>
      <c r="K804" s="77">
        <v>580</v>
      </c>
      <c r="L804" s="368">
        <f t="shared" si="21"/>
        <v>1740</v>
      </c>
      <c r="M804" s="69" t="s">
        <v>2786</v>
      </c>
      <c r="N804" s="69" t="s">
        <v>2774</v>
      </c>
    </row>
    <row r="805" spans="1:14" ht="20.100000000000001" customHeight="1">
      <c r="A805" s="69" t="s">
        <v>167</v>
      </c>
      <c r="B805" s="69" t="s">
        <v>167</v>
      </c>
      <c r="C805" s="69" t="s">
        <v>698</v>
      </c>
      <c r="D805" s="69" t="s">
        <v>2783</v>
      </c>
      <c r="E805" s="69" t="s">
        <v>562</v>
      </c>
      <c r="F805" s="69" t="s">
        <v>2512</v>
      </c>
      <c r="G805" s="69" t="s">
        <v>111</v>
      </c>
      <c r="H805" s="69" t="s">
        <v>435</v>
      </c>
      <c r="I805" s="69" t="s">
        <v>422</v>
      </c>
      <c r="J805" s="77">
        <v>1</v>
      </c>
      <c r="K805" s="77">
        <v>875</v>
      </c>
      <c r="L805" s="368">
        <f t="shared" si="21"/>
        <v>875</v>
      </c>
      <c r="M805" s="69" t="s">
        <v>2786</v>
      </c>
      <c r="N805" s="69" t="s">
        <v>2774</v>
      </c>
    </row>
    <row r="806" spans="1:14" ht="20.100000000000001" customHeight="1">
      <c r="A806" s="69" t="s">
        <v>167</v>
      </c>
      <c r="B806" s="69" t="s">
        <v>167</v>
      </c>
      <c r="C806" s="69" t="s">
        <v>698</v>
      </c>
      <c r="D806" s="69" t="s">
        <v>2783</v>
      </c>
      <c r="E806" s="69" t="s">
        <v>562</v>
      </c>
      <c r="F806" s="69" t="s">
        <v>2512</v>
      </c>
      <c r="G806" s="69" t="s">
        <v>111</v>
      </c>
      <c r="H806" s="69" t="s">
        <v>435</v>
      </c>
      <c r="I806" s="69" t="s">
        <v>411</v>
      </c>
      <c r="J806" s="77">
        <v>3</v>
      </c>
      <c r="K806" s="77">
        <v>1960</v>
      </c>
      <c r="L806" s="368">
        <f t="shared" si="21"/>
        <v>5880</v>
      </c>
      <c r="M806" s="69" t="s">
        <v>2786</v>
      </c>
      <c r="N806" s="69" t="s">
        <v>2774</v>
      </c>
    </row>
    <row r="807" spans="1:14" ht="20.100000000000001" customHeight="1">
      <c r="A807" s="69" t="s">
        <v>167</v>
      </c>
      <c r="B807" s="69" t="s">
        <v>167</v>
      </c>
      <c r="C807" s="69" t="s">
        <v>698</v>
      </c>
      <c r="D807" s="69" t="s">
        <v>2783</v>
      </c>
      <c r="E807" s="69" t="s">
        <v>562</v>
      </c>
      <c r="F807" s="69" t="s">
        <v>2512</v>
      </c>
      <c r="G807" s="69" t="s">
        <v>111</v>
      </c>
      <c r="H807" s="69" t="s">
        <v>2787</v>
      </c>
      <c r="I807" s="69" t="s">
        <v>472</v>
      </c>
      <c r="J807" s="77">
        <v>1</v>
      </c>
      <c r="K807" s="77">
        <v>3686</v>
      </c>
      <c r="L807" s="368">
        <f t="shared" si="21"/>
        <v>3686</v>
      </c>
      <c r="M807" s="69" t="s">
        <v>2786</v>
      </c>
      <c r="N807" s="69" t="s">
        <v>2774</v>
      </c>
    </row>
    <row r="808" spans="1:14" ht="20.100000000000001" customHeight="1">
      <c r="A808" s="69" t="s">
        <v>167</v>
      </c>
      <c r="B808" s="69" t="s">
        <v>167</v>
      </c>
      <c r="C808" s="69" t="s">
        <v>698</v>
      </c>
      <c r="D808" s="69" t="s">
        <v>2783</v>
      </c>
      <c r="E808" s="69" t="s">
        <v>562</v>
      </c>
      <c r="F808" s="69" t="s">
        <v>2512</v>
      </c>
      <c r="G808" s="69" t="s">
        <v>106</v>
      </c>
      <c r="H808" s="69" t="s">
        <v>410</v>
      </c>
      <c r="I808" s="69" t="s">
        <v>389</v>
      </c>
      <c r="J808" s="77">
        <v>3</v>
      </c>
      <c r="K808" s="77">
        <v>948</v>
      </c>
      <c r="L808" s="368">
        <f t="shared" si="21"/>
        <v>2844</v>
      </c>
      <c r="M808" s="69" t="s">
        <v>2788</v>
      </c>
      <c r="N808" s="69" t="s">
        <v>2774</v>
      </c>
    </row>
    <row r="809" spans="1:14" ht="20.100000000000001" customHeight="1">
      <c r="A809" s="69" t="s">
        <v>167</v>
      </c>
      <c r="B809" s="69" t="s">
        <v>167</v>
      </c>
      <c r="C809" s="69" t="s">
        <v>698</v>
      </c>
      <c r="D809" s="69" t="s">
        <v>2783</v>
      </c>
      <c r="E809" s="69" t="s">
        <v>562</v>
      </c>
      <c r="F809" s="69" t="s">
        <v>2512</v>
      </c>
      <c r="G809" s="69" t="s">
        <v>106</v>
      </c>
      <c r="H809" s="69" t="s">
        <v>410</v>
      </c>
      <c r="I809" s="69" t="s">
        <v>398</v>
      </c>
      <c r="J809" s="77">
        <v>1</v>
      </c>
      <c r="K809" s="77">
        <v>1229</v>
      </c>
      <c r="L809" s="368">
        <f t="shared" si="21"/>
        <v>1229</v>
      </c>
      <c r="M809" s="69" t="s">
        <v>2788</v>
      </c>
      <c r="N809" s="69" t="s">
        <v>2774</v>
      </c>
    </row>
    <row r="810" spans="1:14" ht="20.100000000000001" customHeight="1">
      <c r="A810" s="69" t="s">
        <v>167</v>
      </c>
      <c r="B810" s="69" t="s">
        <v>167</v>
      </c>
      <c r="C810" s="69" t="s">
        <v>698</v>
      </c>
      <c r="D810" s="69" t="s">
        <v>2783</v>
      </c>
      <c r="E810" s="69" t="s">
        <v>562</v>
      </c>
      <c r="F810" s="69" t="s">
        <v>2512</v>
      </c>
      <c r="G810" s="69" t="s">
        <v>106</v>
      </c>
      <c r="H810" s="69" t="s">
        <v>410</v>
      </c>
      <c r="I810" s="69" t="s">
        <v>422</v>
      </c>
      <c r="J810" s="77">
        <v>2</v>
      </c>
      <c r="K810" s="77">
        <v>2165</v>
      </c>
      <c r="L810" s="368">
        <f t="shared" si="21"/>
        <v>4330</v>
      </c>
      <c r="M810" s="69" t="s">
        <v>2788</v>
      </c>
      <c r="N810" s="69" t="s">
        <v>2774</v>
      </c>
    </row>
    <row r="811" spans="1:14" ht="20.100000000000001" customHeight="1">
      <c r="A811" s="69" t="s">
        <v>167</v>
      </c>
      <c r="B811" s="69" t="s">
        <v>167</v>
      </c>
      <c r="C811" s="69" t="s">
        <v>698</v>
      </c>
      <c r="D811" s="69" t="s">
        <v>2783</v>
      </c>
      <c r="E811" s="69" t="s">
        <v>562</v>
      </c>
      <c r="F811" s="69" t="s">
        <v>2512</v>
      </c>
      <c r="G811" s="69" t="s">
        <v>106</v>
      </c>
      <c r="H811" s="69" t="s">
        <v>2789</v>
      </c>
      <c r="I811" s="69" t="s">
        <v>472</v>
      </c>
      <c r="J811" s="77">
        <v>3</v>
      </c>
      <c r="K811" s="77">
        <v>6150</v>
      </c>
      <c r="L811" s="368">
        <f t="shared" si="21"/>
        <v>18450</v>
      </c>
      <c r="M811" s="69" t="s">
        <v>2788</v>
      </c>
      <c r="N811" s="69" t="s">
        <v>2774</v>
      </c>
    </row>
    <row r="812" spans="1:14" ht="20.100000000000001" customHeight="1">
      <c r="A812" s="69" t="s">
        <v>167</v>
      </c>
      <c r="B812" s="69" t="s">
        <v>167</v>
      </c>
      <c r="C812" s="69" t="s">
        <v>698</v>
      </c>
      <c r="D812" s="69" t="s">
        <v>2783</v>
      </c>
      <c r="E812" s="69" t="s">
        <v>562</v>
      </c>
      <c r="F812" s="69" t="s">
        <v>2512</v>
      </c>
      <c r="G812" s="69" t="s">
        <v>106</v>
      </c>
      <c r="H812" s="69" t="s">
        <v>2789</v>
      </c>
      <c r="I812" s="69" t="s">
        <v>472</v>
      </c>
      <c r="J812" s="77">
        <v>2</v>
      </c>
      <c r="K812" s="77">
        <v>6150</v>
      </c>
      <c r="L812" s="368">
        <f t="shared" si="21"/>
        <v>12300</v>
      </c>
      <c r="M812" s="69" t="s">
        <v>2790</v>
      </c>
      <c r="N812" s="69" t="s">
        <v>2774</v>
      </c>
    </row>
    <row r="813" spans="1:14" ht="20.100000000000001" customHeight="1">
      <c r="A813" s="69" t="s">
        <v>167</v>
      </c>
      <c r="B813" s="69" t="s">
        <v>167</v>
      </c>
      <c r="C813" s="69" t="s">
        <v>698</v>
      </c>
      <c r="D813" s="69" t="s">
        <v>2791</v>
      </c>
      <c r="E813" s="69" t="s">
        <v>562</v>
      </c>
      <c r="F813" s="69" t="s">
        <v>44</v>
      </c>
      <c r="G813" s="69" t="s">
        <v>121</v>
      </c>
      <c r="H813" s="69" t="s">
        <v>443</v>
      </c>
      <c r="I813" s="69" t="s">
        <v>419</v>
      </c>
      <c r="J813" s="77">
        <v>16</v>
      </c>
      <c r="K813" s="77">
        <v>39.299999999999997</v>
      </c>
      <c r="L813" s="368">
        <f t="shared" si="21"/>
        <v>628.79999999999995</v>
      </c>
      <c r="M813" s="69" t="s">
        <v>2792</v>
      </c>
      <c r="N813" s="69" t="s">
        <v>2774</v>
      </c>
    </row>
    <row r="814" spans="1:14" ht="20.100000000000001" customHeight="1">
      <c r="A814" s="69" t="s">
        <v>167</v>
      </c>
      <c r="B814" s="69" t="s">
        <v>167</v>
      </c>
      <c r="C814" s="69" t="s">
        <v>698</v>
      </c>
      <c r="D814" s="69" t="s">
        <v>2791</v>
      </c>
      <c r="E814" s="69" t="s">
        <v>562</v>
      </c>
      <c r="F814" s="69" t="s">
        <v>44</v>
      </c>
      <c r="G814" s="69" t="s">
        <v>121</v>
      </c>
      <c r="H814" s="69" t="s">
        <v>443</v>
      </c>
      <c r="I814" s="69" t="s">
        <v>423</v>
      </c>
      <c r="J814" s="77">
        <v>20</v>
      </c>
      <c r="K814" s="77">
        <v>97.6</v>
      </c>
      <c r="L814" s="368">
        <f t="shared" si="21"/>
        <v>1952</v>
      </c>
      <c r="M814" s="69" t="s">
        <v>2792</v>
      </c>
      <c r="N814" s="69" t="s">
        <v>2774</v>
      </c>
    </row>
    <row r="815" spans="1:14" ht="20.100000000000001" customHeight="1">
      <c r="A815" s="69" t="s">
        <v>167</v>
      </c>
      <c r="B815" s="69" t="s">
        <v>167</v>
      </c>
      <c r="C815" s="69" t="s">
        <v>698</v>
      </c>
      <c r="D815" s="69" t="s">
        <v>2793</v>
      </c>
      <c r="E815" s="69" t="s">
        <v>548</v>
      </c>
      <c r="F815" s="69" t="s">
        <v>339</v>
      </c>
      <c r="G815" s="69" t="s">
        <v>382</v>
      </c>
      <c r="H815" s="69" t="s">
        <v>545</v>
      </c>
      <c r="I815" s="69" t="s">
        <v>399</v>
      </c>
      <c r="J815" s="77">
        <v>1</v>
      </c>
      <c r="K815" s="77">
        <v>460</v>
      </c>
      <c r="L815" s="368">
        <f t="shared" ref="L815:L878" si="22">K815*J815</f>
        <v>460</v>
      </c>
      <c r="M815" s="69" t="s">
        <v>2794</v>
      </c>
      <c r="N815" s="69" t="s">
        <v>2795</v>
      </c>
    </row>
    <row r="816" spans="1:14" ht="20.100000000000001" customHeight="1">
      <c r="A816" s="69" t="s">
        <v>167</v>
      </c>
      <c r="B816" s="69" t="s">
        <v>167</v>
      </c>
      <c r="C816" s="69" t="s">
        <v>698</v>
      </c>
      <c r="D816" s="69" t="s">
        <v>2796</v>
      </c>
      <c r="E816" s="69" t="s">
        <v>562</v>
      </c>
      <c r="F816" s="69" t="s">
        <v>44</v>
      </c>
      <c r="G816" s="69" t="s">
        <v>121</v>
      </c>
      <c r="H816" s="69" t="s">
        <v>464</v>
      </c>
      <c r="I816" s="69" t="s">
        <v>438</v>
      </c>
      <c r="J816" s="77">
        <v>110</v>
      </c>
      <c r="K816" s="77">
        <v>11.3</v>
      </c>
      <c r="L816" s="368">
        <f t="shared" si="22"/>
        <v>1243</v>
      </c>
      <c r="M816" s="69" t="s">
        <v>1168</v>
      </c>
      <c r="N816" s="69" t="s">
        <v>2797</v>
      </c>
    </row>
    <row r="817" spans="1:14" ht="20.100000000000001" customHeight="1">
      <c r="A817" s="69" t="s">
        <v>167</v>
      </c>
      <c r="B817" s="69" t="s">
        <v>167</v>
      </c>
      <c r="C817" s="69" t="s">
        <v>698</v>
      </c>
      <c r="D817" s="69" t="s">
        <v>2796</v>
      </c>
      <c r="E817" s="69" t="s">
        <v>562</v>
      </c>
      <c r="F817" s="69" t="s">
        <v>44</v>
      </c>
      <c r="G817" s="69" t="s">
        <v>121</v>
      </c>
      <c r="H817" s="69" t="s">
        <v>464</v>
      </c>
      <c r="I817" s="69" t="s">
        <v>419</v>
      </c>
      <c r="J817" s="77">
        <v>56</v>
      </c>
      <c r="K817" s="77">
        <v>20.2</v>
      </c>
      <c r="L817" s="368">
        <f t="shared" si="22"/>
        <v>1131.2</v>
      </c>
      <c r="M817" s="69" t="s">
        <v>1168</v>
      </c>
      <c r="N817" s="69" t="s">
        <v>2797</v>
      </c>
    </row>
    <row r="818" spans="1:14" ht="20.100000000000001" customHeight="1">
      <c r="A818" s="69" t="s">
        <v>167</v>
      </c>
      <c r="B818" s="69" t="s">
        <v>167</v>
      </c>
      <c r="C818" s="69" t="s">
        <v>698</v>
      </c>
      <c r="D818" s="69" t="s">
        <v>2796</v>
      </c>
      <c r="E818" s="69" t="s">
        <v>562</v>
      </c>
      <c r="F818" s="69" t="s">
        <v>44</v>
      </c>
      <c r="G818" s="69" t="s">
        <v>121</v>
      </c>
      <c r="H818" s="69" t="s">
        <v>464</v>
      </c>
      <c r="I818" s="69" t="s">
        <v>428</v>
      </c>
      <c r="J818" s="77">
        <v>50</v>
      </c>
      <c r="K818" s="77">
        <v>44</v>
      </c>
      <c r="L818" s="368">
        <f t="shared" si="22"/>
        <v>2200</v>
      </c>
      <c r="M818" s="69" t="s">
        <v>1168</v>
      </c>
      <c r="N818" s="69" t="s">
        <v>2797</v>
      </c>
    </row>
    <row r="819" spans="1:14" ht="20.100000000000001" customHeight="1">
      <c r="A819" s="69" t="s">
        <v>167</v>
      </c>
      <c r="B819" s="69" t="s">
        <v>167</v>
      </c>
      <c r="C819" s="69" t="s">
        <v>698</v>
      </c>
      <c r="D819" s="69" t="s">
        <v>2796</v>
      </c>
      <c r="E819" s="69" t="s">
        <v>562</v>
      </c>
      <c r="F819" s="69" t="s">
        <v>44</v>
      </c>
      <c r="G819" s="69" t="s">
        <v>121</v>
      </c>
      <c r="H819" s="69" t="s">
        <v>464</v>
      </c>
      <c r="I819" s="69" t="s">
        <v>438</v>
      </c>
      <c r="J819" s="77">
        <v>12</v>
      </c>
      <c r="K819" s="77">
        <v>11.3</v>
      </c>
      <c r="L819" s="368">
        <f t="shared" si="22"/>
        <v>135.60000000000002</v>
      </c>
      <c r="M819" s="69" t="s">
        <v>1168</v>
      </c>
      <c r="N819" s="69" t="s">
        <v>2797</v>
      </c>
    </row>
    <row r="820" spans="1:14" ht="20.100000000000001" customHeight="1">
      <c r="A820" s="69" t="s">
        <v>167</v>
      </c>
      <c r="B820" s="69" t="s">
        <v>167</v>
      </c>
      <c r="C820" s="69" t="s">
        <v>698</v>
      </c>
      <c r="D820" s="69" t="s">
        <v>2796</v>
      </c>
      <c r="E820" s="69" t="s">
        <v>562</v>
      </c>
      <c r="F820" s="69" t="s">
        <v>44</v>
      </c>
      <c r="G820" s="69" t="s">
        <v>121</v>
      </c>
      <c r="H820" s="69" t="s">
        <v>464</v>
      </c>
      <c r="I820" s="69" t="s">
        <v>423</v>
      </c>
      <c r="J820" s="77">
        <v>12</v>
      </c>
      <c r="K820" s="77">
        <v>65.5</v>
      </c>
      <c r="L820" s="368">
        <f t="shared" si="22"/>
        <v>786</v>
      </c>
      <c r="M820" s="69" t="s">
        <v>1168</v>
      </c>
      <c r="N820" s="69" t="s">
        <v>2797</v>
      </c>
    </row>
    <row r="821" spans="1:14" ht="20.100000000000001" customHeight="1">
      <c r="A821" s="69" t="s">
        <v>167</v>
      </c>
      <c r="B821" s="69" t="s">
        <v>167</v>
      </c>
      <c r="C821" s="69" t="s">
        <v>698</v>
      </c>
      <c r="D821" s="69" t="s">
        <v>2798</v>
      </c>
      <c r="E821" s="69" t="s">
        <v>562</v>
      </c>
      <c r="F821" s="69" t="s">
        <v>2676</v>
      </c>
      <c r="G821" s="69" t="s">
        <v>2799</v>
      </c>
      <c r="H821" s="69" t="s">
        <v>2800</v>
      </c>
      <c r="I821" s="69" t="s">
        <v>423</v>
      </c>
      <c r="J821" s="77">
        <v>1</v>
      </c>
      <c r="K821" s="77">
        <v>340</v>
      </c>
      <c r="L821" s="368">
        <f t="shared" si="22"/>
        <v>340</v>
      </c>
      <c r="M821" s="69" t="s">
        <v>2801</v>
      </c>
      <c r="N821" s="69" t="s">
        <v>2802</v>
      </c>
    </row>
    <row r="822" spans="1:14" ht="20.100000000000001" customHeight="1">
      <c r="A822" s="69" t="s">
        <v>167</v>
      </c>
      <c r="B822" s="69" t="s">
        <v>167</v>
      </c>
      <c r="C822" s="69" t="s">
        <v>698</v>
      </c>
      <c r="D822" s="69" t="s">
        <v>2798</v>
      </c>
      <c r="E822" s="69" t="s">
        <v>562</v>
      </c>
      <c r="F822" s="69" t="s">
        <v>2676</v>
      </c>
      <c r="G822" s="69" t="s">
        <v>2799</v>
      </c>
      <c r="H822" s="69" t="s">
        <v>2800</v>
      </c>
      <c r="I822" s="69" t="s">
        <v>400</v>
      </c>
      <c r="J822" s="77">
        <v>3</v>
      </c>
      <c r="K822" s="77">
        <v>660</v>
      </c>
      <c r="L822" s="368">
        <f t="shared" si="22"/>
        <v>1980</v>
      </c>
      <c r="M822" s="69" t="s">
        <v>2801</v>
      </c>
      <c r="N822" s="69" t="s">
        <v>2802</v>
      </c>
    </row>
    <row r="823" spans="1:14" ht="20.100000000000001" customHeight="1">
      <c r="A823" s="69" t="s">
        <v>167</v>
      </c>
      <c r="B823" s="69" t="s">
        <v>167</v>
      </c>
      <c r="C823" s="69" t="s">
        <v>698</v>
      </c>
      <c r="D823" s="69" t="s">
        <v>2798</v>
      </c>
      <c r="E823" s="69" t="s">
        <v>562</v>
      </c>
      <c r="F823" s="69" t="s">
        <v>2676</v>
      </c>
      <c r="G823" s="69" t="s">
        <v>426</v>
      </c>
      <c r="H823" s="69" t="s">
        <v>2681</v>
      </c>
      <c r="I823" s="69" t="s">
        <v>398</v>
      </c>
      <c r="J823" s="77">
        <v>6</v>
      </c>
      <c r="K823" s="77">
        <v>2175</v>
      </c>
      <c r="L823" s="368">
        <f t="shared" si="22"/>
        <v>13050</v>
      </c>
      <c r="M823" s="69" t="s">
        <v>2803</v>
      </c>
      <c r="N823" s="69" t="s">
        <v>2804</v>
      </c>
    </row>
    <row r="824" spans="1:14" ht="20.100000000000001" customHeight="1">
      <c r="A824" s="69" t="s">
        <v>167</v>
      </c>
      <c r="B824" s="69" t="s">
        <v>167</v>
      </c>
      <c r="C824" s="69" t="s">
        <v>698</v>
      </c>
      <c r="D824" s="69" t="s">
        <v>2798</v>
      </c>
      <c r="E824" s="69" t="s">
        <v>562</v>
      </c>
      <c r="F824" s="69" t="s">
        <v>2676</v>
      </c>
      <c r="G824" s="69" t="s">
        <v>430</v>
      </c>
      <c r="H824" s="69" t="s">
        <v>2805</v>
      </c>
      <c r="I824" s="69" t="s">
        <v>423</v>
      </c>
      <c r="J824" s="77">
        <v>14</v>
      </c>
      <c r="K824" s="77">
        <v>560</v>
      </c>
      <c r="L824" s="368">
        <f t="shared" si="22"/>
        <v>7840</v>
      </c>
      <c r="M824" s="69" t="s">
        <v>2803</v>
      </c>
      <c r="N824" s="69" t="s">
        <v>2804</v>
      </c>
    </row>
    <row r="825" spans="1:14" ht="20.100000000000001" customHeight="1">
      <c r="A825" s="69" t="s">
        <v>167</v>
      </c>
      <c r="B825" s="69" t="s">
        <v>167</v>
      </c>
      <c r="C825" s="69" t="s">
        <v>698</v>
      </c>
      <c r="D825" s="69" t="s">
        <v>2798</v>
      </c>
      <c r="E825" s="69" t="s">
        <v>562</v>
      </c>
      <c r="F825" s="69" t="s">
        <v>2676</v>
      </c>
      <c r="G825" s="69" t="s">
        <v>430</v>
      </c>
      <c r="H825" s="69" t="s">
        <v>2805</v>
      </c>
      <c r="I825" s="69" t="s">
        <v>399</v>
      </c>
      <c r="J825" s="77">
        <v>6</v>
      </c>
      <c r="K825" s="77">
        <v>1280</v>
      </c>
      <c r="L825" s="368">
        <f t="shared" si="22"/>
        <v>7680</v>
      </c>
      <c r="M825" s="69" t="s">
        <v>2803</v>
      </c>
      <c r="N825" s="69" t="s">
        <v>2804</v>
      </c>
    </row>
    <row r="826" spans="1:14" ht="20.100000000000001" customHeight="1">
      <c r="A826" s="69" t="s">
        <v>167</v>
      </c>
      <c r="B826" s="69" t="s">
        <v>167</v>
      </c>
      <c r="C826" s="69" t="s">
        <v>698</v>
      </c>
      <c r="D826" s="69" t="s">
        <v>2798</v>
      </c>
      <c r="E826" s="69" t="s">
        <v>562</v>
      </c>
      <c r="F826" s="69" t="s">
        <v>2676</v>
      </c>
      <c r="G826" s="69" t="s">
        <v>430</v>
      </c>
      <c r="H826" s="69" t="s">
        <v>2805</v>
      </c>
      <c r="I826" s="69" t="s">
        <v>398</v>
      </c>
      <c r="J826" s="77">
        <v>22</v>
      </c>
      <c r="K826" s="77">
        <v>2540</v>
      </c>
      <c r="L826" s="368">
        <f t="shared" si="22"/>
        <v>55880</v>
      </c>
      <c r="M826" s="69" t="s">
        <v>2803</v>
      </c>
      <c r="N826" s="69" t="s">
        <v>2804</v>
      </c>
    </row>
    <row r="827" spans="1:14" ht="20.100000000000001" customHeight="1">
      <c r="A827" s="69" t="s">
        <v>167</v>
      </c>
      <c r="B827" s="69" t="s">
        <v>167</v>
      </c>
      <c r="C827" s="69" t="s">
        <v>698</v>
      </c>
      <c r="D827" s="69" t="s">
        <v>2806</v>
      </c>
      <c r="E827" s="69" t="s">
        <v>562</v>
      </c>
      <c r="F827" s="69" t="s">
        <v>2512</v>
      </c>
      <c r="G827" s="69" t="s">
        <v>111</v>
      </c>
      <c r="H827" s="69" t="s">
        <v>482</v>
      </c>
      <c r="I827" s="69" t="s">
        <v>423</v>
      </c>
      <c r="J827" s="77">
        <v>3</v>
      </c>
      <c r="K827" s="77">
        <v>386</v>
      </c>
      <c r="L827" s="368">
        <f t="shared" si="22"/>
        <v>1158</v>
      </c>
      <c r="M827" s="69" t="s">
        <v>2807</v>
      </c>
      <c r="N827" s="69" t="s">
        <v>2802</v>
      </c>
    </row>
    <row r="828" spans="1:14" ht="20.100000000000001" customHeight="1">
      <c r="A828" s="69" t="s">
        <v>167</v>
      </c>
      <c r="B828" s="69" t="s">
        <v>167</v>
      </c>
      <c r="C828" s="69" t="s">
        <v>698</v>
      </c>
      <c r="D828" s="69" t="s">
        <v>2806</v>
      </c>
      <c r="E828" s="69" t="s">
        <v>562</v>
      </c>
      <c r="F828" s="69" t="s">
        <v>2512</v>
      </c>
      <c r="G828" s="69" t="s">
        <v>425</v>
      </c>
      <c r="H828" s="69" t="s">
        <v>439</v>
      </c>
      <c r="I828" s="69" t="s">
        <v>438</v>
      </c>
      <c r="J828" s="77">
        <v>39</v>
      </c>
      <c r="K828" s="77">
        <v>117</v>
      </c>
      <c r="L828" s="368">
        <f t="shared" si="22"/>
        <v>4563</v>
      </c>
      <c r="M828" s="69" t="s">
        <v>2808</v>
      </c>
      <c r="N828" s="69" t="s">
        <v>2804</v>
      </c>
    </row>
    <row r="829" spans="1:14" ht="20.100000000000001" customHeight="1">
      <c r="A829" s="69" t="s">
        <v>167</v>
      </c>
      <c r="B829" s="69" t="s">
        <v>167</v>
      </c>
      <c r="C829" s="69" t="s">
        <v>698</v>
      </c>
      <c r="D829" s="69" t="s">
        <v>2806</v>
      </c>
      <c r="E829" s="69" t="s">
        <v>562</v>
      </c>
      <c r="F829" s="69" t="s">
        <v>2512</v>
      </c>
      <c r="G829" s="69" t="s">
        <v>425</v>
      </c>
      <c r="H829" s="69" t="s">
        <v>439</v>
      </c>
      <c r="I829" s="69" t="s">
        <v>414</v>
      </c>
      <c r="J829" s="77">
        <v>1</v>
      </c>
      <c r="K829" s="77">
        <v>445</v>
      </c>
      <c r="L829" s="368">
        <f t="shared" si="22"/>
        <v>445</v>
      </c>
      <c r="M829" s="69" t="s">
        <v>2808</v>
      </c>
      <c r="N829" s="69" t="s">
        <v>2804</v>
      </c>
    </row>
    <row r="830" spans="1:14" ht="20.100000000000001" customHeight="1">
      <c r="A830" s="69" t="s">
        <v>167</v>
      </c>
      <c r="B830" s="69" t="s">
        <v>167</v>
      </c>
      <c r="C830" s="69" t="s">
        <v>698</v>
      </c>
      <c r="D830" s="69" t="s">
        <v>2806</v>
      </c>
      <c r="E830" s="69" t="s">
        <v>562</v>
      </c>
      <c r="F830" s="69" t="s">
        <v>2512</v>
      </c>
      <c r="G830" s="69" t="s">
        <v>425</v>
      </c>
      <c r="H830" s="69" t="s">
        <v>439</v>
      </c>
      <c r="I830" s="69" t="s">
        <v>428</v>
      </c>
      <c r="J830" s="77">
        <v>12</v>
      </c>
      <c r="K830" s="77">
        <v>240</v>
      </c>
      <c r="L830" s="368">
        <f t="shared" si="22"/>
        <v>2880</v>
      </c>
      <c r="M830" s="69" t="s">
        <v>2808</v>
      </c>
      <c r="N830" s="69" t="s">
        <v>2804</v>
      </c>
    </row>
    <row r="831" spans="1:14" ht="20.100000000000001" customHeight="1">
      <c r="A831" s="69" t="s">
        <v>167</v>
      </c>
      <c r="B831" s="69" t="s">
        <v>167</v>
      </c>
      <c r="C831" s="69" t="s">
        <v>698</v>
      </c>
      <c r="D831" s="69" t="s">
        <v>2806</v>
      </c>
      <c r="E831" s="69" t="s">
        <v>562</v>
      </c>
      <c r="F831" s="69" t="s">
        <v>2512</v>
      </c>
      <c r="G831" s="69" t="s">
        <v>425</v>
      </c>
      <c r="H831" s="69" t="s">
        <v>559</v>
      </c>
      <c r="I831" s="69" t="s">
        <v>428</v>
      </c>
      <c r="J831" s="77">
        <v>1</v>
      </c>
      <c r="K831" s="77">
        <v>164</v>
      </c>
      <c r="L831" s="368">
        <f t="shared" si="22"/>
        <v>164</v>
      </c>
      <c r="M831" s="69" t="s">
        <v>603</v>
      </c>
      <c r="N831" s="69" t="s">
        <v>2804</v>
      </c>
    </row>
    <row r="832" spans="1:14" ht="20.100000000000001" customHeight="1">
      <c r="A832" s="69" t="s">
        <v>651</v>
      </c>
      <c r="B832" s="69" t="s">
        <v>167</v>
      </c>
      <c r="C832" s="69" t="s">
        <v>698</v>
      </c>
      <c r="D832" s="69" t="s">
        <v>2809</v>
      </c>
      <c r="E832" s="69" t="s">
        <v>562</v>
      </c>
      <c r="F832" s="69" t="s">
        <v>364</v>
      </c>
      <c r="G832" s="69" t="s">
        <v>111</v>
      </c>
      <c r="H832" s="69" t="s">
        <v>2810</v>
      </c>
      <c r="I832" s="69" t="s">
        <v>423</v>
      </c>
      <c r="J832" s="77">
        <v>1</v>
      </c>
      <c r="K832" s="77">
        <v>232</v>
      </c>
      <c r="L832" s="368">
        <f t="shared" si="22"/>
        <v>232</v>
      </c>
      <c r="M832" s="69" t="s">
        <v>1488</v>
      </c>
      <c r="N832" s="69" t="s">
        <v>2811</v>
      </c>
    </row>
    <row r="833" spans="1:14" ht="20.100000000000001" customHeight="1">
      <c r="A833" s="69" t="s">
        <v>167</v>
      </c>
      <c r="B833" s="69" t="s">
        <v>167</v>
      </c>
      <c r="C833" s="69" t="s">
        <v>698</v>
      </c>
      <c r="D833" s="69" t="s">
        <v>2812</v>
      </c>
      <c r="E833" s="69" t="s">
        <v>562</v>
      </c>
      <c r="F833" s="69" t="s">
        <v>2500</v>
      </c>
      <c r="G833" s="69" t="s">
        <v>111</v>
      </c>
      <c r="H833" s="69" t="s">
        <v>2813</v>
      </c>
      <c r="I833" s="69" t="s">
        <v>422</v>
      </c>
      <c r="J833" s="77">
        <v>3</v>
      </c>
      <c r="K833" s="77">
        <v>1930</v>
      </c>
      <c r="L833" s="368">
        <f t="shared" si="22"/>
        <v>5790</v>
      </c>
      <c r="M833" s="69" t="s">
        <v>2814</v>
      </c>
      <c r="N833" s="69" t="s">
        <v>2804</v>
      </c>
    </row>
    <row r="834" spans="1:14" ht="20.100000000000001" customHeight="1">
      <c r="A834" s="69" t="s">
        <v>167</v>
      </c>
      <c r="B834" s="69" t="s">
        <v>167</v>
      </c>
      <c r="C834" s="69" t="s">
        <v>698</v>
      </c>
      <c r="D834" s="69" t="s">
        <v>2815</v>
      </c>
      <c r="E834" s="69" t="s">
        <v>562</v>
      </c>
      <c r="F834" s="69" t="s">
        <v>2486</v>
      </c>
      <c r="G834" s="69" t="s">
        <v>77</v>
      </c>
      <c r="H834" s="69" t="s">
        <v>2816</v>
      </c>
      <c r="I834" s="69" t="s">
        <v>428</v>
      </c>
      <c r="J834" s="77">
        <v>1</v>
      </c>
      <c r="K834" s="77">
        <v>72</v>
      </c>
      <c r="L834" s="368">
        <f t="shared" si="22"/>
        <v>72</v>
      </c>
      <c r="M834" s="69" t="s">
        <v>2817</v>
      </c>
      <c r="N834" s="69" t="s">
        <v>2804</v>
      </c>
    </row>
    <row r="835" spans="1:14" ht="20.100000000000001" customHeight="1">
      <c r="A835" s="69" t="s">
        <v>167</v>
      </c>
      <c r="B835" s="69" t="s">
        <v>167</v>
      </c>
      <c r="C835" s="69" t="s">
        <v>698</v>
      </c>
      <c r="D835" s="69" t="s">
        <v>2815</v>
      </c>
      <c r="E835" s="69" t="s">
        <v>562</v>
      </c>
      <c r="F835" s="69" t="s">
        <v>2486</v>
      </c>
      <c r="G835" s="69" t="s">
        <v>77</v>
      </c>
      <c r="H835" s="69" t="s">
        <v>447</v>
      </c>
      <c r="I835" s="69" t="s">
        <v>400</v>
      </c>
      <c r="J835" s="77">
        <v>12</v>
      </c>
      <c r="K835" s="77">
        <v>315</v>
      </c>
      <c r="L835" s="368">
        <f t="shared" si="22"/>
        <v>3780</v>
      </c>
      <c r="M835" s="69" t="s">
        <v>2818</v>
      </c>
      <c r="N835" s="69" t="s">
        <v>2804</v>
      </c>
    </row>
    <row r="836" spans="1:14" ht="20.100000000000001" customHeight="1">
      <c r="A836" s="69" t="s">
        <v>167</v>
      </c>
      <c r="B836" s="69" t="s">
        <v>167</v>
      </c>
      <c r="C836" s="69" t="s">
        <v>698</v>
      </c>
      <c r="D836" s="69" t="s">
        <v>2815</v>
      </c>
      <c r="E836" s="69" t="s">
        <v>562</v>
      </c>
      <c r="F836" s="69" t="s">
        <v>2486</v>
      </c>
      <c r="G836" s="69" t="s">
        <v>77</v>
      </c>
      <c r="H836" s="69" t="s">
        <v>447</v>
      </c>
      <c r="I836" s="69" t="s">
        <v>399</v>
      </c>
      <c r="J836" s="77">
        <v>2</v>
      </c>
      <c r="K836" s="77">
        <v>388</v>
      </c>
      <c r="L836" s="368">
        <f t="shared" si="22"/>
        <v>776</v>
      </c>
      <c r="M836" s="69" t="s">
        <v>2818</v>
      </c>
      <c r="N836" s="69" t="s">
        <v>2804</v>
      </c>
    </row>
    <row r="837" spans="1:14" ht="20.100000000000001" customHeight="1">
      <c r="A837" s="69" t="s">
        <v>167</v>
      </c>
      <c r="B837" s="69" t="s">
        <v>167</v>
      </c>
      <c r="C837" s="69" t="s">
        <v>698</v>
      </c>
      <c r="D837" s="69" t="s">
        <v>2815</v>
      </c>
      <c r="E837" s="69" t="s">
        <v>562</v>
      </c>
      <c r="F837" s="69" t="s">
        <v>2486</v>
      </c>
      <c r="G837" s="69" t="s">
        <v>77</v>
      </c>
      <c r="H837" s="69" t="s">
        <v>447</v>
      </c>
      <c r="I837" s="69" t="s">
        <v>414</v>
      </c>
      <c r="J837" s="77">
        <v>2</v>
      </c>
      <c r="K837" s="77">
        <v>84</v>
      </c>
      <c r="L837" s="368">
        <f t="shared" si="22"/>
        <v>168</v>
      </c>
      <c r="M837" s="69" t="s">
        <v>2817</v>
      </c>
      <c r="N837" s="69" t="s">
        <v>2804</v>
      </c>
    </row>
    <row r="838" spans="1:14" ht="20.100000000000001" customHeight="1">
      <c r="A838" s="69" t="s">
        <v>167</v>
      </c>
      <c r="B838" s="69" t="s">
        <v>167</v>
      </c>
      <c r="C838" s="69" t="s">
        <v>698</v>
      </c>
      <c r="D838" s="69" t="s">
        <v>2815</v>
      </c>
      <c r="E838" s="69" t="s">
        <v>562</v>
      </c>
      <c r="F838" s="16" t="s">
        <v>2486</v>
      </c>
      <c r="G838" s="69" t="s">
        <v>77</v>
      </c>
      <c r="H838" s="69" t="s">
        <v>447</v>
      </c>
      <c r="I838" s="69" t="s">
        <v>398</v>
      </c>
      <c r="J838" s="77">
        <v>6</v>
      </c>
      <c r="K838" s="77">
        <v>209</v>
      </c>
      <c r="L838" s="368">
        <f t="shared" si="22"/>
        <v>1254</v>
      </c>
      <c r="M838" s="69" t="s">
        <v>2817</v>
      </c>
      <c r="N838" s="69" t="s">
        <v>2804</v>
      </c>
    </row>
    <row r="839" spans="1:14" ht="20.100000000000001" customHeight="1">
      <c r="A839" s="69" t="s">
        <v>167</v>
      </c>
      <c r="B839" s="69" t="s">
        <v>167</v>
      </c>
      <c r="C839" s="69" t="s">
        <v>698</v>
      </c>
      <c r="D839" s="69" t="s">
        <v>2815</v>
      </c>
      <c r="E839" s="69" t="s">
        <v>562</v>
      </c>
      <c r="F839" s="69" t="s">
        <v>2486</v>
      </c>
      <c r="G839" s="69" t="s">
        <v>77</v>
      </c>
      <c r="H839" s="69" t="s">
        <v>447</v>
      </c>
      <c r="I839" s="69" t="s">
        <v>422</v>
      </c>
      <c r="J839" s="77">
        <v>7</v>
      </c>
      <c r="K839" s="77">
        <v>305</v>
      </c>
      <c r="L839" s="368">
        <f t="shared" si="22"/>
        <v>2135</v>
      </c>
      <c r="M839" s="69" t="s">
        <v>2817</v>
      </c>
      <c r="N839" s="69" t="s">
        <v>2804</v>
      </c>
    </row>
    <row r="840" spans="1:14" ht="20.100000000000001" customHeight="1">
      <c r="A840" s="69" t="s">
        <v>167</v>
      </c>
      <c r="B840" s="69" t="s">
        <v>167</v>
      </c>
      <c r="C840" s="69" t="s">
        <v>698</v>
      </c>
      <c r="D840" s="69" t="s">
        <v>2815</v>
      </c>
      <c r="E840" s="69" t="s">
        <v>562</v>
      </c>
      <c r="F840" s="69" t="s">
        <v>2486</v>
      </c>
      <c r="G840" s="69" t="s">
        <v>77</v>
      </c>
      <c r="H840" s="69" t="s">
        <v>447</v>
      </c>
      <c r="I840" s="69" t="s">
        <v>416</v>
      </c>
      <c r="J840" s="77">
        <v>3</v>
      </c>
      <c r="K840" s="77">
        <v>433</v>
      </c>
      <c r="L840" s="368">
        <f t="shared" si="22"/>
        <v>1299</v>
      </c>
      <c r="M840" s="69" t="s">
        <v>2817</v>
      </c>
      <c r="N840" s="69" t="s">
        <v>2804</v>
      </c>
    </row>
    <row r="841" spans="1:14" ht="20.100000000000001" customHeight="1">
      <c r="A841" s="69" t="s">
        <v>167</v>
      </c>
      <c r="B841" s="69" t="s">
        <v>167</v>
      </c>
      <c r="C841" s="69" t="s">
        <v>698</v>
      </c>
      <c r="D841" s="69" t="s">
        <v>2815</v>
      </c>
      <c r="E841" s="69" t="s">
        <v>562</v>
      </c>
      <c r="F841" s="69" t="s">
        <v>2486</v>
      </c>
      <c r="G841" s="69" t="s">
        <v>77</v>
      </c>
      <c r="H841" s="69" t="s">
        <v>447</v>
      </c>
      <c r="I841" s="69" t="s">
        <v>423</v>
      </c>
      <c r="J841" s="77">
        <v>2</v>
      </c>
      <c r="K841" s="77">
        <v>53</v>
      </c>
      <c r="L841" s="368">
        <f t="shared" si="22"/>
        <v>106</v>
      </c>
      <c r="M841" s="69" t="s">
        <v>2819</v>
      </c>
      <c r="N841" s="69" t="s">
        <v>2804</v>
      </c>
    </row>
    <row r="842" spans="1:14" ht="20.100000000000001" customHeight="1">
      <c r="A842" s="69" t="s">
        <v>167</v>
      </c>
      <c r="B842" s="69" t="s">
        <v>167</v>
      </c>
      <c r="C842" s="69" t="s">
        <v>698</v>
      </c>
      <c r="D842" s="69" t="s">
        <v>2815</v>
      </c>
      <c r="E842" s="69" t="s">
        <v>562</v>
      </c>
      <c r="F842" s="69" t="s">
        <v>2486</v>
      </c>
      <c r="G842" s="69" t="s">
        <v>77</v>
      </c>
      <c r="H842" s="69" t="s">
        <v>447</v>
      </c>
      <c r="I842" s="69" t="s">
        <v>400</v>
      </c>
      <c r="J842" s="77">
        <v>8</v>
      </c>
      <c r="K842" s="77">
        <v>82</v>
      </c>
      <c r="L842" s="368">
        <f t="shared" si="22"/>
        <v>656</v>
      </c>
      <c r="M842" s="69" t="s">
        <v>2819</v>
      </c>
      <c r="N842" s="69" t="s">
        <v>2804</v>
      </c>
    </row>
    <row r="843" spans="1:14" ht="20.100000000000001" customHeight="1">
      <c r="A843" s="69" t="s">
        <v>167</v>
      </c>
      <c r="B843" s="69" t="s">
        <v>167</v>
      </c>
      <c r="C843" s="69" t="s">
        <v>698</v>
      </c>
      <c r="D843" s="69" t="s">
        <v>2820</v>
      </c>
      <c r="E843" s="69" t="s">
        <v>562</v>
      </c>
      <c r="F843" s="69" t="s">
        <v>2821</v>
      </c>
      <c r="G843" s="69" t="s">
        <v>2822</v>
      </c>
      <c r="H843" s="69" t="s">
        <v>2823</v>
      </c>
      <c r="I843" s="69" t="s">
        <v>411</v>
      </c>
      <c r="J843" s="77">
        <v>2</v>
      </c>
      <c r="K843" s="77">
        <v>2100</v>
      </c>
      <c r="L843" s="368">
        <f t="shared" si="22"/>
        <v>4200</v>
      </c>
      <c r="M843" s="69" t="s">
        <v>2824</v>
      </c>
      <c r="N843" s="69" t="s">
        <v>2811</v>
      </c>
    </row>
    <row r="844" spans="1:14" ht="20.100000000000001" customHeight="1">
      <c r="A844" s="69" t="s">
        <v>167</v>
      </c>
      <c r="B844" s="69" t="s">
        <v>167</v>
      </c>
      <c r="C844" s="69" t="s">
        <v>698</v>
      </c>
      <c r="D844" s="69" t="s">
        <v>2825</v>
      </c>
      <c r="E844" s="69" t="s">
        <v>562</v>
      </c>
      <c r="F844" s="69" t="s">
        <v>2826</v>
      </c>
      <c r="G844" s="69" t="s">
        <v>2827</v>
      </c>
      <c r="H844" s="69" t="s">
        <v>2828</v>
      </c>
      <c r="I844" s="69" t="s">
        <v>432</v>
      </c>
      <c r="J844" s="77">
        <v>4</v>
      </c>
      <c r="K844" s="77">
        <v>140</v>
      </c>
      <c r="L844" s="368">
        <f t="shared" si="22"/>
        <v>560</v>
      </c>
      <c r="M844" s="69" t="s">
        <v>2829</v>
      </c>
      <c r="N844" s="69" t="s">
        <v>2811</v>
      </c>
    </row>
    <row r="845" spans="1:14" ht="20.100000000000001" customHeight="1">
      <c r="A845" s="69" t="s">
        <v>167</v>
      </c>
      <c r="B845" s="69" t="s">
        <v>167</v>
      </c>
      <c r="C845" s="69" t="s">
        <v>698</v>
      </c>
      <c r="D845" s="69" t="s">
        <v>2830</v>
      </c>
      <c r="E845" s="69" t="s">
        <v>562</v>
      </c>
      <c r="F845" s="69" t="s">
        <v>2556</v>
      </c>
      <c r="G845" s="69" t="s">
        <v>430</v>
      </c>
      <c r="H845" s="69" t="s">
        <v>444</v>
      </c>
      <c r="I845" s="69" t="s">
        <v>414</v>
      </c>
      <c r="J845" s="77">
        <v>1</v>
      </c>
      <c r="K845" s="77">
        <v>168</v>
      </c>
      <c r="L845" s="368">
        <f t="shared" si="22"/>
        <v>168</v>
      </c>
      <c r="M845" s="69" t="s">
        <v>2831</v>
      </c>
      <c r="N845" s="69" t="s">
        <v>2804</v>
      </c>
    </row>
    <row r="846" spans="1:14" ht="20.100000000000001" customHeight="1">
      <c r="A846" s="69" t="s">
        <v>167</v>
      </c>
      <c r="B846" s="69" t="s">
        <v>167</v>
      </c>
      <c r="C846" s="69" t="s">
        <v>698</v>
      </c>
      <c r="D846" s="69" t="s">
        <v>2830</v>
      </c>
      <c r="E846" s="69" t="s">
        <v>562</v>
      </c>
      <c r="F846" s="69" t="s">
        <v>2556</v>
      </c>
      <c r="G846" s="69" t="s">
        <v>430</v>
      </c>
      <c r="H846" s="69" t="s">
        <v>444</v>
      </c>
      <c r="I846" s="69" t="s">
        <v>399</v>
      </c>
      <c r="J846" s="77">
        <v>2</v>
      </c>
      <c r="K846" s="77">
        <v>243</v>
      </c>
      <c r="L846" s="368">
        <f t="shared" si="22"/>
        <v>486</v>
      </c>
      <c r="M846" s="69" t="s">
        <v>2831</v>
      </c>
      <c r="N846" s="69" t="s">
        <v>2804</v>
      </c>
    </row>
    <row r="847" spans="1:14" ht="20.100000000000001" customHeight="1">
      <c r="A847" s="69" t="s">
        <v>167</v>
      </c>
      <c r="B847" s="69" t="s">
        <v>167</v>
      </c>
      <c r="C847" s="69" t="s">
        <v>698</v>
      </c>
      <c r="D847" s="69" t="s">
        <v>2830</v>
      </c>
      <c r="E847" s="69" t="s">
        <v>562</v>
      </c>
      <c r="F847" s="69" t="s">
        <v>2556</v>
      </c>
      <c r="G847" s="69" t="s">
        <v>430</v>
      </c>
      <c r="H847" s="69" t="s">
        <v>444</v>
      </c>
      <c r="I847" s="69" t="s">
        <v>389</v>
      </c>
      <c r="J847" s="77">
        <v>1</v>
      </c>
      <c r="K847" s="77">
        <v>310</v>
      </c>
      <c r="L847" s="368">
        <f t="shared" si="22"/>
        <v>310</v>
      </c>
      <c r="M847" s="69" t="s">
        <v>2831</v>
      </c>
      <c r="N847" s="69" t="s">
        <v>2804</v>
      </c>
    </row>
    <row r="848" spans="1:14" ht="20.100000000000001" customHeight="1">
      <c r="A848" s="69" t="s">
        <v>167</v>
      </c>
      <c r="B848" s="69" t="s">
        <v>167</v>
      </c>
      <c r="C848" s="69" t="s">
        <v>698</v>
      </c>
      <c r="D848" s="69" t="s">
        <v>2830</v>
      </c>
      <c r="E848" s="69" t="s">
        <v>562</v>
      </c>
      <c r="F848" s="69" t="s">
        <v>2556</v>
      </c>
      <c r="G848" s="69" t="s">
        <v>430</v>
      </c>
      <c r="H848" s="69" t="s">
        <v>444</v>
      </c>
      <c r="I848" s="69" t="s">
        <v>398</v>
      </c>
      <c r="J848" s="77">
        <v>23</v>
      </c>
      <c r="K848" s="77">
        <v>405</v>
      </c>
      <c r="L848" s="368">
        <f t="shared" si="22"/>
        <v>9315</v>
      </c>
      <c r="M848" s="69" t="s">
        <v>2831</v>
      </c>
      <c r="N848" s="69" t="s">
        <v>2804</v>
      </c>
    </row>
    <row r="849" spans="1:14" ht="20.100000000000001" customHeight="1">
      <c r="A849" s="69" t="s">
        <v>167</v>
      </c>
      <c r="B849" s="69" t="s">
        <v>167</v>
      </c>
      <c r="C849" s="69" t="s">
        <v>698</v>
      </c>
      <c r="D849" s="69" t="s">
        <v>2830</v>
      </c>
      <c r="E849" s="69" t="s">
        <v>562</v>
      </c>
      <c r="F849" s="69" t="s">
        <v>2556</v>
      </c>
      <c r="G849" s="69" t="s">
        <v>430</v>
      </c>
      <c r="H849" s="69" t="s">
        <v>444</v>
      </c>
      <c r="I849" s="69" t="s">
        <v>422</v>
      </c>
      <c r="J849" s="77">
        <v>5</v>
      </c>
      <c r="K849" s="77">
        <v>635</v>
      </c>
      <c r="L849" s="368">
        <f t="shared" si="22"/>
        <v>3175</v>
      </c>
      <c r="M849" s="69" t="s">
        <v>2831</v>
      </c>
      <c r="N849" s="69" t="s">
        <v>2804</v>
      </c>
    </row>
    <row r="850" spans="1:14" ht="20.100000000000001" customHeight="1">
      <c r="A850" s="69" t="s">
        <v>167</v>
      </c>
      <c r="B850" s="69" t="s">
        <v>167</v>
      </c>
      <c r="C850" s="69" t="s">
        <v>698</v>
      </c>
      <c r="D850" s="69" t="s">
        <v>2830</v>
      </c>
      <c r="E850" s="69" t="s">
        <v>562</v>
      </c>
      <c r="F850" s="69" t="s">
        <v>2556</v>
      </c>
      <c r="G850" s="69" t="s">
        <v>430</v>
      </c>
      <c r="H850" s="69" t="s">
        <v>444</v>
      </c>
      <c r="I850" s="69" t="s">
        <v>416</v>
      </c>
      <c r="J850" s="77">
        <v>13</v>
      </c>
      <c r="K850" s="77">
        <v>1070</v>
      </c>
      <c r="L850" s="368">
        <f t="shared" si="22"/>
        <v>13910</v>
      </c>
      <c r="M850" s="69" t="s">
        <v>2831</v>
      </c>
      <c r="N850" s="69" t="s">
        <v>2804</v>
      </c>
    </row>
    <row r="851" spans="1:14" ht="20.100000000000001" customHeight="1">
      <c r="A851" s="69" t="s">
        <v>167</v>
      </c>
      <c r="B851" s="69" t="s">
        <v>167</v>
      </c>
      <c r="C851" s="69" t="s">
        <v>698</v>
      </c>
      <c r="D851" s="69" t="s">
        <v>2830</v>
      </c>
      <c r="E851" s="69" t="s">
        <v>562</v>
      </c>
      <c r="F851" s="69" t="s">
        <v>2556</v>
      </c>
      <c r="G851" s="69" t="s">
        <v>430</v>
      </c>
      <c r="H851" s="69" t="s">
        <v>444</v>
      </c>
      <c r="I851" s="69" t="s">
        <v>411</v>
      </c>
      <c r="J851" s="77">
        <v>3</v>
      </c>
      <c r="K851" s="77">
        <v>1390</v>
      </c>
      <c r="L851" s="368">
        <f t="shared" si="22"/>
        <v>4170</v>
      </c>
      <c r="M851" s="69" t="s">
        <v>2831</v>
      </c>
      <c r="N851" s="69" t="s">
        <v>2804</v>
      </c>
    </row>
    <row r="852" spans="1:14" ht="20.100000000000001" customHeight="1">
      <c r="A852" s="69" t="s">
        <v>167</v>
      </c>
      <c r="B852" s="69" t="s">
        <v>167</v>
      </c>
      <c r="C852" s="69" t="s">
        <v>698</v>
      </c>
      <c r="D852" s="69" t="s">
        <v>2830</v>
      </c>
      <c r="E852" s="69" t="s">
        <v>562</v>
      </c>
      <c r="F852" s="69" t="s">
        <v>2556</v>
      </c>
      <c r="G852" s="69" t="s">
        <v>430</v>
      </c>
      <c r="H852" s="69" t="s">
        <v>444</v>
      </c>
      <c r="I852" s="69" t="s">
        <v>507</v>
      </c>
      <c r="J852" s="77">
        <v>1</v>
      </c>
      <c r="K852" s="77">
        <v>2975</v>
      </c>
      <c r="L852" s="368">
        <f t="shared" si="22"/>
        <v>2975</v>
      </c>
      <c r="M852" s="69" t="s">
        <v>2831</v>
      </c>
      <c r="N852" s="69" t="s">
        <v>2804</v>
      </c>
    </row>
    <row r="853" spans="1:14" ht="20.100000000000001" customHeight="1">
      <c r="A853" s="69" t="s">
        <v>167</v>
      </c>
      <c r="B853" s="69" t="s">
        <v>167</v>
      </c>
      <c r="C853" s="69" t="s">
        <v>698</v>
      </c>
      <c r="D853" s="69" t="s">
        <v>2832</v>
      </c>
      <c r="E853" s="69" t="s">
        <v>128</v>
      </c>
      <c r="F853" s="69" t="s">
        <v>576</v>
      </c>
      <c r="G853" s="69" t="s">
        <v>397</v>
      </c>
      <c r="H853" s="69" t="s">
        <v>2712</v>
      </c>
      <c r="I853" s="69" t="s">
        <v>400</v>
      </c>
      <c r="J853" s="77">
        <v>10</v>
      </c>
      <c r="K853" s="77">
        <v>108</v>
      </c>
      <c r="L853" s="368">
        <f t="shared" si="22"/>
        <v>1080</v>
      </c>
      <c r="M853" s="69" t="s">
        <v>2833</v>
      </c>
      <c r="N853" s="69" t="s">
        <v>2804</v>
      </c>
    </row>
    <row r="854" spans="1:14" ht="20.100000000000001" customHeight="1">
      <c r="A854" s="69" t="s">
        <v>167</v>
      </c>
      <c r="B854" s="69" t="s">
        <v>167</v>
      </c>
      <c r="C854" s="69" t="s">
        <v>698</v>
      </c>
      <c r="D854" s="69" t="s">
        <v>2832</v>
      </c>
      <c r="E854" s="69" t="s">
        <v>128</v>
      </c>
      <c r="F854" s="69" t="s">
        <v>576</v>
      </c>
      <c r="G854" s="69" t="s">
        <v>397</v>
      </c>
      <c r="H854" s="69" t="s">
        <v>2712</v>
      </c>
      <c r="I854" s="69" t="s">
        <v>398</v>
      </c>
      <c r="J854" s="77">
        <v>10</v>
      </c>
      <c r="K854" s="77">
        <v>276</v>
      </c>
      <c r="L854" s="368">
        <f t="shared" si="22"/>
        <v>2760</v>
      </c>
      <c r="M854" s="69" t="s">
        <v>2833</v>
      </c>
      <c r="N854" s="69" t="s">
        <v>2804</v>
      </c>
    </row>
    <row r="855" spans="1:14" ht="20.100000000000001" customHeight="1">
      <c r="A855" s="69" t="s">
        <v>167</v>
      </c>
      <c r="B855" s="69" t="s">
        <v>167</v>
      </c>
      <c r="C855" s="69" t="s">
        <v>698</v>
      </c>
      <c r="D855" s="69" t="s">
        <v>2832</v>
      </c>
      <c r="E855" s="69" t="s">
        <v>128</v>
      </c>
      <c r="F855" s="69" t="s">
        <v>576</v>
      </c>
      <c r="G855" s="69" t="s">
        <v>397</v>
      </c>
      <c r="H855" s="69" t="s">
        <v>2834</v>
      </c>
      <c r="I855" s="69" t="s">
        <v>423</v>
      </c>
      <c r="J855" s="77">
        <v>17</v>
      </c>
      <c r="K855" s="77">
        <v>92.5</v>
      </c>
      <c r="L855" s="368">
        <f t="shared" si="22"/>
        <v>1572.5</v>
      </c>
      <c r="M855" s="69" t="s">
        <v>2835</v>
      </c>
      <c r="N855" s="69" t="s">
        <v>2836</v>
      </c>
    </row>
    <row r="856" spans="1:14" ht="20.100000000000001" customHeight="1">
      <c r="A856" s="69" t="s">
        <v>167</v>
      </c>
      <c r="B856" s="69" t="s">
        <v>167</v>
      </c>
      <c r="C856" s="69" t="s">
        <v>698</v>
      </c>
      <c r="D856" s="69" t="s">
        <v>2832</v>
      </c>
      <c r="E856" s="69" t="s">
        <v>128</v>
      </c>
      <c r="F856" s="69" t="s">
        <v>576</v>
      </c>
      <c r="G856" s="69" t="s">
        <v>397</v>
      </c>
      <c r="H856" s="69" t="s">
        <v>2834</v>
      </c>
      <c r="I856" s="69" t="s">
        <v>400</v>
      </c>
      <c r="J856" s="77">
        <v>4</v>
      </c>
      <c r="K856" s="77">
        <v>123</v>
      </c>
      <c r="L856" s="368">
        <f t="shared" si="22"/>
        <v>492</v>
      </c>
      <c r="M856" s="69" t="s">
        <v>2835</v>
      </c>
      <c r="N856" s="69" t="s">
        <v>2836</v>
      </c>
    </row>
    <row r="857" spans="1:14" ht="20.100000000000001" customHeight="1">
      <c r="A857" s="69" t="s">
        <v>167</v>
      </c>
      <c r="B857" s="69" t="s">
        <v>167</v>
      </c>
      <c r="C857" s="69" t="s">
        <v>698</v>
      </c>
      <c r="D857" s="69" t="s">
        <v>2832</v>
      </c>
      <c r="E857" s="69" t="s">
        <v>128</v>
      </c>
      <c r="F857" s="69" t="s">
        <v>576</v>
      </c>
      <c r="G857" s="69" t="s">
        <v>397</v>
      </c>
      <c r="H857" s="69" t="s">
        <v>2834</v>
      </c>
      <c r="I857" s="69" t="s">
        <v>389</v>
      </c>
      <c r="J857" s="77">
        <v>2</v>
      </c>
      <c r="K857" s="77">
        <v>237.7</v>
      </c>
      <c r="L857" s="368">
        <f t="shared" si="22"/>
        <v>475.4</v>
      </c>
      <c r="M857" s="69" t="s">
        <v>2835</v>
      </c>
      <c r="N857" s="69" t="s">
        <v>2836</v>
      </c>
    </row>
    <row r="858" spans="1:14" ht="20.100000000000001" customHeight="1">
      <c r="A858" s="69" t="s">
        <v>651</v>
      </c>
      <c r="B858" s="69" t="s">
        <v>167</v>
      </c>
      <c r="C858" s="69" t="s">
        <v>698</v>
      </c>
      <c r="D858" s="69" t="s">
        <v>2837</v>
      </c>
      <c r="E858" s="69" t="s">
        <v>534</v>
      </c>
      <c r="F858" s="69" t="s">
        <v>2838</v>
      </c>
      <c r="G858" s="69" t="s">
        <v>103</v>
      </c>
      <c r="H858" s="69" t="s">
        <v>663</v>
      </c>
      <c r="J858" s="77">
        <v>2</v>
      </c>
      <c r="K858" s="77">
        <v>94</v>
      </c>
      <c r="L858" s="368">
        <f t="shared" si="22"/>
        <v>188</v>
      </c>
      <c r="M858" s="69" t="s">
        <v>664</v>
      </c>
      <c r="N858" s="69" t="s">
        <v>2804</v>
      </c>
    </row>
    <row r="859" spans="1:14" ht="20.100000000000001" customHeight="1">
      <c r="A859" s="69" t="s">
        <v>651</v>
      </c>
      <c r="B859" s="69" t="s">
        <v>167</v>
      </c>
      <c r="C859" s="69" t="s">
        <v>698</v>
      </c>
      <c r="D859" s="69" t="s">
        <v>2837</v>
      </c>
      <c r="E859" s="69" t="s">
        <v>534</v>
      </c>
      <c r="F859" s="69" t="s">
        <v>2838</v>
      </c>
      <c r="G859" s="69" t="s">
        <v>402</v>
      </c>
      <c r="H859" s="69" t="s">
        <v>403</v>
      </c>
      <c r="J859" s="77">
        <v>2</v>
      </c>
      <c r="K859" s="77">
        <v>101</v>
      </c>
      <c r="L859" s="368">
        <f t="shared" si="22"/>
        <v>202</v>
      </c>
      <c r="M859" s="69" t="s">
        <v>664</v>
      </c>
      <c r="N859" s="69" t="s">
        <v>2804</v>
      </c>
    </row>
    <row r="860" spans="1:14" ht="20.100000000000001" customHeight="1">
      <c r="A860" s="69" t="s">
        <v>167</v>
      </c>
      <c r="B860" s="69" t="s">
        <v>167</v>
      </c>
      <c r="C860" s="69" t="s">
        <v>698</v>
      </c>
      <c r="D860" s="69" t="s">
        <v>2839</v>
      </c>
      <c r="E860" s="69" t="s">
        <v>562</v>
      </c>
      <c r="F860" s="69" t="s">
        <v>51</v>
      </c>
      <c r="G860" s="69" t="s">
        <v>449</v>
      </c>
      <c r="H860" s="69" t="s">
        <v>474</v>
      </c>
      <c r="I860" s="69" t="s">
        <v>423</v>
      </c>
      <c r="J860" s="77">
        <v>2</v>
      </c>
      <c r="K860" s="77">
        <v>462</v>
      </c>
      <c r="L860" s="368">
        <f t="shared" si="22"/>
        <v>924</v>
      </c>
      <c r="M860" s="69" t="s">
        <v>2840</v>
      </c>
      <c r="N860" s="69" t="s">
        <v>2804</v>
      </c>
    </row>
    <row r="861" spans="1:14" ht="20.100000000000001" customHeight="1">
      <c r="A861" s="69" t="s">
        <v>167</v>
      </c>
      <c r="B861" s="69" t="s">
        <v>167</v>
      </c>
      <c r="C861" s="69" t="s">
        <v>698</v>
      </c>
      <c r="D861" s="69" t="s">
        <v>2841</v>
      </c>
      <c r="E861" s="69" t="s">
        <v>128</v>
      </c>
      <c r="F861" s="69" t="s">
        <v>576</v>
      </c>
      <c r="G861" s="69" t="s">
        <v>405</v>
      </c>
      <c r="H861" s="69" t="s">
        <v>2842</v>
      </c>
      <c r="I861" s="69" t="s">
        <v>414</v>
      </c>
      <c r="J861" s="77">
        <v>6</v>
      </c>
      <c r="K861" s="77">
        <v>81</v>
      </c>
      <c r="L861" s="368">
        <f t="shared" si="22"/>
        <v>486</v>
      </c>
      <c r="M861" s="69" t="s">
        <v>2843</v>
      </c>
      <c r="N861" s="69" t="s">
        <v>2844</v>
      </c>
    </row>
    <row r="862" spans="1:14" ht="20.100000000000001" customHeight="1">
      <c r="A862" s="69" t="s">
        <v>167</v>
      </c>
      <c r="B862" s="69" t="s">
        <v>167</v>
      </c>
      <c r="C862" s="69" t="s">
        <v>698</v>
      </c>
      <c r="D862" s="69" t="s">
        <v>2841</v>
      </c>
      <c r="E862" s="69" t="s">
        <v>128</v>
      </c>
      <c r="F862" s="69" t="s">
        <v>576</v>
      </c>
      <c r="G862" s="69" t="s">
        <v>405</v>
      </c>
      <c r="H862" s="69" t="s">
        <v>2842</v>
      </c>
      <c r="I862" s="69" t="s">
        <v>400</v>
      </c>
      <c r="J862" s="77">
        <v>4</v>
      </c>
      <c r="K862" s="77">
        <v>98</v>
      </c>
      <c r="L862" s="368">
        <f t="shared" si="22"/>
        <v>392</v>
      </c>
      <c r="M862" s="69" t="s">
        <v>2843</v>
      </c>
      <c r="N862" s="69" t="s">
        <v>2844</v>
      </c>
    </row>
    <row r="863" spans="1:14" ht="20.100000000000001" customHeight="1">
      <c r="A863" s="69" t="s">
        <v>167</v>
      </c>
      <c r="B863" s="69" t="s">
        <v>167</v>
      </c>
      <c r="C863" s="69" t="s">
        <v>698</v>
      </c>
      <c r="D863" s="69" t="s">
        <v>2841</v>
      </c>
      <c r="E863" s="69" t="s">
        <v>128</v>
      </c>
      <c r="F863" s="69" t="s">
        <v>576</v>
      </c>
      <c r="G863" s="69" t="s">
        <v>405</v>
      </c>
      <c r="H863" s="69" t="s">
        <v>2842</v>
      </c>
      <c r="I863" s="69" t="s">
        <v>399</v>
      </c>
      <c r="J863" s="77">
        <v>2</v>
      </c>
      <c r="K863" s="77">
        <v>150</v>
      </c>
      <c r="L863" s="368">
        <f t="shared" si="22"/>
        <v>300</v>
      </c>
      <c r="M863" s="69" t="s">
        <v>2843</v>
      </c>
      <c r="N863" s="69" t="s">
        <v>2844</v>
      </c>
    </row>
    <row r="864" spans="1:14" ht="20.100000000000001" customHeight="1">
      <c r="A864" s="69" t="s">
        <v>651</v>
      </c>
      <c r="B864" s="69" t="s">
        <v>1474</v>
      </c>
      <c r="C864" s="69" t="s">
        <v>698</v>
      </c>
      <c r="D864" s="69" t="s">
        <v>2845</v>
      </c>
      <c r="E864" s="69" t="s">
        <v>128</v>
      </c>
      <c r="F864" s="69" t="s">
        <v>576</v>
      </c>
      <c r="G864" s="69" t="s">
        <v>405</v>
      </c>
      <c r="H864" s="69" t="s">
        <v>2846</v>
      </c>
      <c r="I864" s="69" t="s">
        <v>423</v>
      </c>
      <c r="J864" s="77">
        <v>16</v>
      </c>
      <c r="K864" s="77">
        <v>66</v>
      </c>
      <c r="L864" s="368">
        <f t="shared" si="22"/>
        <v>1056</v>
      </c>
      <c r="M864" s="69" t="s">
        <v>2847</v>
      </c>
      <c r="N864" s="69" t="s">
        <v>2848</v>
      </c>
    </row>
    <row r="865" spans="1:14" ht="20.100000000000001" customHeight="1">
      <c r="A865" s="69" t="s">
        <v>651</v>
      </c>
      <c r="B865" s="69" t="s">
        <v>1474</v>
      </c>
      <c r="C865" s="69" t="s">
        <v>698</v>
      </c>
      <c r="D865" s="69" t="s">
        <v>2845</v>
      </c>
      <c r="E865" s="69" t="s">
        <v>128</v>
      </c>
      <c r="F865" s="69" t="s">
        <v>576</v>
      </c>
      <c r="G865" s="69" t="s">
        <v>405</v>
      </c>
      <c r="H865" s="69" t="s">
        <v>2846</v>
      </c>
      <c r="I865" s="69" t="s">
        <v>399</v>
      </c>
      <c r="J865" s="77">
        <v>4</v>
      </c>
      <c r="K865" s="77">
        <v>146</v>
      </c>
      <c r="L865" s="368">
        <f t="shared" si="22"/>
        <v>584</v>
      </c>
      <c r="M865" s="69" t="s">
        <v>2847</v>
      </c>
      <c r="N865" s="69" t="s">
        <v>2848</v>
      </c>
    </row>
    <row r="866" spans="1:14" ht="20.100000000000001" customHeight="1">
      <c r="A866" s="69" t="s">
        <v>651</v>
      </c>
      <c r="B866" s="69" t="s">
        <v>1474</v>
      </c>
      <c r="C866" s="69" t="s">
        <v>698</v>
      </c>
      <c r="D866" s="69" t="s">
        <v>2849</v>
      </c>
      <c r="E866" s="69" t="s">
        <v>562</v>
      </c>
      <c r="F866" s="69" t="s">
        <v>2512</v>
      </c>
      <c r="G866" s="69" t="s">
        <v>2850</v>
      </c>
      <c r="H866" s="69" t="s">
        <v>2851</v>
      </c>
      <c r="I866" s="69" t="s">
        <v>423</v>
      </c>
      <c r="J866" s="77">
        <v>11</v>
      </c>
      <c r="K866" s="77">
        <v>101</v>
      </c>
      <c r="L866" s="368">
        <f t="shared" si="22"/>
        <v>1111</v>
      </c>
      <c r="M866" s="69" t="s">
        <v>524</v>
      </c>
      <c r="N866" s="69" t="s">
        <v>2852</v>
      </c>
    </row>
    <row r="867" spans="1:14" ht="20.100000000000001" customHeight="1">
      <c r="A867" s="69" t="s">
        <v>651</v>
      </c>
      <c r="B867" s="69" t="s">
        <v>1474</v>
      </c>
      <c r="C867" s="69" t="s">
        <v>698</v>
      </c>
      <c r="D867" s="69" t="s">
        <v>2849</v>
      </c>
      <c r="E867" s="69" t="s">
        <v>562</v>
      </c>
      <c r="F867" s="69" t="s">
        <v>2512</v>
      </c>
      <c r="G867" s="69" t="s">
        <v>2850</v>
      </c>
      <c r="H867" s="69" t="s">
        <v>2851</v>
      </c>
      <c r="I867" s="69" t="s">
        <v>428</v>
      </c>
      <c r="J867" s="77">
        <v>1</v>
      </c>
      <c r="K867" s="77">
        <v>88</v>
      </c>
      <c r="L867" s="368">
        <f t="shared" si="22"/>
        <v>88</v>
      </c>
      <c r="M867" s="69" t="s">
        <v>524</v>
      </c>
      <c r="N867" s="69" t="s">
        <v>2852</v>
      </c>
    </row>
    <row r="868" spans="1:14" ht="20.100000000000001" customHeight="1">
      <c r="A868" s="69" t="s">
        <v>651</v>
      </c>
      <c r="B868" s="69" t="s">
        <v>1474</v>
      </c>
      <c r="C868" s="69" t="s">
        <v>698</v>
      </c>
      <c r="D868" s="69" t="s">
        <v>2849</v>
      </c>
      <c r="E868" s="69" t="s">
        <v>562</v>
      </c>
      <c r="F868" s="69" t="s">
        <v>2512</v>
      </c>
      <c r="G868" s="69" t="s">
        <v>1312</v>
      </c>
      <c r="H868" s="69" t="s">
        <v>413</v>
      </c>
      <c r="I868" s="69" t="s">
        <v>428</v>
      </c>
      <c r="J868" s="77">
        <v>3</v>
      </c>
      <c r="K868" s="77">
        <v>240</v>
      </c>
      <c r="L868" s="368">
        <f t="shared" si="22"/>
        <v>720</v>
      </c>
      <c r="M868" s="69" t="s">
        <v>524</v>
      </c>
      <c r="N868" s="69" t="s">
        <v>2852</v>
      </c>
    </row>
    <row r="869" spans="1:14" ht="20.100000000000001" customHeight="1">
      <c r="A869" s="69" t="s">
        <v>651</v>
      </c>
      <c r="B869" s="69" t="s">
        <v>1474</v>
      </c>
      <c r="C869" s="69" t="s">
        <v>698</v>
      </c>
      <c r="D869" s="69" t="s">
        <v>2849</v>
      </c>
      <c r="E869" s="69" t="s">
        <v>562</v>
      </c>
      <c r="F869" s="69" t="s">
        <v>2512</v>
      </c>
      <c r="G869" s="69" t="s">
        <v>1312</v>
      </c>
      <c r="H869" s="69" t="s">
        <v>413</v>
      </c>
      <c r="I869" s="69" t="s">
        <v>423</v>
      </c>
      <c r="J869" s="77">
        <v>3</v>
      </c>
      <c r="K869" s="77">
        <v>287</v>
      </c>
      <c r="L869" s="368">
        <f t="shared" si="22"/>
        <v>861</v>
      </c>
      <c r="M869" s="69" t="s">
        <v>524</v>
      </c>
      <c r="N869" s="69" t="s">
        <v>2852</v>
      </c>
    </row>
    <row r="870" spans="1:14" ht="20.100000000000001" customHeight="1">
      <c r="A870" s="69" t="s">
        <v>651</v>
      </c>
      <c r="B870" s="69" t="s">
        <v>1474</v>
      </c>
      <c r="C870" s="69" t="s">
        <v>698</v>
      </c>
      <c r="D870" s="69" t="s">
        <v>2849</v>
      </c>
      <c r="E870" s="69" t="s">
        <v>562</v>
      </c>
      <c r="F870" s="69" t="s">
        <v>2512</v>
      </c>
      <c r="G870" s="69" t="s">
        <v>1312</v>
      </c>
      <c r="H870" s="69" t="s">
        <v>2576</v>
      </c>
      <c r="I870" s="69" t="s">
        <v>428</v>
      </c>
      <c r="J870" s="77">
        <v>1</v>
      </c>
      <c r="K870" s="77">
        <v>240</v>
      </c>
      <c r="L870" s="368">
        <f t="shared" si="22"/>
        <v>240</v>
      </c>
      <c r="M870" s="69" t="s">
        <v>524</v>
      </c>
      <c r="N870" s="69" t="s">
        <v>2852</v>
      </c>
    </row>
    <row r="871" spans="1:14" ht="20.100000000000001" customHeight="1">
      <c r="A871" s="69" t="s">
        <v>651</v>
      </c>
      <c r="B871" s="69" t="s">
        <v>1474</v>
      </c>
      <c r="C871" s="69" t="s">
        <v>698</v>
      </c>
      <c r="D871" s="69" t="s">
        <v>2849</v>
      </c>
      <c r="E871" s="69" t="s">
        <v>562</v>
      </c>
      <c r="F871" s="69" t="s">
        <v>2512</v>
      </c>
      <c r="G871" s="69" t="s">
        <v>1312</v>
      </c>
      <c r="H871" s="69" t="s">
        <v>2576</v>
      </c>
      <c r="I871" s="69" t="s">
        <v>423</v>
      </c>
      <c r="J871" s="77">
        <v>16</v>
      </c>
      <c r="K871" s="77">
        <v>287</v>
      </c>
      <c r="L871" s="368">
        <f t="shared" si="22"/>
        <v>4592</v>
      </c>
      <c r="M871" s="69" t="s">
        <v>524</v>
      </c>
      <c r="N871" s="69" t="s">
        <v>2852</v>
      </c>
    </row>
    <row r="872" spans="1:14" ht="20.100000000000001" customHeight="1">
      <c r="A872" s="69" t="s">
        <v>651</v>
      </c>
      <c r="B872" s="69" t="s">
        <v>1474</v>
      </c>
      <c r="C872" s="69" t="s">
        <v>698</v>
      </c>
      <c r="D872" s="69" t="s">
        <v>2853</v>
      </c>
      <c r="E872" s="69" t="s">
        <v>562</v>
      </c>
      <c r="F872" s="69" t="s">
        <v>51</v>
      </c>
      <c r="G872" s="69" t="s">
        <v>449</v>
      </c>
      <c r="H872" s="69" t="s">
        <v>619</v>
      </c>
      <c r="I872" s="69" t="s">
        <v>428</v>
      </c>
      <c r="J872" s="77">
        <v>2</v>
      </c>
      <c r="K872" s="77">
        <v>583</v>
      </c>
      <c r="L872" s="368">
        <f t="shared" si="22"/>
        <v>1166</v>
      </c>
      <c r="M872" s="69" t="s">
        <v>2854</v>
      </c>
      <c r="N872" s="69" t="s">
        <v>2852</v>
      </c>
    </row>
    <row r="873" spans="1:14" ht="20.100000000000001" customHeight="1">
      <c r="A873" s="69" t="s">
        <v>651</v>
      </c>
      <c r="B873" s="69" t="s">
        <v>1474</v>
      </c>
      <c r="C873" s="69" t="s">
        <v>698</v>
      </c>
      <c r="D873" s="69" t="s">
        <v>2853</v>
      </c>
      <c r="E873" s="69" t="s">
        <v>562</v>
      </c>
      <c r="F873" s="69" t="s">
        <v>51</v>
      </c>
      <c r="G873" s="69" t="s">
        <v>449</v>
      </c>
      <c r="H873" s="69" t="s">
        <v>619</v>
      </c>
      <c r="I873" s="69" t="s">
        <v>423</v>
      </c>
      <c r="J873" s="77">
        <v>3</v>
      </c>
      <c r="K873" s="77">
        <v>692</v>
      </c>
      <c r="L873" s="368">
        <f t="shared" si="22"/>
        <v>2076</v>
      </c>
      <c r="M873" s="69" t="s">
        <v>2854</v>
      </c>
      <c r="N873" s="69" t="s">
        <v>2852</v>
      </c>
    </row>
    <row r="874" spans="1:14" ht="20.100000000000001" customHeight="1">
      <c r="A874" s="69" t="s">
        <v>651</v>
      </c>
      <c r="B874" s="69" t="s">
        <v>1474</v>
      </c>
      <c r="C874" s="69" t="s">
        <v>698</v>
      </c>
      <c r="D874" s="69" t="s">
        <v>2855</v>
      </c>
      <c r="E874" s="69" t="s">
        <v>548</v>
      </c>
      <c r="F874" s="69" t="s">
        <v>339</v>
      </c>
      <c r="G874" s="69" t="s">
        <v>382</v>
      </c>
      <c r="H874" s="69" t="s">
        <v>424</v>
      </c>
      <c r="I874" s="69" t="s">
        <v>509</v>
      </c>
      <c r="J874" s="77">
        <v>16</v>
      </c>
      <c r="K874" s="77">
        <v>300</v>
      </c>
      <c r="L874" s="368">
        <f t="shared" si="22"/>
        <v>4800</v>
      </c>
      <c r="M874" s="69" t="s">
        <v>2746</v>
      </c>
      <c r="N874" s="69" t="s">
        <v>2856</v>
      </c>
    </row>
    <row r="875" spans="1:14" ht="20.100000000000001" customHeight="1">
      <c r="A875" s="69" t="s">
        <v>651</v>
      </c>
      <c r="B875" s="69" t="s">
        <v>1474</v>
      </c>
      <c r="C875" s="69" t="s">
        <v>698</v>
      </c>
      <c r="D875" s="69" t="s">
        <v>2855</v>
      </c>
      <c r="E875" s="69" t="s">
        <v>548</v>
      </c>
      <c r="F875" s="69" t="s">
        <v>339</v>
      </c>
      <c r="G875" s="69" t="s">
        <v>382</v>
      </c>
      <c r="H875" s="69" t="s">
        <v>545</v>
      </c>
      <c r="I875" s="69" t="s">
        <v>509</v>
      </c>
      <c r="J875" s="77">
        <v>16</v>
      </c>
      <c r="K875" s="77">
        <v>460</v>
      </c>
      <c r="L875" s="368">
        <f t="shared" si="22"/>
        <v>7360</v>
      </c>
      <c r="M875" s="69" t="s">
        <v>2746</v>
      </c>
      <c r="N875" s="69" t="s">
        <v>2856</v>
      </c>
    </row>
    <row r="876" spans="1:14" ht="20.100000000000001" customHeight="1">
      <c r="A876" s="69" t="s">
        <v>651</v>
      </c>
      <c r="B876" s="69" t="s">
        <v>1474</v>
      </c>
      <c r="C876" s="69" t="s">
        <v>698</v>
      </c>
      <c r="D876" s="69" t="s">
        <v>2855</v>
      </c>
      <c r="E876" s="69" t="s">
        <v>548</v>
      </c>
      <c r="F876" s="69" t="s">
        <v>339</v>
      </c>
      <c r="G876" s="69" t="s">
        <v>382</v>
      </c>
      <c r="H876" s="69" t="s">
        <v>2857</v>
      </c>
      <c r="I876" s="69" t="s">
        <v>509</v>
      </c>
      <c r="J876" s="77">
        <v>3</v>
      </c>
      <c r="K876" s="77">
        <v>720</v>
      </c>
      <c r="L876" s="368">
        <f t="shared" si="22"/>
        <v>2160</v>
      </c>
      <c r="M876" s="69" t="s">
        <v>2746</v>
      </c>
      <c r="N876" s="69" t="s">
        <v>2858</v>
      </c>
    </row>
    <row r="877" spans="1:14" ht="20.100000000000001" customHeight="1">
      <c r="A877" s="69" t="s">
        <v>651</v>
      </c>
      <c r="B877" s="69" t="s">
        <v>1474</v>
      </c>
      <c r="C877" s="69" t="s">
        <v>698</v>
      </c>
      <c r="D877" s="69" t="s">
        <v>2859</v>
      </c>
      <c r="E877" s="69" t="s">
        <v>128</v>
      </c>
      <c r="F877" s="69" t="s">
        <v>576</v>
      </c>
      <c r="G877" s="69" t="s">
        <v>405</v>
      </c>
      <c r="H877" s="69" t="s">
        <v>2860</v>
      </c>
      <c r="I877" s="69" t="s">
        <v>399</v>
      </c>
      <c r="J877" s="77">
        <v>2</v>
      </c>
      <c r="K877" s="77">
        <v>146</v>
      </c>
      <c r="L877" s="368">
        <f t="shared" si="22"/>
        <v>292</v>
      </c>
      <c r="M877" s="69" t="s">
        <v>2861</v>
      </c>
      <c r="N877" s="69" t="s">
        <v>2858</v>
      </c>
    </row>
    <row r="878" spans="1:14" ht="20.100000000000001" customHeight="1">
      <c r="A878" s="69" t="s">
        <v>651</v>
      </c>
      <c r="B878" s="69" t="s">
        <v>1474</v>
      </c>
      <c r="C878" s="69" t="s">
        <v>698</v>
      </c>
      <c r="D878" s="69" t="s">
        <v>2859</v>
      </c>
      <c r="E878" s="69" t="s">
        <v>128</v>
      </c>
      <c r="F878" s="69" t="s">
        <v>576</v>
      </c>
      <c r="G878" s="69" t="s">
        <v>405</v>
      </c>
      <c r="H878" s="69" t="s">
        <v>2860</v>
      </c>
      <c r="I878" s="69" t="s">
        <v>389</v>
      </c>
      <c r="J878" s="77">
        <v>5</v>
      </c>
      <c r="K878" s="77">
        <v>198</v>
      </c>
      <c r="L878" s="368">
        <f t="shared" si="22"/>
        <v>990</v>
      </c>
      <c r="M878" s="69" t="s">
        <v>2861</v>
      </c>
      <c r="N878" s="69" t="s">
        <v>2858</v>
      </c>
    </row>
    <row r="879" spans="1:14" ht="20.100000000000001" customHeight="1">
      <c r="A879" s="69" t="s">
        <v>651</v>
      </c>
      <c r="B879" s="69" t="s">
        <v>1474</v>
      </c>
      <c r="C879" s="69" t="s">
        <v>698</v>
      </c>
      <c r="D879" s="69" t="s">
        <v>2859</v>
      </c>
      <c r="E879" s="69" t="s">
        <v>128</v>
      </c>
      <c r="F879" s="69" t="s">
        <v>576</v>
      </c>
      <c r="G879" s="69" t="s">
        <v>405</v>
      </c>
      <c r="H879" s="69" t="s">
        <v>2860</v>
      </c>
      <c r="I879" s="69" t="s">
        <v>422</v>
      </c>
      <c r="J879" s="77">
        <v>3</v>
      </c>
      <c r="K879" s="77">
        <v>420</v>
      </c>
      <c r="L879" s="368">
        <f t="shared" ref="L879:L942" si="23">K879*J879</f>
        <v>1260</v>
      </c>
      <c r="M879" s="69" t="s">
        <v>2862</v>
      </c>
      <c r="N879" s="69" t="s">
        <v>2858</v>
      </c>
    </row>
    <row r="880" spans="1:14" ht="20.100000000000001" customHeight="1">
      <c r="A880" s="69" t="s">
        <v>651</v>
      </c>
      <c r="B880" s="69" t="s">
        <v>1474</v>
      </c>
      <c r="C880" s="69" t="s">
        <v>698</v>
      </c>
      <c r="D880" s="69" t="s">
        <v>2859</v>
      </c>
      <c r="E880" s="69" t="s">
        <v>128</v>
      </c>
      <c r="F880" s="69" t="s">
        <v>576</v>
      </c>
      <c r="G880" s="69" t="s">
        <v>2600</v>
      </c>
      <c r="H880" s="69" t="s">
        <v>2863</v>
      </c>
      <c r="I880" s="69" t="s">
        <v>423</v>
      </c>
      <c r="J880" s="77">
        <v>2</v>
      </c>
      <c r="K880" s="77">
        <v>79</v>
      </c>
      <c r="L880" s="368">
        <f t="shared" si="23"/>
        <v>158</v>
      </c>
      <c r="M880" s="69" t="s">
        <v>2864</v>
      </c>
      <c r="N880" s="69" t="s">
        <v>2858</v>
      </c>
    </row>
    <row r="881" spans="1:14" ht="20.100000000000001" customHeight="1">
      <c r="A881" s="69" t="s">
        <v>651</v>
      </c>
      <c r="B881" s="69" t="s">
        <v>1474</v>
      </c>
      <c r="C881" s="69" t="s">
        <v>698</v>
      </c>
      <c r="D881" s="69" t="s">
        <v>2859</v>
      </c>
      <c r="E881" s="69" t="s">
        <v>128</v>
      </c>
      <c r="F881" s="69" t="s">
        <v>576</v>
      </c>
      <c r="G881" s="69" t="s">
        <v>2600</v>
      </c>
      <c r="H881" s="69" t="s">
        <v>2863</v>
      </c>
      <c r="I881" s="69" t="s">
        <v>414</v>
      </c>
      <c r="J881" s="77">
        <v>2</v>
      </c>
      <c r="K881" s="77">
        <v>91</v>
      </c>
      <c r="L881" s="368">
        <f t="shared" si="23"/>
        <v>182</v>
      </c>
      <c r="M881" s="69" t="s">
        <v>2864</v>
      </c>
      <c r="N881" s="69" t="s">
        <v>2858</v>
      </c>
    </row>
    <row r="882" spans="1:14" ht="20.100000000000001" customHeight="1">
      <c r="A882" s="69" t="s">
        <v>651</v>
      </c>
      <c r="B882" s="69" t="s">
        <v>1474</v>
      </c>
      <c r="C882" s="69" t="s">
        <v>698</v>
      </c>
      <c r="D882" s="69" t="s">
        <v>2859</v>
      </c>
      <c r="E882" s="69" t="s">
        <v>128</v>
      </c>
      <c r="F882" s="69" t="s">
        <v>576</v>
      </c>
      <c r="G882" s="69" t="s">
        <v>2600</v>
      </c>
      <c r="H882" s="69" t="s">
        <v>2863</v>
      </c>
      <c r="I882" s="69" t="s">
        <v>400</v>
      </c>
      <c r="J882" s="77">
        <v>11</v>
      </c>
      <c r="K882" s="77">
        <v>108</v>
      </c>
      <c r="L882" s="368">
        <f t="shared" si="23"/>
        <v>1188</v>
      </c>
      <c r="M882" s="69" t="s">
        <v>2864</v>
      </c>
      <c r="N882" s="69" t="s">
        <v>2858</v>
      </c>
    </row>
    <row r="883" spans="1:14" ht="20.100000000000001" customHeight="1">
      <c r="A883" s="69" t="s">
        <v>651</v>
      </c>
      <c r="B883" s="69" t="s">
        <v>1474</v>
      </c>
      <c r="C883" s="69" t="s">
        <v>698</v>
      </c>
      <c r="D883" s="69" t="s">
        <v>2859</v>
      </c>
      <c r="E883" s="69" t="s">
        <v>128</v>
      </c>
      <c r="F883" s="69" t="s">
        <v>576</v>
      </c>
      <c r="G883" s="69" t="s">
        <v>2600</v>
      </c>
      <c r="H883" s="69" t="s">
        <v>2863</v>
      </c>
      <c r="I883" s="69" t="s">
        <v>399</v>
      </c>
      <c r="J883" s="77">
        <v>9</v>
      </c>
      <c r="K883" s="77">
        <v>165</v>
      </c>
      <c r="L883" s="368">
        <f t="shared" si="23"/>
        <v>1485</v>
      </c>
      <c r="M883" s="69" t="s">
        <v>2864</v>
      </c>
      <c r="N883" s="69" t="s">
        <v>2858</v>
      </c>
    </row>
    <row r="884" spans="1:14" ht="20.100000000000001" customHeight="1">
      <c r="A884" s="69" t="s">
        <v>651</v>
      </c>
      <c r="B884" s="69" t="s">
        <v>1474</v>
      </c>
      <c r="C884" s="69" t="s">
        <v>698</v>
      </c>
      <c r="D884" s="69" t="s">
        <v>2859</v>
      </c>
      <c r="E884" s="69" t="s">
        <v>128</v>
      </c>
      <c r="F884" s="69" t="s">
        <v>576</v>
      </c>
      <c r="G884" s="69" t="s">
        <v>2600</v>
      </c>
      <c r="H884" s="69" t="s">
        <v>2863</v>
      </c>
      <c r="I884" s="69" t="s">
        <v>389</v>
      </c>
      <c r="J884" s="77">
        <v>10</v>
      </c>
      <c r="K884" s="77">
        <v>222</v>
      </c>
      <c r="L884" s="368">
        <f t="shared" si="23"/>
        <v>2220</v>
      </c>
      <c r="M884" s="69" t="s">
        <v>2864</v>
      </c>
      <c r="N884" s="69" t="s">
        <v>2858</v>
      </c>
    </row>
    <row r="885" spans="1:14" ht="20.100000000000001" customHeight="1">
      <c r="A885" s="69" t="s">
        <v>651</v>
      </c>
      <c r="B885" s="69" t="s">
        <v>1474</v>
      </c>
      <c r="C885" s="69" t="s">
        <v>698</v>
      </c>
      <c r="D885" s="69" t="s">
        <v>2859</v>
      </c>
      <c r="E885" s="69" t="s">
        <v>128</v>
      </c>
      <c r="F885" s="69" t="s">
        <v>576</v>
      </c>
      <c r="G885" s="69" t="s">
        <v>2600</v>
      </c>
      <c r="H885" s="69" t="s">
        <v>2863</v>
      </c>
      <c r="I885" s="69" t="s">
        <v>398</v>
      </c>
      <c r="J885" s="77">
        <v>3</v>
      </c>
      <c r="K885" s="77">
        <v>276</v>
      </c>
      <c r="L885" s="368">
        <f t="shared" si="23"/>
        <v>828</v>
      </c>
      <c r="M885" s="69" t="s">
        <v>2864</v>
      </c>
      <c r="N885" s="69" t="s">
        <v>2858</v>
      </c>
    </row>
    <row r="886" spans="1:14" ht="20.100000000000001" customHeight="1">
      <c r="A886" s="69" t="s">
        <v>651</v>
      </c>
      <c r="B886" s="69" t="s">
        <v>1474</v>
      </c>
      <c r="C886" s="69" t="s">
        <v>698</v>
      </c>
      <c r="D886" s="69" t="s">
        <v>2859</v>
      </c>
      <c r="E886" s="69" t="s">
        <v>128</v>
      </c>
      <c r="F886" s="69" t="s">
        <v>576</v>
      </c>
      <c r="G886" s="69" t="s">
        <v>388</v>
      </c>
      <c r="H886" s="69" t="s">
        <v>2865</v>
      </c>
      <c r="I886" s="69" t="s">
        <v>422</v>
      </c>
      <c r="J886" s="77">
        <v>2</v>
      </c>
      <c r="K886" s="77">
        <v>527</v>
      </c>
      <c r="L886" s="368">
        <f t="shared" si="23"/>
        <v>1054</v>
      </c>
      <c r="M886" s="69" t="s">
        <v>2864</v>
      </c>
      <c r="N886" s="69" t="s">
        <v>2858</v>
      </c>
    </row>
    <row r="887" spans="1:14" ht="20.100000000000001" customHeight="1">
      <c r="A887" s="69" t="s">
        <v>651</v>
      </c>
      <c r="B887" s="69" t="s">
        <v>170</v>
      </c>
      <c r="C887" s="69" t="s">
        <v>698</v>
      </c>
      <c r="D887" s="69" t="s">
        <v>2866</v>
      </c>
      <c r="E887" s="69" t="s">
        <v>128</v>
      </c>
      <c r="F887" s="69" t="s">
        <v>576</v>
      </c>
      <c r="G887" s="69" t="s">
        <v>2600</v>
      </c>
      <c r="H887" s="69" t="s">
        <v>2867</v>
      </c>
      <c r="I887" s="69" t="s">
        <v>400</v>
      </c>
      <c r="J887" s="77">
        <v>8</v>
      </c>
      <c r="K887" s="77">
        <v>88</v>
      </c>
      <c r="L887" s="368">
        <f t="shared" si="23"/>
        <v>704</v>
      </c>
      <c r="M887" s="69" t="s">
        <v>2868</v>
      </c>
      <c r="N887" s="69" t="s">
        <v>2869</v>
      </c>
    </row>
    <row r="888" spans="1:14" ht="20.100000000000001" customHeight="1">
      <c r="A888" s="69" t="s">
        <v>651</v>
      </c>
      <c r="B888" s="69" t="s">
        <v>170</v>
      </c>
      <c r="C888" s="69" t="s">
        <v>698</v>
      </c>
      <c r="D888" s="69" t="s">
        <v>2866</v>
      </c>
      <c r="E888" s="69" t="s">
        <v>128</v>
      </c>
      <c r="F888" s="69" t="s">
        <v>576</v>
      </c>
      <c r="G888" s="69" t="s">
        <v>2600</v>
      </c>
      <c r="H888" s="69" t="s">
        <v>2867</v>
      </c>
      <c r="I888" s="69" t="s">
        <v>399</v>
      </c>
      <c r="J888" s="77">
        <v>8</v>
      </c>
      <c r="K888" s="77">
        <v>135</v>
      </c>
      <c r="L888" s="368">
        <f t="shared" si="23"/>
        <v>1080</v>
      </c>
      <c r="M888" s="69" t="s">
        <v>2868</v>
      </c>
      <c r="N888" s="69" t="s">
        <v>2869</v>
      </c>
    </row>
    <row r="889" spans="1:14" ht="20.100000000000001" customHeight="1">
      <c r="A889" s="69" t="s">
        <v>651</v>
      </c>
      <c r="B889" s="69" t="s">
        <v>170</v>
      </c>
      <c r="C889" s="69" t="s">
        <v>698</v>
      </c>
      <c r="D889" s="69" t="s">
        <v>2870</v>
      </c>
      <c r="E889" s="69" t="s">
        <v>128</v>
      </c>
      <c r="F889" s="69" t="s">
        <v>576</v>
      </c>
      <c r="G889" s="69" t="s">
        <v>388</v>
      </c>
      <c r="H889" s="69" t="s">
        <v>579</v>
      </c>
      <c r="I889" s="69" t="s">
        <v>422</v>
      </c>
      <c r="J889" s="77">
        <v>1</v>
      </c>
      <c r="K889" s="77">
        <v>689</v>
      </c>
      <c r="L889" s="368">
        <f t="shared" si="23"/>
        <v>689</v>
      </c>
      <c r="M889" s="69" t="s">
        <v>2871</v>
      </c>
      <c r="N889" s="69" t="s">
        <v>2872</v>
      </c>
    </row>
    <row r="890" spans="1:14" ht="20.100000000000001" customHeight="1">
      <c r="A890" s="69" t="s">
        <v>167</v>
      </c>
      <c r="B890" s="69" t="s">
        <v>167</v>
      </c>
      <c r="C890" s="69" t="s">
        <v>698</v>
      </c>
      <c r="D890" s="69" t="s">
        <v>2873</v>
      </c>
      <c r="E890" s="69" t="s">
        <v>562</v>
      </c>
      <c r="F890" s="69" t="s">
        <v>51</v>
      </c>
      <c r="G890" s="69" t="s">
        <v>2874</v>
      </c>
      <c r="H890" s="69" t="s">
        <v>2875</v>
      </c>
      <c r="I890" s="69" t="s">
        <v>423</v>
      </c>
      <c r="J890" s="77">
        <v>23</v>
      </c>
      <c r="K890" s="77">
        <v>560</v>
      </c>
      <c r="L890" s="368">
        <f t="shared" si="23"/>
        <v>12880</v>
      </c>
      <c r="M890" s="69" t="s">
        <v>2876</v>
      </c>
      <c r="N890" s="69" t="s">
        <v>2877</v>
      </c>
    </row>
    <row r="891" spans="1:14" ht="20.100000000000001" customHeight="1">
      <c r="A891" s="69" t="s">
        <v>167</v>
      </c>
      <c r="B891" s="69" t="s">
        <v>167</v>
      </c>
      <c r="C891" s="69" t="s">
        <v>698</v>
      </c>
      <c r="D891" s="69" t="s">
        <v>2873</v>
      </c>
      <c r="E891" s="69" t="s">
        <v>562</v>
      </c>
      <c r="F891" s="69" t="s">
        <v>51</v>
      </c>
      <c r="G891" s="69" t="s">
        <v>2874</v>
      </c>
      <c r="H891" s="69" t="s">
        <v>2875</v>
      </c>
      <c r="I891" s="69" t="s">
        <v>414</v>
      </c>
      <c r="J891" s="77">
        <v>3</v>
      </c>
      <c r="K891" s="77">
        <v>819</v>
      </c>
      <c r="L891" s="368">
        <f t="shared" si="23"/>
        <v>2457</v>
      </c>
      <c r="M891" s="69" t="s">
        <v>2878</v>
      </c>
      <c r="N891" s="69" t="s">
        <v>2877</v>
      </c>
    </row>
    <row r="892" spans="1:14" ht="20.100000000000001" customHeight="1">
      <c r="A892" s="69" t="s">
        <v>167</v>
      </c>
      <c r="B892" s="69" t="s">
        <v>167</v>
      </c>
      <c r="C892" s="69" t="s">
        <v>698</v>
      </c>
      <c r="D892" s="69" t="s">
        <v>2879</v>
      </c>
      <c r="E892" s="69" t="s">
        <v>128</v>
      </c>
      <c r="F892" s="69" t="s">
        <v>576</v>
      </c>
      <c r="G892" s="69" t="s">
        <v>405</v>
      </c>
      <c r="H892" s="69" t="s">
        <v>2880</v>
      </c>
      <c r="I892" s="69" t="s">
        <v>411</v>
      </c>
      <c r="J892" s="77">
        <v>1</v>
      </c>
      <c r="K892" s="77">
        <v>1030</v>
      </c>
      <c r="L892" s="368">
        <f t="shared" si="23"/>
        <v>1030</v>
      </c>
      <c r="M892" s="69" t="s">
        <v>2881</v>
      </c>
      <c r="N892" s="69" t="s">
        <v>2882</v>
      </c>
    </row>
    <row r="893" spans="1:14" ht="20.100000000000001" customHeight="1">
      <c r="A893" s="69" t="s">
        <v>167</v>
      </c>
      <c r="B893" s="69" t="s">
        <v>167</v>
      </c>
      <c r="C893" s="69" t="s">
        <v>698</v>
      </c>
      <c r="D893" s="69" t="s">
        <v>2883</v>
      </c>
      <c r="E893" s="69" t="s">
        <v>548</v>
      </c>
      <c r="F893" s="69" t="s">
        <v>339</v>
      </c>
      <c r="G893" s="69" t="s">
        <v>382</v>
      </c>
      <c r="H893" s="69" t="s">
        <v>2884</v>
      </c>
      <c r="I893" s="69" t="s">
        <v>411</v>
      </c>
      <c r="J893" s="77">
        <v>1</v>
      </c>
      <c r="K893" s="77">
        <v>1050</v>
      </c>
      <c r="L893" s="368">
        <f t="shared" si="23"/>
        <v>1050</v>
      </c>
      <c r="M893" s="69" t="s">
        <v>2746</v>
      </c>
      <c r="N893" s="69" t="s">
        <v>2882</v>
      </c>
    </row>
    <row r="894" spans="1:14" ht="20.100000000000001" customHeight="1">
      <c r="A894" s="69" t="s">
        <v>651</v>
      </c>
      <c r="B894" s="69" t="s">
        <v>781</v>
      </c>
      <c r="C894" s="69" t="s">
        <v>698</v>
      </c>
      <c r="D894" s="69" t="s">
        <v>2885</v>
      </c>
      <c r="E894" s="69" t="s">
        <v>747</v>
      </c>
      <c r="F894" s="69" t="s">
        <v>2886</v>
      </c>
      <c r="G894" s="69" t="s">
        <v>528</v>
      </c>
      <c r="H894" s="69" t="s">
        <v>430</v>
      </c>
      <c r="I894" s="69" t="s">
        <v>1371</v>
      </c>
      <c r="J894" s="77">
        <v>65</v>
      </c>
      <c r="K894" s="77">
        <v>1.8</v>
      </c>
      <c r="L894" s="368">
        <f t="shared" si="23"/>
        <v>117</v>
      </c>
      <c r="M894" s="69" t="s">
        <v>1372</v>
      </c>
      <c r="N894" s="69" t="s">
        <v>1373</v>
      </c>
    </row>
    <row r="895" spans="1:14" ht="20.100000000000001" customHeight="1">
      <c r="A895" s="69" t="s">
        <v>651</v>
      </c>
      <c r="B895" s="69" t="s">
        <v>781</v>
      </c>
      <c r="C895" s="69" t="s">
        <v>698</v>
      </c>
      <c r="D895" s="69" t="s">
        <v>2885</v>
      </c>
      <c r="E895" s="69" t="s">
        <v>747</v>
      </c>
      <c r="F895" s="69" t="s">
        <v>2886</v>
      </c>
      <c r="G895" s="69" t="s">
        <v>528</v>
      </c>
      <c r="H895" s="69" t="s">
        <v>430</v>
      </c>
      <c r="I895" s="69" t="s">
        <v>1374</v>
      </c>
      <c r="J895" s="77">
        <v>20</v>
      </c>
      <c r="K895" s="77">
        <v>2.25</v>
      </c>
      <c r="L895" s="368">
        <f t="shared" si="23"/>
        <v>45</v>
      </c>
      <c r="M895" s="69" t="s">
        <v>1372</v>
      </c>
      <c r="N895" s="69" t="s">
        <v>1373</v>
      </c>
    </row>
    <row r="896" spans="1:14" ht="20.100000000000001" customHeight="1">
      <c r="A896" s="69" t="s">
        <v>651</v>
      </c>
      <c r="B896" s="69" t="s">
        <v>781</v>
      </c>
      <c r="C896" s="69" t="s">
        <v>698</v>
      </c>
      <c r="D896" s="69" t="s">
        <v>2885</v>
      </c>
      <c r="E896" s="69" t="s">
        <v>747</v>
      </c>
      <c r="F896" s="69" t="s">
        <v>2886</v>
      </c>
      <c r="G896" s="69" t="s">
        <v>528</v>
      </c>
      <c r="H896" s="69" t="s">
        <v>430</v>
      </c>
      <c r="I896" s="69" t="s">
        <v>2887</v>
      </c>
      <c r="J896" s="77">
        <v>20</v>
      </c>
      <c r="K896" s="77">
        <v>2.7</v>
      </c>
      <c r="L896" s="368">
        <f t="shared" si="23"/>
        <v>54</v>
      </c>
      <c r="M896" s="69" t="s">
        <v>1372</v>
      </c>
      <c r="N896" s="69" t="s">
        <v>1373</v>
      </c>
    </row>
    <row r="897" spans="1:14" ht="20.100000000000001" customHeight="1">
      <c r="A897" s="69" t="s">
        <v>651</v>
      </c>
      <c r="B897" s="69" t="s">
        <v>781</v>
      </c>
      <c r="C897" s="69" t="s">
        <v>698</v>
      </c>
      <c r="D897" s="69" t="s">
        <v>2885</v>
      </c>
      <c r="E897" s="69" t="s">
        <v>747</v>
      </c>
      <c r="F897" s="69" t="s">
        <v>2886</v>
      </c>
      <c r="G897" s="69" t="s">
        <v>528</v>
      </c>
      <c r="H897" s="69" t="s">
        <v>426</v>
      </c>
      <c r="I897" s="69" t="s">
        <v>1371</v>
      </c>
      <c r="J897" s="77">
        <v>4</v>
      </c>
      <c r="K897" s="77">
        <v>1.8</v>
      </c>
      <c r="L897" s="368">
        <f t="shared" si="23"/>
        <v>7.2</v>
      </c>
      <c r="M897" s="69" t="s">
        <v>1372</v>
      </c>
      <c r="N897" s="69" t="s">
        <v>1373</v>
      </c>
    </row>
    <row r="898" spans="1:14" ht="20.100000000000001" customHeight="1">
      <c r="A898" s="69" t="s">
        <v>651</v>
      </c>
      <c r="B898" s="69" t="s">
        <v>167</v>
      </c>
      <c r="C898" s="69" t="s">
        <v>698</v>
      </c>
      <c r="D898" s="69" t="s">
        <v>2888</v>
      </c>
      <c r="E898" s="69" t="s">
        <v>562</v>
      </c>
      <c r="F898" s="69" t="s">
        <v>364</v>
      </c>
      <c r="G898" s="69" t="s">
        <v>426</v>
      </c>
      <c r="H898" s="69" t="s">
        <v>2523</v>
      </c>
      <c r="I898" s="69" t="s">
        <v>423</v>
      </c>
      <c r="J898" s="77">
        <v>15</v>
      </c>
      <c r="K898" s="77">
        <v>271</v>
      </c>
      <c r="L898" s="368">
        <f t="shared" si="23"/>
        <v>4065</v>
      </c>
      <c r="M898" s="69" t="s">
        <v>2889</v>
      </c>
      <c r="N898" s="69" t="s">
        <v>2890</v>
      </c>
    </row>
    <row r="899" spans="1:14" ht="20.100000000000001" customHeight="1">
      <c r="A899" s="69" t="s">
        <v>651</v>
      </c>
      <c r="B899" s="69" t="s">
        <v>167</v>
      </c>
      <c r="C899" s="69" t="s">
        <v>698</v>
      </c>
      <c r="D899" s="69" t="s">
        <v>2888</v>
      </c>
      <c r="E899" s="69" t="s">
        <v>562</v>
      </c>
      <c r="F899" s="69" t="s">
        <v>364</v>
      </c>
      <c r="G899" s="69" t="s">
        <v>426</v>
      </c>
      <c r="H899" s="69" t="s">
        <v>2523</v>
      </c>
      <c r="I899" s="69" t="s">
        <v>414</v>
      </c>
      <c r="J899" s="77">
        <v>5</v>
      </c>
      <c r="K899" s="77">
        <v>363</v>
      </c>
      <c r="L899" s="368">
        <f t="shared" si="23"/>
        <v>1815</v>
      </c>
      <c r="M899" s="69" t="s">
        <v>2889</v>
      </c>
      <c r="N899" s="69" t="s">
        <v>2890</v>
      </c>
    </row>
    <row r="900" spans="1:14" ht="20.100000000000001" customHeight="1">
      <c r="A900" s="69" t="s">
        <v>651</v>
      </c>
      <c r="B900" s="69" t="s">
        <v>167</v>
      </c>
      <c r="C900" s="69" t="s">
        <v>698</v>
      </c>
      <c r="D900" s="69" t="s">
        <v>2888</v>
      </c>
      <c r="E900" s="69" t="s">
        <v>562</v>
      </c>
      <c r="F900" s="69" t="s">
        <v>364</v>
      </c>
      <c r="G900" s="69" t="s">
        <v>406</v>
      </c>
      <c r="H900" s="69" t="s">
        <v>2891</v>
      </c>
      <c r="I900" s="69" t="s">
        <v>414</v>
      </c>
      <c r="J900" s="77">
        <v>2</v>
      </c>
      <c r="K900" s="77">
        <v>232</v>
      </c>
      <c r="L900" s="368">
        <f t="shared" si="23"/>
        <v>464</v>
      </c>
      <c r="M900" s="69" t="s">
        <v>2889</v>
      </c>
      <c r="N900" s="69" t="s">
        <v>2890</v>
      </c>
    </row>
    <row r="901" spans="1:14" ht="20.100000000000001" customHeight="1">
      <c r="A901" s="69" t="s">
        <v>651</v>
      </c>
      <c r="B901" s="69" t="s">
        <v>167</v>
      </c>
      <c r="C901" s="69" t="s">
        <v>698</v>
      </c>
      <c r="D901" s="69" t="s">
        <v>2888</v>
      </c>
      <c r="E901" s="69" t="s">
        <v>562</v>
      </c>
      <c r="F901" s="69" t="s">
        <v>364</v>
      </c>
      <c r="G901" s="69" t="s">
        <v>426</v>
      </c>
      <c r="H901" s="69" t="s">
        <v>2523</v>
      </c>
      <c r="I901" s="69" t="s">
        <v>423</v>
      </c>
      <c r="J901" s="77">
        <v>18</v>
      </c>
      <c r="K901" s="77">
        <v>271</v>
      </c>
      <c r="L901" s="368">
        <f t="shared" si="23"/>
        <v>4878</v>
      </c>
      <c r="M901" s="69" t="s">
        <v>2889</v>
      </c>
      <c r="N901" s="69" t="s">
        <v>2892</v>
      </c>
    </row>
    <row r="902" spans="1:14" ht="20.100000000000001" customHeight="1">
      <c r="A902" s="69" t="s">
        <v>651</v>
      </c>
      <c r="B902" s="69" t="s">
        <v>167</v>
      </c>
      <c r="C902" s="69" t="s">
        <v>698</v>
      </c>
      <c r="D902" s="69" t="s">
        <v>2888</v>
      </c>
      <c r="E902" s="69" t="s">
        <v>562</v>
      </c>
      <c r="F902" s="69" t="s">
        <v>364</v>
      </c>
      <c r="G902" s="69" t="s">
        <v>426</v>
      </c>
      <c r="H902" s="69" t="s">
        <v>2523</v>
      </c>
      <c r="I902" s="69" t="s">
        <v>414</v>
      </c>
      <c r="J902" s="77">
        <v>14</v>
      </c>
      <c r="K902" s="77">
        <v>363</v>
      </c>
      <c r="L902" s="368">
        <f t="shared" si="23"/>
        <v>5082</v>
      </c>
      <c r="M902" s="69" t="s">
        <v>2889</v>
      </c>
      <c r="N902" s="69" t="s">
        <v>2892</v>
      </c>
    </row>
    <row r="903" spans="1:14" ht="20.100000000000001" customHeight="1">
      <c r="A903" s="69" t="s">
        <v>651</v>
      </c>
      <c r="B903" s="69" t="s">
        <v>167</v>
      </c>
      <c r="C903" s="69" t="s">
        <v>698</v>
      </c>
      <c r="D903" s="69" t="s">
        <v>2888</v>
      </c>
      <c r="E903" s="69" t="s">
        <v>562</v>
      </c>
      <c r="F903" s="69" t="s">
        <v>364</v>
      </c>
      <c r="G903" s="69" t="s">
        <v>426</v>
      </c>
      <c r="H903" s="69" t="s">
        <v>2523</v>
      </c>
      <c r="I903" s="69" t="s">
        <v>400</v>
      </c>
      <c r="J903" s="77">
        <v>10</v>
      </c>
      <c r="K903" s="77">
        <v>429</v>
      </c>
      <c r="L903" s="368">
        <f t="shared" si="23"/>
        <v>4290</v>
      </c>
      <c r="M903" s="69" t="s">
        <v>2889</v>
      </c>
      <c r="N903" s="69" t="s">
        <v>2892</v>
      </c>
    </row>
    <row r="904" spans="1:14" ht="20.100000000000001" customHeight="1">
      <c r="A904" s="69" t="s">
        <v>651</v>
      </c>
      <c r="B904" s="69" t="s">
        <v>167</v>
      </c>
      <c r="C904" s="69" t="s">
        <v>698</v>
      </c>
      <c r="D904" s="69" t="s">
        <v>2888</v>
      </c>
      <c r="E904" s="69" t="s">
        <v>562</v>
      </c>
      <c r="F904" s="69" t="s">
        <v>364</v>
      </c>
      <c r="G904" s="69" t="s">
        <v>406</v>
      </c>
      <c r="H904" s="69" t="s">
        <v>2891</v>
      </c>
      <c r="I904" s="69" t="s">
        <v>400</v>
      </c>
      <c r="J904" s="77">
        <v>1</v>
      </c>
      <c r="K904" s="77">
        <v>250</v>
      </c>
      <c r="L904" s="368">
        <f t="shared" si="23"/>
        <v>250</v>
      </c>
      <c r="M904" s="69" t="s">
        <v>2889</v>
      </c>
      <c r="N904" s="69" t="s">
        <v>2892</v>
      </c>
    </row>
    <row r="905" spans="1:14" ht="20.100000000000001" customHeight="1">
      <c r="A905" s="69" t="s">
        <v>167</v>
      </c>
      <c r="B905" s="69" t="s">
        <v>167</v>
      </c>
      <c r="C905" s="69" t="s">
        <v>698</v>
      </c>
      <c r="D905" s="69" t="s">
        <v>2893</v>
      </c>
      <c r="E905" s="69" t="s">
        <v>562</v>
      </c>
      <c r="F905" s="69" t="s">
        <v>2826</v>
      </c>
      <c r="G905" s="69" t="s">
        <v>2894</v>
      </c>
      <c r="H905" s="69" t="s">
        <v>2895</v>
      </c>
      <c r="I905" s="69" t="s">
        <v>432</v>
      </c>
      <c r="J905" s="77">
        <v>2</v>
      </c>
      <c r="K905" s="77">
        <v>545</v>
      </c>
      <c r="L905" s="368">
        <f t="shared" si="23"/>
        <v>1090</v>
      </c>
      <c r="M905" s="69" t="s">
        <v>2889</v>
      </c>
      <c r="N905" s="69" t="s">
        <v>2890</v>
      </c>
    </row>
    <row r="906" spans="1:14" ht="20.100000000000001" customHeight="1">
      <c r="A906" s="69" t="s">
        <v>167</v>
      </c>
      <c r="B906" s="69" t="s">
        <v>167</v>
      </c>
      <c r="C906" s="69" t="s">
        <v>698</v>
      </c>
      <c r="D906" s="69" t="s">
        <v>2893</v>
      </c>
      <c r="E906" s="69" t="s">
        <v>562</v>
      </c>
      <c r="F906" s="69" t="s">
        <v>2826</v>
      </c>
      <c r="G906" s="69" t="s">
        <v>2894</v>
      </c>
      <c r="H906" s="69" t="s">
        <v>2895</v>
      </c>
      <c r="I906" s="69" t="s">
        <v>432</v>
      </c>
      <c r="J906" s="77">
        <v>2</v>
      </c>
      <c r="K906" s="77">
        <v>545</v>
      </c>
      <c r="L906" s="368">
        <f t="shared" si="23"/>
        <v>1090</v>
      </c>
      <c r="M906" s="69" t="s">
        <v>2889</v>
      </c>
      <c r="N906" s="69" t="s">
        <v>2892</v>
      </c>
    </row>
    <row r="907" spans="1:14" ht="20.100000000000001" customHeight="1">
      <c r="A907" s="69" t="s">
        <v>167</v>
      </c>
      <c r="B907" s="69" t="s">
        <v>167</v>
      </c>
      <c r="C907" s="69" t="s">
        <v>698</v>
      </c>
      <c r="D907" s="69" t="s">
        <v>2896</v>
      </c>
      <c r="E907" s="69" t="s">
        <v>128</v>
      </c>
      <c r="F907" s="69" t="s">
        <v>576</v>
      </c>
      <c r="G907" s="69" t="s">
        <v>397</v>
      </c>
      <c r="H907" s="69" t="s">
        <v>2897</v>
      </c>
      <c r="I907" s="69" t="s">
        <v>399</v>
      </c>
      <c r="J907" s="77">
        <v>3</v>
      </c>
      <c r="K907" s="77">
        <v>165</v>
      </c>
      <c r="L907" s="368">
        <f t="shared" si="23"/>
        <v>495</v>
      </c>
      <c r="M907" s="69" t="s">
        <v>2898</v>
      </c>
      <c r="N907" s="69" t="s">
        <v>2899</v>
      </c>
    </row>
    <row r="908" spans="1:14" ht="20.100000000000001" customHeight="1">
      <c r="A908" s="69" t="s">
        <v>167</v>
      </c>
      <c r="B908" s="69" t="s">
        <v>167</v>
      </c>
      <c r="C908" s="69" t="s">
        <v>698</v>
      </c>
      <c r="D908" s="69" t="s">
        <v>2896</v>
      </c>
      <c r="E908" s="69" t="s">
        <v>128</v>
      </c>
      <c r="F908" s="69" t="s">
        <v>576</v>
      </c>
      <c r="G908" s="69" t="s">
        <v>388</v>
      </c>
      <c r="H908" s="69" t="s">
        <v>2715</v>
      </c>
      <c r="I908" s="69" t="s">
        <v>389</v>
      </c>
      <c r="J908" s="77">
        <v>4</v>
      </c>
      <c r="K908" s="77">
        <v>252</v>
      </c>
      <c r="L908" s="368">
        <f t="shared" si="23"/>
        <v>1008</v>
      </c>
      <c r="M908" s="69" t="s">
        <v>2900</v>
      </c>
      <c r="N908" s="69" t="s">
        <v>2899</v>
      </c>
    </row>
    <row r="909" spans="1:14" ht="20.100000000000001" customHeight="1">
      <c r="A909" s="69" t="s">
        <v>167</v>
      </c>
      <c r="B909" s="69" t="s">
        <v>167</v>
      </c>
      <c r="C909" s="69" t="s">
        <v>698</v>
      </c>
      <c r="D909" s="69" t="s">
        <v>2896</v>
      </c>
      <c r="E909" s="69" t="s">
        <v>128</v>
      </c>
      <c r="F909" s="69" t="s">
        <v>576</v>
      </c>
      <c r="G909" s="69" t="s">
        <v>388</v>
      </c>
      <c r="H909" s="69" t="s">
        <v>2715</v>
      </c>
      <c r="I909" s="69" t="s">
        <v>398</v>
      </c>
      <c r="J909" s="77">
        <v>4</v>
      </c>
      <c r="K909" s="77">
        <v>306</v>
      </c>
      <c r="L909" s="368">
        <f t="shared" si="23"/>
        <v>1224</v>
      </c>
      <c r="M909" s="69" t="s">
        <v>2900</v>
      </c>
      <c r="N909" s="69" t="s">
        <v>2899</v>
      </c>
    </row>
    <row r="910" spans="1:14" ht="20.100000000000001" customHeight="1">
      <c r="A910" s="69" t="s">
        <v>167</v>
      </c>
      <c r="B910" s="69" t="s">
        <v>167</v>
      </c>
      <c r="C910" s="69" t="s">
        <v>698</v>
      </c>
      <c r="D910" s="69" t="s">
        <v>2896</v>
      </c>
      <c r="E910" s="69" t="s">
        <v>128</v>
      </c>
      <c r="F910" s="69" t="s">
        <v>576</v>
      </c>
      <c r="G910" s="69" t="s">
        <v>388</v>
      </c>
      <c r="H910" s="69" t="s">
        <v>2715</v>
      </c>
      <c r="I910" s="69" t="s">
        <v>422</v>
      </c>
      <c r="J910" s="77">
        <v>15</v>
      </c>
      <c r="K910" s="77">
        <v>527</v>
      </c>
      <c r="L910" s="368">
        <f t="shared" si="23"/>
        <v>7905</v>
      </c>
      <c r="M910" s="69" t="s">
        <v>2900</v>
      </c>
      <c r="N910" s="69" t="s">
        <v>2899</v>
      </c>
    </row>
    <row r="911" spans="1:14" ht="20.100000000000001" customHeight="1">
      <c r="A911" s="69" t="s">
        <v>167</v>
      </c>
      <c r="B911" s="69" t="s">
        <v>167</v>
      </c>
      <c r="C911" s="69" t="s">
        <v>698</v>
      </c>
      <c r="D911" s="69" t="s">
        <v>2896</v>
      </c>
      <c r="E911" s="69" t="s">
        <v>128</v>
      </c>
      <c r="F911" s="69" t="s">
        <v>576</v>
      </c>
      <c r="G911" s="69" t="s">
        <v>388</v>
      </c>
      <c r="H911" s="69" t="s">
        <v>2715</v>
      </c>
      <c r="I911" s="69" t="s">
        <v>416</v>
      </c>
      <c r="J911" s="77">
        <v>2</v>
      </c>
      <c r="K911" s="77">
        <v>736</v>
      </c>
      <c r="L911" s="368">
        <f t="shared" si="23"/>
        <v>1472</v>
      </c>
      <c r="M911" s="69" t="s">
        <v>2900</v>
      </c>
      <c r="N911" s="69" t="s">
        <v>2899</v>
      </c>
    </row>
    <row r="912" spans="1:14" ht="20.100000000000001" customHeight="1">
      <c r="A912" s="69" t="s">
        <v>167</v>
      </c>
      <c r="B912" s="69" t="s">
        <v>167</v>
      </c>
      <c r="C912" s="69" t="s">
        <v>698</v>
      </c>
      <c r="D912" s="69" t="s">
        <v>2896</v>
      </c>
      <c r="E912" s="69" t="s">
        <v>128</v>
      </c>
      <c r="F912" s="69" t="s">
        <v>576</v>
      </c>
      <c r="G912" s="69" t="s">
        <v>388</v>
      </c>
      <c r="H912" s="69" t="s">
        <v>2715</v>
      </c>
      <c r="I912" s="69" t="s">
        <v>411</v>
      </c>
      <c r="J912" s="77">
        <v>2</v>
      </c>
      <c r="K912" s="77">
        <v>1035</v>
      </c>
      <c r="L912" s="368">
        <f t="shared" si="23"/>
        <v>2070</v>
      </c>
      <c r="M912" s="69" t="s">
        <v>2900</v>
      </c>
      <c r="N912" s="69" t="s">
        <v>2899</v>
      </c>
    </row>
    <row r="913" spans="1:14" ht="20.100000000000001" customHeight="1">
      <c r="A913" s="69" t="s">
        <v>167</v>
      </c>
      <c r="B913" s="69" t="s">
        <v>167</v>
      </c>
      <c r="C913" s="69" t="s">
        <v>698</v>
      </c>
      <c r="D913" s="69" t="s">
        <v>2901</v>
      </c>
      <c r="E913" s="69" t="s">
        <v>534</v>
      </c>
      <c r="F913" s="69" t="s">
        <v>552</v>
      </c>
      <c r="G913" s="69" t="s">
        <v>381</v>
      </c>
      <c r="H913" s="69" t="s">
        <v>2737</v>
      </c>
      <c r="I913" s="69" t="s">
        <v>509</v>
      </c>
      <c r="J913" s="77">
        <v>2</v>
      </c>
      <c r="K913" s="77">
        <v>121</v>
      </c>
      <c r="L913" s="368">
        <f t="shared" si="23"/>
        <v>242</v>
      </c>
      <c r="M913" s="69" t="s">
        <v>404</v>
      </c>
      <c r="N913" s="69" t="s">
        <v>2735</v>
      </c>
    </row>
    <row r="914" spans="1:14" ht="20.100000000000001" customHeight="1">
      <c r="A914" s="69" t="s">
        <v>651</v>
      </c>
      <c r="B914" s="69" t="s">
        <v>1474</v>
      </c>
      <c r="C914" s="69" t="s">
        <v>698</v>
      </c>
      <c r="D914" s="69" t="s">
        <v>2902</v>
      </c>
      <c r="E914" s="69" t="s">
        <v>562</v>
      </c>
      <c r="F914" s="69" t="s">
        <v>2512</v>
      </c>
      <c r="G914" s="69" t="s">
        <v>426</v>
      </c>
      <c r="H914" s="69" t="s">
        <v>450</v>
      </c>
      <c r="I914" s="69" t="s">
        <v>428</v>
      </c>
      <c r="J914" s="77">
        <v>2</v>
      </c>
      <c r="K914" s="77">
        <v>386</v>
      </c>
      <c r="L914" s="368">
        <f t="shared" si="23"/>
        <v>772</v>
      </c>
      <c r="M914" s="69" t="s">
        <v>524</v>
      </c>
      <c r="N914" s="69" t="s">
        <v>2903</v>
      </c>
    </row>
    <row r="915" spans="1:14" ht="20.100000000000001" customHeight="1">
      <c r="A915" s="69" t="s">
        <v>167</v>
      </c>
      <c r="B915" s="69" t="s">
        <v>167</v>
      </c>
      <c r="C915" s="69" t="s">
        <v>698</v>
      </c>
      <c r="D915" s="69" t="s">
        <v>2904</v>
      </c>
      <c r="E915" s="69" t="s">
        <v>548</v>
      </c>
      <c r="F915" s="69" t="s">
        <v>339</v>
      </c>
      <c r="G915" s="69" t="s">
        <v>382</v>
      </c>
      <c r="H915" s="69" t="s">
        <v>424</v>
      </c>
      <c r="I915" s="69" t="s">
        <v>419</v>
      </c>
      <c r="J915" s="77">
        <v>8</v>
      </c>
      <c r="K915" s="77">
        <v>300</v>
      </c>
      <c r="L915" s="368">
        <f t="shared" si="23"/>
        <v>2400</v>
      </c>
      <c r="M915" s="69" t="s">
        <v>2905</v>
      </c>
      <c r="N915" s="69" t="s">
        <v>2906</v>
      </c>
    </row>
    <row r="916" spans="1:14" ht="20.100000000000001" customHeight="1">
      <c r="A916" s="69" t="s">
        <v>167</v>
      </c>
      <c r="B916" s="69" t="s">
        <v>167</v>
      </c>
      <c r="C916" s="69" t="s">
        <v>698</v>
      </c>
      <c r="D916" s="69" t="s">
        <v>2904</v>
      </c>
      <c r="E916" s="69" t="s">
        <v>548</v>
      </c>
      <c r="F916" s="69" t="s">
        <v>339</v>
      </c>
      <c r="G916" s="69" t="s">
        <v>382</v>
      </c>
      <c r="H916" s="69" t="s">
        <v>424</v>
      </c>
      <c r="I916" s="69" t="s">
        <v>432</v>
      </c>
      <c r="J916" s="77">
        <v>6</v>
      </c>
      <c r="K916" s="77">
        <v>300</v>
      </c>
      <c r="L916" s="368">
        <f t="shared" si="23"/>
        <v>1800</v>
      </c>
      <c r="M916" s="69" t="s">
        <v>2905</v>
      </c>
      <c r="N916" s="69" t="s">
        <v>2906</v>
      </c>
    </row>
    <row r="917" spans="1:14" ht="20.100000000000001" customHeight="1">
      <c r="A917" s="69" t="s">
        <v>167</v>
      </c>
      <c r="B917" s="69" t="s">
        <v>167</v>
      </c>
      <c r="C917" s="69" t="s">
        <v>698</v>
      </c>
      <c r="D917" s="69" t="s">
        <v>2904</v>
      </c>
      <c r="E917" s="69" t="s">
        <v>548</v>
      </c>
      <c r="F917" s="69" t="s">
        <v>339</v>
      </c>
      <c r="G917" s="69" t="s">
        <v>382</v>
      </c>
      <c r="H917" s="69" t="s">
        <v>424</v>
      </c>
      <c r="I917" s="69" t="s">
        <v>419</v>
      </c>
      <c r="J917" s="77">
        <v>4</v>
      </c>
      <c r="K917" s="77">
        <v>300</v>
      </c>
      <c r="L917" s="368">
        <f t="shared" si="23"/>
        <v>1200</v>
      </c>
      <c r="M917" s="69" t="s">
        <v>2905</v>
      </c>
      <c r="N917" s="69" t="s">
        <v>2906</v>
      </c>
    </row>
    <row r="918" spans="1:14" ht="20.100000000000001" customHeight="1">
      <c r="A918" s="69" t="s">
        <v>167</v>
      </c>
      <c r="B918" s="69" t="s">
        <v>167</v>
      </c>
      <c r="C918" s="69" t="s">
        <v>698</v>
      </c>
      <c r="D918" s="69" t="s">
        <v>2904</v>
      </c>
      <c r="E918" s="69" t="s">
        <v>548</v>
      </c>
      <c r="F918" s="69" t="s">
        <v>339</v>
      </c>
      <c r="G918" s="69" t="s">
        <v>382</v>
      </c>
      <c r="H918" s="69" t="s">
        <v>424</v>
      </c>
      <c r="I918" s="69" t="s">
        <v>432</v>
      </c>
      <c r="J918" s="77">
        <v>3</v>
      </c>
      <c r="K918" s="77">
        <v>300</v>
      </c>
      <c r="L918" s="368">
        <f t="shared" si="23"/>
        <v>900</v>
      </c>
      <c r="M918" s="69" t="s">
        <v>2905</v>
      </c>
      <c r="N918" s="69" t="s">
        <v>2906</v>
      </c>
    </row>
    <row r="919" spans="1:14" ht="20.100000000000001" customHeight="1">
      <c r="A919" s="69" t="s">
        <v>167</v>
      </c>
      <c r="B919" s="69" t="s">
        <v>167</v>
      </c>
      <c r="C919" s="69" t="s">
        <v>698</v>
      </c>
      <c r="D919" s="69" t="s">
        <v>2907</v>
      </c>
      <c r="E919" s="69" t="s">
        <v>562</v>
      </c>
      <c r="F919" s="69" t="s">
        <v>2556</v>
      </c>
      <c r="G919" s="69" t="s">
        <v>2908</v>
      </c>
      <c r="H919" s="69" t="s">
        <v>2909</v>
      </c>
      <c r="I919" s="69" t="s">
        <v>422</v>
      </c>
      <c r="J919" s="77">
        <v>4</v>
      </c>
      <c r="K919" s="77">
        <v>556</v>
      </c>
      <c r="L919" s="368">
        <f t="shared" si="23"/>
        <v>2224</v>
      </c>
      <c r="M919" s="69" t="s">
        <v>2910</v>
      </c>
      <c r="N919" s="69" t="s">
        <v>2899</v>
      </c>
    </row>
    <row r="920" spans="1:14" ht="20.100000000000001" customHeight="1">
      <c r="A920" s="69" t="s">
        <v>167</v>
      </c>
      <c r="B920" s="69" t="s">
        <v>167</v>
      </c>
      <c r="C920" s="69" t="s">
        <v>698</v>
      </c>
      <c r="D920" s="69" t="s">
        <v>2907</v>
      </c>
      <c r="E920" s="69" t="s">
        <v>562</v>
      </c>
      <c r="F920" s="69" t="s">
        <v>2556</v>
      </c>
      <c r="G920" s="69" t="s">
        <v>2911</v>
      </c>
      <c r="H920" s="69" t="s">
        <v>2912</v>
      </c>
      <c r="I920" s="69" t="s">
        <v>398</v>
      </c>
      <c r="J920" s="77">
        <v>1</v>
      </c>
      <c r="K920" s="77">
        <v>28</v>
      </c>
      <c r="L920" s="368">
        <f t="shared" si="23"/>
        <v>28</v>
      </c>
      <c r="M920" s="69" t="s">
        <v>2912</v>
      </c>
      <c r="N920" s="69" t="s">
        <v>2913</v>
      </c>
    </row>
    <row r="921" spans="1:14" ht="20.100000000000001" customHeight="1">
      <c r="A921" s="69" t="s">
        <v>167</v>
      </c>
      <c r="B921" s="69" t="s">
        <v>167</v>
      </c>
      <c r="C921" s="69" t="s">
        <v>698</v>
      </c>
      <c r="D921" s="69" t="s">
        <v>2914</v>
      </c>
      <c r="E921" s="69" t="s">
        <v>562</v>
      </c>
      <c r="F921" s="69" t="s">
        <v>2512</v>
      </c>
      <c r="G921" s="69" t="s">
        <v>426</v>
      </c>
      <c r="H921" s="69" t="s">
        <v>431</v>
      </c>
      <c r="I921" s="69" t="s">
        <v>441</v>
      </c>
      <c r="J921" s="77">
        <v>2</v>
      </c>
      <c r="K921" s="77">
        <v>205</v>
      </c>
      <c r="L921" s="368">
        <f t="shared" si="23"/>
        <v>410</v>
      </c>
      <c r="M921" s="69" t="s">
        <v>2915</v>
      </c>
      <c r="N921" s="69" t="s">
        <v>2906</v>
      </c>
    </row>
    <row r="922" spans="1:14" ht="20.100000000000001" customHeight="1">
      <c r="A922" s="69" t="s">
        <v>167</v>
      </c>
      <c r="B922" s="69" t="s">
        <v>167</v>
      </c>
      <c r="C922" s="69" t="s">
        <v>698</v>
      </c>
      <c r="D922" s="69" t="s">
        <v>2914</v>
      </c>
      <c r="E922" s="69" t="s">
        <v>562</v>
      </c>
      <c r="F922" s="69" t="s">
        <v>2512</v>
      </c>
      <c r="G922" s="69" t="s">
        <v>426</v>
      </c>
      <c r="H922" s="69" t="s">
        <v>431</v>
      </c>
      <c r="I922" s="69" t="s">
        <v>428</v>
      </c>
      <c r="J922" s="77">
        <v>1</v>
      </c>
      <c r="K922" s="77">
        <v>386</v>
      </c>
      <c r="L922" s="368">
        <f t="shared" si="23"/>
        <v>386</v>
      </c>
      <c r="M922" s="69" t="s">
        <v>2915</v>
      </c>
      <c r="N922" s="69" t="s">
        <v>2906</v>
      </c>
    </row>
    <row r="923" spans="1:14" ht="20.100000000000001" customHeight="1">
      <c r="A923" s="69" t="s">
        <v>167</v>
      </c>
      <c r="B923" s="69" t="s">
        <v>167</v>
      </c>
      <c r="C923" s="69" t="s">
        <v>698</v>
      </c>
      <c r="D923" s="69" t="s">
        <v>2914</v>
      </c>
      <c r="E923" s="69" t="s">
        <v>562</v>
      </c>
      <c r="F923" s="69" t="s">
        <v>2512</v>
      </c>
      <c r="G923" s="69" t="s">
        <v>426</v>
      </c>
      <c r="H923" s="69" t="s">
        <v>513</v>
      </c>
      <c r="I923" s="69" t="s">
        <v>441</v>
      </c>
      <c r="J923" s="77">
        <v>1</v>
      </c>
      <c r="K923" s="77">
        <v>269</v>
      </c>
      <c r="L923" s="368">
        <f t="shared" si="23"/>
        <v>269</v>
      </c>
      <c r="M923" s="69" t="s">
        <v>2916</v>
      </c>
      <c r="N923" s="69" t="s">
        <v>2906</v>
      </c>
    </row>
    <row r="924" spans="1:14" s="357" customFormat="1" ht="20.100000000000001" customHeight="1">
      <c r="A924" s="357" t="s">
        <v>167</v>
      </c>
      <c r="B924" s="357" t="s">
        <v>167</v>
      </c>
      <c r="C924" s="357" t="s">
        <v>698</v>
      </c>
      <c r="D924" s="357" t="s">
        <v>2917</v>
      </c>
      <c r="E924" s="357" t="s">
        <v>562</v>
      </c>
      <c r="F924" s="357" t="s">
        <v>2918</v>
      </c>
      <c r="G924" s="357" t="s">
        <v>2919</v>
      </c>
      <c r="H924" s="357" t="s">
        <v>2920</v>
      </c>
      <c r="I924" s="357" t="s">
        <v>419</v>
      </c>
      <c r="J924" s="433">
        <v>3</v>
      </c>
      <c r="K924" s="433">
        <v>860</v>
      </c>
      <c r="L924" s="434">
        <f t="shared" si="23"/>
        <v>2580</v>
      </c>
      <c r="M924" s="357" t="s">
        <v>2921</v>
      </c>
      <c r="N924" s="357" t="s">
        <v>2906</v>
      </c>
    </row>
    <row r="925" spans="1:14" s="357" customFormat="1" ht="20.100000000000001" customHeight="1">
      <c r="A925" s="357" t="s">
        <v>167</v>
      </c>
      <c r="B925" s="357" t="s">
        <v>167</v>
      </c>
      <c r="C925" s="357" t="s">
        <v>698</v>
      </c>
      <c r="D925" s="357" t="s">
        <v>2917</v>
      </c>
      <c r="E925" s="357" t="s">
        <v>562</v>
      </c>
      <c r="F925" s="357" t="s">
        <v>2918</v>
      </c>
      <c r="G925" s="357" t="s">
        <v>2919</v>
      </c>
      <c r="H925" s="357" t="s">
        <v>2920</v>
      </c>
      <c r="I925" s="357" t="s">
        <v>419</v>
      </c>
      <c r="J925" s="433">
        <v>1</v>
      </c>
      <c r="K925" s="433">
        <v>900</v>
      </c>
      <c r="L925" s="434">
        <f t="shared" si="23"/>
        <v>900</v>
      </c>
      <c r="M925" s="357" t="s">
        <v>2922</v>
      </c>
      <c r="N925" s="357" t="s">
        <v>2906</v>
      </c>
    </row>
    <row r="926" spans="1:14" ht="20.100000000000001" customHeight="1">
      <c r="A926" s="69" t="s">
        <v>651</v>
      </c>
      <c r="B926" s="69" t="s">
        <v>1474</v>
      </c>
      <c r="C926" s="69" t="s">
        <v>698</v>
      </c>
      <c r="D926" s="69" t="s">
        <v>2923</v>
      </c>
      <c r="E926" s="69" t="s">
        <v>562</v>
      </c>
      <c r="F926" s="69" t="s">
        <v>2662</v>
      </c>
      <c r="G926" s="69" t="s">
        <v>2924</v>
      </c>
      <c r="H926" s="69" t="s">
        <v>2925</v>
      </c>
      <c r="I926" s="69" t="s">
        <v>400</v>
      </c>
      <c r="J926" s="77">
        <v>2</v>
      </c>
      <c r="K926" s="77">
        <v>1200</v>
      </c>
      <c r="L926" s="368">
        <f t="shared" si="23"/>
        <v>2400</v>
      </c>
      <c r="M926" s="69" t="s">
        <v>2926</v>
      </c>
    </row>
    <row r="927" spans="1:14" ht="20.100000000000001" customHeight="1">
      <c r="A927" s="69" t="s">
        <v>651</v>
      </c>
      <c r="B927" s="69" t="s">
        <v>167</v>
      </c>
      <c r="C927" s="69" t="s">
        <v>698</v>
      </c>
      <c r="D927" s="69" t="s">
        <v>2927</v>
      </c>
      <c r="E927" s="69" t="s">
        <v>562</v>
      </c>
      <c r="F927" s="69" t="s">
        <v>364</v>
      </c>
      <c r="G927" s="69" t="s">
        <v>426</v>
      </c>
      <c r="H927" s="69" t="s">
        <v>551</v>
      </c>
      <c r="I927" s="69" t="s">
        <v>423</v>
      </c>
      <c r="J927" s="77">
        <v>1</v>
      </c>
      <c r="K927" s="77">
        <v>271</v>
      </c>
      <c r="L927" s="368">
        <f t="shared" si="23"/>
        <v>271</v>
      </c>
      <c r="M927" s="69" t="s">
        <v>603</v>
      </c>
      <c r="N927" s="69" t="s">
        <v>2928</v>
      </c>
    </row>
    <row r="928" spans="1:14" ht="20.100000000000001" customHeight="1">
      <c r="A928" s="69" t="s">
        <v>651</v>
      </c>
      <c r="B928" s="69" t="s">
        <v>1474</v>
      </c>
      <c r="C928" s="69" t="s">
        <v>698</v>
      </c>
      <c r="D928" s="69" t="s">
        <v>2929</v>
      </c>
      <c r="E928" s="69" t="s">
        <v>2661</v>
      </c>
      <c r="F928" s="69" t="s">
        <v>2930</v>
      </c>
      <c r="G928" s="69" t="s">
        <v>2931</v>
      </c>
      <c r="J928" s="77">
        <v>6</v>
      </c>
      <c r="K928" s="77">
        <v>415</v>
      </c>
      <c r="L928" s="368">
        <f t="shared" si="23"/>
        <v>2490</v>
      </c>
      <c r="N928" s="69" t="s">
        <v>2666</v>
      </c>
    </row>
    <row r="929" spans="1:14" ht="20.100000000000001" customHeight="1">
      <c r="A929" s="69" t="s">
        <v>651</v>
      </c>
      <c r="B929" s="69" t="s">
        <v>1474</v>
      </c>
      <c r="C929" s="69" t="s">
        <v>698</v>
      </c>
      <c r="D929" s="69" t="s">
        <v>2929</v>
      </c>
      <c r="E929" s="69" t="s">
        <v>2661</v>
      </c>
      <c r="F929" s="69" t="s">
        <v>2930</v>
      </c>
      <c r="G929" s="69" t="s">
        <v>2931</v>
      </c>
      <c r="J929" s="77">
        <v>6</v>
      </c>
      <c r="K929" s="77">
        <v>575</v>
      </c>
      <c r="L929" s="368">
        <f t="shared" si="23"/>
        <v>3450</v>
      </c>
      <c r="N929" s="69" t="s">
        <v>2666</v>
      </c>
    </row>
    <row r="930" spans="1:14" ht="20.100000000000001" customHeight="1">
      <c r="A930" s="69" t="s">
        <v>651</v>
      </c>
      <c r="B930" s="69" t="s">
        <v>1474</v>
      </c>
      <c r="C930" s="69" t="s">
        <v>698</v>
      </c>
      <c r="D930" s="69" t="s">
        <v>2929</v>
      </c>
      <c r="E930" s="69" t="s">
        <v>2661</v>
      </c>
      <c r="F930" s="69" t="s">
        <v>2930</v>
      </c>
      <c r="G930" s="69" t="s">
        <v>2931</v>
      </c>
      <c r="J930" s="77">
        <v>6</v>
      </c>
      <c r="K930" s="77">
        <v>880</v>
      </c>
      <c r="L930" s="368">
        <f t="shared" si="23"/>
        <v>5280</v>
      </c>
      <c r="N930" s="69" t="s">
        <v>2666</v>
      </c>
    </row>
    <row r="931" spans="1:14" ht="20.100000000000001" customHeight="1">
      <c r="A931" s="69" t="s">
        <v>651</v>
      </c>
      <c r="B931" s="69" t="s">
        <v>1474</v>
      </c>
      <c r="C931" s="69" t="s">
        <v>698</v>
      </c>
      <c r="D931" s="69" t="s">
        <v>2929</v>
      </c>
      <c r="E931" s="69" t="s">
        <v>2661</v>
      </c>
      <c r="F931" s="69" t="s">
        <v>2930</v>
      </c>
      <c r="G931" s="69" t="s">
        <v>2931</v>
      </c>
      <c r="J931" s="77">
        <v>6</v>
      </c>
      <c r="K931" s="77">
        <v>1260</v>
      </c>
      <c r="L931" s="368">
        <f t="shared" si="23"/>
        <v>7560</v>
      </c>
      <c r="N931" s="69" t="s">
        <v>2666</v>
      </c>
    </row>
    <row r="932" spans="1:14" ht="20.100000000000001" customHeight="1">
      <c r="A932" s="69" t="s">
        <v>651</v>
      </c>
      <c r="B932" s="69" t="s">
        <v>1474</v>
      </c>
      <c r="C932" s="69" t="s">
        <v>698</v>
      </c>
      <c r="D932" s="69" t="s">
        <v>2932</v>
      </c>
      <c r="E932" s="69" t="s">
        <v>562</v>
      </c>
      <c r="F932" s="69" t="s">
        <v>51</v>
      </c>
      <c r="G932" s="69" t="s">
        <v>449</v>
      </c>
      <c r="H932" s="69" t="s">
        <v>619</v>
      </c>
      <c r="I932" s="69" t="s">
        <v>423</v>
      </c>
      <c r="J932" s="77">
        <v>2</v>
      </c>
      <c r="K932" s="77">
        <v>692</v>
      </c>
      <c r="L932" s="368">
        <f t="shared" si="23"/>
        <v>1384</v>
      </c>
      <c r="M932" s="69" t="s">
        <v>2933</v>
      </c>
      <c r="N932" s="69" t="s">
        <v>2934</v>
      </c>
    </row>
    <row r="933" spans="1:14" ht="20.100000000000001" customHeight="1">
      <c r="A933" s="69" t="s">
        <v>167</v>
      </c>
      <c r="B933" s="69" t="s">
        <v>167</v>
      </c>
      <c r="C933" s="69" t="s">
        <v>698</v>
      </c>
      <c r="D933" s="69" t="s">
        <v>2935</v>
      </c>
      <c r="E933" s="69" t="s">
        <v>128</v>
      </c>
      <c r="F933" s="69" t="s">
        <v>576</v>
      </c>
      <c r="G933" s="69" t="s">
        <v>405</v>
      </c>
      <c r="H933" s="69" t="s">
        <v>2936</v>
      </c>
      <c r="I933" s="69" t="s">
        <v>419</v>
      </c>
      <c r="J933" s="77">
        <v>8</v>
      </c>
      <c r="K933" s="77">
        <v>64</v>
      </c>
      <c r="L933" s="368">
        <f t="shared" si="23"/>
        <v>512</v>
      </c>
      <c r="M933" s="69" t="s">
        <v>2937</v>
      </c>
      <c r="N933" s="69" t="s">
        <v>2938</v>
      </c>
    </row>
    <row r="934" spans="1:14" ht="20.100000000000001" customHeight="1">
      <c r="A934" s="69" t="s">
        <v>167</v>
      </c>
      <c r="B934" s="69" t="s">
        <v>167</v>
      </c>
      <c r="C934" s="69" t="s">
        <v>698</v>
      </c>
      <c r="D934" s="69" t="s">
        <v>2935</v>
      </c>
      <c r="E934" s="69" t="s">
        <v>128</v>
      </c>
      <c r="F934" s="69" t="s">
        <v>576</v>
      </c>
      <c r="G934" s="69" t="s">
        <v>405</v>
      </c>
      <c r="H934" s="69" t="s">
        <v>2936</v>
      </c>
      <c r="I934" s="69" t="s">
        <v>432</v>
      </c>
      <c r="J934" s="77">
        <v>6</v>
      </c>
      <c r="K934" s="77">
        <v>64</v>
      </c>
      <c r="L934" s="368">
        <f t="shared" si="23"/>
        <v>384</v>
      </c>
      <c r="M934" s="69" t="s">
        <v>2937</v>
      </c>
      <c r="N934" s="69" t="s">
        <v>2938</v>
      </c>
    </row>
    <row r="935" spans="1:14" ht="20.100000000000001" customHeight="1">
      <c r="A935" s="69" t="s">
        <v>167</v>
      </c>
      <c r="B935" s="69" t="s">
        <v>167</v>
      </c>
      <c r="C935" s="69" t="s">
        <v>698</v>
      </c>
      <c r="D935" s="69" t="s">
        <v>2935</v>
      </c>
      <c r="E935" s="69" t="s">
        <v>128</v>
      </c>
      <c r="F935" s="69" t="s">
        <v>576</v>
      </c>
      <c r="G935" s="69" t="s">
        <v>405</v>
      </c>
      <c r="H935" s="69" t="s">
        <v>2939</v>
      </c>
      <c r="I935" s="69" t="s">
        <v>419</v>
      </c>
      <c r="J935" s="77">
        <v>4</v>
      </c>
      <c r="K935" s="77">
        <v>73</v>
      </c>
      <c r="L935" s="368">
        <f t="shared" si="23"/>
        <v>292</v>
      </c>
      <c r="M935" s="69" t="s">
        <v>2940</v>
      </c>
      <c r="N935" s="69" t="s">
        <v>2938</v>
      </c>
    </row>
    <row r="936" spans="1:14" ht="20.100000000000001" customHeight="1">
      <c r="A936" s="69" t="s">
        <v>167</v>
      </c>
      <c r="B936" s="69" t="s">
        <v>167</v>
      </c>
      <c r="C936" s="69" t="s">
        <v>698</v>
      </c>
      <c r="D936" s="69" t="s">
        <v>2935</v>
      </c>
      <c r="E936" s="69" t="s">
        <v>128</v>
      </c>
      <c r="F936" s="69" t="s">
        <v>576</v>
      </c>
      <c r="G936" s="69" t="s">
        <v>405</v>
      </c>
      <c r="H936" s="69" t="s">
        <v>2939</v>
      </c>
      <c r="I936" s="69" t="s">
        <v>432</v>
      </c>
      <c r="J936" s="77">
        <v>3</v>
      </c>
      <c r="K936" s="77">
        <v>73</v>
      </c>
      <c r="L936" s="368">
        <f t="shared" si="23"/>
        <v>219</v>
      </c>
      <c r="M936" s="69" t="s">
        <v>2940</v>
      </c>
      <c r="N936" s="69" t="s">
        <v>2938</v>
      </c>
    </row>
    <row r="937" spans="1:14" ht="20.100000000000001" customHeight="1">
      <c r="A937" s="69" t="s">
        <v>167</v>
      </c>
      <c r="B937" s="69" t="s">
        <v>167</v>
      </c>
      <c r="C937" s="69" t="s">
        <v>698</v>
      </c>
      <c r="D937" s="69" t="s">
        <v>2935</v>
      </c>
      <c r="E937" s="69" t="s">
        <v>128</v>
      </c>
      <c r="F937" s="69" t="s">
        <v>576</v>
      </c>
      <c r="G937" s="69" t="s">
        <v>405</v>
      </c>
      <c r="H937" s="69" t="s">
        <v>2941</v>
      </c>
      <c r="I937" s="69" t="s">
        <v>432</v>
      </c>
      <c r="J937" s="77">
        <v>1</v>
      </c>
      <c r="K937" s="77">
        <v>64</v>
      </c>
      <c r="L937" s="368">
        <f t="shared" si="23"/>
        <v>64</v>
      </c>
      <c r="M937" s="69" t="s">
        <v>2942</v>
      </c>
      <c r="N937" s="69" t="s">
        <v>2938</v>
      </c>
    </row>
    <row r="938" spans="1:14" ht="20.100000000000001" customHeight="1">
      <c r="A938" s="69" t="s">
        <v>167</v>
      </c>
      <c r="B938" s="69" t="s">
        <v>167</v>
      </c>
      <c r="C938" s="69" t="s">
        <v>698</v>
      </c>
      <c r="D938" s="69" t="s">
        <v>2935</v>
      </c>
      <c r="E938" s="69" t="s">
        <v>128</v>
      </c>
      <c r="F938" s="69" t="s">
        <v>576</v>
      </c>
      <c r="G938" s="69" t="s">
        <v>405</v>
      </c>
      <c r="H938" s="69" t="s">
        <v>2943</v>
      </c>
      <c r="I938" s="69" t="s">
        <v>428</v>
      </c>
      <c r="J938" s="77" t="s">
        <v>2944</v>
      </c>
      <c r="K938" s="77">
        <v>0</v>
      </c>
      <c r="L938" s="368">
        <v>0</v>
      </c>
      <c r="M938" s="69" t="s">
        <v>2942</v>
      </c>
      <c r="N938" s="69" t="s">
        <v>2938</v>
      </c>
    </row>
    <row r="939" spans="1:14" ht="20.100000000000001" customHeight="1">
      <c r="A939" s="69" t="s">
        <v>167</v>
      </c>
      <c r="B939" s="69" t="s">
        <v>167</v>
      </c>
      <c r="C939" s="69" t="s">
        <v>698</v>
      </c>
      <c r="D939" s="69" t="s">
        <v>2935</v>
      </c>
      <c r="E939" s="69" t="s">
        <v>128</v>
      </c>
      <c r="F939" s="69" t="s">
        <v>576</v>
      </c>
      <c r="G939" s="69" t="s">
        <v>405</v>
      </c>
      <c r="H939" s="69" t="s">
        <v>1669</v>
      </c>
      <c r="I939" s="69" t="s">
        <v>423</v>
      </c>
      <c r="J939" s="77">
        <v>3</v>
      </c>
      <c r="K939" s="77">
        <v>140</v>
      </c>
      <c r="L939" s="368">
        <f t="shared" si="23"/>
        <v>420</v>
      </c>
      <c r="M939" s="69" t="s">
        <v>2942</v>
      </c>
      <c r="N939" s="69" t="s">
        <v>2938</v>
      </c>
    </row>
    <row r="940" spans="1:14" ht="20.100000000000001" customHeight="1">
      <c r="A940" s="69" t="s">
        <v>167</v>
      </c>
      <c r="B940" s="69" t="s">
        <v>167</v>
      </c>
      <c r="C940" s="69" t="s">
        <v>698</v>
      </c>
      <c r="D940" s="69" t="s">
        <v>2935</v>
      </c>
      <c r="E940" s="69" t="s">
        <v>128</v>
      </c>
      <c r="F940" s="69" t="s">
        <v>576</v>
      </c>
      <c r="G940" s="69" t="s">
        <v>405</v>
      </c>
      <c r="H940" s="69" t="s">
        <v>1669</v>
      </c>
      <c r="I940" s="69" t="s">
        <v>400</v>
      </c>
      <c r="J940" s="77">
        <v>2</v>
      </c>
      <c r="K940" s="77">
        <v>196</v>
      </c>
      <c r="L940" s="368">
        <f t="shared" si="23"/>
        <v>392</v>
      </c>
      <c r="M940" s="69" t="s">
        <v>2942</v>
      </c>
      <c r="N940" s="69" t="s">
        <v>2938</v>
      </c>
    </row>
    <row r="941" spans="1:14" ht="20.100000000000001" customHeight="1">
      <c r="A941" s="69" t="s">
        <v>167</v>
      </c>
      <c r="B941" s="69" t="s">
        <v>167</v>
      </c>
      <c r="C941" s="69" t="s">
        <v>698</v>
      </c>
      <c r="D941" s="69" t="s">
        <v>2935</v>
      </c>
      <c r="E941" s="69" t="s">
        <v>128</v>
      </c>
      <c r="F941" s="69" t="s">
        <v>576</v>
      </c>
      <c r="G941" s="69" t="s">
        <v>397</v>
      </c>
      <c r="H941" s="69" t="s">
        <v>2945</v>
      </c>
      <c r="I941" s="69" t="s">
        <v>428</v>
      </c>
      <c r="J941" s="77" t="s">
        <v>2944</v>
      </c>
      <c r="K941" s="77">
        <v>0</v>
      </c>
      <c r="L941" s="368">
        <v>0</v>
      </c>
      <c r="M941" s="69" t="s">
        <v>2946</v>
      </c>
      <c r="N941" s="69" t="s">
        <v>2947</v>
      </c>
    </row>
    <row r="942" spans="1:14" ht="20.100000000000001" customHeight="1">
      <c r="A942" s="69" t="s">
        <v>167</v>
      </c>
      <c r="B942" s="69" t="s">
        <v>167</v>
      </c>
      <c r="C942" s="69" t="s">
        <v>698</v>
      </c>
      <c r="D942" s="69" t="s">
        <v>2935</v>
      </c>
      <c r="E942" s="69" t="s">
        <v>128</v>
      </c>
      <c r="F942" s="69" t="s">
        <v>576</v>
      </c>
      <c r="G942" s="69" t="s">
        <v>397</v>
      </c>
      <c r="H942" s="69" t="s">
        <v>2948</v>
      </c>
      <c r="I942" s="69" t="s">
        <v>399</v>
      </c>
      <c r="J942" s="77">
        <v>4</v>
      </c>
      <c r="K942" s="77">
        <v>158</v>
      </c>
      <c r="L942" s="368">
        <f t="shared" si="23"/>
        <v>632</v>
      </c>
      <c r="M942" s="69" t="s">
        <v>2949</v>
      </c>
      <c r="N942" s="69" t="s">
        <v>2950</v>
      </c>
    </row>
    <row r="943" spans="1:14" ht="20.100000000000001" customHeight="1">
      <c r="A943" s="69" t="s">
        <v>167</v>
      </c>
      <c r="B943" s="69" t="s">
        <v>167</v>
      </c>
      <c r="C943" s="69" t="s">
        <v>698</v>
      </c>
      <c r="D943" s="69" t="s">
        <v>2935</v>
      </c>
      <c r="E943" s="69" t="s">
        <v>128</v>
      </c>
      <c r="F943" s="69" t="s">
        <v>576</v>
      </c>
      <c r="G943" s="69" t="s">
        <v>397</v>
      </c>
      <c r="H943" s="69" t="s">
        <v>2948</v>
      </c>
      <c r="I943" s="69" t="s">
        <v>400</v>
      </c>
      <c r="J943" s="77">
        <v>4</v>
      </c>
      <c r="K943" s="77">
        <v>105</v>
      </c>
      <c r="L943" s="368">
        <f t="shared" ref="L943:L1007" si="24">K943*J943</f>
        <v>420</v>
      </c>
      <c r="M943" s="69" t="s">
        <v>2949</v>
      </c>
      <c r="N943" s="69" t="s">
        <v>2950</v>
      </c>
    </row>
    <row r="944" spans="1:14" ht="20.100000000000001" customHeight="1">
      <c r="A944" s="69" t="s">
        <v>167</v>
      </c>
      <c r="B944" s="69" t="s">
        <v>167</v>
      </c>
      <c r="C944" s="69" t="s">
        <v>698</v>
      </c>
      <c r="D944" s="69" t="s">
        <v>2935</v>
      </c>
      <c r="E944" s="69" t="s">
        <v>128</v>
      </c>
      <c r="F944" s="69" t="s">
        <v>576</v>
      </c>
      <c r="G944" s="69" t="s">
        <v>388</v>
      </c>
      <c r="H944" s="69" t="s">
        <v>597</v>
      </c>
      <c r="I944" s="69" t="s">
        <v>414</v>
      </c>
      <c r="J944" s="77">
        <v>5</v>
      </c>
      <c r="K944" s="77">
        <v>132</v>
      </c>
      <c r="L944" s="368">
        <f t="shared" si="24"/>
        <v>660</v>
      </c>
      <c r="M944" s="69" t="s">
        <v>922</v>
      </c>
      <c r="N944" s="69" t="s">
        <v>2951</v>
      </c>
    </row>
    <row r="945" spans="1:14" ht="20.100000000000001" customHeight="1">
      <c r="A945" s="69" t="s">
        <v>167</v>
      </c>
      <c r="B945" s="69" t="s">
        <v>167</v>
      </c>
      <c r="C945" s="69" t="s">
        <v>698</v>
      </c>
      <c r="D945" s="69" t="s">
        <v>2935</v>
      </c>
      <c r="E945" s="69" t="s">
        <v>128</v>
      </c>
      <c r="F945" s="69" t="s">
        <v>576</v>
      </c>
      <c r="G945" s="69" t="s">
        <v>405</v>
      </c>
      <c r="H945" s="69" t="s">
        <v>2597</v>
      </c>
      <c r="I945" s="69" t="s">
        <v>414</v>
      </c>
      <c r="J945" s="77">
        <v>1</v>
      </c>
      <c r="K945" s="77">
        <v>78</v>
      </c>
      <c r="L945" s="368">
        <f t="shared" si="24"/>
        <v>78</v>
      </c>
      <c r="M945" s="69" t="s">
        <v>2952</v>
      </c>
      <c r="N945" s="69" t="s">
        <v>2951</v>
      </c>
    </row>
    <row r="946" spans="1:14" ht="20.100000000000001" customHeight="1">
      <c r="A946" s="69" t="s">
        <v>167</v>
      </c>
      <c r="B946" s="69" t="s">
        <v>167</v>
      </c>
      <c r="C946" s="69" t="s">
        <v>698</v>
      </c>
      <c r="D946" s="69" t="s">
        <v>2935</v>
      </c>
      <c r="E946" s="69" t="s">
        <v>128</v>
      </c>
      <c r="F946" s="69" t="s">
        <v>576</v>
      </c>
      <c r="G946" s="69" t="s">
        <v>397</v>
      </c>
      <c r="H946" s="69" t="s">
        <v>2897</v>
      </c>
      <c r="I946" s="69" t="s">
        <v>414</v>
      </c>
      <c r="J946" s="77">
        <v>6</v>
      </c>
      <c r="K946" s="77">
        <v>91</v>
      </c>
      <c r="L946" s="368">
        <f t="shared" si="24"/>
        <v>546</v>
      </c>
      <c r="M946" s="69" t="s">
        <v>2953</v>
      </c>
      <c r="N946" s="69" t="s">
        <v>2951</v>
      </c>
    </row>
    <row r="947" spans="1:14" ht="20.100000000000001" customHeight="1">
      <c r="A947" s="69" t="s">
        <v>167</v>
      </c>
      <c r="B947" s="69" t="s">
        <v>167</v>
      </c>
      <c r="C947" s="69" t="s">
        <v>698</v>
      </c>
      <c r="D947" s="69" t="s">
        <v>2935</v>
      </c>
      <c r="E947" s="69" t="s">
        <v>128</v>
      </c>
      <c r="F947" s="69" t="s">
        <v>576</v>
      </c>
      <c r="G947" s="69" t="s">
        <v>405</v>
      </c>
      <c r="H947" s="69" t="s">
        <v>2846</v>
      </c>
      <c r="I947" s="69" t="s">
        <v>414</v>
      </c>
      <c r="J947" s="77">
        <v>4</v>
      </c>
      <c r="K947" s="77">
        <v>78</v>
      </c>
      <c r="L947" s="368">
        <f t="shared" si="24"/>
        <v>312</v>
      </c>
      <c r="M947" s="69" t="s">
        <v>2952</v>
      </c>
      <c r="N947" s="69" t="s">
        <v>2951</v>
      </c>
    </row>
    <row r="948" spans="1:14" ht="20.100000000000001" customHeight="1">
      <c r="A948" s="69" t="s">
        <v>167</v>
      </c>
      <c r="B948" s="69" t="s">
        <v>167</v>
      </c>
      <c r="C948" s="69" t="s">
        <v>698</v>
      </c>
      <c r="D948" s="69" t="s">
        <v>2954</v>
      </c>
      <c r="E948" s="69" t="s">
        <v>562</v>
      </c>
      <c r="F948" s="69" t="s">
        <v>43</v>
      </c>
      <c r="G948" s="69" t="s">
        <v>2955</v>
      </c>
      <c r="H948" s="69" t="s">
        <v>1621</v>
      </c>
      <c r="I948" s="69" t="s">
        <v>419</v>
      </c>
      <c r="J948" s="77">
        <v>1</v>
      </c>
      <c r="K948" s="77">
        <v>2250</v>
      </c>
      <c r="L948" s="368">
        <f t="shared" si="24"/>
        <v>2250</v>
      </c>
      <c r="M948" s="69" t="s">
        <v>1622</v>
      </c>
      <c r="N948" s="69" t="s">
        <v>2956</v>
      </c>
    </row>
    <row r="949" spans="1:14" ht="20.100000000000001" customHeight="1">
      <c r="A949" s="69" t="s">
        <v>167</v>
      </c>
      <c r="B949" s="69" t="s">
        <v>167</v>
      </c>
      <c r="C949" s="69" t="s">
        <v>698</v>
      </c>
      <c r="D949" s="69" t="s">
        <v>2957</v>
      </c>
      <c r="E949" s="69" t="s">
        <v>562</v>
      </c>
      <c r="F949" s="69" t="s">
        <v>139</v>
      </c>
      <c r="G949" s="69" t="s">
        <v>567</v>
      </c>
      <c r="H949" s="69" t="s">
        <v>538</v>
      </c>
      <c r="I949" s="69" t="s">
        <v>507</v>
      </c>
      <c r="J949" s="77">
        <v>2</v>
      </c>
      <c r="K949" s="77">
        <v>2880</v>
      </c>
      <c r="L949" s="368">
        <f t="shared" si="24"/>
        <v>5760</v>
      </c>
      <c r="M949" s="69" t="s">
        <v>2958</v>
      </c>
      <c r="N949" s="69" t="s">
        <v>2959</v>
      </c>
    </row>
    <row r="950" spans="1:14" ht="20.100000000000001" customHeight="1">
      <c r="A950" s="69" t="s">
        <v>651</v>
      </c>
      <c r="B950" s="69" t="s">
        <v>1474</v>
      </c>
      <c r="C950" s="69" t="s">
        <v>698</v>
      </c>
      <c r="D950" s="69" t="s">
        <v>2960</v>
      </c>
      <c r="E950" s="69" t="s">
        <v>562</v>
      </c>
      <c r="F950" s="69" t="s">
        <v>2662</v>
      </c>
      <c r="G950" s="69" t="s">
        <v>2663</v>
      </c>
      <c r="J950" s="77">
        <v>1</v>
      </c>
      <c r="K950" s="77">
        <v>10500</v>
      </c>
      <c r="L950" s="368">
        <f t="shared" si="24"/>
        <v>10500</v>
      </c>
      <c r="N950" s="69" t="s">
        <v>2666</v>
      </c>
    </row>
    <row r="951" spans="1:14" ht="20.100000000000001" customHeight="1">
      <c r="A951" s="69" t="s">
        <v>651</v>
      </c>
      <c r="B951" s="69" t="s">
        <v>1474</v>
      </c>
      <c r="C951" s="69" t="s">
        <v>698</v>
      </c>
      <c r="D951" s="69" t="s">
        <v>2960</v>
      </c>
      <c r="E951" s="69" t="s">
        <v>562</v>
      </c>
      <c r="F951" s="69" t="s">
        <v>2662</v>
      </c>
      <c r="G951" s="69" t="s">
        <v>2663</v>
      </c>
      <c r="J951" s="77">
        <v>1</v>
      </c>
      <c r="K951" s="77">
        <v>20500</v>
      </c>
      <c r="L951" s="368">
        <f t="shared" si="24"/>
        <v>20500</v>
      </c>
      <c r="N951" s="69" t="s">
        <v>2666</v>
      </c>
    </row>
    <row r="952" spans="1:14" ht="20.100000000000001" customHeight="1">
      <c r="A952" s="69" t="s">
        <v>167</v>
      </c>
      <c r="B952" s="69" t="s">
        <v>167</v>
      </c>
      <c r="C952" s="69" t="s">
        <v>698</v>
      </c>
      <c r="D952" s="69" t="s">
        <v>2961</v>
      </c>
      <c r="E952" s="69" t="s">
        <v>562</v>
      </c>
      <c r="F952" s="69" t="s">
        <v>44</v>
      </c>
      <c r="G952" s="69" t="s">
        <v>121</v>
      </c>
      <c r="H952" s="69" t="s">
        <v>464</v>
      </c>
      <c r="I952" s="69" t="s">
        <v>438</v>
      </c>
      <c r="J952" s="77">
        <v>100</v>
      </c>
      <c r="K952" s="77">
        <v>11.3</v>
      </c>
      <c r="L952" s="368">
        <f t="shared" si="24"/>
        <v>1130</v>
      </c>
      <c r="M952" s="69" t="s">
        <v>1168</v>
      </c>
      <c r="N952" s="69" t="s">
        <v>2962</v>
      </c>
    </row>
    <row r="953" spans="1:14" ht="20.100000000000001" customHeight="1">
      <c r="A953" s="69" t="s">
        <v>167</v>
      </c>
      <c r="B953" s="69" t="s">
        <v>167</v>
      </c>
      <c r="C953" s="69" t="s">
        <v>698</v>
      </c>
      <c r="D953" s="69" t="s">
        <v>2961</v>
      </c>
      <c r="E953" s="69" t="s">
        <v>562</v>
      </c>
      <c r="F953" s="69" t="s">
        <v>44</v>
      </c>
      <c r="G953" s="69" t="s">
        <v>121</v>
      </c>
      <c r="H953" s="69" t="s">
        <v>464</v>
      </c>
      <c r="I953" s="69" t="s">
        <v>428</v>
      </c>
      <c r="J953" s="77">
        <v>50</v>
      </c>
      <c r="K953" s="77">
        <v>44</v>
      </c>
      <c r="L953" s="368">
        <f t="shared" si="24"/>
        <v>2200</v>
      </c>
      <c r="M953" s="69" t="s">
        <v>1168</v>
      </c>
      <c r="N953" s="69" t="s">
        <v>2962</v>
      </c>
    </row>
    <row r="954" spans="1:14" ht="20.100000000000001" customHeight="1">
      <c r="A954" s="69" t="s">
        <v>167</v>
      </c>
      <c r="B954" s="69" t="s">
        <v>167</v>
      </c>
      <c r="C954" s="69" t="s">
        <v>698</v>
      </c>
      <c r="D954" s="69" t="s">
        <v>2961</v>
      </c>
      <c r="E954" s="69" t="s">
        <v>562</v>
      </c>
      <c r="F954" s="69" t="s">
        <v>44</v>
      </c>
      <c r="G954" s="69" t="s">
        <v>121</v>
      </c>
      <c r="H954" s="69" t="s">
        <v>464</v>
      </c>
      <c r="I954" s="69" t="s">
        <v>423</v>
      </c>
      <c r="J954" s="77">
        <v>20</v>
      </c>
      <c r="K954" s="77">
        <v>65.5</v>
      </c>
      <c r="L954" s="368">
        <f t="shared" si="24"/>
        <v>1310</v>
      </c>
      <c r="M954" s="69" t="s">
        <v>1168</v>
      </c>
      <c r="N954" s="69" t="s">
        <v>2962</v>
      </c>
    </row>
    <row r="955" spans="1:14" ht="20.100000000000001" customHeight="1">
      <c r="A955" s="69" t="s">
        <v>167</v>
      </c>
      <c r="B955" s="69" t="s">
        <v>167</v>
      </c>
      <c r="C955" s="69" t="s">
        <v>698</v>
      </c>
      <c r="D955" s="69" t="s">
        <v>2961</v>
      </c>
      <c r="E955" s="69" t="s">
        <v>562</v>
      </c>
      <c r="F955" s="69" t="s">
        <v>44</v>
      </c>
      <c r="G955" s="69" t="s">
        <v>121</v>
      </c>
      <c r="H955" s="69" t="s">
        <v>464</v>
      </c>
      <c r="I955" s="69" t="s">
        <v>480</v>
      </c>
      <c r="J955" s="77">
        <v>12</v>
      </c>
      <c r="K955" s="77">
        <v>10.7</v>
      </c>
      <c r="L955" s="368">
        <f t="shared" si="24"/>
        <v>128.39999999999998</v>
      </c>
      <c r="M955" s="69" t="s">
        <v>1168</v>
      </c>
      <c r="N955" s="69" t="s">
        <v>2962</v>
      </c>
    </row>
    <row r="956" spans="1:14" ht="20.100000000000001" customHeight="1">
      <c r="A956" s="69" t="s">
        <v>167</v>
      </c>
      <c r="B956" s="69" t="s">
        <v>167</v>
      </c>
      <c r="C956" s="69" t="s">
        <v>698</v>
      </c>
      <c r="D956" s="69" t="s">
        <v>2961</v>
      </c>
      <c r="E956" s="69" t="s">
        <v>562</v>
      </c>
      <c r="F956" s="69" t="s">
        <v>44</v>
      </c>
      <c r="G956" s="69" t="s">
        <v>121</v>
      </c>
      <c r="H956" s="69" t="s">
        <v>453</v>
      </c>
      <c r="I956" s="69" t="s">
        <v>419</v>
      </c>
      <c r="J956" s="77">
        <v>3</v>
      </c>
      <c r="K956" s="77">
        <v>60.7</v>
      </c>
      <c r="L956" s="368">
        <f t="shared" si="24"/>
        <v>182.10000000000002</v>
      </c>
      <c r="M956" s="69" t="s">
        <v>2963</v>
      </c>
      <c r="N956" s="69" t="s">
        <v>2964</v>
      </c>
    </row>
    <row r="957" spans="1:14" ht="20.100000000000001" customHeight="1">
      <c r="A957" s="69" t="s">
        <v>167</v>
      </c>
      <c r="B957" s="69" t="s">
        <v>167</v>
      </c>
      <c r="C957" s="69" t="s">
        <v>698</v>
      </c>
      <c r="D957" s="69" t="s">
        <v>2961</v>
      </c>
      <c r="E957" s="69" t="s">
        <v>562</v>
      </c>
      <c r="F957" s="69" t="s">
        <v>44</v>
      </c>
      <c r="G957" s="69" t="s">
        <v>121</v>
      </c>
      <c r="H957" s="69" t="s">
        <v>453</v>
      </c>
      <c r="I957" s="69" t="s">
        <v>438</v>
      </c>
      <c r="J957" s="77">
        <v>11</v>
      </c>
      <c r="K957" s="77">
        <v>33.299999999999997</v>
      </c>
      <c r="L957" s="368">
        <f t="shared" si="24"/>
        <v>366.29999999999995</v>
      </c>
      <c r="M957" s="69" t="s">
        <v>2965</v>
      </c>
      <c r="N957" s="69" t="s">
        <v>2964</v>
      </c>
    </row>
    <row r="958" spans="1:14" ht="20.100000000000001" customHeight="1">
      <c r="A958" s="69" t="s">
        <v>167</v>
      </c>
      <c r="B958" s="69" t="s">
        <v>167</v>
      </c>
      <c r="C958" s="69" t="s">
        <v>698</v>
      </c>
      <c r="D958" s="69" t="s">
        <v>2961</v>
      </c>
      <c r="E958" s="69" t="s">
        <v>562</v>
      </c>
      <c r="F958" s="69" t="s">
        <v>44</v>
      </c>
      <c r="G958" s="69" t="s">
        <v>121</v>
      </c>
      <c r="H958" s="69" t="s">
        <v>453</v>
      </c>
      <c r="I958" s="69" t="s">
        <v>432</v>
      </c>
      <c r="J958" s="77">
        <v>1</v>
      </c>
      <c r="K958" s="77">
        <v>90.5</v>
      </c>
      <c r="L958" s="368">
        <f t="shared" si="24"/>
        <v>90.5</v>
      </c>
      <c r="M958" s="69" t="s">
        <v>2965</v>
      </c>
      <c r="N958" s="69" t="s">
        <v>2964</v>
      </c>
    </row>
    <row r="959" spans="1:14" ht="20.100000000000001" customHeight="1">
      <c r="A959" s="69" t="s">
        <v>167</v>
      </c>
      <c r="B959" s="69" t="s">
        <v>167</v>
      </c>
      <c r="C959" s="69" t="s">
        <v>698</v>
      </c>
      <c r="D959" s="69" t="s">
        <v>2961</v>
      </c>
      <c r="E959" s="69" t="s">
        <v>562</v>
      </c>
      <c r="F959" s="69" t="s">
        <v>44</v>
      </c>
      <c r="G959" s="69" t="s">
        <v>485</v>
      </c>
      <c r="H959" s="69" t="s">
        <v>2966</v>
      </c>
      <c r="I959" s="69" t="s">
        <v>432</v>
      </c>
      <c r="J959" s="77">
        <v>9</v>
      </c>
      <c r="K959" s="77">
        <v>117.9</v>
      </c>
      <c r="L959" s="368">
        <f t="shared" si="24"/>
        <v>1061.1000000000001</v>
      </c>
      <c r="M959" s="69" t="s">
        <v>2967</v>
      </c>
      <c r="N959" s="69" t="s">
        <v>2968</v>
      </c>
    </row>
    <row r="960" spans="1:14" ht="20.100000000000001" customHeight="1">
      <c r="A960" s="69" t="s">
        <v>167</v>
      </c>
      <c r="B960" s="69" t="s">
        <v>167</v>
      </c>
      <c r="C960" s="69" t="s">
        <v>698</v>
      </c>
      <c r="D960" s="69" t="s">
        <v>2961</v>
      </c>
      <c r="E960" s="69" t="s">
        <v>562</v>
      </c>
      <c r="F960" s="69" t="s">
        <v>44</v>
      </c>
      <c r="G960" s="69" t="s">
        <v>106</v>
      </c>
      <c r="H960" s="69" t="s">
        <v>440</v>
      </c>
      <c r="I960" s="69" t="s">
        <v>441</v>
      </c>
      <c r="J960" s="77">
        <v>4</v>
      </c>
      <c r="K960" s="77">
        <v>21.4</v>
      </c>
      <c r="L960" s="368">
        <f t="shared" si="24"/>
        <v>85.6</v>
      </c>
      <c r="M960" s="69" t="s">
        <v>442</v>
      </c>
      <c r="N960" s="69" t="s">
        <v>2969</v>
      </c>
    </row>
    <row r="961" spans="1:14" ht="20.100000000000001" customHeight="1">
      <c r="A961" s="69" t="s">
        <v>167</v>
      </c>
      <c r="B961" s="69" t="s">
        <v>167</v>
      </c>
      <c r="C961" s="69" t="s">
        <v>698</v>
      </c>
      <c r="D961" s="69" t="s">
        <v>2961</v>
      </c>
      <c r="E961" s="69" t="s">
        <v>562</v>
      </c>
      <c r="F961" s="69" t="s">
        <v>44</v>
      </c>
      <c r="G961" s="69" t="s">
        <v>121</v>
      </c>
      <c r="H961" s="69" t="s">
        <v>464</v>
      </c>
      <c r="I961" s="69" t="s">
        <v>2970</v>
      </c>
      <c r="J961" s="77">
        <v>32</v>
      </c>
      <c r="K961" s="77">
        <v>10.7</v>
      </c>
      <c r="L961" s="368">
        <f t="shared" si="24"/>
        <v>342.4</v>
      </c>
      <c r="M961" s="69" t="s">
        <v>2971</v>
      </c>
      <c r="N961" s="69" t="s">
        <v>2972</v>
      </c>
    </row>
    <row r="962" spans="1:14" ht="20.100000000000001" customHeight="1">
      <c r="A962" s="69" t="s">
        <v>167</v>
      </c>
      <c r="B962" s="69" t="s">
        <v>167</v>
      </c>
      <c r="C962" s="69" t="s">
        <v>698</v>
      </c>
      <c r="D962" s="69" t="s">
        <v>2961</v>
      </c>
      <c r="E962" s="69" t="s">
        <v>562</v>
      </c>
      <c r="F962" s="69" t="s">
        <v>44</v>
      </c>
      <c r="G962" s="69" t="s">
        <v>121</v>
      </c>
      <c r="H962" s="69" t="s">
        <v>503</v>
      </c>
      <c r="I962" s="69" t="s">
        <v>2970</v>
      </c>
      <c r="J962" s="77">
        <v>3</v>
      </c>
      <c r="K962" s="77">
        <v>17.899999999999999</v>
      </c>
      <c r="L962" s="368">
        <f t="shared" si="24"/>
        <v>53.699999999999996</v>
      </c>
      <c r="M962" s="69" t="s">
        <v>2973</v>
      </c>
      <c r="N962" s="69" t="s">
        <v>2972</v>
      </c>
    </row>
    <row r="963" spans="1:14" ht="20.100000000000001" customHeight="1">
      <c r="A963" s="69" t="s">
        <v>167</v>
      </c>
      <c r="B963" s="69" t="s">
        <v>167</v>
      </c>
      <c r="C963" s="69" t="s">
        <v>698</v>
      </c>
      <c r="D963" s="69" t="s">
        <v>2974</v>
      </c>
      <c r="E963" s="69" t="s">
        <v>562</v>
      </c>
      <c r="F963" s="69" t="s">
        <v>2512</v>
      </c>
      <c r="G963" s="69" t="s">
        <v>596</v>
      </c>
      <c r="H963" s="69" t="s">
        <v>407</v>
      </c>
      <c r="I963" s="69" t="s">
        <v>423</v>
      </c>
      <c r="J963" s="77">
        <v>1</v>
      </c>
      <c r="K963" s="77">
        <v>293</v>
      </c>
      <c r="L963" s="368">
        <f t="shared" si="24"/>
        <v>293</v>
      </c>
      <c r="M963" s="69" t="s">
        <v>442</v>
      </c>
      <c r="N963" s="69" t="s">
        <v>2964</v>
      </c>
    </row>
    <row r="964" spans="1:14" ht="20.100000000000001" customHeight="1">
      <c r="A964" s="69" t="s">
        <v>167</v>
      </c>
      <c r="B964" s="69" t="s">
        <v>167</v>
      </c>
      <c r="C964" s="69" t="s">
        <v>698</v>
      </c>
      <c r="D964" s="69" t="s">
        <v>2974</v>
      </c>
      <c r="E964" s="69" t="s">
        <v>562</v>
      </c>
      <c r="F964" s="69" t="s">
        <v>2512</v>
      </c>
      <c r="G964" s="69" t="s">
        <v>596</v>
      </c>
      <c r="H964" s="69" t="s">
        <v>407</v>
      </c>
      <c r="I964" s="69" t="s">
        <v>389</v>
      </c>
      <c r="J964" s="77">
        <v>1</v>
      </c>
      <c r="K964" s="77">
        <v>948</v>
      </c>
      <c r="L964" s="368">
        <f t="shared" si="24"/>
        <v>948</v>
      </c>
      <c r="M964" s="69" t="s">
        <v>442</v>
      </c>
      <c r="N964" s="69" t="s">
        <v>2964</v>
      </c>
    </row>
    <row r="965" spans="1:14" ht="20.100000000000001" customHeight="1">
      <c r="A965" s="69" t="s">
        <v>167</v>
      </c>
      <c r="B965" s="69" t="s">
        <v>167</v>
      </c>
      <c r="C965" s="69" t="s">
        <v>698</v>
      </c>
      <c r="D965" s="69" t="s">
        <v>2974</v>
      </c>
      <c r="E965" s="69" t="s">
        <v>562</v>
      </c>
      <c r="F965" s="69" t="s">
        <v>2512</v>
      </c>
      <c r="G965" s="69" t="s">
        <v>596</v>
      </c>
      <c r="H965" s="69" t="s">
        <v>407</v>
      </c>
      <c r="I965" s="69" t="s">
        <v>398</v>
      </c>
      <c r="J965" s="77">
        <v>1</v>
      </c>
      <c r="K965" s="77">
        <v>1229</v>
      </c>
      <c r="L965" s="368">
        <f t="shared" si="24"/>
        <v>1229</v>
      </c>
      <c r="M965" s="69" t="s">
        <v>442</v>
      </c>
      <c r="N965" s="69" t="s">
        <v>2964</v>
      </c>
    </row>
    <row r="966" spans="1:14" ht="20.100000000000001" customHeight="1">
      <c r="A966" s="69" t="s">
        <v>167</v>
      </c>
      <c r="B966" s="69" t="s">
        <v>167</v>
      </c>
      <c r="C966" s="69" t="s">
        <v>698</v>
      </c>
      <c r="D966" s="69" t="s">
        <v>2975</v>
      </c>
      <c r="E966" s="69" t="s">
        <v>562</v>
      </c>
      <c r="F966" s="69" t="s">
        <v>2976</v>
      </c>
      <c r="G966" s="69" t="s">
        <v>596</v>
      </c>
      <c r="H966" s="69" t="s">
        <v>417</v>
      </c>
      <c r="I966" s="69" t="s">
        <v>400</v>
      </c>
      <c r="J966" s="77">
        <v>6</v>
      </c>
      <c r="K966" s="77">
        <v>263</v>
      </c>
      <c r="L966" s="368">
        <f t="shared" si="24"/>
        <v>1578</v>
      </c>
      <c r="M966" s="69" t="s">
        <v>418</v>
      </c>
      <c r="N966" s="69" t="s">
        <v>2969</v>
      </c>
    </row>
    <row r="967" spans="1:14" ht="20.100000000000001" customHeight="1">
      <c r="A967" s="69" t="s">
        <v>167</v>
      </c>
      <c r="B967" s="69" t="s">
        <v>167</v>
      </c>
      <c r="C967" s="69" t="s">
        <v>698</v>
      </c>
      <c r="D967" s="69" t="s">
        <v>2975</v>
      </c>
      <c r="E967" s="69" t="s">
        <v>562</v>
      </c>
      <c r="F967" s="69" t="s">
        <v>2976</v>
      </c>
      <c r="G967" s="69" t="s">
        <v>596</v>
      </c>
      <c r="H967" s="69" t="s">
        <v>417</v>
      </c>
      <c r="I967" s="69" t="s">
        <v>398</v>
      </c>
      <c r="J967" s="77">
        <v>2</v>
      </c>
      <c r="K967" s="77">
        <v>607</v>
      </c>
      <c r="L967" s="368">
        <f t="shared" si="24"/>
        <v>1214</v>
      </c>
      <c r="M967" s="69" t="s">
        <v>418</v>
      </c>
      <c r="N967" s="69" t="s">
        <v>2969</v>
      </c>
    </row>
    <row r="968" spans="1:14" ht="20.100000000000001" customHeight="1">
      <c r="A968" s="69" t="s">
        <v>167</v>
      </c>
      <c r="B968" s="69" t="s">
        <v>167</v>
      </c>
      <c r="C968" s="69" t="s">
        <v>698</v>
      </c>
      <c r="D968" s="69" t="s">
        <v>2975</v>
      </c>
      <c r="E968" s="69" t="s">
        <v>562</v>
      </c>
      <c r="F968" s="69" t="s">
        <v>2976</v>
      </c>
      <c r="G968" s="69" t="s">
        <v>596</v>
      </c>
      <c r="H968" s="69" t="s">
        <v>417</v>
      </c>
      <c r="I968" s="69" t="s">
        <v>414</v>
      </c>
      <c r="J968" s="77">
        <v>12</v>
      </c>
      <c r="K968" s="77">
        <v>216</v>
      </c>
      <c r="L968" s="368">
        <f t="shared" si="24"/>
        <v>2592</v>
      </c>
      <c r="M968" s="69" t="s">
        <v>418</v>
      </c>
      <c r="N968" s="69" t="s">
        <v>2977</v>
      </c>
    </row>
    <row r="969" spans="1:14" ht="20.100000000000001" customHeight="1">
      <c r="A969" s="69" t="s">
        <v>167</v>
      </c>
      <c r="B969" s="69" t="s">
        <v>167</v>
      </c>
      <c r="C969" s="69" t="s">
        <v>698</v>
      </c>
      <c r="D969" s="69" t="s">
        <v>2975</v>
      </c>
      <c r="E969" s="69" t="s">
        <v>562</v>
      </c>
      <c r="F969" s="69" t="s">
        <v>2976</v>
      </c>
      <c r="G969" s="69" t="s">
        <v>2978</v>
      </c>
      <c r="H969" s="69" t="s">
        <v>509</v>
      </c>
      <c r="I969" s="69" t="s">
        <v>509</v>
      </c>
      <c r="J969" s="77">
        <v>1</v>
      </c>
      <c r="K969" s="77">
        <v>170</v>
      </c>
      <c r="L969" s="368">
        <f t="shared" si="24"/>
        <v>170</v>
      </c>
      <c r="M969" s="69" t="s">
        <v>418</v>
      </c>
      <c r="N969" s="69" t="s">
        <v>2977</v>
      </c>
    </row>
    <row r="970" spans="1:14" ht="20.100000000000001" customHeight="1">
      <c r="A970" s="69" t="s">
        <v>167</v>
      </c>
      <c r="B970" s="69" t="s">
        <v>167</v>
      </c>
      <c r="C970" s="69" t="s">
        <v>698</v>
      </c>
      <c r="D970" s="69" t="s">
        <v>2979</v>
      </c>
      <c r="E970" s="69" t="s">
        <v>562</v>
      </c>
      <c r="F970" s="69" t="s">
        <v>51</v>
      </c>
      <c r="G970" s="69" t="s">
        <v>2980</v>
      </c>
      <c r="H970" s="69" t="s">
        <v>2875</v>
      </c>
      <c r="I970" s="69" t="s">
        <v>414</v>
      </c>
      <c r="J970" s="77">
        <v>11</v>
      </c>
      <c r="K970" s="77">
        <v>819</v>
      </c>
      <c r="L970" s="368">
        <f t="shared" si="24"/>
        <v>9009</v>
      </c>
      <c r="M970" s="69" t="s">
        <v>2981</v>
      </c>
      <c r="N970" s="69" t="s">
        <v>2969</v>
      </c>
    </row>
    <row r="971" spans="1:14" ht="20.100000000000001" customHeight="1">
      <c r="A971" s="69" t="s">
        <v>167</v>
      </c>
      <c r="B971" s="69" t="s">
        <v>167</v>
      </c>
      <c r="C971" s="69" t="s">
        <v>698</v>
      </c>
      <c r="D971" s="69" t="s">
        <v>2982</v>
      </c>
      <c r="E971" s="69" t="s">
        <v>562</v>
      </c>
      <c r="F971" s="69" t="s">
        <v>2826</v>
      </c>
      <c r="G971" s="69" t="s">
        <v>2983</v>
      </c>
      <c r="H971" s="69" t="s">
        <v>2984</v>
      </c>
      <c r="I971" s="69" t="s">
        <v>438</v>
      </c>
      <c r="J971" s="77">
        <v>2</v>
      </c>
      <c r="K971" s="77">
        <v>41</v>
      </c>
      <c r="L971" s="368">
        <f t="shared" si="24"/>
        <v>82</v>
      </c>
      <c r="M971" s="69" t="s">
        <v>2985</v>
      </c>
      <c r="N971" s="69" t="s">
        <v>2986</v>
      </c>
    </row>
    <row r="972" spans="1:14" ht="20.100000000000001" customHeight="1">
      <c r="A972" s="69" t="s">
        <v>651</v>
      </c>
      <c r="B972" s="69" t="s">
        <v>781</v>
      </c>
      <c r="C972" s="69" t="s">
        <v>698</v>
      </c>
      <c r="D972" s="69" t="s">
        <v>2987</v>
      </c>
      <c r="E972" s="69" t="s">
        <v>747</v>
      </c>
      <c r="F972" s="69" t="s">
        <v>2988</v>
      </c>
      <c r="G972" s="69" t="s">
        <v>780</v>
      </c>
      <c r="H972" s="69" t="s">
        <v>467</v>
      </c>
      <c r="I972" s="69" t="s">
        <v>514</v>
      </c>
      <c r="J972" s="77">
        <v>20</v>
      </c>
      <c r="K972" s="77">
        <v>160</v>
      </c>
      <c r="L972" s="368">
        <f t="shared" si="24"/>
        <v>3200</v>
      </c>
      <c r="M972" s="69" t="s">
        <v>515</v>
      </c>
      <c r="N972" s="69" t="s">
        <v>516</v>
      </c>
    </row>
    <row r="973" spans="1:14" ht="20.100000000000001" customHeight="1">
      <c r="A973" s="69" t="s">
        <v>651</v>
      </c>
      <c r="B973" s="69" t="s">
        <v>781</v>
      </c>
      <c r="C973" s="69" t="s">
        <v>698</v>
      </c>
      <c r="D973" s="69" t="s">
        <v>2987</v>
      </c>
      <c r="E973" s="69" t="s">
        <v>747</v>
      </c>
      <c r="F973" s="69" t="s">
        <v>2988</v>
      </c>
      <c r="G973" s="69" t="s">
        <v>780</v>
      </c>
      <c r="H973" s="69" t="s">
        <v>467</v>
      </c>
      <c r="I973" s="69" t="s">
        <v>517</v>
      </c>
      <c r="J973" s="77">
        <v>20</v>
      </c>
      <c r="K973" s="77">
        <v>106</v>
      </c>
      <c r="L973" s="368">
        <f t="shared" si="24"/>
        <v>2120</v>
      </c>
      <c r="M973" s="69" t="s">
        <v>515</v>
      </c>
      <c r="N973" s="69" t="s">
        <v>516</v>
      </c>
    </row>
    <row r="974" spans="1:14" ht="20.100000000000001" customHeight="1">
      <c r="A974" s="323" t="s">
        <v>4059</v>
      </c>
      <c r="B974" s="323" t="s">
        <v>4060</v>
      </c>
      <c r="C974" s="323" t="s">
        <v>4061</v>
      </c>
      <c r="D974" s="367" t="s">
        <v>4062</v>
      </c>
      <c r="E974" s="323" t="s">
        <v>628</v>
      </c>
      <c r="F974" s="323" t="s">
        <v>4063</v>
      </c>
      <c r="G974" s="323" t="s">
        <v>780</v>
      </c>
      <c r="H974" s="323" t="s">
        <v>467</v>
      </c>
      <c r="I974" s="445" t="s">
        <v>4064</v>
      </c>
      <c r="J974" s="368">
        <v>3</v>
      </c>
      <c r="K974" s="368">
        <v>406</v>
      </c>
      <c r="L974" s="368">
        <f t="shared" si="24"/>
        <v>1218</v>
      </c>
      <c r="M974" s="368" t="s">
        <v>515</v>
      </c>
      <c r="N974" s="368" t="s">
        <v>4065</v>
      </c>
    </row>
    <row r="975" spans="1:14" ht="20.100000000000001" customHeight="1">
      <c r="A975" s="69" t="s">
        <v>651</v>
      </c>
      <c r="B975" s="69" t="s">
        <v>1474</v>
      </c>
      <c r="C975" s="69" t="s">
        <v>698</v>
      </c>
      <c r="D975" s="69" t="s">
        <v>2989</v>
      </c>
      <c r="E975" s="69" t="s">
        <v>562</v>
      </c>
      <c r="F975" s="69" t="s">
        <v>2649</v>
      </c>
      <c r="G975" s="69" t="s">
        <v>2990</v>
      </c>
      <c r="H975" s="69" t="s">
        <v>2991</v>
      </c>
      <c r="I975" s="69" t="s">
        <v>411</v>
      </c>
      <c r="J975" s="77">
        <v>1</v>
      </c>
      <c r="K975" s="77">
        <v>2450</v>
      </c>
      <c r="L975" s="368">
        <f t="shared" si="24"/>
        <v>2450</v>
      </c>
      <c r="M975" s="69" t="s">
        <v>2992</v>
      </c>
      <c r="N975" s="69" t="s">
        <v>2993</v>
      </c>
    </row>
    <row r="976" spans="1:14" ht="20.100000000000001" customHeight="1">
      <c r="A976" s="69" t="s">
        <v>651</v>
      </c>
      <c r="B976" s="69" t="s">
        <v>170</v>
      </c>
      <c r="C976" s="69" t="s">
        <v>698</v>
      </c>
      <c r="D976" s="69" t="s">
        <v>2994</v>
      </c>
      <c r="E976" s="69" t="s">
        <v>128</v>
      </c>
      <c r="F976" s="69" t="s">
        <v>576</v>
      </c>
      <c r="G976" s="69" t="s">
        <v>397</v>
      </c>
      <c r="H976" s="69" t="s">
        <v>570</v>
      </c>
      <c r="I976" s="69" t="s">
        <v>423</v>
      </c>
      <c r="J976" s="77">
        <v>4</v>
      </c>
      <c r="K976" s="77">
        <v>70</v>
      </c>
      <c r="L976" s="368">
        <f t="shared" si="24"/>
        <v>280</v>
      </c>
      <c r="M976" s="69" t="s">
        <v>2995</v>
      </c>
      <c r="N976" s="69" t="s">
        <v>2996</v>
      </c>
    </row>
    <row r="977" spans="1:14" ht="20.100000000000001" customHeight="1">
      <c r="A977" s="69" t="s">
        <v>651</v>
      </c>
      <c r="B977" s="69" t="s">
        <v>170</v>
      </c>
      <c r="C977" s="69" t="s">
        <v>698</v>
      </c>
      <c r="D977" s="69" t="s">
        <v>2997</v>
      </c>
      <c r="E977" s="69" t="s">
        <v>562</v>
      </c>
      <c r="F977" s="69" t="s">
        <v>2486</v>
      </c>
      <c r="G977" s="69" t="s">
        <v>446</v>
      </c>
      <c r="H977" s="69" t="s">
        <v>2998</v>
      </c>
      <c r="I977" s="69" t="s">
        <v>423</v>
      </c>
      <c r="J977" s="77">
        <v>2</v>
      </c>
      <c r="K977" s="77">
        <v>53</v>
      </c>
      <c r="L977" s="368">
        <f t="shared" si="24"/>
        <v>106</v>
      </c>
      <c r="M977" s="69" t="s">
        <v>2819</v>
      </c>
      <c r="N977" s="69" t="s">
        <v>2996</v>
      </c>
    </row>
    <row r="978" spans="1:14" ht="20.100000000000001" customHeight="1">
      <c r="A978" s="69" t="s">
        <v>167</v>
      </c>
      <c r="B978" s="69" t="s">
        <v>167</v>
      </c>
      <c r="C978" s="69" t="s">
        <v>698</v>
      </c>
      <c r="D978" s="69" t="s">
        <v>2999</v>
      </c>
      <c r="E978" s="69" t="s">
        <v>562</v>
      </c>
      <c r="F978" s="69" t="s">
        <v>2826</v>
      </c>
      <c r="G978" s="69" t="s">
        <v>3000</v>
      </c>
      <c r="H978" s="69" t="s">
        <v>3001</v>
      </c>
      <c r="I978" s="69" t="s">
        <v>422</v>
      </c>
      <c r="J978" s="77">
        <v>4</v>
      </c>
      <c r="K978" s="77">
        <v>200</v>
      </c>
      <c r="L978" s="368">
        <f t="shared" si="24"/>
        <v>800</v>
      </c>
      <c r="M978" s="69" t="s">
        <v>3002</v>
      </c>
      <c r="N978" s="69" t="s">
        <v>3003</v>
      </c>
    </row>
    <row r="979" spans="1:14" ht="20.100000000000001" customHeight="1">
      <c r="A979" s="69" t="s">
        <v>167</v>
      </c>
      <c r="B979" s="69" t="s">
        <v>167</v>
      </c>
      <c r="C979" s="69" t="s">
        <v>698</v>
      </c>
      <c r="D979" s="69" t="s">
        <v>3004</v>
      </c>
      <c r="E979" s="69" t="s">
        <v>548</v>
      </c>
      <c r="F979" s="69" t="s">
        <v>339</v>
      </c>
      <c r="G979" s="69" t="s">
        <v>382</v>
      </c>
      <c r="H979" s="69" t="s">
        <v>424</v>
      </c>
      <c r="I979" s="69" t="s">
        <v>441</v>
      </c>
      <c r="J979" s="77">
        <v>2</v>
      </c>
      <c r="K979" s="77">
        <v>300</v>
      </c>
      <c r="L979" s="368">
        <f t="shared" si="24"/>
        <v>600</v>
      </c>
      <c r="M979" s="69" t="s">
        <v>2759</v>
      </c>
      <c r="N979" s="69" t="s">
        <v>3005</v>
      </c>
    </row>
    <row r="980" spans="1:14" ht="20.100000000000001" customHeight="1">
      <c r="A980" s="69" t="s">
        <v>167</v>
      </c>
      <c r="B980" s="69" t="s">
        <v>167</v>
      </c>
      <c r="C980" s="69" t="s">
        <v>698</v>
      </c>
      <c r="D980" s="69" t="s">
        <v>3004</v>
      </c>
      <c r="E980" s="69" t="s">
        <v>548</v>
      </c>
      <c r="F980" s="69" t="s">
        <v>339</v>
      </c>
      <c r="G980" s="69" t="s">
        <v>382</v>
      </c>
      <c r="H980" s="69" t="s">
        <v>424</v>
      </c>
      <c r="I980" s="69" t="s">
        <v>400</v>
      </c>
      <c r="J980" s="77">
        <v>13</v>
      </c>
      <c r="K980" s="77">
        <v>300</v>
      </c>
      <c r="L980" s="368">
        <f t="shared" si="24"/>
        <v>3900</v>
      </c>
      <c r="M980" s="69" t="s">
        <v>2759</v>
      </c>
      <c r="N980" s="69" t="s">
        <v>3005</v>
      </c>
    </row>
    <row r="981" spans="1:14" ht="20.100000000000001" customHeight="1">
      <c r="A981" s="69" t="s">
        <v>167</v>
      </c>
      <c r="B981" s="69" t="s">
        <v>167</v>
      </c>
      <c r="C981" s="69" t="s">
        <v>698</v>
      </c>
      <c r="D981" s="69" t="s">
        <v>3004</v>
      </c>
      <c r="E981" s="69" t="s">
        <v>548</v>
      </c>
      <c r="F981" s="69" t="s">
        <v>339</v>
      </c>
      <c r="G981" s="69" t="s">
        <v>382</v>
      </c>
      <c r="H981" s="69" t="s">
        <v>545</v>
      </c>
      <c r="I981" s="69" t="s">
        <v>399</v>
      </c>
      <c r="J981" s="77">
        <v>2</v>
      </c>
      <c r="K981" s="77">
        <v>460</v>
      </c>
      <c r="L981" s="368">
        <f t="shared" si="24"/>
        <v>920</v>
      </c>
      <c r="M981" s="69" t="s">
        <v>2759</v>
      </c>
      <c r="N981" s="69" t="s">
        <v>3005</v>
      </c>
    </row>
    <row r="982" spans="1:14" ht="20.100000000000001" customHeight="1">
      <c r="A982" s="69" t="s">
        <v>167</v>
      </c>
      <c r="B982" s="69" t="s">
        <v>167</v>
      </c>
      <c r="C982" s="69" t="s">
        <v>698</v>
      </c>
      <c r="D982" s="69" t="s">
        <v>3004</v>
      </c>
      <c r="E982" s="69" t="s">
        <v>548</v>
      </c>
      <c r="F982" s="69" t="s">
        <v>339</v>
      </c>
      <c r="G982" s="69" t="s">
        <v>382</v>
      </c>
      <c r="H982" s="69" t="s">
        <v>424</v>
      </c>
      <c r="I982" s="69" t="s">
        <v>400</v>
      </c>
      <c r="J982" s="77">
        <v>1</v>
      </c>
      <c r="K982" s="77">
        <v>800</v>
      </c>
      <c r="L982" s="368">
        <f t="shared" si="24"/>
        <v>800</v>
      </c>
      <c r="M982" s="69" t="s">
        <v>3006</v>
      </c>
      <c r="N982" s="69" t="s">
        <v>3005</v>
      </c>
    </row>
    <row r="983" spans="1:14" ht="20.100000000000001" customHeight="1">
      <c r="A983" s="69" t="s">
        <v>167</v>
      </c>
      <c r="B983" s="69" t="s">
        <v>167</v>
      </c>
      <c r="C983" s="69" t="s">
        <v>698</v>
      </c>
      <c r="D983" s="69" t="s">
        <v>3007</v>
      </c>
      <c r="E983" s="69" t="s">
        <v>562</v>
      </c>
      <c r="F983" s="69" t="s">
        <v>51</v>
      </c>
      <c r="G983" s="69" t="s">
        <v>449</v>
      </c>
      <c r="H983" s="69" t="s">
        <v>3008</v>
      </c>
      <c r="I983" s="69" t="s">
        <v>441</v>
      </c>
      <c r="J983" s="77">
        <v>2</v>
      </c>
      <c r="K983" s="77">
        <v>253</v>
      </c>
      <c r="L983" s="368">
        <f t="shared" si="24"/>
        <v>506</v>
      </c>
      <c r="M983" s="69" t="s">
        <v>3009</v>
      </c>
      <c r="N983" s="69" t="s">
        <v>3005</v>
      </c>
    </row>
    <row r="984" spans="1:14" ht="20.100000000000001" customHeight="1">
      <c r="A984" s="69" t="s">
        <v>167</v>
      </c>
      <c r="B984" s="69" t="s">
        <v>167</v>
      </c>
      <c r="C984" s="69" t="s">
        <v>698</v>
      </c>
      <c r="D984" s="69" t="s">
        <v>3010</v>
      </c>
      <c r="E984" s="69" t="s">
        <v>562</v>
      </c>
      <c r="F984" s="69" t="s">
        <v>44</v>
      </c>
      <c r="G984" s="69" t="s">
        <v>485</v>
      </c>
      <c r="H984" s="69" t="s">
        <v>465</v>
      </c>
      <c r="I984" s="69" t="s">
        <v>432</v>
      </c>
      <c r="J984" s="77">
        <v>300</v>
      </c>
      <c r="K984" s="77">
        <v>90.5</v>
      </c>
      <c r="L984" s="368">
        <f t="shared" si="24"/>
        <v>27150</v>
      </c>
      <c r="M984" s="69" t="s">
        <v>3011</v>
      </c>
      <c r="N984" s="69" t="s">
        <v>3012</v>
      </c>
    </row>
    <row r="985" spans="1:14" ht="20.100000000000001" customHeight="1">
      <c r="A985" s="69" t="s">
        <v>167</v>
      </c>
      <c r="B985" s="69" t="s">
        <v>167</v>
      </c>
      <c r="C985" s="69" t="s">
        <v>698</v>
      </c>
      <c r="D985" s="69" t="s">
        <v>3010</v>
      </c>
      <c r="E985" s="69" t="s">
        <v>562</v>
      </c>
      <c r="F985" s="69" t="s">
        <v>44</v>
      </c>
      <c r="G985" s="69" t="s">
        <v>106</v>
      </c>
      <c r="H985" s="69" t="s">
        <v>440</v>
      </c>
      <c r="I985" s="69" t="s">
        <v>419</v>
      </c>
      <c r="J985" s="77">
        <v>1</v>
      </c>
      <c r="K985" s="77">
        <v>29.8</v>
      </c>
      <c r="L985" s="368">
        <f t="shared" si="24"/>
        <v>29.8</v>
      </c>
      <c r="M985" s="69" t="s">
        <v>408</v>
      </c>
      <c r="N985" s="69" t="s">
        <v>3013</v>
      </c>
    </row>
    <row r="986" spans="1:14" ht="20.100000000000001" customHeight="1">
      <c r="A986" s="69" t="s">
        <v>167</v>
      </c>
      <c r="B986" s="69" t="s">
        <v>167</v>
      </c>
      <c r="C986" s="69" t="s">
        <v>698</v>
      </c>
      <c r="D986" s="69" t="s">
        <v>3010</v>
      </c>
      <c r="E986" s="69" t="s">
        <v>562</v>
      </c>
      <c r="F986" s="69" t="s">
        <v>44</v>
      </c>
      <c r="G986" s="69" t="s">
        <v>121</v>
      </c>
      <c r="H986" s="69" t="s">
        <v>464</v>
      </c>
      <c r="I986" s="69" t="s">
        <v>441</v>
      </c>
      <c r="J986" s="77">
        <v>6</v>
      </c>
      <c r="K986" s="77">
        <v>16.7</v>
      </c>
      <c r="L986" s="368">
        <f t="shared" si="24"/>
        <v>100.19999999999999</v>
      </c>
      <c r="M986" s="69" t="s">
        <v>499</v>
      </c>
      <c r="N986" s="69" t="s">
        <v>3013</v>
      </c>
    </row>
    <row r="987" spans="1:14" ht="20.100000000000001" customHeight="1">
      <c r="A987" s="69" t="s">
        <v>167</v>
      </c>
      <c r="B987" s="69" t="s">
        <v>167</v>
      </c>
      <c r="C987" s="69" t="s">
        <v>698</v>
      </c>
      <c r="D987" s="69" t="s">
        <v>3010</v>
      </c>
      <c r="E987" s="69" t="s">
        <v>562</v>
      </c>
      <c r="F987" s="69" t="s">
        <v>44</v>
      </c>
      <c r="G987" s="69" t="s">
        <v>121</v>
      </c>
      <c r="H987" s="69" t="s">
        <v>464</v>
      </c>
      <c r="I987" s="69" t="s">
        <v>419</v>
      </c>
      <c r="J987" s="77">
        <v>3</v>
      </c>
      <c r="K987" s="77">
        <v>20.2</v>
      </c>
      <c r="L987" s="368">
        <f t="shared" si="24"/>
        <v>60.599999999999994</v>
      </c>
      <c r="M987" s="69" t="s">
        <v>499</v>
      </c>
      <c r="N987" s="69" t="s">
        <v>3013</v>
      </c>
    </row>
    <row r="988" spans="1:14" ht="20.100000000000001" customHeight="1">
      <c r="A988" s="69" t="s">
        <v>167</v>
      </c>
      <c r="B988" s="69" t="s">
        <v>167</v>
      </c>
      <c r="C988" s="69" t="s">
        <v>698</v>
      </c>
      <c r="D988" s="69" t="s">
        <v>3010</v>
      </c>
      <c r="E988" s="69" t="s">
        <v>562</v>
      </c>
      <c r="F988" s="69" t="s">
        <v>44</v>
      </c>
      <c r="G988" s="69" t="s">
        <v>121</v>
      </c>
      <c r="H988" s="69" t="s">
        <v>464</v>
      </c>
      <c r="I988" s="69" t="s">
        <v>432</v>
      </c>
      <c r="J988" s="77">
        <v>1</v>
      </c>
      <c r="K988" s="77">
        <v>31</v>
      </c>
      <c r="L988" s="368">
        <f t="shared" si="24"/>
        <v>31</v>
      </c>
      <c r="M988" s="69" t="s">
        <v>499</v>
      </c>
      <c r="N988" s="69" t="s">
        <v>3013</v>
      </c>
    </row>
    <row r="989" spans="1:14" ht="20.100000000000001" customHeight="1">
      <c r="A989" s="69" t="s">
        <v>167</v>
      </c>
      <c r="B989" s="69" t="s">
        <v>167</v>
      </c>
      <c r="C989" s="69" t="s">
        <v>698</v>
      </c>
      <c r="D989" s="69" t="s">
        <v>3010</v>
      </c>
      <c r="E989" s="69" t="s">
        <v>562</v>
      </c>
      <c r="F989" s="69" t="s">
        <v>44</v>
      </c>
      <c r="G989" s="69" t="s">
        <v>121</v>
      </c>
      <c r="H989" s="69" t="s">
        <v>464</v>
      </c>
      <c r="I989" s="69" t="s">
        <v>423</v>
      </c>
      <c r="J989" s="77">
        <v>2</v>
      </c>
      <c r="K989" s="77">
        <v>65.5</v>
      </c>
      <c r="L989" s="368">
        <f t="shared" si="24"/>
        <v>131</v>
      </c>
      <c r="M989" s="69" t="s">
        <v>499</v>
      </c>
      <c r="N989" s="69" t="s">
        <v>3013</v>
      </c>
    </row>
    <row r="990" spans="1:14" ht="20.100000000000001" customHeight="1">
      <c r="A990" s="69" t="s">
        <v>167</v>
      </c>
      <c r="B990" s="69" t="s">
        <v>167</v>
      </c>
      <c r="C990" s="69" t="s">
        <v>698</v>
      </c>
      <c r="D990" s="69" t="s">
        <v>3014</v>
      </c>
      <c r="E990" s="69" t="s">
        <v>128</v>
      </c>
      <c r="F990" s="69" t="s">
        <v>576</v>
      </c>
      <c r="G990" s="69" t="s">
        <v>397</v>
      </c>
      <c r="H990" s="69" t="s">
        <v>2712</v>
      </c>
      <c r="I990" s="69" t="s">
        <v>414</v>
      </c>
      <c r="J990" s="77">
        <v>696</v>
      </c>
      <c r="K990" s="77">
        <v>91</v>
      </c>
      <c r="L990" s="368">
        <f t="shared" si="24"/>
        <v>63336</v>
      </c>
      <c r="M990" s="69" t="s">
        <v>3015</v>
      </c>
      <c r="N990" s="69" t="s">
        <v>3016</v>
      </c>
    </row>
    <row r="991" spans="1:14" ht="20.100000000000001" customHeight="1">
      <c r="A991" s="69" t="s">
        <v>167</v>
      </c>
      <c r="B991" s="69" t="s">
        <v>167</v>
      </c>
      <c r="C991" s="69" t="s">
        <v>698</v>
      </c>
      <c r="D991" s="69" t="s">
        <v>3014</v>
      </c>
      <c r="E991" s="69" t="s">
        <v>128</v>
      </c>
      <c r="F991" s="69" t="s">
        <v>576</v>
      </c>
      <c r="G991" s="69" t="s">
        <v>397</v>
      </c>
      <c r="H991" s="69" t="s">
        <v>2712</v>
      </c>
      <c r="I991" s="69" t="s">
        <v>389</v>
      </c>
      <c r="J991" s="77">
        <v>376</v>
      </c>
      <c r="K991" s="77">
        <v>222</v>
      </c>
      <c r="L991" s="368">
        <f t="shared" si="24"/>
        <v>83472</v>
      </c>
      <c r="M991" s="69" t="s">
        <v>3017</v>
      </c>
      <c r="N991" s="69" t="s">
        <v>3016</v>
      </c>
    </row>
    <row r="992" spans="1:14" ht="20.100000000000001" customHeight="1">
      <c r="A992" s="69" t="s">
        <v>167</v>
      </c>
      <c r="B992" s="69" t="s">
        <v>167</v>
      </c>
      <c r="C992" s="69" t="s">
        <v>698</v>
      </c>
      <c r="D992" s="69" t="s">
        <v>3014</v>
      </c>
      <c r="E992" s="69" t="s">
        <v>128</v>
      </c>
      <c r="F992" s="69" t="s">
        <v>576</v>
      </c>
      <c r="G992" s="69" t="s">
        <v>397</v>
      </c>
      <c r="H992" s="69" t="s">
        <v>2712</v>
      </c>
      <c r="I992" s="69" t="s">
        <v>398</v>
      </c>
      <c r="J992" s="77">
        <v>6</v>
      </c>
      <c r="K992" s="77">
        <v>276</v>
      </c>
      <c r="L992" s="368">
        <f t="shared" si="24"/>
        <v>1656</v>
      </c>
      <c r="M992" s="69" t="s">
        <v>3018</v>
      </c>
      <c r="N992" s="69" t="s">
        <v>3016</v>
      </c>
    </row>
    <row r="993" spans="1:14" ht="20.100000000000001" customHeight="1">
      <c r="A993" s="69" t="s">
        <v>167</v>
      </c>
      <c r="B993" s="69" t="s">
        <v>167</v>
      </c>
      <c r="C993" s="69" t="s">
        <v>698</v>
      </c>
      <c r="D993" s="69" t="s">
        <v>3014</v>
      </c>
      <c r="E993" s="69" t="s">
        <v>128</v>
      </c>
      <c r="F993" s="69" t="s">
        <v>576</v>
      </c>
      <c r="G993" s="69" t="s">
        <v>388</v>
      </c>
      <c r="H993" s="69" t="s">
        <v>597</v>
      </c>
      <c r="I993" s="69" t="s">
        <v>411</v>
      </c>
      <c r="J993" s="77">
        <v>36</v>
      </c>
      <c r="K993" s="77">
        <v>1035</v>
      </c>
      <c r="L993" s="368">
        <f t="shared" si="24"/>
        <v>37260</v>
      </c>
      <c r="M993" s="69" t="s">
        <v>3018</v>
      </c>
      <c r="N993" s="69" t="s">
        <v>3016</v>
      </c>
    </row>
    <row r="994" spans="1:14" ht="20.100000000000001" customHeight="1">
      <c r="A994" s="69" t="s">
        <v>167</v>
      </c>
      <c r="B994" s="69" t="s">
        <v>167</v>
      </c>
      <c r="C994" s="69" t="s">
        <v>698</v>
      </c>
      <c r="D994" s="69" t="s">
        <v>3014</v>
      </c>
      <c r="E994" s="69" t="s">
        <v>128</v>
      </c>
      <c r="F994" s="69" t="s">
        <v>576</v>
      </c>
      <c r="G994" s="69" t="s">
        <v>388</v>
      </c>
      <c r="H994" s="69" t="s">
        <v>597</v>
      </c>
      <c r="I994" s="69" t="s">
        <v>472</v>
      </c>
      <c r="J994" s="77">
        <v>8</v>
      </c>
      <c r="K994" s="77">
        <v>1546</v>
      </c>
      <c r="L994" s="368">
        <f t="shared" si="24"/>
        <v>12368</v>
      </c>
      <c r="M994" s="69" t="s">
        <v>3018</v>
      </c>
      <c r="N994" s="69" t="s">
        <v>3016</v>
      </c>
    </row>
    <row r="995" spans="1:14" ht="20.100000000000001" customHeight="1">
      <c r="A995" s="69" t="s">
        <v>167</v>
      </c>
      <c r="B995" s="69" t="s">
        <v>167</v>
      </c>
      <c r="C995" s="69" t="s">
        <v>698</v>
      </c>
      <c r="D995" s="69" t="s">
        <v>3014</v>
      </c>
      <c r="E995" s="69" t="s">
        <v>128</v>
      </c>
      <c r="F995" s="69" t="s">
        <v>576</v>
      </c>
      <c r="G995" s="69" t="s">
        <v>388</v>
      </c>
      <c r="H995" s="69" t="s">
        <v>597</v>
      </c>
      <c r="I995" s="69" t="s">
        <v>422</v>
      </c>
      <c r="J995" s="77">
        <v>28</v>
      </c>
      <c r="K995" s="77">
        <v>527</v>
      </c>
      <c r="L995" s="368">
        <f t="shared" si="24"/>
        <v>14756</v>
      </c>
      <c r="M995" s="69" t="s">
        <v>3019</v>
      </c>
      <c r="N995" s="69" t="s">
        <v>3016</v>
      </c>
    </row>
    <row r="996" spans="1:14" ht="20.100000000000001" customHeight="1">
      <c r="A996" s="69" t="s">
        <v>167</v>
      </c>
      <c r="B996" s="69" t="s">
        <v>167</v>
      </c>
      <c r="C996" s="69" t="s">
        <v>698</v>
      </c>
      <c r="D996" s="69" t="s">
        <v>3020</v>
      </c>
      <c r="E996" s="69" t="s">
        <v>562</v>
      </c>
      <c r="F996" s="69" t="s">
        <v>3021</v>
      </c>
      <c r="G996" s="69" t="s">
        <v>2919</v>
      </c>
      <c r="H996" s="69" t="s">
        <v>3022</v>
      </c>
      <c r="I996" s="69" t="s">
        <v>414</v>
      </c>
      <c r="J996" s="77">
        <v>6</v>
      </c>
      <c r="K996" s="77">
        <v>1260</v>
      </c>
      <c r="L996" s="368">
        <f t="shared" si="24"/>
        <v>7560</v>
      </c>
      <c r="M996" s="69" t="s">
        <v>3023</v>
      </c>
      <c r="N996" s="69" t="s">
        <v>3016</v>
      </c>
    </row>
    <row r="997" spans="1:14" ht="20.100000000000001" customHeight="1">
      <c r="A997" s="69" t="s">
        <v>167</v>
      </c>
      <c r="B997" s="69" t="s">
        <v>167</v>
      </c>
      <c r="C997" s="69" t="s">
        <v>698</v>
      </c>
      <c r="D997" s="69" t="s">
        <v>3024</v>
      </c>
      <c r="E997" s="69" t="s">
        <v>562</v>
      </c>
      <c r="F997" s="69" t="s">
        <v>2556</v>
      </c>
      <c r="G997" s="69" t="s">
        <v>2944</v>
      </c>
      <c r="L997" s="368">
        <f t="shared" si="24"/>
        <v>0</v>
      </c>
    </row>
    <row r="998" spans="1:14" ht="20.100000000000001" customHeight="1">
      <c r="A998" s="69" t="s">
        <v>167</v>
      </c>
      <c r="B998" s="69" t="s">
        <v>167</v>
      </c>
      <c r="C998" s="69" t="s">
        <v>698</v>
      </c>
      <c r="D998" s="69" t="s">
        <v>3025</v>
      </c>
      <c r="E998" s="69" t="s">
        <v>562</v>
      </c>
      <c r="F998" s="69" t="s">
        <v>2486</v>
      </c>
      <c r="G998" s="69" t="s">
        <v>3026</v>
      </c>
      <c r="H998" s="69" t="s">
        <v>3027</v>
      </c>
      <c r="I998" s="69" t="s">
        <v>472</v>
      </c>
      <c r="J998" s="77">
        <v>8</v>
      </c>
      <c r="K998" s="77">
        <v>978</v>
      </c>
      <c r="L998" s="368">
        <f t="shared" si="24"/>
        <v>7824</v>
      </c>
      <c r="M998" s="69" t="s">
        <v>3028</v>
      </c>
      <c r="N998" s="69" t="s">
        <v>3016</v>
      </c>
    </row>
    <row r="999" spans="1:14" ht="20.100000000000001" customHeight="1">
      <c r="A999" s="69" t="s">
        <v>167</v>
      </c>
      <c r="B999" s="69" t="s">
        <v>167</v>
      </c>
      <c r="C999" s="69" t="s">
        <v>698</v>
      </c>
      <c r="D999" s="69" t="s">
        <v>3029</v>
      </c>
      <c r="E999" s="69" t="s">
        <v>562</v>
      </c>
      <c r="F999" s="69" t="s">
        <v>3030</v>
      </c>
      <c r="G999" s="69" t="s">
        <v>3031</v>
      </c>
      <c r="L999" s="368">
        <f t="shared" si="24"/>
        <v>0</v>
      </c>
    </row>
    <row r="1000" spans="1:14" ht="20.100000000000001" customHeight="1">
      <c r="A1000" s="69" t="s">
        <v>167</v>
      </c>
      <c r="B1000" s="69" t="s">
        <v>167</v>
      </c>
      <c r="C1000" s="69" t="s">
        <v>698</v>
      </c>
      <c r="D1000" s="69" t="s">
        <v>3032</v>
      </c>
      <c r="E1000" s="69" t="s">
        <v>562</v>
      </c>
      <c r="F1000" s="69" t="s">
        <v>2512</v>
      </c>
      <c r="G1000" s="69" t="s">
        <v>2944</v>
      </c>
      <c r="L1000" s="368">
        <f t="shared" si="24"/>
        <v>0</v>
      </c>
    </row>
    <row r="1001" spans="1:14" ht="20.100000000000001" customHeight="1">
      <c r="A1001" s="69" t="s">
        <v>167</v>
      </c>
      <c r="B1001" s="69" t="s">
        <v>167</v>
      </c>
      <c r="C1001" s="69" t="s">
        <v>698</v>
      </c>
      <c r="D1001" s="69" t="s">
        <v>3033</v>
      </c>
      <c r="E1001" s="69" t="s">
        <v>562</v>
      </c>
      <c r="F1001" s="69" t="s">
        <v>41</v>
      </c>
      <c r="G1001" s="69" t="s">
        <v>496</v>
      </c>
      <c r="H1001" s="69" t="s">
        <v>580</v>
      </c>
      <c r="I1001" s="69" t="s">
        <v>398</v>
      </c>
      <c r="J1001" s="77">
        <v>1</v>
      </c>
      <c r="K1001" s="77">
        <v>1370</v>
      </c>
      <c r="L1001" s="368">
        <f t="shared" si="24"/>
        <v>1370</v>
      </c>
      <c r="M1001" s="69" t="s">
        <v>3034</v>
      </c>
      <c r="N1001" s="69" t="s">
        <v>3035</v>
      </c>
    </row>
    <row r="1002" spans="1:14" ht="20.100000000000001" customHeight="1">
      <c r="A1002" s="69" t="s">
        <v>167</v>
      </c>
      <c r="B1002" s="69" t="s">
        <v>167</v>
      </c>
      <c r="C1002" s="69" t="s">
        <v>698</v>
      </c>
      <c r="D1002" s="69" t="s">
        <v>3036</v>
      </c>
      <c r="E1002" s="69" t="s">
        <v>562</v>
      </c>
      <c r="F1002" s="69" t="s">
        <v>2486</v>
      </c>
      <c r="G1002" s="69" t="s">
        <v>604</v>
      </c>
      <c r="H1002" s="69" t="s">
        <v>492</v>
      </c>
      <c r="I1002" s="69" t="s">
        <v>389</v>
      </c>
      <c r="J1002" s="77">
        <v>3</v>
      </c>
      <c r="K1002" s="77">
        <v>530</v>
      </c>
      <c r="L1002" s="368">
        <f t="shared" si="24"/>
        <v>1590</v>
      </c>
      <c r="M1002" s="69" t="s">
        <v>3037</v>
      </c>
      <c r="N1002" s="69" t="s">
        <v>3035</v>
      </c>
    </row>
    <row r="1003" spans="1:14" ht="20.100000000000001" customHeight="1">
      <c r="A1003" s="69" t="s">
        <v>167</v>
      </c>
      <c r="B1003" s="69" t="s">
        <v>167</v>
      </c>
      <c r="C1003" s="69" t="s">
        <v>698</v>
      </c>
      <c r="D1003" s="69" t="s">
        <v>3038</v>
      </c>
      <c r="E1003" s="69" t="s">
        <v>128</v>
      </c>
      <c r="F1003" s="69" t="s">
        <v>576</v>
      </c>
      <c r="G1003" s="69" t="s">
        <v>397</v>
      </c>
      <c r="H1003" s="69" t="s">
        <v>2948</v>
      </c>
      <c r="I1003" s="69" t="s">
        <v>400</v>
      </c>
      <c r="J1003" s="77">
        <v>16</v>
      </c>
      <c r="K1003" s="77">
        <v>105</v>
      </c>
      <c r="L1003" s="368">
        <f t="shared" si="24"/>
        <v>1680</v>
      </c>
      <c r="M1003" s="69" t="s">
        <v>3039</v>
      </c>
      <c r="N1003" s="69" t="s">
        <v>3040</v>
      </c>
    </row>
    <row r="1004" spans="1:14" ht="20.100000000000001" customHeight="1">
      <c r="A1004" s="69" t="s">
        <v>167</v>
      </c>
      <c r="B1004" s="69" t="s">
        <v>167</v>
      </c>
      <c r="C1004" s="69" t="s">
        <v>698</v>
      </c>
      <c r="D1004" s="69" t="s">
        <v>3041</v>
      </c>
      <c r="E1004" s="69" t="s">
        <v>562</v>
      </c>
      <c r="F1004" s="69" t="s">
        <v>2676</v>
      </c>
      <c r="G1004" s="69" t="s">
        <v>3042</v>
      </c>
      <c r="H1004" s="69" t="s">
        <v>2800</v>
      </c>
      <c r="I1004" s="69" t="s">
        <v>438</v>
      </c>
      <c r="J1004" s="77">
        <v>1</v>
      </c>
      <c r="K1004" s="77">
        <v>290</v>
      </c>
      <c r="L1004" s="368">
        <f t="shared" si="24"/>
        <v>290</v>
      </c>
      <c r="M1004" s="69" t="s">
        <v>2801</v>
      </c>
      <c r="N1004" s="69" t="s">
        <v>3043</v>
      </c>
    </row>
    <row r="1005" spans="1:14" s="357" customFormat="1" ht="20.100000000000001" customHeight="1">
      <c r="A1005" s="357" t="s">
        <v>167</v>
      </c>
      <c r="B1005" s="357" t="s">
        <v>167</v>
      </c>
      <c r="C1005" s="357" t="s">
        <v>698</v>
      </c>
      <c r="D1005" s="357" t="s">
        <v>3044</v>
      </c>
      <c r="E1005" s="357" t="s">
        <v>128</v>
      </c>
      <c r="F1005" s="357" t="s">
        <v>3045</v>
      </c>
      <c r="G1005" s="357" t="s">
        <v>405</v>
      </c>
      <c r="H1005" s="357" t="s">
        <v>2943</v>
      </c>
      <c r="I1005" s="357" t="s">
        <v>428</v>
      </c>
      <c r="J1005" s="433">
        <v>1</v>
      </c>
      <c r="K1005" s="433">
        <v>100</v>
      </c>
      <c r="L1005" s="434">
        <f t="shared" si="24"/>
        <v>100</v>
      </c>
      <c r="M1005" s="357" t="s">
        <v>3046</v>
      </c>
      <c r="N1005" s="357" t="s">
        <v>2906</v>
      </c>
    </row>
    <row r="1006" spans="1:14" s="357" customFormat="1" ht="20.100000000000001" customHeight="1">
      <c r="A1006" s="357" t="s">
        <v>167</v>
      </c>
      <c r="B1006" s="357" t="s">
        <v>167</v>
      </c>
      <c r="C1006" s="357" t="s">
        <v>698</v>
      </c>
      <c r="D1006" s="357" t="s">
        <v>3044</v>
      </c>
      <c r="E1006" s="357" t="s">
        <v>128</v>
      </c>
      <c r="F1006" s="357" t="s">
        <v>3045</v>
      </c>
      <c r="G1006" s="357" t="s">
        <v>397</v>
      </c>
      <c r="H1006" s="357" t="s">
        <v>2945</v>
      </c>
      <c r="I1006" s="357" t="s">
        <v>428</v>
      </c>
      <c r="J1006" s="433">
        <v>2</v>
      </c>
      <c r="K1006" s="433">
        <v>100</v>
      </c>
      <c r="L1006" s="434">
        <f t="shared" si="24"/>
        <v>200</v>
      </c>
      <c r="M1006" s="357" t="s">
        <v>2946</v>
      </c>
      <c r="N1006" s="357" t="s">
        <v>2947</v>
      </c>
    </row>
    <row r="1007" spans="1:14" ht="20.100000000000001" customHeight="1">
      <c r="A1007" s="69" t="s">
        <v>167</v>
      </c>
      <c r="B1007" s="69" t="s">
        <v>167</v>
      </c>
      <c r="C1007" s="69" t="s">
        <v>698</v>
      </c>
      <c r="D1007" s="69" t="s">
        <v>3047</v>
      </c>
      <c r="E1007" s="69" t="s">
        <v>562</v>
      </c>
      <c r="F1007" s="69" t="s">
        <v>2649</v>
      </c>
      <c r="G1007" s="69" t="s">
        <v>3048</v>
      </c>
      <c r="H1007" s="69" t="s">
        <v>3049</v>
      </c>
      <c r="I1007" s="69" t="s">
        <v>423</v>
      </c>
      <c r="J1007" s="77">
        <v>7</v>
      </c>
      <c r="K1007" s="77">
        <v>245</v>
      </c>
      <c r="L1007" s="368">
        <f t="shared" si="24"/>
        <v>1715</v>
      </c>
      <c r="M1007" s="69" t="s">
        <v>3050</v>
      </c>
      <c r="N1007" s="69" t="s">
        <v>3051</v>
      </c>
    </row>
    <row r="1008" spans="1:14" ht="20.100000000000001" customHeight="1">
      <c r="A1008" s="69" t="s">
        <v>167</v>
      </c>
      <c r="B1008" s="69" t="s">
        <v>167</v>
      </c>
      <c r="C1008" s="69" t="s">
        <v>698</v>
      </c>
      <c r="D1008" s="69" t="s">
        <v>3052</v>
      </c>
      <c r="E1008" s="69" t="s">
        <v>562</v>
      </c>
      <c r="F1008" s="69" t="s">
        <v>44</v>
      </c>
      <c r="G1008" s="69" t="s">
        <v>3053</v>
      </c>
      <c r="H1008" s="69" t="s">
        <v>2966</v>
      </c>
      <c r="I1008" s="69" t="s">
        <v>438</v>
      </c>
      <c r="J1008" s="77">
        <v>3</v>
      </c>
      <c r="K1008" s="77">
        <v>42.9</v>
      </c>
      <c r="L1008" s="368">
        <f t="shared" ref="L1008:L1036" si="25">K1008*J1008</f>
        <v>128.69999999999999</v>
      </c>
      <c r="M1008" s="69" t="s">
        <v>2916</v>
      </c>
      <c r="N1008" s="69" t="s">
        <v>2968</v>
      </c>
    </row>
    <row r="1009" spans="1:14" ht="20.100000000000001" customHeight="1">
      <c r="A1009" s="69" t="s">
        <v>167</v>
      </c>
      <c r="B1009" s="69" t="s">
        <v>167</v>
      </c>
      <c r="C1009" s="69" t="s">
        <v>698</v>
      </c>
      <c r="D1009" s="69" t="s">
        <v>3054</v>
      </c>
      <c r="E1009" s="69" t="s">
        <v>562</v>
      </c>
      <c r="F1009" s="69" t="s">
        <v>576</v>
      </c>
      <c r="G1009" s="69" t="s">
        <v>405</v>
      </c>
      <c r="H1009" s="69" t="s">
        <v>3055</v>
      </c>
      <c r="I1009" s="69" t="s">
        <v>414</v>
      </c>
      <c r="J1009" s="77">
        <v>8</v>
      </c>
      <c r="K1009" s="77">
        <v>75</v>
      </c>
      <c r="L1009" s="368">
        <f t="shared" si="25"/>
        <v>600</v>
      </c>
      <c r="M1009" s="69" t="s">
        <v>3056</v>
      </c>
      <c r="N1009" s="69" t="s">
        <v>3057</v>
      </c>
    </row>
    <row r="1010" spans="1:14" ht="20.100000000000001" customHeight="1">
      <c r="A1010" s="69" t="s">
        <v>167</v>
      </c>
      <c r="B1010" s="69" t="s">
        <v>167</v>
      </c>
      <c r="C1010" s="69" t="s">
        <v>698</v>
      </c>
      <c r="D1010" s="69" t="s">
        <v>3054</v>
      </c>
      <c r="E1010" s="69" t="s">
        <v>562</v>
      </c>
      <c r="F1010" s="69" t="s">
        <v>576</v>
      </c>
      <c r="G1010" s="69" t="s">
        <v>405</v>
      </c>
      <c r="H1010" s="69" t="s">
        <v>3055</v>
      </c>
      <c r="I1010" s="69" t="s">
        <v>400</v>
      </c>
      <c r="J1010" s="77">
        <v>12</v>
      </c>
      <c r="K1010" s="77">
        <v>93</v>
      </c>
      <c r="L1010" s="368">
        <f t="shared" si="25"/>
        <v>1116</v>
      </c>
      <c r="M1010" s="69" t="s">
        <v>3056</v>
      </c>
      <c r="N1010" s="69" t="s">
        <v>3057</v>
      </c>
    </row>
    <row r="1011" spans="1:14" ht="20.100000000000001" customHeight="1">
      <c r="A1011" s="69" t="s">
        <v>167</v>
      </c>
      <c r="B1011" s="69" t="s">
        <v>167</v>
      </c>
      <c r="C1011" s="69" t="s">
        <v>698</v>
      </c>
      <c r="D1011" s="69" t="s">
        <v>3054</v>
      </c>
      <c r="E1011" s="69" t="s">
        <v>562</v>
      </c>
      <c r="F1011" s="69" t="s">
        <v>576</v>
      </c>
      <c r="G1011" s="69" t="s">
        <v>405</v>
      </c>
      <c r="H1011" s="69" t="s">
        <v>3055</v>
      </c>
      <c r="I1011" s="69" t="s">
        <v>399</v>
      </c>
      <c r="J1011" s="77">
        <v>34</v>
      </c>
      <c r="K1011" s="77">
        <v>140</v>
      </c>
      <c r="L1011" s="368">
        <f t="shared" si="25"/>
        <v>4760</v>
      </c>
      <c r="M1011" s="69" t="s">
        <v>3056</v>
      </c>
      <c r="N1011" s="69" t="s">
        <v>3057</v>
      </c>
    </row>
    <row r="1012" spans="1:14" ht="20.100000000000001" customHeight="1">
      <c r="A1012" s="69" t="s">
        <v>167</v>
      </c>
      <c r="B1012" s="69" t="s">
        <v>167</v>
      </c>
      <c r="C1012" s="69" t="s">
        <v>698</v>
      </c>
      <c r="D1012" s="69" t="s">
        <v>3054</v>
      </c>
      <c r="E1012" s="69" t="s">
        <v>562</v>
      </c>
      <c r="F1012" s="69" t="s">
        <v>576</v>
      </c>
      <c r="G1012" s="69" t="s">
        <v>405</v>
      </c>
      <c r="H1012" s="69" t="s">
        <v>3055</v>
      </c>
      <c r="I1012" s="69" t="s">
        <v>389</v>
      </c>
      <c r="J1012" s="77">
        <v>18</v>
      </c>
      <c r="K1012" s="77">
        <v>187</v>
      </c>
      <c r="L1012" s="368">
        <f t="shared" si="25"/>
        <v>3366</v>
      </c>
      <c r="M1012" s="69" t="s">
        <v>3056</v>
      </c>
      <c r="N1012" s="69" t="s">
        <v>3057</v>
      </c>
    </row>
    <row r="1013" spans="1:14" ht="20.100000000000001" customHeight="1">
      <c r="A1013" s="69" t="s">
        <v>167</v>
      </c>
      <c r="B1013" s="69" t="s">
        <v>167</v>
      </c>
      <c r="C1013" s="69" t="s">
        <v>698</v>
      </c>
      <c r="D1013" s="69" t="s">
        <v>3054</v>
      </c>
      <c r="E1013" s="69" t="s">
        <v>562</v>
      </c>
      <c r="F1013" s="69" t="s">
        <v>576</v>
      </c>
      <c r="G1013" s="69" t="s">
        <v>405</v>
      </c>
      <c r="H1013" s="69" t="s">
        <v>3055</v>
      </c>
      <c r="I1013" s="69" t="s">
        <v>398</v>
      </c>
      <c r="J1013" s="77">
        <v>34</v>
      </c>
      <c r="K1013" s="77">
        <v>227</v>
      </c>
      <c r="L1013" s="368">
        <f t="shared" si="25"/>
        <v>7718</v>
      </c>
      <c r="M1013" s="69" t="s">
        <v>3056</v>
      </c>
      <c r="N1013" s="69" t="s">
        <v>3057</v>
      </c>
    </row>
    <row r="1014" spans="1:14" ht="20.100000000000001" customHeight="1">
      <c r="A1014" s="69" t="s">
        <v>167</v>
      </c>
      <c r="B1014" s="69" t="s">
        <v>167</v>
      </c>
      <c r="C1014" s="69" t="s">
        <v>698</v>
      </c>
      <c r="D1014" s="69" t="s">
        <v>3054</v>
      </c>
      <c r="E1014" s="69" t="s">
        <v>562</v>
      </c>
      <c r="F1014" s="69" t="s">
        <v>576</v>
      </c>
      <c r="G1014" s="69" t="s">
        <v>2600</v>
      </c>
      <c r="H1014" s="69" t="s">
        <v>3058</v>
      </c>
      <c r="I1014" s="69" t="s">
        <v>414</v>
      </c>
      <c r="J1014" s="77">
        <v>8</v>
      </c>
      <c r="K1014" s="77">
        <v>90</v>
      </c>
      <c r="L1014" s="368">
        <f t="shared" si="25"/>
        <v>720</v>
      </c>
      <c r="M1014" s="69" t="s">
        <v>3059</v>
      </c>
      <c r="N1014" s="69" t="s">
        <v>3057</v>
      </c>
    </row>
    <row r="1015" spans="1:14" ht="20.100000000000001" customHeight="1">
      <c r="A1015" s="69" t="s">
        <v>167</v>
      </c>
      <c r="B1015" s="69" t="s">
        <v>167</v>
      </c>
      <c r="C1015" s="69" t="s">
        <v>698</v>
      </c>
      <c r="D1015" s="69" t="s">
        <v>3054</v>
      </c>
      <c r="E1015" s="69" t="s">
        <v>562</v>
      </c>
      <c r="F1015" s="69" t="s">
        <v>576</v>
      </c>
      <c r="G1015" s="69" t="s">
        <v>2600</v>
      </c>
      <c r="H1015" s="69" t="s">
        <v>3058</v>
      </c>
      <c r="I1015" s="69" t="s">
        <v>400</v>
      </c>
      <c r="J1015" s="77">
        <v>4</v>
      </c>
      <c r="K1015" s="77">
        <v>105</v>
      </c>
      <c r="L1015" s="368">
        <f t="shared" si="25"/>
        <v>420</v>
      </c>
      <c r="M1015" s="69" t="s">
        <v>3059</v>
      </c>
      <c r="N1015" s="69" t="s">
        <v>3057</v>
      </c>
    </row>
    <row r="1016" spans="1:14" ht="20.100000000000001" customHeight="1">
      <c r="A1016" s="69" t="s">
        <v>167</v>
      </c>
      <c r="B1016" s="69" t="s">
        <v>167</v>
      </c>
      <c r="C1016" s="69" t="s">
        <v>698</v>
      </c>
      <c r="D1016" s="69" t="s">
        <v>3054</v>
      </c>
      <c r="E1016" s="69" t="s">
        <v>562</v>
      </c>
      <c r="F1016" s="69" t="s">
        <v>576</v>
      </c>
      <c r="G1016" s="69" t="s">
        <v>2600</v>
      </c>
      <c r="H1016" s="69" t="s">
        <v>3058</v>
      </c>
      <c r="I1016" s="69" t="s">
        <v>399</v>
      </c>
      <c r="J1016" s="77">
        <v>16</v>
      </c>
      <c r="K1016" s="77">
        <v>158</v>
      </c>
      <c r="L1016" s="368">
        <f t="shared" si="25"/>
        <v>2528</v>
      </c>
      <c r="M1016" s="69" t="s">
        <v>3059</v>
      </c>
      <c r="N1016" s="69" t="s">
        <v>3057</v>
      </c>
    </row>
    <row r="1017" spans="1:14" ht="20.100000000000001" customHeight="1">
      <c r="A1017" s="69" t="s">
        <v>167</v>
      </c>
      <c r="B1017" s="69" t="s">
        <v>167</v>
      </c>
      <c r="C1017" s="69" t="s">
        <v>698</v>
      </c>
      <c r="D1017" s="69" t="s">
        <v>3054</v>
      </c>
      <c r="E1017" s="69" t="s">
        <v>562</v>
      </c>
      <c r="F1017" s="69" t="s">
        <v>576</v>
      </c>
      <c r="G1017" s="69" t="s">
        <v>2600</v>
      </c>
      <c r="H1017" s="69" t="s">
        <v>3058</v>
      </c>
      <c r="I1017" s="69" t="s">
        <v>398</v>
      </c>
      <c r="J1017" s="77">
        <v>22</v>
      </c>
      <c r="K1017" s="77">
        <v>251</v>
      </c>
      <c r="L1017" s="368">
        <f t="shared" si="25"/>
        <v>5522</v>
      </c>
      <c r="M1017" s="69" t="s">
        <v>3059</v>
      </c>
      <c r="N1017" s="69" t="s">
        <v>3057</v>
      </c>
    </row>
    <row r="1018" spans="1:14" ht="20.100000000000001" customHeight="1">
      <c r="A1018" s="69" t="s">
        <v>167</v>
      </c>
      <c r="B1018" s="69" t="s">
        <v>167</v>
      </c>
      <c r="C1018" s="69" t="s">
        <v>698</v>
      </c>
      <c r="D1018" s="69" t="s">
        <v>3060</v>
      </c>
      <c r="E1018" s="69" t="s">
        <v>562</v>
      </c>
      <c r="F1018" s="69" t="s">
        <v>552</v>
      </c>
      <c r="G1018" s="69" t="s">
        <v>3061</v>
      </c>
      <c r="I1018" s="69" t="s">
        <v>509</v>
      </c>
      <c r="J1018" s="77">
        <v>106</v>
      </c>
      <c r="K1018" s="77">
        <v>95</v>
      </c>
      <c r="L1018" s="368">
        <f t="shared" si="25"/>
        <v>10070</v>
      </c>
      <c r="M1018" s="69" t="s">
        <v>404</v>
      </c>
      <c r="N1018" s="69" t="s">
        <v>3057</v>
      </c>
    </row>
    <row r="1019" spans="1:14" ht="20.100000000000001" customHeight="1">
      <c r="A1019" s="69" t="s">
        <v>651</v>
      </c>
      <c r="B1019" s="69" t="s">
        <v>167</v>
      </c>
      <c r="C1019" s="69" t="s">
        <v>698</v>
      </c>
      <c r="D1019" s="69" t="s">
        <v>3062</v>
      </c>
      <c r="E1019" s="69" t="s">
        <v>562</v>
      </c>
      <c r="F1019" s="69" t="s">
        <v>364</v>
      </c>
      <c r="G1019" s="69" t="s">
        <v>111</v>
      </c>
      <c r="H1019" s="69" t="s">
        <v>3063</v>
      </c>
      <c r="I1019" s="69" t="s">
        <v>422</v>
      </c>
      <c r="J1019" s="77">
        <v>8</v>
      </c>
      <c r="K1019" s="77">
        <v>720</v>
      </c>
      <c r="L1019" s="368">
        <f t="shared" si="25"/>
        <v>5760</v>
      </c>
      <c r="M1019" s="69" t="s">
        <v>3064</v>
      </c>
      <c r="N1019" s="69" t="s">
        <v>3065</v>
      </c>
    </row>
    <row r="1020" spans="1:14" ht="20.100000000000001" customHeight="1">
      <c r="A1020" s="69" t="s">
        <v>167</v>
      </c>
      <c r="B1020" s="69" t="s">
        <v>167</v>
      </c>
      <c r="C1020" s="69" t="s">
        <v>698</v>
      </c>
      <c r="D1020" s="69" t="s">
        <v>3066</v>
      </c>
      <c r="E1020" s="69" t="s">
        <v>562</v>
      </c>
      <c r="F1020" s="69" t="s">
        <v>2556</v>
      </c>
      <c r="G1020" s="69" t="s">
        <v>106</v>
      </c>
      <c r="H1020" s="69" t="s">
        <v>461</v>
      </c>
      <c r="I1020" s="69" t="s">
        <v>398</v>
      </c>
      <c r="J1020" s="77">
        <v>1</v>
      </c>
      <c r="K1020" s="77">
        <v>336</v>
      </c>
      <c r="L1020" s="368">
        <f t="shared" si="25"/>
        <v>336</v>
      </c>
      <c r="M1020" s="69" t="s">
        <v>3067</v>
      </c>
      <c r="N1020" s="69" t="s">
        <v>3065</v>
      </c>
    </row>
    <row r="1021" spans="1:14" ht="20.100000000000001" customHeight="1">
      <c r="A1021" s="69" t="s">
        <v>167</v>
      </c>
      <c r="B1021" s="69" t="s">
        <v>167</v>
      </c>
      <c r="C1021" s="69" t="s">
        <v>698</v>
      </c>
      <c r="D1021" s="69" t="s">
        <v>3066</v>
      </c>
      <c r="E1021" s="69" t="s">
        <v>562</v>
      </c>
      <c r="F1021" s="69" t="s">
        <v>2556</v>
      </c>
      <c r="G1021" s="69" t="s">
        <v>106</v>
      </c>
      <c r="H1021" s="69" t="s">
        <v>461</v>
      </c>
      <c r="I1021" s="69" t="s">
        <v>422</v>
      </c>
      <c r="J1021" s="77">
        <v>8</v>
      </c>
      <c r="K1021" s="77">
        <v>556</v>
      </c>
      <c r="L1021" s="368">
        <f t="shared" si="25"/>
        <v>4448</v>
      </c>
      <c r="M1021" s="69" t="s">
        <v>3067</v>
      </c>
      <c r="N1021" s="69" t="s">
        <v>3065</v>
      </c>
    </row>
    <row r="1022" spans="1:14" ht="20.100000000000001" customHeight="1">
      <c r="A1022" s="69" t="s">
        <v>167</v>
      </c>
      <c r="B1022" s="69" t="s">
        <v>167</v>
      </c>
      <c r="C1022" s="69" t="s">
        <v>698</v>
      </c>
      <c r="D1022" s="69" t="s">
        <v>3068</v>
      </c>
      <c r="E1022" s="69" t="s">
        <v>562</v>
      </c>
      <c r="F1022" s="69" t="s">
        <v>51</v>
      </c>
      <c r="G1022" s="69" t="s">
        <v>449</v>
      </c>
      <c r="H1022" s="69" t="s">
        <v>3069</v>
      </c>
      <c r="I1022" s="69" t="s">
        <v>438</v>
      </c>
      <c r="J1022" s="77">
        <v>1</v>
      </c>
      <c r="K1022" s="77">
        <v>80</v>
      </c>
      <c r="L1022" s="368">
        <f t="shared" si="25"/>
        <v>80</v>
      </c>
      <c r="M1022" s="69" t="s">
        <v>3070</v>
      </c>
      <c r="N1022" s="69" t="s">
        <v>3071</v>
      </c>
    </row>
    <row r="1023" spans="1:14" ht="20.100000000000001" customHeight="1">
      <c r="A1023" s="69" t="s">
        <v>167</v>
      </c>
      <c r="B1023" s="69" t="s">
        <v>167</v>
      </c>
      <c r="C1023" s="69" t="s">
        <v>698</v>
      </c>
      <c r="D1023" s="69" t="s">
        <v>3072</v>
      </c>
      <c r="E1023" s="69" t="s">
        <v>128</v>
      </c>
      <c r="F1023" s="69" t="s">
        <v>576</v>
      </c>
      <c r="G1023" s="69" t="s">
        <v>388</v>
      </c>
      <c r="H1023" s="69" t="s">
        <v>3073</v>
      </c>
      <c r="I1023" s="69" t="s">
        <v>423</v>
      </c>
      <c r="J1023" s="77">
        <v>1</v>
      </c>
      <c r="K1023" s="77">
        <v>191</v>
      </c>
      <c r="L1023" s="368">
        <f t="shared" si="25"/>
        <v>191</v>
      </c>
      <c r="M1023" s="69" t="s">
        <v>3074</v>
      </c>
      <c r="N1023" s="69" t="s">
        <v>3075</v>
      </c>
    </row>
    <row r="1024" spans="1:14" ht="20.100000000000001" customHeight="1">
      <c r="A1024" s="69" t="s">
        <v>167</v>
      </c>
      <c r="B1024" s="69" t="s">
        <v>167</v>
      </c>
      <c r="C1024" s="69" t="s">
        <v>698</v>
      </c>
      <c r="D1024" s="69" t="s">
        <v>3072</v>
      </c>
      <c r="E1024" s="69" t="s">
        <v>128</v>
      </c>
      <c r="F1024" s="69" t="s">
        <v>576</v>
      </c>
      <c r="G1024" s="69" t="s">
        <v>388</v>
      </c>
      <c r="H1024" s="69" t="s">
        <v>3073</v>
      </c>
      <c r="I1024" s="69" t="s">
        <v>399</v>
      </c>
      <c r="J1024" s="77">
        <v>1</v>
      </c>
      <c r="K1024" s="77">
        <v>309</v>
      </c>
      <c r="L1024" s="368">
        <f t="shared" si="25"/>
        <v>309</v>
      </c>
      <c r="M1024" s="69" t="s">
        <v>3074</v>
      </c>
      <c r="N1024" s="69" t="s">
        <v>3075</v>
      </c>
    </row>
    <row r="1025" spans="1:14" ht="20.100000000000001" customHeight="1">
      <c r="A1025" s="69" t="s">
        <v>167</v>
      </c>
      <c r="B1025" s="69" t="s">
        <v>167</v>
      </c>
      <c r="C1025" s="69" t="s">
        <v>698</v>
      </c>
      <c r="D1025" s="69" t="s">
        <v>3076</v>
      </c>
      <c r="E1025" s="69" t="s">
        <v>562</v>
      </c>
      <c r="F1025" s="69" t="s">
        <v>2486</v>
      </c>
      <c r="G1025" s="69" t="s">
        <v>456</v>
      </c>
      <c r="H1025" s="69" t="s">
        <v>447</v>
      </c>
      <c r="I1025" s="69" t="s">
        <v>389</v>
      </c>
      <c r="J1025" s="77">
        <v>6</v>
      </c>
      <c r="K1025" s="77">
        <v>134</v>
      </c>
      <c r="L1025" s="368">
        <f t="shared" si="25"/>
        <v>804</v>
      </c>
      <c r="M1025" s="69" t="s">
        <v>2819</v>
      </c>
      <c r="N1025" s="69" t="s">
        <v>3077</v>
      </c>
    </row>
    <row r="1026" spans="1:14" ht="20.100000000000001" customHeight="1">
      <c r="A1026" s="69" t="s">
        <v>167</v>
      </c>
      <c r="B1026" s="69" t="s">
        <v>167</v>
      </c>
      <c r="C1026" s="69" t="s">
        <v>698</v>
      </c>
      <c r="D1026" s="69" t="s">
        <v>3076</v>
      </c>
      <c r="E1026" s="69" t="s">
        <v>562</v>
      </c>
      <c r="F1026" s="69" t="s">
        <v>2486</v>
      </c>
      <c r="G1026" s="69" t="s">
        <v>456</v>
      </c>
      <c r="H1026" s="69" t="s">
        <v>447</v>
      </c>
      <c r="I1026" s="69" t="s">
        <v>400</v>
      </c>
      <c r="J1026" s="77">
        <v>2</v>
      </c>
      <c r="K1026" s="77">
        <v>82</v>
      </c>
      <c r="L1026" s="368">
        <f t="shared" si="25"/>
        <v>164</v>
      </c>
      <c r="M1026" s="69" t="s">
        <v>2819</v>
      </c>
      <c r="N1026" s="69" t="s">
        <v>3077</v>
      </c>
    </row>
    <row r="1027" spans="1:14" ht="20.100000000000001" customHeight="1">
      <c r="A1027" s="69" t="s">
        <v>167</v>
      </c>
      <c r="B1027" s="69" t="s">
        <v>167</v>
      </c>
      <c r="C1027" s="69" t="s">
        <v>698</v>
      </c>
      <c r="D1027" s="69" t="s">
        <v>3076</v>
      </c>
      <c r="E1027" s="69" t="s">
        <v>562</v>
      </c>
      <c r="F1027" s="69" t="s">
        <v>2486</v>
      </c>
      <c r="G1027" s="69" t="s">
        <v>456</v>
      </c>
      <c r="H1027" s="69" t="s">
        <v>447</v>
      </c>
      <c r="I1027" s="69" t="s">
        <v>423</v>
      </c>
      <c r="J1027" s="77">
        <v>4</v>
      </c>
      <c r="K1027" s="77">
        <v>53</v>
      </c>
      <c r="L1027" s="368">
        <f t="shared" si="25"/>
        <v>212</v>
      </c>
      <c r="M1027" s="69" t="s">
        <v>2819</v>
      </c>
      <c r="N1027" s="69" t="s">
        <v>3077</v>
      </c>
    </row>
    <row r="1028" spans="1:14" ht="20.100000000000001" customHeight="1">
      <c r="A1028" s="69" t="s">
        <v>167</v>
      </c>
      <c r="B1028" s="69" t="s">
        <v>167</v>
      </c>
      <c r="C1028" s="69" t="s">
        <v>698</v>
      </c>
      <c r="D1028" s="69" t="s">
        <v>3076</v>
      </c>
      <c r="E1028" s="69" t="s">
        <v>562</v>
      </c>
      <c r="F1028" s="69" t="s">
        <v>2486</v>
      </c>
      <c r="G1028" s="69" t="s">
        <v>456</v>
      </c>
      <c r="H1028" s="69" t="s">
        <v>447</v>
      </c>
      <c r="I1028" s="69" t="s">
        <v>428</v>
      </c>
      <c r="J1028" s="77">
        <v>2</v>
      </c>
      <c r="K1028" s="77">
        <v>45</v>
      </c>
      <c r="L1028" s="368">
        <f t="shared" si="25"/>
        <v>90</v>
      </c>
      <c r="M1028" s="69" t="s">
        <v>2819</v>
      </c>
      <c r="N1028" s="69" t="s">
        <v>3077</v>
      </c>
    </row>
    <row r="1029" spans="1:14" ht="20.100000000000001" customHeight="1">
      <c r="A1029" s="69" t="s">
        <v>167</v>
      </c>
      <c r="B1029" s="69" t="s">
        <v>167</v>
      </c>
      <c r="C1029" s="69" t="s">
        <v>698</v>
      </c>
      <c r="D1029" s="69" t="s">
        <v>3078</v>
      </c>
      <c r="E1029" s="69" t="s">
        <v>128</v>
      </c>
      <c r="F1029" s="69" t="s">
        <v>576</v>
      </c>
      <c r="G1029" s="69" t="s">
        <v>405</v>
      </c>
      <c r="H1029" s="69" t="s">
        <v>1362</v>
      </c>
      <c r="I1029" s="69" t="s">
        <v>399</v>
      </c>
      <c r="J1029" s="77">
        <v>3</v>
      </c>
      <c r="K1029" s="77">
        <v>123</v>
      </c>
      <c r="L1029" s="368">
        <f t="shared" si="25"/>
        <v>369</v>
      </c>
      <c r="M1029" s="69" t="s">
        <v>3079</v>
      </c>
      <c r="N1029" s="69" t="s">
        <v>3080</v>
      </c>
    </row>
    <row r="1030" spans="1:14" ht="20.100000000000001" customHeight="1">
      <c r="A1030" s="69" t="s">
        <v>167</v>
      </c>
      <c r="B1030" s="69" t="s">
        <v>167</v>
      </c>
      <c r="C1030" s="69" t="s">
        <v>698</v>
      </c>
      <c r="D1030" s="69" t="s">
        <v>3078</v>
      </c>
      <c r="E1030" s="69" t="s">
        <v>128</v>
      </c>
      <c r="F1030" s="69" t="s">
        <v>576</v>
      </c>
      <c r="G1030" s="69" t="s">
        <v>405</v>
      </c>
      <c r="H1030" s="69" t="s">
        <v>1362</v>
      </c>
      <c r="I1030" s="69" t="s">
        <v>389</v>
      </c>
      <c r="J1030" s="77">
        <v>12</v>
      </c>
      <c r="K1030" s="77">
        <v>156</v>
      </c>
      <c r="L1030" s="368">
        <f t="shared" si="25"/>
        <v>1872</v>
      </c>
      <c r="M1030" s="69" t="s">
        <v>3081</v>
      </c>
      <c r="N1030" s="69" t="s">
        <v>3080</v>
      </c>
    </row>
    <row r="1031" spans="1:14" ht="20.100000000000001" customHeight="1">
      <c r="A1031" s="69" t="s">
        <v>167</v>
      </c>
      <c r="B1031" s="69" t="s">
        <v>167</v>
      </c>
      <c r="C1031" s="69" t="s">
        <v>698</v>
      </c>
      <c r="D1031" s="69" t="s">
        <v>3082</v>
      </c>
      <c r="E1031" s="69" t="s">
        <v>562</v>
      </c>
      <c r="F1031" s="69" t="s">
        <v>3083</v>
      </c>
      <c r="G1031" s="69" t="s">
        <v>561</v>
      </c>
      <c r="H1031" s="69" t="s">
        <v>3084</v>
      </c>
      <c r="I1031" s="69" t="s">
        <v>399</v>
      </c>
      <c r="J1031" s="77">
        <v>3</v>
      </c>
      <c r="K1031" s="77">
        <v>495</v>
      </c>
      <c r="L1031" s="368">
        <f t="shared" si="25"/>
        <v>1485</v>
      </c>
      <c r="M1031" s="69" t="s">
        <v>2831</v>
      </c>
      <c r="N1031" s="69" t="s">
        <v>3077</v>
      </c>
    </row>
    <row r="1032" spans="1:14" ht="20.100000000000001" customHeight="1">
      <c r="A1032" s="69" t="s">
        <v>167</v>
      </c>
      <c r="B1032" s="69" t="s">
        <v>167</v>
      </c>
      <c r="C1032" s="69" t="s">
        <v>698</v>
      </c>
      <c r="D1032" s="69" t="s">
        <v>3082</v>
      </c>
      <c r="E1032" s="69" t="s">
        <v>562</v>
      </c>
      <c r="F1032" s="69" t="s">
        <v>3083</v>
      </c>
      <c r="G1032" s="69" t="s">
        <v>561</v>
      </c>
      <c r="H1032" s="69" t="s">
        <v>3084</v>
      </c>
      <c r="I1032" s="69" t="s">
        <v>400</v>
      </c>
      <c r="J1032" s="77">
        <v>1</v>
      </c>
      <c r="K1032" s="77">
        <v>425</v>
      </c>
      <c r="L1032" s="368">
        <f t="shared" si="25"/>
        <v>425</v>
      </c>
      <c r="M1032" s="69" t="s">
        <v>2831</v>
      </c>
      <c r="N1032" s="69" t="s">
        <v>3077</v>
      </c>
    </row>
    <row r="1033" spans="1:14" ht="20.100000000000001" customHeight="1">
      <c r="A1033" s="69" t="s">
        <v>167</v>
      </c>
      <c r="B1033" s="69" t="s">
        <v>167</v>
      </c>
      <c r="C1033" s="69" t="s">
        <v>698</v>
      </c>
      <c r="D1033" s="69" t="s">
        <v>3082</v>
      </c>
      <c r="E1033" s="69" t="s">
        <v>562</v>
      </c>
      <c r="F1033" s="69" t="s">
        <v>3083</v>
      </c>
      <c r="G1033" s="69" t="s">
        <v>561</v>
      </c>
      <c r="H1033" s="69" t="s">
        <v>3084</v>
      </c>
      <c r="I1033" s="69" t="s">
        <v>414</v>
      </c>
      <c r="J1033" s="77">
        <v>1</v>
      </c>
      <c r="K1033" s="77">
        <v>350</v>
      </c>
      <c r="L1033" s="368">
        <f t="shared" si="25"/>
        <v>350</v>
      </c>
      <c r="M1033" s="69" t="s">
        <v>2831</v>
      </c>
      <c r="N1033" s="69" t="s">
        <v>3077</v>
      </c>
    </row>
    <row r="1034" spans="1:14" ht="20.100000000000001" customHeight="1">
      <c r="A1034" s="69" t="s">
        <v>167</v>
      </c>
      <c r="B1034" s="69" t="s">
        <v>167</v>
      </c>
      <c r="C1034" s="69" t="s">
        <v>698</v>
      </c>
      <c r="D1034" s="69" t="s">
        <v>3085</v>
      </c>
      <c r="E1034" s="69" t="s">
        <v>562</v>
      </c>
      <c r="F1034" s="69" t="s">
        <v>44</v>
      </c>
      <c r="G1034" s="69" t="s">
        <v>121</v>
      </c>
      <c r="H1034" s="69" t="s">
        <v>2966</v>
      </c>
      <c r="I1034" s="69" t="s">
        <v>441</v>
      </c>
      <c r="J1034" s="77">
        <v>4</v>
      </c>
      <c r="K1034" s="77">
        <v>47.6</v>
      </c>
      <c r="L1034" s="368">
        <f t="shared" si="25"/>
        <v>190.4</v>
      </c>
      <c r="M1034" s="69" t="s">
        <v>3086</v>
      </c>
      <c r="N1034" s="69" t="s">
        <v>3087</v>
      </c>
    </row>
    <row r="1035" spans="1:14" ht="20.100000000000001" customHeight="1">
      <c r="A1035" s="69" t="s">
        <v>167</v>
      </c>
      <c r="B1035" s="69" t="s">
        <v>167</v>
      </c>
      <c r="C1035" s="69" t="s">
        <v>698</v>
      </c>
      <c r="D1035" s="69" t="s">
        <v>3085</v>
      </c>
      <c r="E1035" s="69" t="s">
        <v>562</v>
      </c>
      <c r="F1035" s="69" t="s">
        <v>44</v>
      </c>
      <c r="G1035" s="69" t="s">
        <v>121</v>
      </c>
      <c r="H1035" s="69" t="s">
        <v>2966</v>
      </c>
      <c r="I1035" s="69" t="s">
        <v>432</v>
      </c>
      <c r="J1035" s="77">
        <v>13</v>
      </c>
      <c r="K1035" s="77">
        <v>90.5</v>
      </c>
      <c r="L1035" s="368">
        <f t="shared" si="25"/>
        <v>1176.5</v>
      </c>
      <c r="M1035" s="69" t="s">
        <v>3086</v>
      </c>
      <c r="N1035" s="69" t="s">
        <v>3087</v>
      </c>
    </row>
    <row r="1036" spans="1:14" ht="20.100000000000001" customHeight="1">
      <c r="A1036" s="69" t="s">
        <v>167</v>
      </c>
      <c r="B1036" s="69" t="s">
        <v>167</v>
      </c>
      <c r="C1036" s="69" t="s">
        <v>698</v>
      </c>
      <c r="D1036" s="69" t="s">
        <v>3088</v>
      </c>
      <c r="E1036" s="69" t="s">
        <v>128</v>
      </c>
      <c r="F1036" s="69" t="s">
        <v>576</v>
      </c>
      <c r="G1036" s="69" t="s">
        <v>3089</v>
      </c>
      <c r="H1036" s="69" t="s">
        <v>1669</v>
      </c>
      <c r="I1036" s="69" t="s">
        <v>423</v>
      </c>
      <c r="J1036" s="77">
        <v>4</v>
      </c>
      <c r="K1036" s="77">
        <v>140</v>
      </c>
      <c r="L1036" s="368">
        <f t="shared" si="25"/>
        <v>560</v>
      </c>
      <c r="M1036" s="69" t="s">
        <v>3090</v>
      </c>
      <c r="N1036" s="69" t="s">
        <v>3091</v>
      </c>
    </row>
    <row r="1037" spans="1:14" ht="20.100000000000001" customHeight="1">
      <c r="A1037" s="69" t="s">
        <v>126</v>
      </c>
      <c r="B1037" s="69" t="s">
        <v>126</v>
      </c>
      <c r="C1037" s="69" t="s">
        <v>698</v>
      </c>
      <c r="D1037" s="69" t="s">
        <v>3620</v>
      </c>
      <c r="E1037" s="69" t="s">
        <v>747</v>
      </c>
      <c r="F1037" s="69" t="s">
        <v>3621</v>
      </c>
      <c r="G1037" s="69" t="s">
        <v>129</v>
      </c>
      <c r="H1037" s="69" t="s">
        <v>3622</v>
      </c>
      <c r="I1037" s="69" t="s">
        <v>509</v>
      </c>
      <c r="J1037" s="77">
        <v>50</v>
      </c>
      <c r="K1037" s="77">
        <v>34</v>
      </c>
      <c r="L1037" s="77">
        <v>1700</v>
      </c>
      <c r="M1037" s="69" t="s">
        <v>3623</v>
      </c>
      <c r="N1037" s="69" t="s">
        <v>3624</v>
      </c>
    </row>
    <row r="1038" spans="1:14" ht="20.100000000000001" customHeight="1">
      <c r="A1038" s="69" t="s">
        <v>126</v>
      </c>
      <c r="B1038" s="69" t="s">
        <v>126</v>
      </c>
      <c r="C1038" s="69" t="s">
        <v>698</v>
      </c>
      <c r="D1038" s="69" t="s">
        <v>3620</v>
      </c>
      <c r="E1038" s="69" t="s">
        <v>747</v>
      </c>
      <c r="F1038" s="69" t="s">
        <v>3621</v>
      </c>
      <c r="G1038" s="69" t="s">
        <v>129</v>
      </c>
      <c r="H1038" s="69" t="s">
        <v>3625</v>
      </c>
      <c r="I1038" s="69" t="s">
        <v>509</v>
      </c>
      <c r="J1038" s="77">
        <v>158</v>
      </c>
      <c r="K1038" s="77">
        <v>36</v>
      </c>
      <c r="L1038" s="77">
        <v>5688</v>
      </c>
      <c r="M1038" s="69" t="s">
        <v>3623</v>
      </c>
      <c r="N1038" s="69" t="s">
        <v>3624</v>
      </c>
    </row>
    <row r="1039" spans="1:14" ht="20.100000000000001" customHeight="1">
      <c r="A1039" s="69" t="s">
        <v>126</v>
      </c>
      <c r="B1039" s="69" t="s">
        <v>126</v>
      </c>
      <c r="C1039" s="69" t="s">
        <v>698</v>
      </c>
      <c r="D1039" s="69" t="s">
        <v>3620</v>
      </c>
      <c r="E1039" s="69" t="s">
        <v>747</v>
      </c>
      <c r="F1039" s="69" t="s">
        <v>3621</v>
      </c>
      <c r="G1039" s="69" t="s">
        <v>129</v>
      </c>
      <c r="H1039" s="69" t="s">
        <v>3626</v>
      </c>
      <c r="I1039" s="69" t="s">
        <v>509</v>
      </c>
      <c r="J1039" s="77">
        <v>50</v>
      </c>
      <c r="K1039" s="77">
        <v>84</v>
      </c>
      <c r="L1039" s="77">
        <v>4200</v>
      </c>
      <c r="M1039" s="69" t="s">
        <v>3623</v>
      </c>
      <c r="N1039" s="69" t="s">
        <v>3624</v>
      </c>
    </row>
    <row r="1040" spans="1:14" ht="20.100000000000001" customHeight="1">
      <c r="A1040" s="69" t="s">
        <v>126</v>
      </c>
      <c r="B1040" s="69" t="s">
        <v>126</v>
      </c>
      <c r="C1040" s="69" t="s">
        <v>698</v>
      </c>
      <c r="D1040" s="69" t="s">
        <v>3627</v>
      </c>
      <c r="E1040" s="69" t="s">
        <v>562</v>
      </c>
      <c r="F1040" s="69" t="s">
        <v>2976</v>
      </c>
      <c r="M1040" s="69" t="s">
        <v>3628</v>
      </c>
      <c r="N1040" s="69" t="s">
        <v>3629</v>
      </c>
    </row>
    <row r="1041" spans="1:14" ht="20.100000000000001" customHeight="1">
      <c r="A1041" s="69" t="s">
        <v>126</v>
      </c>
      <c r="B1041" s="69" t="s">
        <v>126</v>
      </c>
      <c r="C1041" s="69" t="s">
        <v>698</v>
      </c>
      <c r="D1041" s="69" t="s">
        <v>3627</v>
      </c>
      <c r="E1041" s="69" t="s">
        <v>562</v>
      </c>
      <c r="F1041" s="69" t="s">
        <v>2976</v>
      </c>
      <c r="M1041" s="69" t="s">
        <v>3630</v>
      </c>
      <c r="N1041" s="69" t="s">
        <v>3629</v>
      </c>
    </row>
    <row r="1042" spans="1:14" ht="20.100000000000001" customHeight="1">
      <c r="A1042" s="69" t="s">
        <v>126</v>
      </c>
      <c r="B1042" s="69" t="s">
        <v>126</v>
      </c>
      <c r="C1042" s="69" t="s">
        <v>698</v>
      </c>
      <c r="D1042" s="69" t="s">
        <v>3631</v>
      </c>
      <c r="E1042" s="69" t="s">
        <v>548</v>
      </c>
      <c r="F1042" s="69" t="s">
        <v>3632</v>
      </c>
      <c r="G1042" s="69" t="s">
        <v>382</v>
      </c>
      <c r="H1042" s="69" t="s">
        <v>383</v>
      </c>
      <c r="I1042" s="69" t="s">
        <v>398</v>
      </c>
      <c r="J1042" s="77">
        <v>2</v>
      </c>
      <c r="K1042" s="77">
        <v>546</v>
      </c>
      <c r="L1042" s="77">
        <v>1092</v>
      </c>
      <c r="M1042" s="69" t="s">
        <v>532</v>
      </c>
      <c r="N1042" s="69" t="s">
        <v>3633</v>
      </c>
    </row>
    <row r="1043" spans="1:14" ht="20.100000000000001" customHeight="1">
      <c r="A1043" s="69" t="s">
        <v>126</v>
      </c>
      <c r="B1043" s="69" t="s">
        <v>126</v>
      </c>
      <c r="C1043" s="69" t="s">
        <v>698</v>
      </c>
      <c r="D1043" s="69" t="s">
        <v>3631</v>
      </c>
      <c r="E1043" s="69" t="s">
        <v>548</v>
      </c>
      <c r="F1043" s="69" t="s">
        <v>3632</v>
      </c>
      <c r="G1043" s="69" t="s">
        <v>382</v>
      </c>
      <c r="H1043" s="69" t="s">
        <v>395</v>
      </c>
      <c r="I1043" s="69" t="s">
        <v>416</v>
      </c>
      <c r="J1043" s="77">
        <v>1</v>
      </c>
      <c r="K1043" s="77">
        <v>917</v>
      </c>
      <c r="L1043" s="77">
        <v>917</v>
      </c>
      <c r="M1043" s="69" t="s">
        <v>532</v>
      </c>
      <c r="N1043" s="69" t="s">
        <v>3633</v>
      </c>
    </row>
    <row r="1044" spans="1:14" ht="20.100000000000001" customHeight="1">
      <c r="A1044" s="69" t="s">
        <v>126</v>
      </c>
      <c r="B1044" s="69" t="s">
        <v>126</v>
      </c>
      <c r="C1044" s="69" t="s">
        <v>698</v>
      </c>
      <c r="D1044" s="69" t="s">
        <v>3631</v>
      </c>
      <c r="E1044" s="69" t="s">
        <v>548</v>
      </c>
      <c r="F1044" s="69" t="s">
        <v>3632</v>
      </c>
      <c r="G1044" s="69" t="s">
        <v>382</v>
      </c>
      <c r="H1044" s="69" t="s">
        <v>395</v>
      </c>
      <c r="I1044" s="69" t="s">
        <v>411</v>
      </c>
      <c r="J1044" s="77">
        <v>1</v>
      </c>
      <c r="K1044" s="77">
        <v>917</v>
      </c>
      <c r="L1044" s="77">
        <v>917</v>
      </c>
      <c r="M1044" s="69" t="s">
        <v>532</v>
      </c>
      <c r="N1044" s="69" t="s">
        <v>3633</v>
      </c>
    </row>
    <row r="1045" spans="1:14" ht="20.100000000000001" customHeight="1">
      <c r="A1045" s="69" t="s">
        <v>126</v>
      </c>
      <c r="B1045" s="69" t="s">
        <v>126</v>
      </c>
      <c r="C1045" s="69" t="s">
        <v>698</v>
      </c>
      <c r="D1045" s="69" t="s">
        <v>3631</v>
      </c>
      <c r="E1045" s="69" t="s">
        <v>548</v>
      </c>
      <c r="F1045" s="69" t="s">
        <v>3632</v>
      </c>
      <c r="G1045" s="69" t="s">
        <v>382</v>
      </c>
      <c r="H1045" s="69" t="s">
        <v>3634</v>
      </c>
      <c r="I1045" s="69" t="s">
        <v>472</v>
      </c>
      <c r="J1045" s="77">
        <v>1</v>
      </c>
      <c r="K1045" s="77">
        <v>1021</v>
      </c>
      <c r="L1045" s="77">
        <v>1021</v>
      </c>
      <c r="M1045" s="69" t="s">
        <v>532</v>
      </c>
      <c r="N1045" s="69" t="s">
        <v>3633</v>
      </c>
    </row>
    <row r="1046" spans="1:14" ht="20.100000000000001" customHeight="1">
      <c r="A1046" s="69" t="s">
        <v>126</v>
      </c>
      <c r="B1046" s="69" t="s">
        <v>126</v>
      </c>
      <c r="C1046" s="69" t="s">
        <v>698</v>
      </c>
      <c r="D1046" s="69" t="s">
        <v>3631</v>
      </c>
      <c r="E1046" s="69" t="s">
        <v>548</v>
      </c>
      <c r="F1046" s="69" t="s">
        <v>3632</v>
      </c>
      <c r="G1046" s="69" t="s">
        <v>382</v>
      </c>
      <c r="H1046" s="69" t="s">
        <v>3635</v>
      </c>
      <c r="I1046" s="69" t="s">
        <v>3606</v>
      </c>
      <c r="J1046" s="77">
        <v>1</v>
      </c>
      <c r="K1046" s="77">
        <v>3294</v>
      </c>
      <c r="L1046" s="77">
        <v>3294</v>
      </c>
      <c r="M1046" s="69" t="s">
        <v>532</v>
      </c>
      <c r="N1046" s="69" t="s">
        <v>3633</v>
      </c>
    </row>
    <row r="1047" spans="1:14" ht="20.100000000000001" customHeight="1">
      <c r="A1047" s="69" t="s">
        <v>126</v>
      </c>
      <c r="B1047" s="69" t="s">
        <v>126</v>
      </c>
      <c r="C1047" s="69" t="s">
        <v>698</v>
      </c>
      <c r="D1047" s="69" t="s">
        <v>3631</v>
      </c>
      <c r="E1047" s="69" t="s">
        <v>548</v>
      </c>
      <c r="F1047" s="69" t="s">
        <v>3632</v>
      </c>
      <c r="G1047" s="69" t="s">
        <v>608</v>
      </c>
      <c r="H1047" s="69" t="s">
        <v>3636</v>
      </c>
      <c r="I1047" s="69" t="s">
        <v>398</v>
      </c>
      <c r="J1047" s="77">
        <v>1</v>
      </c>
      <c r="K1047" s="77">
        <v>1320</v>
      </c>
      <c r="L1047" s="77">
        <v>1320</v>
      </c>
      <c r="M1047" s="69" t="s">
        <v>3637</v>
      </c>
      <c r="N1047" s="69" t="s">
        <v>3633</v>
      </c>
    </row>
    <row r="1048" spans="1:14" ht="20.100000000000001" customHeight="1">
      <c r="A1048" s="69" t="s">
        <v>126</v>
      </c>
      <c r="B1048" s="69" t="s">
        <v>126</v>
      </c>
      <c r="C1048" s="69" t="s">
        <v>698</v>
      </c>
      <c r="D1048" s="69" t="s">
        <v>3631</v>
      </c>
      <c r="E1048" s="69" t="s">
        <v>548</v>
      </c>
      <c r="F1048" s="69" t="s">
        <v>3632</v>
      </c>
      <c r="G1048" s="69" t="s">
        <v>608</v>
      </c>
      <c r="H1048" s="69" t="s">
        <v>3638</v>
      </c>
      <c r="I1048" s="69" t="s">
        <v>422</v>
      </c>
      <c r="J1048" s="77">
        <v>1</v>
      </c>
      <c r="K1048" s="77">
        <v>1533</v>
      </c>
      <c r="L1048" s="77">
        <v>1533</v>
      </c>
      <c r="M1048" s="69" t="s">
        <v>3637</v>
      </c>
      <c r="N1048" s="69" t="s">
        <v>3633</v>
      </c>
    </row>
    <row r="1049" spans="1:14" ht="20.100000000000001" customHeight="1">
      <c r="A1049" s="69" t="s">
        <v>126</v>
      </c>
      <c r="B1049" s="69" t="s">
        <v>126</v>
      </c>
      <c r="C1049" s="69" t="s">
        <v>698</v>
      </c>
      <c r="D1049" s="69" t="s">
        <v>3631</v>
      </c>
      <c r="E1049" s="69" t="s">
        <v>548</v>
      </c>
      <c r="F1049" s="69" t="s">
        <v>3632</v>
      </c>
      <c r="G1049" s="69" t="s">
        <v>608</v>
      </c>
      <c r="H1049" s="69" t="s">
        <v>3639</v>
      </c>
      <c r="I1049" s="69" t="s">
        <v>411</v>
      </c>
      <c r="J1049" s="77">
        <v>2</v>
      </c>
      <c r="K1049" s="77">
        <v>1651</v>
      </c>
      <c r="L1049" s="77">
        <v>3302</v>
      </c>
      <c r="M1049" s="69" t="s">
        <v>3637</v>
      </c>
      <c r="N1049" s="69" t="s">
        <v>3633</v>
      </c>
    </row>
    <row r="1050" spans="1:14" ht="20.100000000000001" customHeight="1">
      <c r="A1050" s="69" t="s">
        <v>126</v>
      </c>
      <c r="B1050" s="69" t="s">
        <v>126</v>
      </c>
      <c r="C1050" s="69" t="s">
        <v>698</v>
      </c>
      <c r="D1050" s="69" t="s">
        <v>3631</v>
      </c>
      <c r="E1050" s="69" t="s">
        <v>548</v>
      </c>
      <c r="F1050" s="69" t="s">
        <v>3632</v>
      </c>
      <c r="G1050" s="69" t="s">
        <v>608</v>
      </c>
      <c r="H1050" s="69" t="s">
        <v>3640</v>
      </c>
      <c r="I1050" s="69" t="s">
        <v>472</v>
      </c>
      <c r="J1050" s="77">
        <v>1</v>
      </c>
      <c r="K1050" s="77">
        <v>1763</v>
      </c>
      <c r="L1050" s="77">
        <v>1763</v>
      </c>
      <c r="M1050" s="69" t="s">
        <v>3637</v>
      </c>
      <c r="N1050" s="69" t="s">
        <v>3633</v>
      </c>
    </row>
    <row r="1051" spans="1:14" ht="20.100000000000001" customHeight="1">
      <c r="A1051" s="69" t="s">
        <v>126</v>
      </c>
      <c r="B1051" s="69" t="s">
        <v>126</v>
      </c>
      <c r="C1051" s="69" t="s">
        <v>698</v>
      </c>
      <c r="D1051" s="69" t="s">
        <v>3631</v>
      </c>
      <c r="E1051" s="69" t="s">
        <v>548</v>
      </c>
      <c r="F1051" s="69" t="s">
        <v>3632</v>
      </c>
      <c r="G1051" s="69" t="s">
        <v>382</v>
      </c>
      <c r="H1051" s="69" t="s">
        <v>385</v>
      </c>
      <c r="I1051" s="69" t="s">
        <v>400</v>
      </c>
      <c r="J1051" s="77">
        <v>21</v>
      </c>
      <c r="K1051" s="77">
        <v>423</v>
      </c>
      <c r="L1051" s="77">
        <v>8883</v>
      </c>
      <c r="M1051" s="69" t="s">
        <v>532</v>
      </c>
      <c r="N1051" s="69" t="s">
        <v>3641</v>
      </c>
    </row>
    <row r="1052" spans="1:14" ht="20.100000000000001" customHeight="1">
      <c r="A1052" s="69" t="s">
        <v>126</v>
      </c>
      <c r="B1052" s="69" t="s">
        <v>126</v>
      </c>
      <c r="C1052" s="69" t="s">
        <v>698</v>
      </c>
      <c r="D1052" s="69" t="s">
        <v>3631</v>
      </c>
      <c r="E1052" s="69" t="s">
        <v>548</v>
      </c>
      <c r="F1052" s="69" t="s">
        <v>3632</v>
      </c>
      <c r="G1052" s="69" t="s">
        <v>382</v>
      </c>
      <c r="H1052" s="69" t="s">
        <v>385</v>
      </c>
      <c r="I1052" s="69" t="s">
        <v>399</v>
      </c>
      <c r="J1052" s="77">
        <v>3</v>
      </c>
      <c r="K1052" s="77">
        <v>423</v>
      </c>
      <c r="L1052" s="77">
        <v>1269</v>
      </c>
      <c r="M1052" s="69" t="s">
        <v>532</v>
      </c>
      <c r="N1052" s="69" t="s">
        <v>3641</v>
      </c>
    </row>
    <row r="1053" spans="1:14" ht="20.100000000000001" customHeight="1">
      <c r="A1053" s="69" t="s">
        <v>126</v>
      </c>
      <c r="B1053" s="69" t="s">
        <v>126</v>
      </c>
      <c r="C1053" s="69" t="s">
        <v>698</v>
      </c>
      <c r="D1053" s="69" t="s">
        <v>3631</v>
      </c>
      <c r="E1053" s="69" t="s">
        <v>548</v>
      </c>
      <c r="F1053" s="69" t="s">
        <v>3632</v>
      </c>
      <c r="G1053" s="69" t="s">
        <v>382</v>
      </c>
      <c r="H1053" s="69" t="s">
        <v>386</v>
      </c>
      <c r="I1053" s="69" t="s">
        <v>422</v>
      </c>
      <c r="J1053" s="77">
        <v>4</v>
      </c>
      <c r="K1053" s="77">
        <v>808</v>
      </c>
      <c r="L1053" s="77">
        <v>3232</v>
      </c>
      <c r="M1053" s="69" t="s">
        <v>532</v>
      </c>
      <c r="N1053" s="69" t="s">
        <v>3641</v>
      </c>
    </row>
    <row r="1054" spans="1:14" ht="20.100000000000001" customHeight="1">
      <c r="A1054" s="69" t="s">
        <v>126</v>
      </c>
      <c r="B1054" s="69" t="s">
        <v>126</v>
      </c>
      <c r="C1054" s="69" t="s">
        <v>698</v>
      </c>
      <c r="D1054" s="69" t="s">
        <v>3631</v>
      </c>
      <c r="E1054" s="69" t="s">
        <v>548</v>
      </c>
      <c r="F1054" s="69" t="s">
        <v>3632</v>
      </c>
      <c r="G1054" s="69" t="s">
        <v>382</v>
      </c>
      <c r="H1054" s="69" t="s">
        <v>395</v>
      </c>
      <c r="I1054" s="69" t="s">
        <v>411</v>
      </c>
      <c r="J1054" s="77">
        <v>23</v>
      </c>
      <c r="K1054" s="77">
        <v>917</v>
      </c>
      <c r="L1054" s="77">
        <v>21091</v>
      </c>
      <c r="M1054" s="69" t="s">
        <v>532</v>
      </c>
      <c r="N1054" s="69" t="s">
        <v>3641</v>
      </c>
    </row>
    <row r="1055" spans="1:14" ht="20.100000000000001" customHeight="1">
      <c r="A1055" s="69" t="s">
        <v>126</v>
      </c>
      <c r="B1055" s="69" t="s">
        <v>126</v>
      </c>
      <c r="C1055" s="69" t="s">
        <v>698</v>
      </c>
      <c r="D1055" s="69" t="s">
        <v>3631</v>
      </c>
      <c r="E1055" s="69" t="s">
        <v>548</v>
      </c>
      <c r="F1055" s="69" t="s">
        <v>3632</v>
      </c>
      <c r="G1055" s="69" t="s">
        <v>382</v>
      </c>
      <c r="H1055" s="69" t="s">
        <v>3634</v>
      </c>
      <c r="I1055" s="69" t="s">
        <v>472</v>
      </c>
      <c r="J1055" s="77">
        <v>11</v>
      </c>
      <c r="K1055" s="77">
        <v>1021</v>
      </c>
      <c r="L1055" s="77">
        <v>11231</v>
      </c>
      <c r="M1055" s="69" t="s">
        <v>532</v>
      </c>
      <c r="N1055" s="69" t="s">
        <v>3641</v>
      </c>
    </row>
    <row r="1056" spans="1:14" ht="20.100000000000001" customHeight="1">
      <c r="A1056" s="69" t="s">
        <v>126</v>
      </c>
      <c r="B1056" s="69" t="s">
        <v>126</v>
      </c>
      <c r="C1056" s="69" t="s">
        <v>698</v>
      </c>
      <c r="D1056" s="69" t="s">
        <v>3631</v>
      </c>
      <c r="E1056" s="69" t="s">
        <v>548</v>
      </c>
      <c r="F1056" s="69" t="s">
        <v>3632</v>
      </c>
      <c r="G1056" s="69" t="s">
        <v>382</v>
      </c>
      <c r="H1056" s="69" t="s">
        <v>3642</v>
      </c>
      <c r="I1056" s="69" t="s">
        <v>507</v>
      </c>
      <c r="J1056" s="77">
        <v>1</v>
      </c>
      <c r="K1056" s="77">
        <v>2484</v>
      </c>
      <c r="L1056" s="77">
        <v>2484</v>
      </c>
      <c r="M1056" s="69" t="s">
        <v>532</v>
      </c>
      <c r="N1056" s="69" t="s">
        <v>3641</v>
      </c>
    </row>
    <row r="1057" spans="1:14" ht="20.100000000000001" customHeight="1">
      <c r="A1057" s="69" t="s">
        <v>126</v>
      </c>
      <c r="B1057" s="69" t="s">
        <v>126</v>
      </c>
      <c r="C1057" s="69" t="s">
        <v>698</v>
      </c>
      <c r="D1057" s="69" t="s">
        <v>3631</v>
      </c>
      <c r="E1057" s="69" t="s">
        <v>548</v>
      </c>
      <c r="F1057" s="69" t="s">
        <v>3632</v>
      </c>
      <c r="G1057" s="69" t="s">
        <v>382</v>
      </c>
      <c r="H1057" s="69" t="s">
        <v>3635</v>
      </c>
      <c r="I1057" s="69" t="s">
        <v>3606</v>
      </c>
      <c r="J1057" s="77">
        <v>6</v>
      </c>
      <c r="K1057" s="77">
        <v>3294</v>
      </c>
      <c r="L1057" s="77">
        <v>19764</v>
      </c>
      <c r="M1057" s="69" t="s">
        <v>532</v>
      </c>
      <c r="N1057" s="69" t="s">
        <v>3641</v>
      </c>
    </row>
    <row r="1058" spans="1:14" ht="20.100000000000001" customHeight="1">
      <c r="A1058" s="69" t="s">
        <v>126</v>
      </c>
      <c r="B1058" s="69" t="s">
        <v>126</v>
      </c>
      <c r="C1058" s="69" t="s">
        <v>698</v>
      </c>
      <c r="D1058" s="69" t="s">
        <v>3631</v>
      </c>
      <c r="E1058" s="69" t="s">
        <v>548</v>
      </c>
      <c r="F1058" s="69" t="s">
        <v>3632</v>
      </c>
      <c r="G1058" s="69" t="s">
        <v>382</v>
      </c>
      <c r="H1058" s="69" t="s">
        <v>3643</v>
      </c>
      <c r="I1058" s="69" t="s">
        <v>459</v>
      </c>
      <c r="J1058" s="77">
        <v>1</v>
      </c>
      <c r="K1058" s="77">
        <v>3510</v>
      </c>
      <c r="L1058" s="77">
        <v>3510</v>
      </c>
      <c r="M1058" s="69" t="s">
        <v>532</v>
      </c>
      <c r="N1058" s="69" t="s">
        <v>3641</v>
      </c>
    </row>
    <row r="1059" spans="1:14" ht="20.100000000000001" customHeight="1">
      <c r="A1059" s="69" t="s">
        <v>126</v>
      </c>
      <c r="B1059" s="69" t="s">
        <v>126</v>
      </c>
      <c r="C1059" s="69" t="s">
        <v>698</v>
      </c>
      <c r="D1059" s="69" t="s">
        <v>3631</v>
      </c>
      <c r="E1059" s="69" t="s">
        <v>548</v>
      </c>
      <c r="F1059" s="69" t="s">
        <v>3632</v>
      </c>
      <c r="G1059" s="69" t="s">
        <v>382</v>
      </c>
      <c r="H1059" s="69" t="s">
        <v>385</v>
      </c>
      <c r="I1059" s="69" t="s">
        <v>414</v>
      </c>
      <c r="J1059" s="77">
        <v>4</v>
      </c>
      <c r="K1059" s="77">
        <v>423</v>
      </c>
      <c r="L1059" s="77">
        <v>1692</v>
      </c>
      <c r="M1059" s="69" t="s">
        <v>532</v>
      </c>
      <c r="N1059" s="69" t="s">
        <v>3644</v>
      </c>
    </row>
    <row r="1060" spans="1:14" ht="20.100000000000001" customHeight="1">
      <c r="A1060" s="69" t="s">
        <v>126</v>
      </c>
      <c r="B1060" s="69" t="s">
        <v>126</v>
      </c>
      <c r="C1060" s="69" t="s">
        <v>698</v>
      </c>
      <c r="D1060" s="69" t="s">
        <v>3631</v>
      </c>
      <c r="E1060" s="69" t="s">
        <v>548</v>
      </c>
      <c r="F1060" s="69" t="s">
        <v>3632</v>
      </c>
      <c r="G1060" s="69" t="s">
        <v>608</v>
      </c>
      <c r="H1060" s="69" t="s">
        <v>3636</v>
      </c>
      <c r="I1060" s="69" t="s">
        <v>389</v>
      </c>
      <c r="J1060" s="77">
        <v>3</v>
      </c>
      <c r="K1060" s="77">
        <v>1320</v>
      </c>
      <c r="L1060" s="77">
        <v>3960</v>
      </c>
      <c r="M1060" s="69" t="s">
        <v>3637</v>
      </c>
      <c r="N1060" s="69" t="s">
        <v>3644</v>
      </c>
    </row>
    <row r="1061" spans="1:14" ht="20.100000000000001" customHeight="1">
      <c r="A1061" s="69" t="s">
        <v>126</v>
      </c>
      <c r="B1061" s="69" t="s">
        <v>126</v>
      </c>
      <c r="C1061" s="69" t="s">
        <v>698</v>
      </c>
      <c r="D1061" s="69" t="s">
        <v>3631</v>
      </c>
      <c r="E1061" s="69" t="s">
        <v>548</v>
      </c>
      <c r="F1061" s="69" t="s">
        <v>3632</v>
      </c>
      <c r="G1061" s="69" t="s">
        <v>382</v>
      </c>
      <c r="H1061" s="69" t="s">
        <v>385</v>
      </c>
      <c r="I1061" s="69" t="s">
        <v>423</v>
      </c>
      <c r="J1061" s="77">
        <v>2</v>
      </c>
      <c r="K1061" s="77">
        <v>423</v>
      </c>
      <c r="L1061" s="77">
        <v>846</v>
      </c>
      <c r="M1061" s="69" t="s">
        <v>532</v>
      </c>
      <c r="N1061" s="69" t="s">
        <v>3645</v>
      </c>
    </row>
    <row r="1062" spans="1:14" ht="20.100000000000001" customHeight="1">
      <c r="A1062" s="69" t="s">
        <v>126</v>
      </c>
      <c r="B1062" s="69" t="s">
        <v>126</v>
      </c>
      <c r="C1062" s="69" t="s">
        <v>698</v>
      </c>
      <c r="D1062" s="69" t="s">
        <v>3631</v>
      </c>
      <c r="E1062" s="69" t="s">
        <v>548</v>
      </c>
      <c r="F1062" s="69" t="s">
        <v>3632</v>
      </c>
      <c r="G1062" s="69" t="s">
        <v>382</v>
      </c>
      <c r="H1062" s="69" t="s">
        <v>383</v>
      </c>
      <c r="I1062" s="69" t="s">
        <v>389</v>
      </c>
      <c r="J1062" s="77">
        <v>1</v>
      </c>
      <c r="K1062" s="77">
        <v>546</v>
      </c>
      <c r="L1062" s="77">
        <v>546</v>
      </c>
      <c r="M1062" s="69" t="s">
        <v>532</v>
      </c>
      <c r="N1062" s="69" t="s">
        <v>3645</v>
      </c>
    </row>
    <row r="1063" spans="1:14" ht="20.100000000000001" customHeight="1">
      <c r="A1063" s="69" t="s">
        <v>126</v>
      </c>
      <c r="B1063" s="69" t="s">
        <v>126</v>
      </c>
      <c r="C1063" s="69" t="s">
        <v>698</v>
      </c>
      <c r="D1063" s="69" t="s">
        <v>3631</v>
      </c>
      <c r="E1063" s="69" t="s">
        <v>548</v>
      </c>
      <c r="F1063" s="69" t="s">
        <v>3632</v>
      </c>
      <c r="G1063" s="69" t="s">
        <v>382</v>
      </c>
      <c r="H1063" s="69" t="s">
        <v>386</v>
      </c>
      <c r="I1063" s="69" t="s">
        <v>422</v>
      </c>
      <c r="J1063" s="77">
        <v>29</v>
      </c>
      <c r="K1063" s="77">
        <v>808</v>
      </c>
      <c r="L1063" s="77">
        <v>23432</v>
      </c>
      <c r="M1063" s="69" t="s">
        <v>532</v>
      </c>
      <c r="N1063" s="69" t="s">
        <v>3645</v>
      </c>
    </row>
    <row r="1064" spans="1:14" ht="20.100000000000001" customHeight="1">
      <c r="A1064" s="69" t="s">
        <v>126</v>
      </c>
      <c r="B1064" s="69" t="s">
        <v>126</v>
      </c>
      <c r="C1064" s="69" t="s">
        <v>698</v>
      </c>
      <c r="D1064" s="69" t="s">
        <v>3646</v>
      </c>
      <c r="E1064" s="69" t="s">
        <v>562</v>
      </c>
      <c r="F1064" s="69" t="s">
        <v>2579</v>
      </c>
      <c r="G1064" s="69" t="s">
        <v>3647</v>
      </c>
      <c r="H1064" s="69" t="s">
        <v>3648</v>
      </c>
      <c r="I1064" s="69" t="s">
        <v>422</v>
      </c>
      <c r="J1064" s="77">
        <v>1</v>
      </c>
      <c r="K1064" s="77">
        <v>326.2</v>
      </c>
      <c r="L1064" s="77">
        <v>326.2</v>
      </c>
      <c r="M1064" s="69" t="s">
        <v>3649</v>
      </c>
      <c r="N1064" s="69" t="s">
        <v>3650</v>
      </c>
    </row>
    <row r="1065" spans="1:14" ht="20.100000000000001" customHeight="1">
      <c r="A1065" s="69" t="s">
        <v>126</v>
      </c>
      <c r="B1065" s="69" t="s">
        <v>126</v>
      </c>
      <c r="C1065" s="69" t="s">
        <v>698</v>
      </c>
      <c r="D1065" s="69" t="s">
        <v>3646</v>
      </c>
      <c r="E1065" s="69" t="s">
        <v>562</v>
      </c>
      <c r="F1065" s="69" t="s">
        <v>2579</v>
      </c>
      <c r="G1065" s="69" t="s">
        <v>3647</v>
      </c>
      <c r="H1065" s="69" t="s">
        <v>3648</v>
      </c>
      <c r="I1065" s="69" t="s">
        <v>422</v>
      </c>
      <c r="J1065" s="77">
        <v>6</v>
      </c>
      <c r="K1065" s="77">
        <v>326.2</v>
      </c>
      <c r="L1065" s="77">
        <v>1957.1999999999998</v>
      </c>
      <c r="M1065" s="69" t="s">
        <v>3649</v>
      </c>
      <c r="N1065" s="69" t="s">
        <v>3650</v>
      </c>
    </row>
    <row r="1066" spans="1:14" ht="20.100000000000001" customHeight="1">
      <c r="A1066" s="69" t="s">
        <v>126</v>
      </c>
      <c r="B1066" s="69" t="s">
        <v>126</v>
      </c>
      <c r="C1066" s="69" t="s">
        <v>698</v>
      </c>
      <c r="D1066" s="69" t="s">
        <v>3646</v>
      </c>
      <c r="E1066" s="69" t="s">
        <v>562</v>
      </c>
      <c r="F1066" s="69" t="s">
        <v>2579</v>
      </c>
      <c r="G1066" s="69" t="s">
        <v>3647</v>
      </c>
      <c r="H1066" s="69" t="s">
        <v>3648</v>
      </c>
      <c r="I1066" s="69" t="s">
        <v>416</v>
      </c>
      <c r="J1066" s="77">
        <v>1</v>
      </c>
      <c r="K1066" s="77">
        <v>545.5</v>
      </c>
      <c r="L1066" s="77">
        <v>545.5</v>
      </c>
      <c r="M1066" s="69" t="s">
        <v>3649</v>
      </c>
      <c r="N1066" s="69" t="s">
        <v>3650</v>
      </c>
    </row>
    <row r="1067" spans="1:14" ht="20.100000000000001" customHeight="1">
      <c r="A1067" s="69" t="s">
        <v>126</v>
      </c>
      <c r="B1067" s="69" t="s">
        <v>126</v>
      </c>
      <c r="C1067" s="69" t="s">
        <v>698</v>
      </c>
      <c r="D1067" s="69" t="s">
        <v>3646</v>
      </c>
      <c r="E1067" s="69" t="s">
        <v>562</v>
      </c>
      <c r="F1067" s="69" t="s">
        <v>2579</v>
      </c>
      <c r="G1067" s="69" t="s">
        <v>3647</v>
      </c>
      <c r="H1067" s="69" t="s">
        <v>3648</v>
      </c>
      <c r="I1067" s="69" t="s">
        <v>411</v>
      </c>
      <c r="J1067" s="77">
        <v>1</v>
      </c>
      <c r="K1067" s="77">
        <v>716.4</v>
      </c>
      <c r="L1067" s="77">
        <v>716.4</v>
      </c>
      <c r="M1067" s="69" t="s">
        <v>3649</v>
      </c>
      <c r="N1067" s="69" t="s">
        <v>3650</v>
      </c>
    </row>
    <row r="1068" spans="1:14" ht="20.100000000000001" customHeight="1">
      <c r="A1068" s="69" t="s">
        <v>126</v>
      </c>
      <c r="B1068" s="69" t="s">
        <v>126</v>
      </c>
      <c r="C1068" s="69" t="s">
        <v>698</v>
      </c>
      <c r="D1068" s="69" t="s">
        <v>3646</v>
      </c>
      <c r="E1068" s="69" t="s">
        <v>562</v>
      </c>
      <c r="F1068" s="69" t="s">
        <v>2579</v>
      </c>
      <c r="G1068" s="69" t="s">
        <v>3651</v>
      </c>
      <c r="H1068" s="69" t="s">
        <v>3652</v>
      </c>
      <c r="I1068" s="69" t="s">
        <v>398</v>
      </c>
      <c r="J1068" s="77">
        <v>4</v>
      </c>
      <c r="K1068" s="77">
        <v>219.9</v>
      </c>
      <c r="L1068" s="77">
        <v>879.6</v>
      </c>
      <c r="M1068" s="69" t="s">
        <v>3653</v>
      </c>
      <c r="N1068" s="69" t="s">
        <v>3654</v>
      </c>
    </row>
    <row r="1069" spans="1:14" ht="20.100000000000001" customHeight="1">
      <c r="A1069" s="69" t="s">
        <v>651</v>
      </c>
      <c r="B1069" s="69" t="s">
        <v>126</v>
      </c>
      <c r="C1069" s="69" t="s">
        <v>698</v>
      </c>
      <c r="D1069" s="69" t="s">
        <v>3655</v>
      </c>
      <c r="E1069" s="69" t="s">
        <v>562</v>
      </c>
      <c r="F1069" s="69" t="s">
        <v>3656</v>
      </c>
      <c r="G1069" s="69" t="s">
        <v>616</v>
      </c>
      <c r="H1069" s="69" t="s">
        <v>462</v>
      </c>
      <c r="I1069" s="69" t="s">
        <v>400</v>
      </c>
      <c r="J1069" s="77">
        <v>3</v>
      </c>
      <c r="K1069" s="77">
        <v>254</v>
      </c>
      <c r="L1069" s="77">
        <v>762</v>
      </c>
      <c r="M1069" s="69" t="s">
        <v>805</v>
      </c>
      <c r="N1069" s="69" t="s">
        <v>3657</v>
      </c>
    </row>
    <row r="1070" spans="1:14" ht="20.100000000000001" customHeight="1">
      <c r="A1070" s="69" t="s">
        <v>651</v>
      </c>
      <c r="B1070" s="69" t="s">
        <v>126</v>
      </c>
      <c r="C1070" s="69" t="s">
        <v>698</v>
      </c>
      <c r="D1070" s="69" t="s">
        <v>3655</v>
      </c>
      <c r="E1070" s="69" t="s">
        <v>562</v>
      </c>
      <c r="F1070" s="69" t="s">
        <v>3656</v>
      </c>
      <c r="G1070" s="69" t="s">
        <v>616</v>
      </c>
      <c r="H1070" s="69" t="s">
        <v>462</v>
      </c>
      <c r="I1070" s="69" t="s">
        <v>422</v>
      </c>
      <c r="J1070" s="77">
        <v>5</v>
      </c>
      <c r="K1070" s="77">
        <v>889</v>
      </c>
      <c r="L1070" s="77">
        <v>4445</v>
      </c>
      <c r="M1070" s="69" t="s">
        <v>805</v>
      </c>
      <c r="N1070" s="69" t="s">
        <v>3657</v>
      </c>
    </row>
    <row r="1071" spans="1:14" ht="20.100000000000001" customHeight="1">
      <c r="A1071" s="69" t="s">
        <v>651</v>
      </c>
      <c r="B1071" s="69" t="s">
        <v>126</v>
      </c>
      <c r="C1071" s="69" t="s">
        <v>698</v>
      </c>
      <c r="D1071" s="69" t="s">
        <v>3655</v>
      </c>
      <c r="E1071" s="69" t="s">
        <v>562</v>
      </c>
      <c r="F1071" s="69" t="s">
        <v>3656</v>
      </c>
      <c r="G1071" s="69" t="s">
        <v>493</v>
      </c>
      <c r="H1071" s="69" t="s">
        <v>445</v>
      </c>
      <c r="I1071" s="69" t="s">
        <v>411</v>
      </c>
      <c r="J1071" s="77">
        <v>3</v>
      </c>
      <c r="K1071" s="77">
        <v>1707</v>
      </c>
      <c r="L1071" s="77">
        <v>5121</v>
      </c>
      <c r="M1071" s="69" t="s">
        <v>805</v>
      </c>
      <c r="N1071" s="69" t="s">
        <v>3654</v>
      </c>
    </row>
    <row r="1072" spans="1:14" ht="20.100000000000001" customHeight="1">
      <c r="A1072" s="69" t="s">
        <v>651</v>
      </c>
      <c r="B1072" s="69" t="s">
        <v>126</v>
      </c>
      <c r="C1072" s="69" t="s">
        <v>698</v>
      </c>
      <c r="D1072" s="69" t="s">
        <v>3655</v>
      </c>
      <c r="E1072" s="69" t="s">
        <v>562</v>
      </c>
      <c r="F1072" s="69" t="s">
        <v>3656</v>
      </c>
      <c r="G1072" s="69" t="s">
        <v>616</v>
      </c>
      <c r="H1072" s="69" t="s">
        <v>3658</v>
      </c>
      <c r="I1072" s="69" t="s">
        <v>399</v>
      </c>
      <c r="J1072" s="77">
        <v>8</v>
      </c>
      <c r="K1072" s="77">
        <v>293</v>
      </c>
      <c r="L1072" s="77">
        <v>2344</v>
      </c>
      <c r="M1072" s="69" t="s">
        <v>805</v>
      </c>
      <c r="N1072" s="69" t="s">
        <v>3654</v>
      </c>
    </row>
    <row r="1073" spans="1:14" ht="20.100000000000001" customHeight="1">
      <c r="A1073" s="69" t="s">
        <v>651</v>
      </c>
      <c r="B1073" s="69" t="s">
        <v>126</v>
      </c>
      <c r="C1073" s="69" t="s">
        <v>698</v>
      </c>
      <c r="D1073" s="69" t="s">
        <v>3655</v>
      </c>
      <c r="E1073" s="69" t="s">
        <v>562</v>
      </c>
      <c r="F1073" s="69" t="s">
        <v>3656</v>
      </c>
      <c r="G1073" s="69" t="s">
        <v>616</v>
      </c>
      <c r="H1073" s="69" t="s">
        <v>3658</v>
      </c>
      <c r="I1073" s="69" t="s">
        <v>398</v>
      </c>
      <c r="J1073" s="77">
        <v>5</v>
      </c>
      <c r="K1073" s="77">
        <v>572</v>
      </c>
      <c r="L1073" s="77">
        <v>2860</v>
      </c>
      <c r="M1073" s="69" t="s">
        <v>805</v>
      </c>
      <c r="N1073" s="69" t="s">
        <v>3654</v>
      </c>
    </row>
    <row r="1074" spans="1:14" ht="20.100000000000001" customHeight="1">
      <c r="A1074" s="69" t="s">
        <v>126</v>
      </c>
      <c r="B1074" s="69" t="s">
        <v>126</v>
      </c>
      <c r="C1074" s="69" t="s">
        <v>698</v>
      </c>
      <c r="D1074" s="69" t="s">
        <v>3659</v>
      </c>
      <c r="E1074" s="69" t="s">
        <v>562</v>
      </c>
      <c r="F1074" s="69" t="s">
        <v>792</v>
      </c>
      <c r="G1074" s="69" t="s">
        <v>493</v>
      </c>
      <c r="H1074" s="69" t="s">
        <v>445</v>
      </c>
      <c r="I1074" s="69" t="s">
        <v>472</v>
      </c>
      <c r="J1074" s="77">
        <v>3</v>
      </c>
      <c r="K1074" s="77">
        <v>2305</v>
      </c>
      <c r="L1074" s="77">
        <v>6915</v>
      </c>
      <c r="M1074" s="69" t="s">
        <v>805</v>
      </c>
      <c r="N1074" s="69" t="s">
        <v>3654</v>
      </c>
    </row>
    <row r="1075" spans="1:14" ht="20.100000000000001" customHeight="1">
      <c r="A1075" s="69" t="s">
        <v>651</v>
      </c>
      <c r="B1075" s="69" t="s">
        <v>126</v>
      </c>
      <c r="C1075" s="69" t="s">
        <v>698</v>
      </c>
      <c r="D1075" s="69" t="s">
        <v>3660</v>
      </c>
      <c r="E1075" s="69" t="s">
        <v>548</v>
      </c>
      <c r="F1075" s="69" t="s">
        <v>3661</v>
      </c>
      <c r="G1075" s="69" t="s">
        <v>382</v>
      </c>
      <c r="H1075" s="69" t="s">
        <v>3662</v>
      </c>
      <c r="I1075" s="69" t="s">
        <v>414</v>
      </c>
      <c r="J1075" s="77">
        <v>2</v>
      </c>
      <c r="K1075" s="77">
        <v>1419</v>
      </c>
      <c r="L1075" s="77">
        <v>2838</v>
      </c>
      <c r="M1075" s="69" t="s">
        <v>3663</v>
      </c>
      <c r="N1075" s="69" t="s">
        <v>3664</v>
      </c>
    </row>
    <row r="1076" spans="1:14" ht="20.100000000000001" customHeight="1">
      <c r="A1076" s="69" t="s">
        <v>651</v>
      </c>
      <c r="B1076" s="69" t="s">
        <v>126</v>
      </c>
      <c r="C1076" s="69" t="s">
        <v>698</v>
      </c>
      <c r="D1076" s="69" t="s">
        <v>3660</v>
      </c>
      <c r="E1076" s="69" t="s">
        <v>548</v>
      </c>
      <c r="F1076" s="69" t="s">
        <v>3661</v>
      </c>
      <c r="G1076" s="69" t="s">
        <v>382</v>
      </c>
      <c r="H1076" s="69" t="s">
        <v>3662</v>
      </c>
      <c r="I1076" s="69" t="s">
        <v>400</v>
      </c>
      <c r="J1076" s="77">
        <v>2</v>
      </c>
      <c r="K1076" s="77">
        <v>1419</v>
      </c>
      <c r="L1076" s="77">
        <v>2838</v>
      </c>
      <c r="M1076" s="69" t="s">
        <v>3663</v>
      </c>
      <c r="N1076" s="69" t="s">
        <v>3664</v>
      </c>
    </row>
    <row r="1077" spans="1:14" ht="20.100000000000001" customHeight="1">
      <c r="A1077" s="69" t="s">
        <v>651</v>
      </c>
      <c r="B1077" s="69" t="s">
        <v>126</v>
      </c>
      <c r="C1077" s="69" t="s">
        <v>698</v>
      </c>
      <c r="D1077" s="69" t="s">
        <v>3660</v>
      </c>
      <c r="E1077" s="69" t="s">
        <v>548</v>
      </c>
      <c r="F1077" s="69" t="s">
        <v>3661</v>
      </c>
      <c r="G1077" s="69" t="s">
        <v>382</v>
      </c>
      <c r="H1077" s="69" t="s">
        <v>3665</v>
      </c>
      <c r="I1077" s="69" t="s">
        <v>399</v>
      </c>
      <c r="J1077" s="77">
        <v>2</v>
      </c>
      <c r="K1077" s="77">
        <v>1419</v>
      </c>
      <c r="L1077" s="77">
        <v>2838</v>
      </c>
      <c r="M1077" s="69" t="s">
        <v>3663</v>
      </c>
      <c r="N1077" s="69" t="s">
        <v>3664</v>
      </c>
    </row>
    <row r="1078" spans="1:14" ht="20.100000000000001" customHeight="1">
      <c r="A1078" s="69" t="s">
        <v>651</v>
      </c>
      <c r="B1078" s="69" t="s">
        <v>126</v>
      </c>
      <c r="C1078" s="69" t="s">
        <v>698</v>
      </c>
      <c r="D1078" s="69" t="s">
        <v>3660</v>
      </c>
      <c r="E1078" s="69" t="s">
        <v>548</v>
      </c>
      <c r="F1078" s="69" t="s">
        <v>3661</v>
      </c>
      <c r="G1078" s="69" t="s">
        <v>382</v>
      </c>
      <c r="H1078" s="69" t="s">
        <v>3666</v>
      </c>
      <c r="I1078" s="69" t="s">
        <v>389</v>
      </c>
      <c r="J1078" s="77">
        <v>4</v>
      </c>
      <c r="K1078" s="77">
        <v>1419</v>
      </c>
      <c r="L1078" s="77">
        <v>5676</v>
      </c>
      <c r="M1078" s="69" t="s">
        <v>3663</v>
      </c>
      <c r="N1078" s="69" t="s">
        <v>3664</v>
      </c>
    </row>
    <row r="1079" spans="1:14" ht="20.100000000000001" customHeight="1">
      <c r="A1079" s="69" t="s">
        <v>651</v>
      </c>
      <c r="B1079" s="69" t="s">
        <v>126</v>
      </c>
      <c r="C1079" s="69" t="s">
        <v>698</v>
      </c>
      <c r="D1079" s="69" t="s">
        <v>3660</v>
      </c>
      <c r="E1079" s="69" t="s">
        <v>548</v>
      </c>
      <c r="F1079" s="69" t="s">
        <v>3661</v>
      </c>
      <c r="G1079" s="69" t="s">
        <v>382</v>
      </c>
      <c r="H1079" s="69" t="s">
        <v>3666</v>
      </c>
      <c r="I1079" s="69" t="s">
        <v>398</v>
      </c>
      <c r="J1079" s="77">
        <v>6</v>
      </c>
      <c r="K1079" s="77">
        <v>1419</v>
      </c>
      <c r="L1079" s="77">
        <v>8514</v>
      </c>
      <c r="M1079" s="69" t="s">
        <v>3663</v>
      </c>
      <c r="N1079" s="69" t="s">
        <v>3664</v>
      </c>
    </row>
    <row r="1080" spans="1:14" ht="20.100000000000001" customHeight="1">
      <c r="A1080" s="69" t="s">
        <v>651</v>
      </c>
      <c r="B1080" s="69" t="s">
        <v>126</v>
      </c>
      <c r="C1080" s="69" t="s">
        <v>698</v>
      </c>
      <c r="D1080" s="69" t="s">
        <v>3660</v>
      </c>
      <c r="E1080" s="69" t="s">
        <v>548</v>
      </c>
      <c r="F1080" s="69" t="s">
        <v>3661</v>
      </c>
      <c r="G1080" s="69" t="s">
        <v>382</v>
      </c>
      <c r="H1080" s="69" t="s">
        <v>3667</v>
      </c>
      <c r="I1080" s="69" t="s">
        <v>422</v>
      </c>
      <c r="J1080" s="77">
        <v>12</v>
      </c>
      <c r="K1080" s="77">
        <v>1468</v>
      </c>
      <c r="L1080" s="77">
        <v>17616</v>
      </c>
      <c r="M1080" s="69" t="s">
        <v>3663</v>
      </c>
      <c r="N1080" s="69" t="s">
        <v>3664</v>
      </c>
    </row>
    <row r="1081" spans="1:14" ht="20.100000000000001" customHeight="1">
      <c r="A1081" s="69" t="s">
        <v>651</v>
      </c>
      <c r="B1081" s="69" t="s">
        <v>126</v>
      </c>
      <c r="C1081" s="69" t="s">
        <v>698</v>
      </c>
      <c r="D1081" s="69" t="s">
        <v>3660</v>
      </c>
      <c r="E1081" s="69" t="s">
        <v>548</v>
      </c>
      <c r="F1081" s="69" t="s">
        <v>3661</v>
      </c>
      <c r="G1081" s="69" t="s">
        <v>382</v>
      </c>
      <c r="H1081" s="69" t="s">
        <v>3668</v>
      </c>
      <c r="I1081" s="69" t="s">
        <v>416</v>
      </c>
      <c r="J1081" s="77">
        <v>4</v>
      </c>
      <c r="K1081" s="77">
        <v>2116</v>
      </c>
      <c r="L1081" s="77">
        <v>8464</v>
      </c>
      <c r="M1081" s="69" t="s">
        <v>3663</v>
      </c>
      <c r="N1081" s="69" t="s">
        <v>3664</v>
      </c>
    </row>
    <row r="1082" spans="1:14" ht="20.100000000000001" customHeight="1">
      <c r="A1082" s="69" t="s">
        <v>126</v>
      </c>
      <c r="B1082" s="69" t="s">
        <v>126</v>
      </c>
      <c r="C1082" s="69" t="s">
        <v>698</v>
      </c>
      <c r="D1082" s="69" t="s">
        <v>3669</v>
      </c>
      <c r="E1082" s="69" t="s">
        <v>562</v>
      </c>
      <c r="F1082" s="69" t="s">
        <v>3670</v>
      </c>
      <c r="G1082" s="69" t="s">
        <v>3671</v>
      </c>
      <c r="H1082" s="69" t="s">
        <v>3672</v>
      </c>
      <c r="I1082" s="69" t="s">
        <v>428</v>
      </c>
      <c r="J1082" s="77">
        <v>1</v>
      </c>
      <c r="K1082" s="77">
        <v>355</v>
      </c>
      <c r="L1082" s="77">
        <v>355</v>
      </c>
      <c r="M1082" s="69" t="s">
        <v>3673</v>
      </c>
      <c r="N1082" s="69" t="s">
        <v>3674</v>
      </c>
    </row>
    <row r="1083" spans="1:14" ht="20.100000000000001" customHeight="1">
      <c r="A1083" s="69" t="s">
        <v>126</v>
      </c>
      <c r="B1083" s="69" t="s">
        <v>126</v>
      </c>
      <c r="C1083" s="69" t="s">
        <v>698</v>
      </c>
      <c r="D1083" s="69" t="s">
        <v>3669</v>
      </c>
      <c r="E1083" s="69" t="s">
        <v>562</v>
      </c>
      <c r="F1083" s="69" t="s">
        <v>3670</v>
      </c>
      <c r="G1083" s="69" t="s">
        <v>405</v>
      </c>
      <c r="H1083" s="69" t="s">
        <v>3675</v>
      </c>
      <c r="I1083" s="69" t="s">
        <v>414</v>
      </c>
      <c r="J1083" s="77">
        <v>5</v>
      </c>
      <c r="K1083" s="77">
        <v>395</v>
      </c>
      <c r="L1083" s="77">
        <v>1975</v>
      </c>
      <c r="M1083" s="69" t="s">
        <v>3676</v>
      </c>
      <c r="N1083" s="69" t="s">
        <v>3677</v>
      </c>
    </row>
    <row r="1084" spans="1:14" ht="20.100000000000001" customHeight="1">
      <c r="A1084" s="69" t="s">
        <v>126</v>
      </c>
      <c r="B1084" s="69" t="s">
        <v>126</v>
      </c>
      <c r="C1084" s="69" t="s">
        <v>698</v>
      </c>
      <c r="D1084" s="69" t="s">
        <v>3669</v>
      </c>
      <c r="E1084" s="69" t="s">
        <v>562</v>
      </c>
      <c r="F1084" s="69" t="s">
        <v>3670</v>
      </c>
      <c r="G1084" s="69" t="s">
        <v>397</v>
      </c>
      <c r="H1084" s="69" t="s">
        <v>3675</v>
      </c>
      <c r="I1084" s="69" t="s">
        <v>414</v>
      </c>
      <c r="J1084" s="77">
        <v>5</v>
      </c>
      <c r="K1084" s="77">
        <v>395</v>
      </c>
      <c r="L1084" s="77">
        <v>1975</v>
      </c>
      <c r="M1084" s="69" t="s">
        <v>3678</v>
      </c>
      <c r="N1084" s="69" t="s">
        <v>3677</v>
      </c>
    </row>
    <row r="1085" spans="1:14" ht="20.100000000000001" customHeight="1">
      <c r="A1085" s="69" t="s">
        <v>126</v>
      </c>
      <c r="B1085" s="69" t="s">
        <v>126</v>
      </c>
      <c r="C1085" s="69" t="s">
        <v>698</v>
      </c>
      <c r="D1085" s="69" t="s">
        <v>3669</v>
      </c>
      <c r="E1085" s="69" t="s">
        <v>562</v>
      </c>
      <c r="F1085" s="69" t="s">
        <v>3670</v>
      </c>
      <c r="G1085" s="69" t="s">
        <v>397</v>
      </c>
      <c r="H1085" s="69" t="s">
        <v>3675</v>
      </c>
      <c r="I1085" s="69" t="s">
        <v>400</v>
      </c>
      <c r="J1085" s="77">
        <v>5</v>
      </c>
      <c r="K1085" s="77">
        <v>466</v>
      </c>
      <c r="L1085" s="77">
        <v>2330</v>
      </c>
      <c r="M1085" s="69" t="s">
        <v>3678</v>
      </c>
      <c r="N1085" s="69" t="s">
        <v>3677</v>
      </c>
    </row>
    <row r="1086" spans="1:14" ht="20.100000000000001" customHeight="1">
      <c r="A1086" s="69" t="s">
        <v>126</v>
      </c>
      <c r="B1086" s="69" t="s">
        <v>126</v>
      </c>
      <c r="C1086" s="69" t="s">
        <v>698</v>
      </c>
      <c r="D1086" s="69" t="s">
        <v>3669</v>
      </c>
      <c r="E1086" s="69" t="s">
        <v>562</v>
      </c>
      <c r="F1086" s="69" t="s">
        <v>3670</v>
      </c>
      <c r="G1086" s="69" t="s">
        <v>397</v>
      </c>
      <c r="H1086" s="69" t="s">
        <v>3675</v>
      </c>
      <c r="I1086" s="69" t="s">
        <v>399</v>
      </c>
      <c r="J1086" s="77">
        <v>5</v>
      </c>
      <c r="K1086" s="77">
        <v>706</v>
      </c>
      <c r="L1086" s="77">
        <v>3530</v>
      </c>
      <c r="M1086" s="69" t="s">
        <v>3678</v>
      </c>
      <c r="N1086" s="69" t="s">
        <v>3677</v>
      </c>
    </row>
    <row r="1087" spans="1:14" ht="20.100000000000001" customHeight="1">
      <c r="A1087" s="69" t="s">
        <v>126</v>
      </c>
      <c r="B1087" s="69" t="s">
        <v>126</v>
      </c>
      <c r="C1087" s="69" t="s">
        <v>698</v>
      </c>
      <c r="D1087" s="69" t="s">
        <v>3679</v>
      </c>
      <c r="E1087" s="69" t="s">
        <v>562</v>
      </c>
      <c r="F1087" s="69" t="s">
        <v>3680</v>
      </c>
      <c r="G1087" s="69" t="s">
        <v>406</v>
      </c>
      <c r="H1087" s="69" t="s">
        <v>461</v>
      </c>
      <c r="I1087" s="69" t="s">
        <v>423</v>
      </c>
      <c r="J1087" s="77">
        <v>1</v>
      </c>
      <c r="K1087" s="77">
        <v>141</v>
      </c>
      <c r="L1087" s="77">
        <f>K1087*J1087</f>
        <v>141</v>
      </c>
      <c r="M1087" s="69" t="s">
        <v>3681</v>
      </c>
      <c r="N1087" s="69" t="s">
        <v>3654</v>
      </c>
    </row>
    <row r="1088" spans="1:14" ht="20.100000000000001" customHeight="1">
      <c r="A1088" s="69" t="s">
        <v>126</v>
      </c>
      <c r="B1088" s="69" t="s">
        <v>126</v>
      </c>
      <c r="C1088" s="69" t="s">
        <v>698</v>
      </c>
      <c r="D1088" s="69" t="s">
        <v>3679</v>
      </c>
      <c r="E1088" s="69" t="s">
        <v>562</v>
      </c>
      <c r="F1088" s="69" t="s">
        <v>3680</v>
      </c>
      <c r="G1088" s="69" t="s">
        <v>406</v>
      </c>
      <c r="H1088" s="69" t="s">
        <v>461</v>
      </c>
      <c r="I1088" s="69" t="s">
        <v>399</v>
      </c>
      <c r="J1088" s="77">
        <v>9</v>
      </c>
      <c r="K1088" s="77">
        <v>345</v>
      </c>
      <c r="L1088" s="77">
        <f t="shared" ref="L1088:L1089" si="26">K1088*J1088</f>
        <v>3105</v>
      </c>
      <c r="M1088" s="69" t="s">
        <v>3681</v>
      </c>
      <c r="N1088" s="69" t="s">
        <v>3654</v>
      </c>
    </row>
    <row r="1089" spans="1:14" ht="20.100000000000001" customHeight="1">
      <c r="A1089" s="69" t="s">
        <v>126</v>
      </c>
      <c r="B1089" s="69" t="s">
        <v>126</v>
      </c>
      <c r="C1089" s="69" t="s">
        <v>698</v>
      </c>
      <c r="D1089" s="69" t="s">
        <v>3679</v>
      </c>
      <c r="E1089" s="69" t="s">
        <v>562</v>
      </c>
      <c r="F1089" s="69" t="s">
        <v>3680</v>
      </c>
      <c r="G1089" s="69" t="s">
        <v>406</v>
      </c>
      <c r="H1089" s="69" t="s">
        <v>461</v>
      </c>
      <c r="I1089" s="69" t="s">
        <v>398</v>
      </c>
      <c r="J1089" s="77">
        <v>6</v>
      </c>
      <c r="K1089" s="77">
        <v>638</v>
      </c>
      <c r="L1089" s="77">
        <f t="shared" si="26"/>
        <v>3828</v>
      </c>
      <c r="M1089" s="69" t="s">
        <v>3681</v>
      </c>
      <c r="N1089" s="69" t="s">
        <v>3654</v>
      </c>
    </row>
    <row r="1090" spans="1:14" ht="20.100000000000001" customHeight="1">
      <c r="A1090" s="69" t="s">
        <v>126</v>
      </c>
      <c r="B1090" s="69" t="s">
        <v>126</v>
      </c>
      <c r="C1090" s="69" t="s">
        <v>698</v>
      </c>
      <c r="D1090" s="69" t="s">
        <v>3679</v>
      </c>
      <c r="E1090" s="69" t="s">
        <v>562</v>
      </c>
      <c r="F1090" s="69" t="s">
        <v>3680</v>
      </c>
      <c r="G1090" s="69" t="s">
        <v>406</v>
      </c>
      <c r="H1090" s="69" t="s">
        <v>461</v>
      </c>
      <c r="I1090" s="69" t="s">
        <v>422</v>
      </c>
      <c r="J1090" s="77">
        <v>0</v>
      </c>
      <c r="M1090" s="69" t="s">
        <v>3681</v>
      </c>
      <c r="N1090" s="69" t="s">
        <v>3654</v>
      </c>
    </row>
    <row r="1091" spans="1:14" ht="20.100000000000001" customHeight="1">
      <c r="A1091" s="69" t="s">
        <v>126</v>
      </c>
      <c r="B1091" s="69" t="s">
        <v>126</v>
      </c>
      <c r="C1091" s="69" t="s">
        <v>698</v>
      </c>
      <c r="D1091" s="69" t="s">
        <v>3679</v>
      </c>
      <c r="E1091" s="69" t="s">
        <v>562</v>
      </c>
      <c r="F1091" s="69" t="s">
        <v>3680</v>
      </c>
      <c r="G1091" s="69" t="s">
        <v>406</v>
      </c>
      <c r="H1091" s="69" t="s">
        <v>461</v>
      </c>
      <c r="I1091" s="69" t="s">
        <v>416</v>
      </c>
      <c r="J1091" s="77">
        <v>0</v>
      </c>
      <c r="M1091" s="69" t="s">
        <v>3681</v>
      </c>
      <c r="N1091" s="69" t="s">
        <v>3654</v>
      </c>
    </row>
    <row r="1092" spans="1:14" ht="20.100000000000001" customHeight="1">
      <c r="A1092" s="69" t="s">
        <v>126</v>
      </c>
      <c r="B1092" s="69" t="s">
        <v>126</v>
      </c>
      <c r="C1092" s="69" t="s">
        <v>698</v>
      </c>
      <c r="D1092" s="69" t="s">
        <v>3682</v>
      </c>
      <c r="E1092" s="69" t="s">
        <v>128</v>
      </c>
      <c r="F1092" s="69" t="s">
        <v>576</v>
      </c>
      <c r="G1092" s="69" t="s">
        <v>3683</v>
      </c>
      <c r="H1092" s="69" t="s">
        <v>3684</v>
      </c>
      <c r="I1092" s="69" t="s">
        <v>399</v>
      </c>
      <c r="J1092" s="77">
        <v>1</v>
      </c>
      <c r="K1092" s="77">
        <v>303</v>
      </c>
      <c r="L1092" s="77">
        <v>303</v>
      </c>
      <c r="M1092" s="69" t="s">
        <v>3685</v>
      </c>
      <c r="N1092" s="69" t="s">
        <v>3654</v>
      </c>
    </row>
    <row r="1093" spans="1:14" ht="20.100000000000001" customHeight="1">
      <c r="A1093" s="69" t="s">
        <v>126</v>
      </c>
      <c r="B1093" s="69" t="s">
        <v>126</v>
      </c>
      <c r="C1093" s="69" t="s">
        <v>698</v>
      </c>
      <c r="D1093" s="69" t="s">
        <v>3682</v>
      </c>
      <c r="E1093" s="69" t="s">
        <v>128</v>
      </c>
      <c r="F1093" s="69" t="s">
        <v>576</v>
      </c>
      <c r="G1093" s="69" t="s">
        <v>3683</v>
      </c>
      <c r="H1093" s="69" t="s">
        <v>3684</v>
      </c>
      <c r="I1093" s="69" t="s">
        <v>398</v>
      </c>
      <c r="J1093" s="77">
        <v>2</v>
      </c>
      <c r="K1093" s="77">
        <v>450</v>
      </c>
      <c r="L1093" s="77">
        <v>900</v>
      </c>
      <c r="M1093" s="69" t="s">
        <v>3685</v>
      </c>
      <c r="N1093" s="69" t="s">
        <v>3654</v>
      </c>
    </row>
    <row r="1094" spans="1:14" ht="20.100000000000001" customHeight="1">
      <c r="A1094" s="69" t="s">
        <v>126</v>
      </c>
      <c r="B1094" s="69" t="s">
        <v>126</v>
      </c>
      <c r="C1094" s="69" t="s">
        <v>698</v>
      </c>
      <c r="D1094" s="69" t="s">
        <v>3682</v>
      </c>
      <c r="E1094" s="69" t="s">
        <v>128</v>
      </c>
      <c r="F1094" s="69" t="s">
        <v>576</v>
      </c>
      <c r="G1094" s="69" t="s">
        <v>3683</v>
      </c>
      <c r="H1094" s="69" t="s">
        <v>3686</v>
      </c>
      <c r="I1094" s="69" t="s">
        <v>400</v>
      </c>
      <c r="J1094" s="77">
        <v>2</v>
      </c>
      <c r="K1094" s="77">
        <v>246</v>
      </c>
      <c r="L1094" s="77">
        <v>492</v>
      </c>
      <c r="M1094" s="69" t="s">
        <v>3687</v>
      </c>
      <c r="N1094" s="69" t="s">
        <v>3654</v>
      </c>
    </row>
    <row r="1095" spans="1:14" ht="20.100000000000001" customHeight="1">
      <c r="A1095" s="69" t="s">
        <v>126</v>
      </c>
      <c r="B1095" s="69" t="s">
        <v>126</v>
      </c>
      <c r="C1095" s="69" t="s">
        <v>698</v>
      </c>
      <c r="D1095" s="69" t="s">
        <v>3688</v>
      </c>
      <c r="E1095" s="69" t="s">
        <v>128</v>
      </c>
      <c r="F1095" s="69" t="s">
        <v>576</v>
      </c>
      <c r="G1095" s="69" t="s">
        <v>95</v>
      </c>
      <c r="H1095" s="69" t="s">
        <v>3689</v>
      </c>
      <c r="I1095" s="69" t="s">
        <v>416</v>
      </c>
      <c r="J1095" s="77">
        <v>2</v>
      </c>
      <c r="K1095" s="77">
        <v>1026</v>
      </c>
      <c r="L1095" s="77">
        <v>2052</v>
      </c>
      <c r="M1095" s="69" t="s">
        <v>3690</v>
      </c>
      <c r="N1095" s="69" t="s">
        <v>3691</v>
      </c>
    </row>
    <row r="1096" spans="1:14" ht="20.100000000000001" customHeight="1">
      <c r="A1096" s="69" t="s">
        <v>126</v>
      </c>
      <c r="B1096" s="69" t="s">
        <v>126</v>
      </c>
      <c r="C1096" s="69" t="s">
        <v>698</v>
      </c>
      <c r="D1096" s="69" t="s">
        <v>3688</v>
      </c>
      <c r="E1096" s="69" t="s">
        <v>128</v>
      </c>
      <c r="F1096" s="69" t="s">
        <v>576</v>
      </c>
      <c r="G1096" s="69" t="s">
        <v>95</v>
      </c>
      <c r="H1096" s="69" t="s">
        <v>3689</v>
      </c>
      <c r="I1096" s="69" t="s">
        <v>416</v>
      </c>
      <c r="J1096" s="77">
        <v>2</v>
      </c>
      <c r="K1096" s="77">
        <v>1026</v>
      </c>
      <c r="L1096" s="77">
        <v>2052</v>
      </c>
      <c r="M1096" s="69" t="s">
        <v>3690</v>
      </c>
      <c r="N1096" s="69" t="s">
        <v>3691</v>
      </c>
    </row>
    <row r="1097" spans="1:14" ht="20.100000000000001" customHeight="1">
      <c r="A1097" s="69" t="s">
        <v>126</v>
      </c>
      <c r="B1097" s="69" t="s">
        <v>126</v>
      </c>
      <c r="C1097" s="69" t="s">
        <v>698</v>
      </c>
      <c r="D1097" s="69" t="s">
        <v>3688</v>
      </c>
      <c r="E1097" s="69" t="s">
        <v>128</v>
      </c>
      <c r="F1097" s="69" t="s">
        <v>576</v>
      </c>
      <c r="G1097" s="69" t="s">
        <v>95</v>
      </c>
      <c r="H1097" s="69" t="s">
        <v>3689</v>
      </c>
      <c r="I1097" s="69" t="s">
        <v>411</v>
      </c>
      <c r="J1097" s="77">
        <v>2</v>
      </c>
      <c r="K1097" s="77">
        <v>1502</v>
      </c>
      <c r="L1097" s="77">
        <v>3004</v>
      </c>
      <c r="M1097" s="69" t="s">
        <v>3690</v>
      </c>
      <c r="N1097" s="69" t="s">
        <v>3691</v>
      </c>
    </row>
    <row r="1098" spans="1:14" ht="20.100000000000001" customHeight="1">
      <c r="A1098" s="69" t="s">
        <v>126</v>
      </c>
      <c r="B1098" s="69" t="s">
        <v>126</v>
      </c>
      <c r="C1098" s="69" t="s">
        <v>698</v>
      </c>
      <c r="D1098" s="69" t="s">
        <v>3692</v>
      </c>
      <c r="E1098" s="69" t="s">
        <v>747</v>
      </c>
      <c r="F1098" s="69" t="s">
        <v>2886</v>
      </c>
      <c r="G1098" s="69" t="s">
        <v>3693</v>
      </c>
      <c r="H1098" s="69" t="s">
        <v>660</v>
      </c>
      <c r="I1098" s="69" t="s">
        <v>3694</v>
      </c>
      <c r="J1098" s="77">
        <v>50</v>
      </c>
      <c r="K1098" s="77">
        <v>0.35</v>
      </c>
      <c r="L1098" s="77">
        <v>17.5</v>
      </c>
      <c r="M1098" s="69" t="s">
        <v>524</v>
      </c>
      <c r="N1098" s="69" t="s">
        <v>3691</v>
      </c>
    </row>
    <row r="1099" spans="1:14" ht="20.100000000000001" customHeight="1">
      <c r="A1099" s="69" t="s">
        <v>126</v>
      </c>
      <c r="B1099" s="69" t="s">
        <v>126</v>
      </c>
      <c r="C1099" s="69" t="s">
        <v>698</v>
      </c>
      <c r="D1099" s="69" t="s">
        <v>3695</v>
      </c>
      <c r="E1099" s="69" t="s">
        <v>548</v>
      </c>
      <c r="F1099" s="69" t="s">
        <v>339</v>
      </c>
      <c r="G1099" s="69" t="s">
        <v>382</v>
      </c>
      <c r="H1099" s="69" t="s">
        <v>545</v>
      </c>
      <c r="I1099" s="69" t="s">
        <v>3696</v>
      </c>
      <c r="J1099" s="77">
        <v>10</v>
      </c>
      <c r="K1099" s="77">
        <v>460</v>
      </c>
      <c r="L1099" s="77">
        <v>4600</v>
      </c>
      <c r="M1099" s="69" t="s">
        <v>806</v>
      </c>
      <c r="N1099" s="69" t="s">
        <v>3697</v>
      </c>
    </row>
    <row r="1100" spans="1:14" ht="20.100000000000001" customHeight="1">
      <c r="A1100" s="69" t="s">
        <v>126</v>
      </c>
      <c r="B1100" s="69" t="s">
        <v>126</v>
      </c>
      <c r="C1100" s="69" t="s">
        <v>698</v>
      </c>
      <c r="D1100" s="69" t="s">
        <v>3698</v>
      </c>
      <c r="E1100" s="69" t="s">
        <v>128</v>
      </c>
      <c r="F1100" s="69" t="s">
        <v>576</v>
      </c>
      <c r="G1100" s="69" t="s">
        <v>405</v>
      </c>
      <c r="H1100" s="69" t="s">
        <v>2846</v>
      </c>
      <c r="I1100" s="69" t="s">
        <v>399</v>
      </c>
      <c r="J1100" s="77">
        <v>5</v>
      </c>
      <c r="K1100" s="77">
        <v>146</v>
      </c>
      <c r="L1100" s="77">
        <v>730</v>
      </c>
      <c r="M1100" s="69" t="s">
        <v>3699</v>
      </c>
      <c r="N1100" s="69" t="s">
        <v>3700</v>
      </c>
    </row>
    <row r="1101" spans="1:14" ht="20.100000000000001" customHeight="1">
      <c r="A1101" s="69" t="s">
        <v>126</v>
      </c>
      <c r="B1101" s="69" t="s">
        <v>126</v>
      </c>
      <c r="C1101" s="69" t="s">
        <v>698</v>
      </c>
      <c r="D1101" s="69" t="s">
        <v>3698</v>
      </c>
      <c r="E1101" s="69" t="s">
        <v>128</v>
      </c>
      <c r="F1101" s="69" t="s">
        <v>576</v>
      </c>
      <c r="G1101" s="69" t="s">
        <v>405</v>
      </c>
      <c r="H1101" s="69" t="s">
        <v>2846</v>
      </c>
      <c r="I1101" s="69" t="s">
        <v>389</v>
      </c>
      <c r="J1101" s="77">
        <v>3</v>
      </c>
      <c r="K1101" s="77">
        <v>198</v>
      </c>
      <c r="L1101" s="77">
        <v>594</v>
      </c>
      <c r="M1101" s="69" t="s">
        <v>3699</v>
      </c>
      <c r="N1101" s="69" t="s">
        <v>3700</v>
      </c>
    </row>
    <row r="1102" spans="1:14" ht="20.100000000000001" customHeight="1">
      <c r="A1102" s="69" t="s">
        <v>126</v>
      </c>
      <c r="B1102" s="69" t="s">
        <v>126</v>
      </c>
      <c r="C1102" s="69" t="s">
        <v>698</v>
      </c>
      <c r="D1102" s="69" t="s">
        <v>3698</v>
      </c>
      <c r="E1102" s="69" t="s">
        <v>128</v>
      </c>
      <c r="F1102" s="69" t="s">
        <v>576</v>
      </c>
      <c r="G1102" s="69" t="s">
        <v>405</v>
      </c>
      <c r="H1102" s="69" t="s">
        <v>2846</v>
      </c>
      <c r="I1102" s="69" t="s">
        <v>398</v>
      </c>
      <c r="J1102" s="77">
        <v>2</v>
      </c>
      <c r="K1102" s="77">
        <v>252</v>
      </c>
      <c r="L1102" s="77">
        <v>504</v>
      </c>
      <c r="M1102" s="69" t="s">
        <v>3699</v>
      </c>
      <c r="N1102" s="69" t="s">
        <v>3700</v>
      </c>
    </row>
    <row r="1103" spans="1:14" ht="20.100000000000001" customHeight="1">
      <c r="A1103" s="69" t="s">
        <v>126</v>
      </c>
      <c r="B1103" s="69" t="s">
        <v>126</v>
      </c>
      <c r="C1103" s="69" t="s">
        <v>698</v>
      </c>
      <c r="D1103" s="69" t="s">
        <v>3701</v>
      </c>
      <c r="E1103" s="69" t="s">
        <v>562</v>
      </c>
      <c r="F1103" s="69" t="s">
        <v>2587</v>
      </c>
      <c r="G1103" s="69" t="s">
        <v>103</v>
      </c>
      <c r="H1103" s="69" t="s">
        <v>3702</v>
      </c>
      <c r="I1103" s="69" t="s">
        <v>432</v>
      </c>
      <c r="J1103" s="77">
        <v>1</v>
      </c>
      <c r="K1103" s="77">
        <v>480</v>
      </c>
      <c r="L1103" s="77">
        <v>480</v>
      </c>
      <c r="M1103" s="69" t="s">
        <v>3703</v>
      </c>
      <c r="N1103" s="69" t="s">
        <v>3704</v>
      </c>
    </row>
    <row r="1104" spans="1:14" ht="20.100000000000001" customHeight="1">
      <c r="A1104" s="69" t="s">
        <v>126</v>
      </c>
      <c r="B1104" s="69" t="s">
        <v>126</v>
      </c>
      <c r="C1104" s="69" t="s">
        <v>698</v>
      </c>
      <c r="D1104" s="69" t="s">
        <v>3705</v>
      </c>
      <c r="E1104" s="69" t="s">
        <v>548</v>
      </c>
      <c r="F1104" s="69" t="s">
        <v>339</v>
      </c>
      <c r="G1104" s="69" t="s">
        <v>382</v>
      </c>
      <c r="H1104" s="69" t="s">
        <v>424</v>
      </c>
      <c r="I1104" s="69" t="s">
        <v>419</v>
      </c>
      <c r="J1104" s="77">
        <v>1</v>
      </c>
      <c r="K1104" s="77">
        <v>300</v>
      </c>
      <c r="L1104" s="77">
        <v>300</v>
      </c>
      <c r="M1104" s="69" t="s">
        <v>2746</v>
      </c>
      <c r="N1104" s="69" t="s">
        <v>3704</v>
      </c>
    </row>
    <row r="1105" spans="1:14" ht="20.100000000000001" customHeight="1">
      <c r="A1105" s="69" t="s">
        <v>126</v>
      </c>
      <c r="B1105" s="69" t="s">
        <v>126</v>
      </c>
      <c r="C1105" s="69" t="s">
        <v>698</v>
      </c>
      <c r="D1105" s="69" t="s">
        <v>3705</v>
      </c>
      <c r="E1105" s="69" t="s">
        <v>548</v>
      </c>
      <c r="F1105" s="69" t="s">
        <v>339</v>
      </c>
      <c r="G1105" s="69" t="s">
        <v>382</v>
      </c>
      <c r="H1105" s="69" t="s">
        <v>424</v>
      </c>
      <c r="I1105" s="69" t="s">
        <v>432</v>
      </c>
      <c r="J1105" s="77">
        <v>1</v>
      </c>
      <c r="K1105" s="77">
        <v>300</v>
      </c>
      <c r="L1105" s="77">
        <v>300</v>
      </c>
      <c r="M1105" s="69" t="s">
        <v>2746</v>
      </c>
      <c r="N1105" s="69" t="s">
        <v>3704</v>
      </c>
    </row>
    <row r="1106" spans="1:14" ht="20.100000000000001" customHeight="1">
      <c r="A1106" s="69" t="s">
        <v>126</v>
      </c>
      <c r="B1106" s="69" t="s">
        <v>126</v>
      </c>
      <c r="C1106" s="69" t="s">
        <v>698</v>
      </c>
      <c r="D1106" s="69" t="s">
        <v>3705</v>
      </c>
      <c r="E1106" s="69" t="s">
        <v>548</v>
      </c>
      <c r="F1106" s="69" t="s">
        <v>339</v>
      </c>
      <c r="G1106" s="69" t="s">
        <v>382</v>
      </c>
      <c r="H1106" s="69" t="s">
        <v>545</v>
      </c>
      <c r="I1106" s="69" t="s">
        <v>423</v>
      </c>
      <c r="J1106" s="77">
        <v>3</v>
      </c>
      <c r="K1106" s="77">
        <v>460</v>
      </c>
      <c r="L1106" s="77">
        <v>1380</v>
      </c>
      <c r="M1106" s="69" t="s">
        <v>2746</v>
      </c>
      <c r="N1106" s="69" t="s">
        <v>3704</v>
      </c>
    </row>
    <row r="1107" spans="1:14" ht="20.100000000000001" customHeight="1">
      <c r="A1107" s="69" t="s">
        <v>126</v>
      </c>
      <c r="B1107" s="69" t="s">
        <v>126</v>
      </c>
      <c r="C1107" s="69" t="s">
        <v>698</v>
      </c>
      <c r="D1107" s="69" t="s">
        <v>3706</v>
      </c>
      <c r="E1107" s="69" t="s">
        <v>562</v>
      </c>
      <c r="F1107" s="69" t="s">
        <v>51</v>
      </c>
      <c r="G1107" s="69" t="s">
        <v>449</v>
      </c>
      <c r="H1107" s="69" t="s">
        <v>3707</v>
      </c>
      <c r="I1107" s="69" t="s">
        <v>419</v>
      </c>
      <c r="J1107" s="77">
        <v>1</v>
      </c>
      <c r="K1107" s="77">
        <v>138</v>
      </c>
      <c r="L1107" s="77">
        <v>138</v>
      </c>
      <c r="M1107" s="69" t="s">
        <v>3708</v>
      </c>
      <c r="N1107" s="69" t="s">
        <v>3704</v>
      </c>
    </row>
    <row r="1108" spans="1:14" ht="20.100000000000001" customHeight="1">
      <c r="A1108" s="69" t="s">
        <v>126</v>
      </c>
      <c r="B1108" s="69" t="s">
        <v>126</v>
      </c>
      <c r="C1108" s="69" t="s">
        <v>698</v>
      </c>
      <c r="D1108" s="69" t="s">
        <v>3706</v>
      </c>
      <c r="E1108" s="69" t="s">
        <v>562</v>
      </c>
      <c r="F1108" s="69" t="s">
        <v>51</v>
      </c>
      <c r="G1108" s="69" t="s">
        <v>449</v>
      </c>
      <c r="H1108" s="69" t="s">
        <v>3707</v>
      </c>
      <c r="I1108" s="69" t="s">
        <v>432</v>
      </c>
      <c r="J1108" s="77">
        <v>1</v>
      </c>
      <c r="K1108" s="77">
        <v>220</v>
      </c>
      <c r="L1108" s="77">
        <v>220</v>
      </c>
      <c r="M1108" s="69" t="s">
        <v>3708</v>
      </c>
      <c r="N1108" s="69" t="s">
        <v>3704</v>
      </c>
    </row>
    <row r="1109" spans="1:14" ht="20.100000000000001" customHeight="1">
      <c r="A1109" s="69" t="s">
        <v>126</v>
      </c>
      <c r="B1109" s="69" t="s">
        <v>126</v>
      </c>
      <c r="C1109" s="69" t="s">
        <v>698</v>
      </c>
      <c r="D1109" s="69" t="s">
        <v>3706</v>
      </c>
      <c r="E1109" s="69" t="s">
        <v>562</v>
      </c>
      <c r="F1109" s="69" t="s">
        <v>51</v>
      </c>
      <c r="G1109" s="69" t="s">
        <v>449</v>
      </c>
      <c r="H1109" s="69" t="s">
        <v>3707</v>
      </c>
      <c r="I1109" s="69" t="s">
        <v>423</v>
      </c>
      <c r="J1109" s="77">
        <v>1</v>
      </c>
      <c r="K1109" s="77">
        <v>385</v>
      </c>
      <c r="L1109" s="77">
        <v>385</v>
      </c>
      <c r="M1109" s="69" t="s">
        <v>3708</v>
      </c>
      <c r="N1109" s="69" t="s">
        <v>3704</v>
      </c>
    </row>
    <row r="1110" spans="1:14" ht="20.100000000000001" customHeight="1">
      <c r="A1110" s="69" t="s">
        <v>126</v>
      </c>
      <c r="B1110" s="69" t="s">
        <v>126</v>
      </c>
      <c r="C1110" s="69" t="s">
        <v>698</v>
      </c>
      <c r="D1110" s="69" t="s">
        <v>3709</v>
      </c>
      <c r="E1110" s="69" t="s">
        <v>562</v>
      </c>
      <c r="F1110" s="69" t="s">
        <v>2512</v>
      </c>
      <c r="G1110" s="69" t="s">
        <v>111</v>
      </c>
      <c r="H1110" s="69" t="s">
        <v>3710</v>
      </c>
      <c r="I1110" s="69" t="s">
        <v>423</v>
      </c>
      <c r="J1110" s="77">
        <v>2</v>
      </c>
      <c r="K1110" s="77">
        <v>257</v>
      </c>
      <c r="L1110" s="77">
        <v>514</v>
      </c>
      <c r="M1110" s="69" t="s">
        <v>3711</v>
      </c>
      <c r="N1110" s="69" t="s">
        <v>3704</v>
      </c>
    </row>
    <row r="1111" spans="1:14" ht="20.100000000000001" customHeight="1">
      <c r="A1111" s="69" t="s">
        <v>126</v>
      </c>
      <c r="B1111" s="69" t="s">
        <v>126</v>
      </c>
      <c r="C1111" s="69" t="s">
        <v>698</v>
      </c>
      <c r="D1111" s="69" t="s">
        <v>3709</v>
      </c>
      <c r="E1111" s="69" t="s">
        <v>562</v>
      </c>
      <c r="F1111" s="69" t="s">
        <v>2512</v>
      </c>
      <c r="G1111" s="69" t="s">
        <v>111</v>
      </c>
      <c r="H1111" s="69" t="s">
        <v>3712</v>
      </c>
      <c r="I1111" s="69" t="s">
        <v>400</v>
      </c>
      <c r="J1111" s="77">
        <v>1</v>
      </c>
      <c r="K1111" s="77">
        <v>433</v>
      </c>
      <c r="L1111" s="77">
        <v>433</v>
      </c>
      <c r="M1111" s="69" t="s">
        <v>3711</v>
      </c>
      <c r="N1111" s="69" t="s">
        <v>3704</v>
      </c>
    </row>
    <row r="1112" spans="1:14" ht="20.100000000000001" customHeight="1">
      <c r="A1112" s="69" t="s">
        <v>126</v>
      </c>
      <c r="B1112" s="69" t="s">
        <v>126</v>
      </c>
      <c r="C1112" s="69" t="s">
        <v>698</v>
      </c>
      <c r="D1112" s="69" t="s">
        <v>3709</v>
      </c>
      <c r="E1112" s="69" t="s">
        <v>562</v>
      </c>
      <c r="F1112" s="69" t="s">
        <v>2512</v>
      </c>
      <c r="G1112" s="69" t="s">
        <v>111</v>
      </c>
      <c r="H1112" s="69" t="s">
        <v>3710</v>
      </c>
      <c r="I1112" s="69" t="s">
        <v>399</v>
      </c>
      <c r="J1112" s="77">
        <v>1</v>
      </c>
      <c r="K1112" s="77">
        <v>541</v>
      </c>
      <c r="L1112" s="77">
        <v>541</v>
      </c>
      <c r="M1112" s="69" t="s">
        <v>3711</v>
      </c>
      <c r="N1112" s="69" t="s">
        <v>3704</v>
      </c>
    </row>
    <row r="1113" spans="1:14" ht="20.100000000000001" customHeight="1">
      <c r="A1113" s="69" t="s">
        <v>126</v>
      </c>
      <c r="B1113" s="69" t="s">
        <v>126</v>
      </c>
      <c r="C1113" s="69" t="s">
        <v>698</v>
      </c>
      <c r="D1113" s="69" t="s">
        <v>3713</v>
      </c>
      <c r="E1113" s="69" t="s">
        <v>128</v>
      </c>
      <c r="F1113" s="69" t="s">
        <v>576</v>
      </c>
      <c r="G1113" s="69" t="s">
        <v>2600</v>
      </c>
      <c r="H1113" s="69" t="s">
        <v>3058</v>
      </c>
      <c r="I1113" s="69" t="s">
        <v>400</v>
      </c>
      <c r="J1113" s="77">
        <v>5</v>
      </c>
      <c r="K1113" s="77">
        <v>105</v>
      </c>
      <c r="L1113" s="77">
        <v>525</v>
      </c>
      <c r="M1113" s="69" t="s">
        <v>3714</v>
      </c>
      <c r="N1113" s="69" t="s">
        <v>3704</v>
      </c>
    </row>
    <row r="1114" spans="1:14" ht="20.100000000000001" customHeight="1">
      <c r="A1114" s="69" t="s">
        <v>126</v>
      </c>
      <c r="B1114" s="69" t="s">
        <v>126</v>
      </c>
      <c r="C1114" s="69" t="s">
        <v>698</v>
      </c>
      <c r="D1114" s="69" t="s">
        <v>3713</v>
      </c>
      <c r="E1114" s="69" t="s">
        <v>128</v>
      </c>
      <c r="F1114" s="69" t="s">
        <v>576</v>
      </c>
      <c r="G1114" s="69" t="s">
        <v>2600</v>
      </c>
      <c r="H1114" s="69" t="s">
        <v>3715</v>
      </c>
      <c r="I1114" s="69" t="s">
        <v>400</v>
      </c>
      <c r="J1114" s="77">
        <v>0</v>
      </c>
      <c r="K1114" s="77">
        <v>205</v>
      </c>
      <c r="L1114" s="77">
        <v>0</v>
      </c>
      <c r="M1114" s="69" t="s">
        <v>3714</v>
      </c>
      <c r="N1114" s="69" t="s">
        <v>3704</v>
      </c>
    </row>
    <row r="1115" spans="1:14" ht="20.100000000000001" customHeight="1">
      <c r="A1115" s="69" t="s">
        <v>126</v>
      </c>
      <c r="B1115" s="69" t="s">
        <v>126</v>
      </c>
      <c r="C1115" s="69" t="s">
        <v>698</v>
      </c>
      <c r="D1115" s="69" t="s">
        <v>3713</v>
      </c>
      <c r="E1115" s="69" t="s">
        <v>128</v>
      </c>
      <c r="F1115" s="69" t="s">
        <v>576</v>
      </c>
      <c r="G1115" s="69" t="s">
        <v>405</v>
      </c>
      <c r="H1115" s="69" t="s">
        <v>3716</v>
      </c>
      <c r="I1115" s="69" t="s">
        <v>400</v>
      </c>
      <c r="J1115" s="77">
        <v>0</v>
      </c>
      <c r="K1115" s="77">
        <v>190</v>
      </c>
      <c r="L1115" s="77">
        <v>0</v>
      </c>
      <c r="M1115" s="69" t="s">
        <v>3717</v>
      </c>
      <c r="N1115" s="69" t="s">
        <v>3704</v>
      </c>
    </row>
    <row r="1116" spans="1:14" ht="20.100000000000001" customHeight="1">
      <c r="A1116" s="69" t="s">
        <v>126</v>
      </c>
      <c r="B1116" s="69" t="s">
        <v>126</v>
      </c>
      <c r="C1116" s="69" t="s">
        <v>698</v>
      </c>
      <c r="D1116" s="69" t="s">
        <v>3713</v>
      </c>
      <c r="E1116" s="69" t="s">
        <v>128</v>
      </c>
      <c r="F1116" s="69" t="s">
        <v>576</v>
      </c>
      <c r="G1116" s="69" t="s">
        <v>405</v>
      </c>
      <c r="H1116" s="69" t="s">
        <v>3716</v>
      </c>
      <c r="I1116" s="69" t="s">
        <v>414</v>
      </c>
      <c r="J1116" s="77">
        <v>0</v>
      </c>
      <c r="K1116" s="77">
        <v>175</v>
      </c>
      <c r="L1116" s="77">
        <v>0</v>
      </c>
      <c r="M1116" s="69" t="s">
        <v>3717</v>
      </c>
      <c r="N1116" s="69" t="s">
        <v>3704</v>
      </c>
    </row>
    <row r="1117" spans="1:14" ht="20.100000000000001" customHeight="1">
      <c r="A1117" s="69" t="s">
        <v>126</v>
      </c>
      <c r="B1117" s="69" t="s">
        <v>126</v>
      </c>
      <c r="C1117" s="69" t="s">
        <v>698</v>
      </c>
      <c r="D1117" s="69" t="s">
        <v>3713</v>
      </c>
      <c r="E1117" s="69" t="s">
        <v>128</v>
      </c>
      <c r="F1117" s="69" t="s">
        <v>576</v>
      </c>
      <c r="G1117" s="69" t="s">
        <v>2600</v>
      </c>
      <c r="H1117" s="69" t="s">
        <v>3058</v>
      </c>
      <c r="I1117" s="69" t="s">
        <v>399</v>
      </c>
      <c r="J1117" s="77">
        <v>14</v>
      </c>
      <c r="K1117" s="77">
        <v>158</v>
      </c>
      <c r="L1117" s="77">
        <v>2212</v>
      </c>
      <c r="M1117" s="69" t="s">
        <v>3714</v>
      </c>
      <c r="N1117" s="69" t="s">
        <v>3704</v>
      </c>
    </row>
    <row r="1118" spans="1:14" ht="20.100000000000001" customHeight="1">
      <c r="A1118" s="69" t="s">
        <v>126</v>
      </c>
      <c r="B1118" s="69" t="s">
        <v>126</v>
      </c>
      <c r="C1118" s="69" t="s">
        <v>698</v>
      </c>
      <c r="D1118" s="69" t="s">
        <v>3713</v>
      </c>
      <c r="E1118" s="69" t="s">
        <v>128</v>
      </c>
      <c r="F1118" s="69" t="s">
        <v>576</v>
      </c>
      <c r="G1118" s="69" t="s">
        <v>2600</v>
      </c>
      <c r="H1118" s="69" t="s">
        <v>3058</v>
      </c>
      <c r="I1118" s="69" t="s">
        <v>414</v>
      </c>
      <c r="J1118" s="77">
        <v>19</v>
      </c>
      <c r="K1118" s="77">
        <v>90</v>
      </c>
      <c r="L1118" s="77">
        <v>1710</v>
      </c>
      <c r="M1118" s="69" t="s">
        <v>3714</v>
      </c>
      <c r="N1118" s="69" t="s">
        <v>3704</v>
      </c>
    </row>
    <row r="1119" spans="1:14" ht="20.100000000000001" customHeight="1">
      <c r="A1119" s="69" t="s">
        <v>126</v>
      </c>
      <c r="B1119" s="69" t="s">
        <v>126</v>
      </c>
      <c r="C1119" s="69" t="s">
        <v>698</v>
      </c>
      <c r="D1119" s="69" t="s">
        <v>3713</v>
      </c>
      <c r="E1119" s="69" t="s">
        <v>128</v>
      </c>
      <c r="F1119" s="69" t="s">
        <v>576</v>
      </c>
      <c r="G1119" s="69" t="s">
        <v>2600</v>
      </c>
      <c r="H1119" s="69" t="s">
        <v>3058</v>
      </c>
      <c r="I1119" s="69" t="s">
        <v>400</v>
      </c>
      <c r="J1119" s="77">
        <v>8</v>
      </c>
      <c r="K1119" s="77">
        <v>105</v>
      </c>
      <c r="L1119" s="77">
        <v>840</v>
      </c>
      <c r="M1119" s="69" t="s">
        <v>3714</v>
      </c>
      <c r="N1119" s="69" t="s">
        <v>3704</v>
      </c>
    </row>
    <row r="1120" spans="1:14" ht="20.100000000000001" customHeight="1">
      <c r="A1120" s="69" t="s">
        <v>126</v>
      </c>
      <c r="B1120" s="69" t="s">
        <v>126</v>
      </c>
      <c r="C1120" s="69" t="s">
        <v>698</v>
      </c>
      <c r="D1120" s="69" t="s">
        <v>3718</v>
      </c>
      <c r="E1120" s="69" t="s">
        <v>562</v>
      </c>
      <c r="F1120" s="69" t="s">
        <v>3680</v>
      </c>
      <c r="G1120" s="69" t="s">
        <v>406</v>
      </c>
      <c r="H1120" s="69" t="s">
        <v>461</v>
      </c>
      <c r="I1120" s="69" t="s">
        <v>416</v>
      </c>
      <c r="J1120" s="77">
        <v>0</v>
      </c>
      <c r="K1120" s="77">
        <v>0</v>
      </c>
      <c r="L1120" s="77">
        <v>0</v>
      </c>
      <c r="M1120" s="69" t="s">
        <v>3719</v>
      </c>
      <c r="N1120" s="69" t="s">
        <v>3720</v>
      </c>
    </row>
    <row r="1121" spans="1:14" ht="20.100000000000001" customHeight="1">
      <c r="A1121" s="69" t="s">
        <v>126</v>
      </c>
      <c r="B1121" s="69" t="s">
        <v>126</v>
      </c>
      <c r="C1121" s="69" t="s">
        <v>698</v>
      </c>
      <c r="D1121" s="69" t="s">
        <v>3718</v>
      </c>
      <c r="E1121" s="69" t="s">
        <v>562</v>
      </c>
      <c r="F1121" s="69" t="s">
        <v>3680</v>
      </c>
      <c r="G1121" s="69" t="s">
        <v>406</v>
      </c>
      <c r="H1121" s="69" t="s">
        <v>461</v>
      </c>
      <c r="I1121" s="69" t="s">
        <v>400</v>
      </c>
      <c r="J1121" s="77">
        <v>9</v>
      </c>
      <c r="K1121" s="77">
        <v>224</v>
      </c>
      <c r="L1121" s="77">
        <v>2016</v>
      </c>
      <c r="M1121" s="69" t="s">
        <v>3719</v>
      </c>
      <c r="N1121" s="69" t="s">
        <v>3720</v>
      </c>
    </row>
    <row r="1122" spans="1:14" ht="20.100000000000001" customHeight="1">
      <c r="A1122" s="69" t="s">
        <v>126</v>
      </c>
      <c r="B1122" s="69" t="s">
        <v>126</v>
      </c>
      <c r="C1122" s="69" t="s">
        <v>698</v>
      </c>
      <c r="D1122" s="69" t="s">
        <v>3718</v>
      </c>
      <c r="E1122" s="69" t="s">
        <v>562</v>
      </c>
      <c r="F1122" s="69" t="s">
        <v>3680</v>
      </c>
      <c r="G1122" s="69" t="s">
        <v>3721</v>
      </c>
      <c r="H1122" s="69" t="s">
        <v>461</v>
      </c>
      <c r="I1122" s="69" t="s">
        <v>422</v>
      </c>
      <c r="J1122" s="77">
        <v>2</v>
      </c>
      <c r="K1122" s="77">
        <v>1260</v>
      </c>
      <c r="L1122" s="77">
        <v>2520</v>
      </c>
      <c r="M1122" s="69" t="s">
        <v>3722</v>
      </c>
      <c r="N1122" s="69" t="s">
        <v>3720</v>
      </c>
    </row>
    <row r="1123" spans="1:14" ht="20.100000000000001" customHeight="1">
      <c r="A1123" s="69" t="s">
        <v>126</v>
      </c>
      <c r="B1123" s="69" t="s">
        <v>126</v>
      </c>
      <c r="C1123" s="69" t="s">
        <v>698</v>
      </c>
      <c r="D1123" s="69" t="s">
        <v>3723</v>
      </c>
      <c r="E1123" s="69" t="s">
        <v>562</v>
      </c>
      <c r="F1123" s="69" t="s">
        <v>2976</v>
      </c>
      <c r="M1123" s="69" t="s">
        <v>3724</v>
      </c>
      <c r="N1123" s="69" t="s">
        <v>3720</v>
      </c>
    </row>
    <row r="1124" spans="1:14" ht="20.100000000000001" customHeight="1">
      <c r="A1124" s="69" t="s">
        <v>126</v>
      </c>
      <c r="B1124" s="69" t="s">
        <v>126</v>
      </c>
      <c r="C1124" s="69" t="s">
        <v>698</v>
      </c>
      <c r="D1124" s="69" t="s">
        <v>3723</v>
      </c>
      <c r="E1124" s="69" t="s">
        <v>562</v>
      </c>
      <c r="F1124" s="69" t="s">
        <v>2976</v>
      </c>
      <c r="M1124" s="69" t="s">
        <v>3724</v>
      </c>
      <c r="N1124" s="69" t="s">
        <v>3720</v>
      </c>
    </row>
    <row r="1125" spans="1:14" ht="20.100000000000001" customHeight="1">
      <c r="A1125" s="69" t="s">
        <v>126</v>
      </c>
      <c r="B1125" s="69" t="s">
        <v>126</v>
      </c>
      <c r="C1125" s="69" t="s">
        <v>698</v>
      </c>
      <c r="D1125" s="69" t="s">
        <v>3725</v>
      </c>
      <c r="E1125" s="69" t="s">
        <v>562</v>
      </c>
      <c r="F1125" s="69" t="s">
        <v>2551</v>
      </c>
      <c r="G1125" s="69" t="s">
        <v>2564</v>
      </c>
      <c r="H1125" s="69" t="s">
        <v>3726</v>
      </c>
      <c r="I1125" s="69" t="s">
        <v>419</v>
      </c>
      <c r="J1125" s="77">
        <v>3</v>
      </c>
      <c r="K1125" s="77">
        <v>65</v>
      </c>
      <c r="L1125" s="77">
        <v>195</v>
      </c>
      <c r="M1125" s="69" t="s">
        <v>3727</v>
      </c>
      <c r="N1125" s="69" t="s">
        <v>3704</v>
      </c>
    </row>
    <row r="1126" spans="1:14" ht="20.100000000000001" customHeight="1">
      <c r="A1126" s="69" t="s">
        <v>126</v>
      </c>
      <c r="B1126" s="69" t="s">
        <v>126</v>
      </c>
      <c r="C1126" s="69" t="s">
        <v>698</v>
      </c>
      <c r="D1126" s="69" t="s">
        <v>3725</v>
      </c>
      <c r="E1126" s="69" t="s">
        <v>562</v>
      </c>
      <c r="F1126" s="69" t="s">
        <v>2551</v>
      </c>
      <c r="G1126" s="69" t="s">
        <v>2564</v>
      </c>
      <c r="H1126" s="69" t="s">
        <v>3726</v>
      </c>
      <c r="I1126" s="69" t="s">
        <v>423</v>
      </c>
      <c r="J1126" s="77">
        <v>2</v>
      </c>
      <c r="K1126" s="77">
        <v>175</v>
      </c>
      <c r="L1126" s="77">
        <v>350</v>
      </c>
      <c r="M1126" s="69" t="s">
        <v>3727</v>
      </c>
      <c r="N1126" s="69" t="s">
        <v>3704</v>
      </c>
    </row>
    <row r="1127" spans="1:14" ht="20.100000000000001" customHeight="1">
      <c r="A1127" s="69" t="s">
        <v>126</v>
      </c>
      <c r="B1127" s="69" t="s">
        <v>126</v>
      </c>
      <c r="C1127" s="69" t="s">
        <v>698</v>
      </c>
      <c r="D1127" s="69" t="s">
        <v>3725</v>
      </c>
      <c r="E1127" s="69" t="s">
        <v>562</v>
      </c>
      <c r="F1127" s="69" t="s">
        <v>2551</v>
      </c>
      <c r="G1127" s="69" t="s">
        <v>121</v>
      </c>
      <c r="H1127" s="69" t="s">
        <v>3728</v>
      </c>
      <c r="I1127" s="69" t="s">
        <v>428</v>
      </c>
      <c r="J1127" s="77">
        <v>1</v>
      </c>
      <c r="K1127" s="77">
        <v>197</v>
      </c>
      <c r="L1127" s="77">
        <v>197</v>
      </c>
      <c r="M1127" s="69" t="s">
        <v>3729</v>
      </c>
      <c r="N1127" s="69" t="s">
        <v>3704</v>
      </c>
    </row>
    <row r="1128" spans="1:14" ht="20.100000000000001" customHeight="1">
      <c r="A1128" s="69" t="s">
        <v>126</v>
      </c>
      <c r="B1128" s="69" t="s">
        <v>126</v>
      </c>
      <c r="C1128" s="69" t="s">
        <v>698</v>
      </c>
      <c r="D1128" s="69" t="s">
        <v>3730</v>
      </c>
      <c r="E1128" s="69" t="s">
        <v>562</v>
      </c>
      <c r="F1128" s="69" t="s">
        <v>3680</v>
      </c>
      <c r="G1128" s="69" t="s">
        <v>406</v>
      </c>
      <c r="H1128" s="69" t="s">
        <v>461</v>
      </c>
      <c r="I1128" s="69" t="s">
        <v>400</v>
      </c>
      <c r="J1128" s="77">
        <v>21</v>
      </c>
      <c r="K1128" s="77">
        <v>224</v>
      </c>
      <c r="L1128" s="77">
        <v>4704</v>
      </c>
      <c r="M1128" s="69" t="s">
        <v>3731</v>
      </c>
      <c r="N1128" s="69" t="s">
        <v>3732</v>
      </c>
    </row>
    <row r="1129" spans="1:14" ht="20.100000000000001" customHeight="1">
      <c r="A1129" s="69" t="s">
        <v>126</v>
      </c>
      <c r="B1129" s="69" t="s">
        <v>126</v>
      </c>
      <c r="C1129" s="69" t="s">
        <v>698</v>
      </c>
      <c r="D1129" s="69" t="s">
        <v>3730</v>
      </c>
      <c r="E1129" s="69" t="s">
        <v>562</v>
      </c>
      <c r="F1129" s="69" t="s">
        <v>3680</v>
      </c>
      <c r="G1129" s="69" t="s">
        <v>406</v>
      </c>
      <c r="H1129" s="69" t="s">
        <v>461</v>
      </c>
      <c r="I1129" s="69" t="s">
        <v>400</v>
      </c>
      <c r="J1129" s="77">
        <v>2</v>
      </c>
      <c r="K1129" s="77">
        <v>224</v>
      </c>
      <c r="L1129" s="77">
        <v>448</v>
      </c>
      <c r="M1129" s="69" t="s">
        <v>3731</v>
      </c>
      <c r="N1129" s="69" t="s">
        <v>3732</v>
      </c>
    </row>
    <row r="1130" spans="1:14" ht="20.100000000000001" customHeight="1">
      <c r="A1130" s="69" t="s">
        <v>126</v>
      </c>
      <c r="B1130" s="69" t="s">
        <v>126</v>
      </c>
      <c r="C1130" s="69" t="s">
        <v>698</v>
      </c>
      <c r="D1130" s="69" t="s">
        <v>3733</v>
      </c>
      <c r="E1130" s="69" t="s">
        <v>562</v>
      </c>
      <c r="F1130" s="69" t="s">
        <v>3656</v>
      </c>
      <c r="G1130" s="69" t="s">
        <v>616</v>
      </c>
      <c r="H1130" s="69" t="s">
        <v>462</v>
      </c>
      <c r="I1130" s="69" t="s">
        <v>399</v>
      </c>
      <c r="J1130" s="77">
        <v>14</v>
      </c>
      <c r="K1130" s="77">
        <v>293</v>
      </c>
      <c r="L1130" s="77">
        <v>4102</v>
      </c>
      <c r="M1130" s="69" t="s">
        <v>3734</v>
      </c>
      <c r="N1130" s="69" t="s">
        <v>3732</v>
      </c>
    </row>
    <row r="1131" spans="1:14" ht="20.100000000000001" customHeight="1">
      <c r="A1131" s="69" t="s">
        <v>651</v>
      </c>
      <c r="B1131" s="69" t="s">
        <v>126</v>
      </c>
      <c r="C1131" s="69" t="s">
        <v>698</v>
      </c>
      <c r="D1131" s="69" t="s">
        <v>3735</v>
      </c>
      <c r="E1131" s="69" t="s">
        <v>562</v>
      </c>
      <c r="F1131" s="69" t="s">
        <v>2579</v>
      </c>
      <c r="G1131" s="69" t="s">
        <v>415</v>
      </c>
      <c r="H1131" s="69" t="s">
        <v>3736</v>
      </c>
      <c r="I1131" s="69" t="s">
        <v>472</v>
      </c>
      <c r="J1131" s="77">
        <v>7</v>
      </c>
      <c r="K1131" s="77">
        <v>1120</v>
      </c>
      <c r="L1131" s="77">
        <v>7840</v>
      </c>
      <c r="M1131" s="69" t="s">
        <v>3737</v>
      </c>
      <c r="N1131" s="69" t="s">
        <v>3732</v>
      </c>
    </row>
    <row r="1132" spans="1:14" ht="20.100000000000001" customHeight="1">
      <c r="A1132" s="69" t="s">
        <v>126</v>
      </c>
      <c r="B1132" s="69" t="s">
        <v>126</v>
      </c>
      <c r="C1132" s="69" t="s">
        <v>698</v>
      </c>
      <c r="D1132" s="69" t="s">
        <v>3738</v>
      </c>
      <c r="E1132" s="69" t="s">
        <v>562</v>
      </c>
      <c r="F1132" s="69" t="s">
        <v>3632</v>
      </c>
      <c r="G1132" s="69" t="s">
        <v>382</v>
      </c>
      <c r="H1132" s="69" t="s">
        <v>3634</v>
      </c>
      <c r="I1132" s="69" t="s">
        <v>472</v>
      </c>
      <c r="J1132" s="77">
        <v>12</v>
      </c>
      <c r="K1132" s="77">
        <v>1021</v>
      </c>
      <c r="L1132" s="77">
        <v>12252</v>
      </c>
      <c r="M1132" s="69" t="s">
        <v>532</v>
      </c>
      <c r="N1132" s="69" t="s">
        <v>3739</v>
      </c>
    </row>
    <row r="1133" spans="1:14" ht="20.100000000000001" customHeight="1">
      <c r="A1133" s="69" t="s">
        <v>651</v>
      </c>
      <c r="B1133" s="69" t="s">
        <v>126</v>
      </c>
      <c r="C1133" s="69" t="s">
        <v>698</v>
      </c>
      <c r="D1133" s="69" t="s">
        <v>3740</v>
      </c>
      <c r="E1133" s="69" t="s">
        <v>562</v>
      </c>
      <c r="F1133" s="69" t="s">
        <v>576</v>
      </c>
      <c r="G1133" s="69" t="s">
        <v>405</v>
      </c>
      <c r="H1133" s="69" t="s">
        <v>3741</v>
      </c>
      <c r="I1133" s="69" t="s">
        <v>400</v>
      </c>
      <c r="J1133" s="77">
        <v>2</v>
      </c>
      <c r="K1133" s="77">
        <v>98</v>
      </c>
      <c r="L1133" s="77">
        <v>196</v>
      </c>
      <c r="M1133" s="69" t="s">
        <v>3742</v>
      </c>
      <c r="N1133" s="69" t="s">
        <v>3743</v>
      </c>
    </row>
    <row r="1134" spans="1:14" ht="20.100000000000001" customHeight="1">
      <c r="A1134" s="69" t="s">
        <v>651</v>
      </c>
      <c r="B1134" s="69" t="s">
        <v>126</v>
      </c>
      <c r="C1134" s="69" t="s">
        <v>698</v>
      </c>
      <c r="D1134" s="69" t="s">
        <v>3740</v>
      </c>
      <c r="E1134" s="69" t="s">
        <v>562</v>
      </c>
      <c r="F1134" s="69" t="s">
        <v>576</v>
      </c>
      <c r="G1134" s="69" t="s">
        <v>3744</v>
      </c>
      <c r="H1134" s="69" t="s">
        <v>3745</v>
      </c>
      <c r="I1134" s="69" t="s">
        <v>398</v>
      </c>
      <c r="J1134" s="77">
        <v>3</v>
      </c>
      <c r="K1134" s="77">
        <v>65</v>
      </c>
      <c r="L1134" s="77">
        <v>195</v>
      </c>
      <c r="M1134" s="69" t="s">
        <v>3746</v>
      </c>
      <c r="N1134" s="69" t="s">
        <v>3743</v>
      </c>
    </row>
    <row r="1135" spans="1:14" ht="20.100000000000001" customHeight="1">
      <c r="A1135" s="69" t="s">
        <v>126</v>
      </c>
      <c r="B1135" s="69" t="s">
        <v>126</v>
      </c>
      <c r="C1135" s="69" t="s">
        <v>698</v>
      </c>
      <c r="D1135" s="69" t="s">
        <v>3747</v>
      </c>
      <c r="E1135" s="69" t="s">
        <v>548</v>
      </c>
      <c r="F1135" s="69" t="s">
        <v>339</v>
      </c>
      <c r="G1135" s="69" t="s">
        <v>382</v>
      </c>
      <c r="H1135" s="69" t="s">
        <v>545</v>
      </c>
      <c r="I1135" s="69" t="s">
        <v>398</v>
      </c>
      <c r="J1135" s="77">
        <v>1</v>
      </c>
      <c r="K1135" s="77">
        <v>460</v>
      </c>
      <c r="L1135" s="77">
        <v>460</v>
      </c>
      <c r="M1135" s="69" t="s">
        <v>2746</v>
      </c>
      <c r="N1135" s="69" t="s">
        <v>3748</v>
      </c>
    </row>
    <row r="1136" spans="1:14" ht="20.100000000000001" customHeight="1">
      <c r="A1136" s="69" t="s">
        <v>126</v>
      </c>
      <c r="B1136" s="69" t="s">
        <v>126</v>
      </c>
      <c r="C1136" s="69" t="s">
        <v>698</v>
      </c>
      <c r="D1136" s="69" t="s">
        <v>3749</v>
      </c>
      <c r="E1136" s="69" t="s">
        <v>128</v>
      </c>
      <c r="F1136" s="69" t="s">
        <v>576</v>
      </c>
      <c r="G1136" s="69" t="s">
        <v>397</v>
      </c>
      <c r="H1136" s="69" t="s">
        <v>3750</v>
      </c>
      <c r="I1136" s="69" t="s">
        <v>423</v>
      </c>
      <c r="J1136" s="77">
        <v>168</v>
      </c>
      <c r="K1136" s="77">
        <v>67</v>
      </c>
      <c r="L1136" s="77">
        <v>11256</v>
      </c>
      <c r="M1136" s="69" t="s">
        <v>3751</v>
      </c>
      <c r="N1136" s="69" t="s">
        <v>3752</v>
      </c>
    </row>
    <row r="1137" spans="1:14" ht="20.100000000000001" customHeight="1">
      <c r="A1137" s="69" t="s">
        <v>126</v>
      </c>
      <c r="B1137" s="69" t="s">
        <v>126</v>
      </c>
      <c r="C1137" s="69" t="s">
        <v>698</v>
      </c>
      <c r="D1137" s="69" t="s">
        <v>3749</v>
      </c>
      <c r="E1137" s="69" t="s">
        <v>128</v>
      </c>
      <c r="F1137" s="69" t="s">
        <v>576</v>
      </c>
      <c r="G1137" s="69" t="s">
        <v>397</v>
      </c>
      <c r="H1137" s="69" t="s">
        <v>3750</v>
      </c>
      <c r="I1137" s="69" t="s">
        <v>414</v>
      </c>
      <c r="J1137" s="77">
        <v>111</v>
      </c>
      <c r="K1137" s="77">
        <v>81</v>
      </c>
      <c r="L1137" s="77">
        <v>8991</v>
      </c>
      <c r="M1137" s="69" t="s">
        <v>3751</v>
      </c>
      <c r="N1137" s="69" t="s">
        <v>3752</v>
      </c>
    </row>
    <row r="1138" spans="1:14" ht="20.100000000000001" customHeight="1">
      <c r="A1138" s="69" t="s">
        <v>126</v>
      </c>
      <c r="B1138" s="69" t="s">
        <v>126</v>
      </c>
      <c r="C1138" s="69" t="s">
        <v>698</v>
      </c>
      <c r="D1138" s="69" t="s">
        <v>3749</v>
      </c>
      <c r="E1138" s="69" t="s">
        <v>128</v>
      </c>
      <c r="F1138" s="69" t="s">
        <v>576</v>
      </c>
      <c r="G1138" s="69" t="s">
        <v>397</v>
      </c>
      <c r="H1138" s="69" t="s">
        <v>3750</v>
      </c>
      <c r="I1138" s="69" t="s">
        <v>400</v>
      </c>
      <c r="J1138" s="77">
        <v>85</v>
      </c>
      <c r="K1138" s="77">
        <v>90</v>
      </c>
      <c r="L1138" s="77">
        <v>7650</v>
      </c>
      <c r="M1138" s="69" t="s">
        <v>3751</v>
      </c>
      <c r="N1138" s="69" t="s">
        <v>3752</v>
      </c>
    </row>
    <row r="1139" spans="1:14" ht="20.100000000000001" customHeight="1">
      <c r="A1139" s="69" t="s">
        <v>126</v>
      </c>
      <c r="B1139" s="69" t="s">
        <v>126</v>
      </c>
      <c r="C1139" s="69" t="s">
        <v>698</v>
      </c>
      <c r="D1139" s="69" t="s">
        <v>3749</v>
      </c>
      <c r="E1139" s="69" t="s">
        <v>128</v>
      </c>
      <c r="F1139" s="69" t="s">
        <v>576</v>
      </c>
      <c r="G1139" s="69" t="s">
        <v>397</v>
      </c>
      <c r="H1139" s="69" t="s">
        <v>3750</v>
      </c>
      <c r="I1139" s="69" t="s">
        <v>399</v>
      </c>
      <c r="J1139" s="77">
        <v>64</v>
      </c>
      <c r="K1139" s="77">
        <v>127</v>
      </c>
      <c r="L1139" s="77">
        <v>8128</v>
      </c>
      <c r="M1139" s="69" t="s">
        <v>3751</v>
      </c>
      <c r="N1139" s="69" t="s">
        <v>3752</v>
      </c>
    </row>
    <row r="1140" spans="1:14" ht="20.100000000000001" customHeight="1">
      <c r="A1140" s="69" t="s">
        <v>126</v>
      </c>
      <c r="B1140" s="69" t="s">
        <v>126</v>
      </c>
      <c r="C1140" s="69" t="s">
        <v>698</v>
      </c>
      <c r="D1140" s="69" t="s">
        <v>3749</v>
      </c>
      <c r="E1140" s="69" t="s">
        <v>128</v>
      </c>
      <c r="F1140" s="69" t="s">
        <v>576</v>
      </c>
      <c r="G1140" s="69" t="s">
        <v>388</v>
      </c>
      <c r="H1140" s="69" t="s">
        <v>523</v>
      </c>
      <c r="I1140" s="69" t="s">
        <v>389</v>
      </c>
      <c r="J1140" s="77">
        <v>72</v>
      </c>
      <c r="K1140" s="77">
        <v>218</v>
      </c>
      <c r="L1140" s="77">
        <v>15696</v>
      </c>
      <c r="M1140" s="69" t="s">
        <v>3751</v>
      </c>
      <c r="N1140" s="69" t="s">
        <v>3752</v>
      </c>
    </row>
    <row r="1141" spans="1:14" ht="20.100000000000001" customHeight="1">
      <c r="A1141" s="69" t="s">
        <v>126</v>
      </c>
      <c r="B1141" s="69" t="s">
        <v>126</v>
      </c>
      <c r="C1141" s="69" t="s">
        <v>698</v>
      </c>
      <c r="D1141" s="69" t="s">
        <v>3749</v>
      </c>
      <c r="E1141" s="69" t="s">
        <v>128</v>
      </c>
      <c r="F1141" s="69" t="s">
        <v>576</v>
      </c>
      <c r="G1141" s="69" t="s">
        <v>388</v>
      </c>
      <c r="H1141" s="69" t="s">
        <v>523</v>
      </c>
      <c r="I1141" s="69" t="s">
        <v>398</v>
      </c>
      <c r="J1141" s="77">
        <v>161</v>
      </c>
      <c r="K1141" s="77">
        <v>257</v>
      </c>
      <c r="L1141" s="77">
        <v>41377</v>
      </c>
      <c r="M1141" s="69" t="s">
        <v>3751</v>
      </c>
      <c r="N1141" s="69" t="s">
        <v>3752</v>
      </c>
    </row>
    <row r="1142" spans="1:14" ht="20.100000000000001" customHeight="1">
      <c r="A1142" s="69" t="s">
        <v>126</v>
      </c>
      <c r="B1142" s="69" t="s">
        <v>126</v>
      </c>
      <c r="C1142" s="69" t="s">
        <v>698</v>
      </c>
      <c r="D1142" s="69" t="s">
        <v>3749</v>
      </c>
      <c r="E1142" s="69" t="s">
        <v>128</v>
      </c>
      <c r="F1142" s="69" t="s">
        <v>576</v>
      </c>
      <c r="G1142" s="69" t="s">
        <v>388</v>
      </c>
      <c r="H1142" s="69" t="s">
        <v>523</v>
      </c>
      <c r="I1142" s="69" t="s">
        <v>422</v>
      </c>
      <c r="J1142" s="77">
        <v>73</v>
      </c>
      <c r="K1142" s="77">
        <v>446</v>
      </c>
      <c r="L1142" s="77">
        <v>32558</v>
      </c>
      <c r="M1142" s="69" t="s">
        <v>3751</v>
      </c>
      <c r="N1142" s="69" t="s">
        <v>3752</v>
      </c>
    </row>
    <row r="1143" spans="1:14" ht="20.100000000000001" customHeight="1">
      <c r="A1143" s="69" t="s">
        <v>126</v>
      </c>
      <c r="B1143" s="69" t="s">
        <v>126</v>
      </c>
      <c r="C1143" s="69" t="s">
        <v>698</v>
      </c>
      <c r="D1143" s="69" t="s">
        <v>3749</v>
      </c>
      <c r="E1143" s="69" t="s">
        <v>128</v>
      </c>
      <c r="F1143" s="69" t="s">
        <v>576</v>
      </c>
      <c r="G1143" s="69" t="s">
        <v>388</v>
      </c>
      <c r="H1143" s="69" t="s">
        <v>523</v>
      </c>
      <c r="I1143" s="69" t="s">
        <v>416</v>
      </c>
      <c r="J1143" s="77">
        <v>14</v>
      </c>
      <c r="K1143" s="77">
        <v>512</v>
      </c>
      <c r="L1143" s="77">
        <v>7168</v>
      </c>
      <c r="M1143" s="69" t="s">
        <v>3751</v>
      </c>
      <c r="N1143" s="69" t="s">
        <v>3752</v>
      </c>
    </row>
    <row r="1144" spans="1:14" ht="20.100000000000001" customHeight="1">
      <c r="A1144" s="69" t="s">
        <v>126</v>
      </c>
      <c r="B1144" s="69" t="s">
        <v>126</v>
      </c>
      <c r="C1144" s="69" t="s">
        <v>698</v>
      </c>
      <c r="D1144" s="69" t="s">
        <v>3749</v>
      </c>
      <c r="E1144" s="69" t="s">
        <v>128</v>
      </c>
      <c r="F1144" s="69" t="s">
        <v>576</v>
      </c>
      <c r="G1144" s="69" t="s">
        <v>388</v>
      </c>
      <c r="H1144" s="69" t="s">
        <v>523</v>
      </c>
      <c r="I1144" s="69" t="s">
        <v>411</v>
      </c>
      <c r="J1144" s="77">
        <v>26</v>
      </c>
      <c r="K1144" s="77">
        <v>700</v>
      </c>
      <c r="L1144" s="77">
        <v>18200</v>
      </c>
      <c r="M1144" s="69" t="s">
        <v>3751</v>
      </c>
      <c r="N1144" s="69" t="s">
        <v>3752</v>
      </c>
    </row>
    <row r="1145" spans="1:14" ht="20.100000000000001" customHeight="1">
      <c r="A1145" s="69" t="s">
        <v>126</v>
      </c>
      <c r="B1145" s="69" t="s">
        <v>126</v>
      </c>
      <c r="C1145" s="69" t="s">
        <v>698</v>
      </c>
      <c r="D1145" s="69" t="s">
        <v>3749</v>
      </c>
      <c r="E1145" s="69" t="s">
        <v>128</v>
      </c>
      <c r="F1145" s="69" t="s">
        <v>576</v>
      </c>
      <c r="G1145" s="69" t="s">
        <v>388</v>
      </c>
      <c r="H1145" s="69" t="s">
        <v>523</v>
      </c>
      <c r="I1145" s="69" t="s">
        <v>472</v>
      </c>
      <c r="J1145" s="77">
        <v>44</v>
      </c>
      <c r="K1145" s="77">
        <v>896</v>
      </c>
      <c r="L1145" s="77">
        <v>39424</v>
      </c>
      <c r="M1145" s="69" t="s">
        <v>3751</v>
      </c>
      <c r="N1145" s="69" t="s">
        <v>3752</v>
      </c>
    </row>
    <row r="1146" spans="1:14" ht="20.100000000000001" customHeight="1">
      <c r="A1146" s="69" t="s">
        <v>126</v>
      </c>
      <c r="B1146" s="69" t="s">
        <v>126</v>
      </c>
      <c r="C1146" s="69" t="s">
        <v>698</v>
      </c>
      <c r="D1146" s="69" t="s">
        <v>3749</v>
      </c>
      <c r="E1146" s="69" t="s">
        <v>128</v>
      </c>
      <c r="F1146" s="69" t="s">
        <v>576</v>
      </c>
      <c r="G1146" s="69" t="s">
        <v>388</v>
      </c>
      <c r="H1146" s="69" t="s">
        <v>523</v>
      </c>
      <c r="I1146" s="69" t="s">
        <v>507</v>
      </c>
      <c r="J1146" s="77">
        <v>2</v>
      </c>
      <c r="K1146" s="77">
        <v>1649</v>
      </c>
      <c r="L1146" s="77">
        <v>3298</v>
      </c>
      <c r="M1146" s="69" t="s">
        <v>3751</v>
      </c>
      <c r="N1146" s="69" t="s">
        <v>3752</v>
      </c>
    </row>
    <row r="1147" spans="1:14" ht="20.100000000000001" customHeight="1">
      <c r="A1147" s="69" t="s">
        <v>126</v>
      </c>
      <c r="B1147" s="69" t="s">
        <v>126</v>
      </c>
      <c r="C1147" s="69" t="s">
        <v>698</v>
      </c>
      <c r="D1147" s="69" t="s">
        <v>3749</v>
      </c>
      <c r="E1147" s="69" t="s">
        <v>128</v>
      </c>
      <c r="F1147" s="69" t="s">
        <v>576</v>
      </c>
      <c r="G1147" s="69" t="s">
        <v>388</v>
      </c>
      <c r="H1147" s="69" t="s">
        <v>523</v>
      </c>
      <c r="I1147" s="69" t="s">
        <v>518</v>
      </c>
      <c r="J1147" s="77">
        <v>2</v>
      </c>
      <c r="K1147" s="77">
        <v>4491</v>
      </c>
      <c r="L1147" s="77">
        <v>8982</v>
      </c>
      <c r="M1147" s="69" t="s">
        <v>3751</v>
      </c>
      <c r="N1147" s="69" t="s">
        <v>3752</v>
      </c>
    </row>
    <row r="1148" spans="1:14" ht="20.100000000000001" customHeight="1">
      <c r="A1148" s="69" t="s">
        <v>126</v>
      </c>
      <c r="B1148" s="69" t="s">
        <v>126</v>
      </c>
      <c r="C1148" s="69" t="s">
        <v>698</v>
      </c>
      <c r="D1148" s="69" t="s">
        <v>3749</v>
      </c>
      <c r="E1148" s="69" t="s">
        <v>128</v>
      </c>
      <c r="F1148" s="69" t="s">
        <v>576</v>
      </c>
      <c r="G1148" s="69" t="s">
        <v>388</v>
      </c>
      <c r="H1148" s="69" t="s">
        <v>523</v>
      </c>
      <c r="I1148" s="69" t="s">
        <v>555</v>
      </c>
      <c r="J1148" s="77">
        <v>2</v>
      </c>
      <c r="K1148" s="77">
        <v>7187</v>
      </c>
      <c r="L1148" s="77">
        <v>14374</v>
      </c>
      <c r="M1148" s="69" t="s">
        <v>3751</v>
      </c>
      <c r="N1148" s="69" t="s">
        <v>3752</v>
      </c>
    </row>
    <row r="1149" spans="1:14" ht="20.100000000000001" customHeight="1">
      <c r="A1149" s="69" t="s">
        <v>651</v>
      </c>
      <c r="B1149" s="69" t="s">
        <v>126</v>
      </c>
      <c r="C1149" s="69" t="s">
        <v>698</v>
      </c>
      <c r="D1149" s="69" t="s">
        <v>3753</v>
      </c>
      <c r="E1149" s="69" t="s">
        <v>562</v>
      </c>
      <c r="F1149" s="69" t="s">
        <v>3680</v>
      </c>
      <c r="M1149" s="69" t="s">
        <v>3754</v>
      </c>
      <c r="N1149" s="69" t="s">
        <v>3657</v>
      </c>
    </row>
    <row r="1150" spans="1:14" ht="20.100000000000001" customHeight="1">
      <c r="A1150" s="69" t="s">
        <v>651</v>
      </c>
      <c r="B1150" s="69" t="s">
        <v>126</v>
      </c>
      <c r="C1150" s="69" t="s">
        <v>698</v>
      </c>
      <c r="D1150" s="69" t="s">
        <v>3753</v>
      </c>
      <c r="E1150" s="69" t="s">
        <v>562</v>
      </c>
      <c r="F1150" s="69" t="s">
        <v>3680</v>
      </c>
      <c r="M1150" s="69" t="s">
        <v>3754</v>
      </c>
      <c r="N1150" s="69" t="s">
        <v>3657</v>
      </c>
    </row>
    <row r="1151" spans="1:14" ht="20.100000000000001" customHeight="1">
      <c r="A1151" s="69" t="s">
        <v>651</v>
      </c>
      <c r="B1151" s="69" t="s">
        <v>126</v>
      </c>
      <c r="C1151" s="69" t="s">
        <v>698</v>
      </c>
      <c r="D1151" s="69" t="s">
        <v>3753</v>
      </c>
      <c r="E1151" s="69" t="s">
        <v>562</v>
      </c>
      <c r="F1151" s="69" t="s">
        <v>3680</v>
      </c>
      <c r="M1151" s="69" t="s">
        <v>3754</v>
      </c>
      <c r="N1151" s="69" t="s">
        <v>3657</v>
      </c>
    </row>
    <row r="1152" spans="1:14" ht="20.100000000000001" customHeight="1">
      <c r="A1152" s="69" t="s">
        <v>651</v>
      </c>
      <c r="B1152" s="69" t="s">
        <v>126</v>
      </c>
      <c r="C1152" s="69" t="s">
        <v>698</v>
      </c>
      <c r="D1152" s="69" t="s">
        <v>3753</v>
      </c>
      <c r="E1152" s="69" t="s">
        <v>562</v>
      </c>
      <c r="F1152" s="69" t="s">
        <v>3680</v>
      </c>
      <c r="M1152" s="69" t="s">
        <v>3755</v>
      </c>
      <c r="N1152" s="69" t="s">
        <v>3657</v>
      </c>
    </row>
    <row r="1153" spans="1:14" ht="20.100000000000001" customHeight="1">
      <c r="A1153" s="69" t="s">
        <v>651</v>
      </c>
      <c r="B1153" s="69" t="s">
        <v>126</v>
      </c>
      <c r="C1153" s="69" t="s">
        <v>698</v>
      </c>
      <c r="D1153" s="69" t="s">
        <v>3753</v>
      </c>
      <c r="E1153" s="69" t="s">
        <v>562</v>
      </c>
      <c r="F1153" s="69" t="s">
        <v>3680</v>
      </c>
      <c r="M1153" s="69" t="s">
        <v>3755</v>
      </c>
      <c r="N1153" s="69" t="s">
        <v>3657</v>
      </c>
    </row>
    <row r="1154" spans="1:14" ht="20.100000000000001" customHeight="1">
      <c r="A1154" s="69" t="s">
        <v>651</v>
      </c>
      <c r="B1154" s="69" t="s">
        <v>126</v>
      </c>
      <c r="C1154" s="69" t="s">
        <v>698</v>
      </c>
      <c r="D1154" s="69" t="s">
        <v>3756</v>
      </c>
      <c r="E1154" s="69" t="s">
        <v>128</v>
      </c>
      <c r="F1154" s="69" t="s">
        <v>576</v>
      </c>
      <c r="G1154" s="69" t="s">
        <v>405</v>
      </c>
      <c r="H1154" s="69" t="s">
        <v>3757</v>
      </c>
      <c r="I1154" s="69" t="s">
        <v>400</v>
      </c>
      <c r="J1154" s="77">
        <v>6</v>
      </c>
      <c r="K1154" s="77">
        <v>98</v>
      </c>
      <c r="L1154" s="77">
        <v>588</v>
      </c>
      <c r="M1154" s="69" t="s">
        <v>3758</v>
      </c>
      <c r="N1154" s="69" t="s">
        <v>3759</v>
      </c>
    </row>
    <row r="1155" spans="1:14" ht="20.100000000000001" customHeight="1">
      <c r="A1155" s="69" t="s">
        <v>651</v>
      </c>
      <c r="B1155" s="69" t="s">
        <v>126</v>
      </c>
      <c r="C1155" s="69" t="s">
        <v>698</v>
      </c>
      <c r="D1155" s="69" t="s">
        <v>3756</v>
      </c>
      <c r="E1155" s="69" t="s">
        <v>128</v>
      </c>
      <c r="F1155" s="69" t="s">
        <v>576</v>
      </c>
      <c r="G1155" s="69" t="s">
        <v>3760</v>
      </c>
      <c r="H1155" s="69" t="s">
        <v>3741</v>
      </c>
      <c r="I1155" s="69" t="s">
        <v>414</v>
      </c>
      <c r="J1155" s="77">
        <v>2</v>
      </c>
      <c r="K1155" s="77">
        <v>76</v>
      </c>
      <c r="L1155" s="77">
        <v>152</v>
      </c>
      <c r="M1155" s="69" t="s">
        <v>3761</v>
      </c>
      <c r="N1155" s="69" t="s">
        <v>3762</v>
      </c>
    </row>
    <row r="1156" spans="1:14" ht="20.100000000000001" customHeight="1">
      <c r="A1156" s="69" t="s">
        <v>651</v>
      </c>
      <c r="B1156" s="69" t="s">
        <v>126</v>
      </c>
      <c r="C1156" s="69" t="s">
        <v>698</v>
      </c>
      <c r="D1156" s="69" t="s">
        <v>3756</v>
      </c>
      <c r="E1156" s="69" t="s">
        <v>128</v>
      </c>
      <c r="F1156" s="69" t="s">
        <v>576</v>
      </c>
      <c r="G1156" s="69" t="s">
        <v>3760</v>
      </c>
      <c r="H1156" s="69" t="s">
        <v>3741</v>
      </c>
      <c r="I1156" s="69" t="s">
        <v>400</v>
      </c>
      <c r="J1156" s="77">
        <v>2</v>
      </c>
      <c r="K1156" s="77">
        <v>91</v>
      </c>
      <c r="L1156" s="77">
        <v>182</v>
      </c>
      <c r="M1156" s="69" t="s">
        <v>3761</v>
      </c>
      <c r="N1156" s="69" t="s">
        <v>3762</v>
      </c>
    </row>
    <row r="1157" spans="1:14" ht="20.100000000000001" customHeight="1">
      <c r="A1157" s="69" t="s">
        <v>651</v>
      </c>
      <c r="B1157" s="69" t="s">
        <v>126</v>
      </c>
      <c r="C1157" s="69" t="s">
        <v>698</v>
      </c>
      <c r="D1157" s="69" t="s">
        <v>3763</v>
      </c>
      <c r="E1157" s="69" t="s">
        <v>128</v>
      </c>
      <c r="F1157" s="69" t="s">
        <v>576</v>
      </c>
      <c r="G1157" s="69" t="s">
        <v>3764</v>
      </c>
      <c r="H1157" s="69" t="s">
        <v>3765</v>
      </c>
      <c r="I1157" s="69" t="s">
        <v>414</v>
      </c>
      <c r="J1157" s="77">
        <v>1</v>
      </c>
      <c r="K1157" s="77">
        <v>177</v>
      </c>
      <c r="L1157" s="77">
        <v>177</v>
      </c>
      <c r="M1157" s="69" t="s">
        <v>3766</v>
      </c>
      <c r="N1157" s="69" t="s">
        <v>3767</v>
      </c>
    </row>
    <row r="1158" spans="1:14" ht="20.100000000000001" customHeight="1">
      <c r="A1158" s="69" t="s">
        <v>651</v>
      </c>
      <c r="B1158" s="69" t="s">
        <v>126</v>
      </c>
      <c r="C1158" s="69" t="s">
        <v>698</v>
      </c>
      <c r="D1158" s="69" t="s">
        <v>3768</v>
      </c>
      <c r="E1158" s="69" t="s">
        <v>562</v>
      </c>
      <c r="F1158" s="69" t="s">
        <v>2556</v>
      </c>
      <c r="G1158" s="69" t="s">
        <v>430</v>
      </c>
      <c r="H1158" s="69" t="s">
        <v>445</v>
      </c>
      <c r="I1158" s="69" t="s">
        <v>400</v>
      </c>
      <c r="J1158" s="77">
        <v>1</v>
      </c>
      <c r="K1158" s="77">
        <v>155</v>
      </c>
      <c r="L1158" s="77">
        <v>155</v>
      </c>
      <c r="M1158" s="69" t="s">
        <v>3769</v>
      </c>
      <c r="N1158" s="69" t="s">
        <v>3762</v>
      </c>
    </row>
    <row r="1159" spans="1:14" ht="20.100000000000001" customHeight="1">
      <c r="A1159" s="69" t="s">
        <v>651</v>
      </c>
      <c r="B1159" s="69" t="s">
        <v>126</v>
      </c>
      <c r="C1159" s="69" t="s">
        <v>698</v>
      </c>
      <c r="D1159" s="69" t="s">
        <v>3770</v>
      </c>
      <c r="E1159" s="69" t="s">
        <v>548</v>
      </c>
      <c r="F1159" s="69" t="s">
        <v>3632</v>
      </c>
      <c r="G1159" s="69" t="s">
        <v>382</v>
      </c>
      <c r="H1159" s="69" t="s">
        <v>385</v>
      </c>
      <c r="I1159" s="69" t="s">
        <v>399</v>
      </c>
      <c r="J1159" s="77">
        <v>3</v>
      </c>
      <c r="K1159" s="77">
        <v>423</v>
      </c>
      <c r="L1159" s="77">
        <v>1269</v>
      </c>
      <c r="M1159" s="69" t="s">
        <v>532</v>
      </c>
      <c r="N1159" s="69" t="s">
        <v>3771</v>
      </c>
    </row>
    <row r="1160" spans="1:14" ht="20.100000000000001" customHeight="1">
      <c r="A1160" s="69" t="s">
        <v>651</v>
      </c>
      <c r="B1160" s="69" t="s">
        <v>126</v>
      </c>
      <c r="C1160" s="69" t="s">
        <v>698</v>
      </c>
      <c r="D1160" s="69" t="s">
        <v>3770</v>
      </c>
      <c r="E1160" s="69" t="s">
        <v>548</v>
      </c>
      <c r="F1160" s="69" t="s">
        <v>3632</v>
      </c>
      <c r="G1160" s="69" t="s">
        <v>382</v>
      </c>
      <c r="H1160" s="69" t="s">
        <v>383</v>
      </c>
      <c r="I1160" s="69" t="s">
        <v>389</v>
      </c>
      <c r="J1160" s="77">
        <v>1</v>
      </c>
      <c r="K1160" s="77">
        <v>546</v>
      </c>
      <c r="L1160" s="77">
        <v>546</v>
      </c>
      <c r="M1160" s="69" t="s">
        <v>532</v>
      </c>
      <c r="N1160" s="69" t="s">
        <v>3771</v>
      </c>
    </row>
    <row r="1161" spans="1:14" ht="20.100000000000001" customHeight="1">
      <c r="A1161" s="69" t="s">
        <v>651</v>
      </c>
      <c r="B1161" s="69" t="s">
        <v>126</v>
      </c>
      <c r="C1161" s="69" t="s">
        <v>698</v>
      </c>
      <c r="D1161" s="69" t="s">
        <v>3772</v>
      </c>
      <c r="E1161" s="69" t="s">
        <v>534</v>
      </c>
      <c r="F1161" s="69" t="s">
        <v>3773</v>
      </c>
      <c r="G1161" s="69" t="s">
        <v>86</v>
      </c>
      <c r="H1161" s="69" t="s">
        <v>433</v>
      </c>
      <c r="I1161" s="69" t="s">
        <v>509</v>
      </c>
      <c r="J1161" s="77">
        <v>6</v>
      </c>
      <c r="K1161" s="77">
        <v>80</v>
      </c>
      <c r="L1161" s="77">
        <v>480</v>
      </c>
      <c r="M1161" s="69" t="s">
        <v>434</v>
      </c>
      <c r="N1161" s="69" t="s">
        <v>3774</v>
      </c>
    </row>
    <row r="1162" spans="1:14" ht="20.100000000000001" customHeight="1">
      <c r="A1162" s="69" t="s">
        <v>651</v>
      </c>
      <c r="B1162" s="69" t="s">
        <v>126</v>
      </c>
      <c r="C1162" s="69" t="s">
        <v>698</v>
      </c>
      <c r="D1162" s="69" t="s">
        <v>3775</v>
      </c>
      <c r="E1162" s="69" t="s">
        <v>128</v>
      </c>
      <c r="F1162" s="69" t="s">
        <v>576</v>
      </c>
      <c r="G1162" s="69" t="s">
        <v>512</v>
      </c>
      <c r="H1162" s="69" t="s">
        <v>3776</v>
      </c>
      <c r="I1162" s="69" t="s">
        <v>398</v>
      </c>
      <c r="J1162" s="77">
        <v>4</v>
      </c>
      <c r="K1162" s="77">
        <v>257</v>
      </c>
      <c r="L1162" s="77">
        <v>1028</v>
      </c>
      <c r="M1162" s="69" t="s">
        <v>3777</v>
      </c>
      <c r="N1162" s="69" t="s">
        <v>3778</v>
      </c>
    </row>
    <row r="1163" spans="1:14" ht="20.100000000000001" customHeight="1">
      <c r="A1163" s="69" t="s">
        <v>651</v>
      </c>
      <c r="B1163" s="69" t="s">
        <v>126</v>
      </c>
      <c r="C1163" s="69" t="s">
        <v>698</v>
      </c>
      <c r="D1163" s="69" t="s">
        <v>3775</v>
      </c>
      <c r="E1163" s="69" t="s">
        <v>128</v>
      </c>
      <c r="F1163" s="69" t="s">
        <v>576</v>
      </c>
      <c r="G1163" s="69" t="s">
        <v>512</v>
      </c>
      <c r="H1163" s="69" t="s">
        <v>3776</v>
      </c>
      <c r="I1163" s="69" t="s">
        <v>422</v>
      </c>
      <c r="J1163" s="77">
        <v>1</v>
      </c>
      <c r="K1163" s="77">
        <v>440</v>
      </c>
      <c r="L1163" s="77">
        <v>440</v>
      </c>
      <c r="M1163" s="69" t="s">
        <v>3777</v>
      </c>
      <c r="N1163" s="69" t="s">
        <v>3778</v>
      </c>
    </row>
    <row r="1164" spans="1:14" ht="20.100000000000001" customHeight="1">
      <c r="A1164" s="69" t="s">
        <v>651</v>
      </c>
      <c r="B1164" s="69" t="s">
        <v>126</v>
      </c>
      <c r="C1164" s="69" t="s">
        <v>698</v>
      </c>
      <c r="D1164" s="69" t="s">
        <v>3775</v>
      </c>
      <c r="E1164" s="69" t="s">
        <v>128</v>
      </c>
      <c r="F1164" s="69" t="s">
        <v>576</v>
      </c>
      <c r="G1164" s="69" t="s">
        <v>397</v>
      </c>
      <c r="H1164" s="69" t="s">
        <v>3741</v>
      </c>
      <c r="I1164" s="69" t="s">
        <v>398</v>
      </c>
      <c r="J1164" s="77">
        <v>4</v>
      </c>
      <c r="K1164" s="77">
        <v>225</v>
      </c>
      <c r="L1164" s="77">
        <v>900</v>
      </c>
      <c r="M1164" s="69" t="s">
        <v>3779</v>
      </c>
      <c r="N1164" s="69" t="s">
        <v>3778</v>
      </c>
    </row>
    <row r="1165" spans="1:14" ht="20.100000000000001" customHeight="1">
      <c r="A1165" s="69" t="s">
        <v>651</v>
      </c>
      <c r="B1165" s="69" t="s">
        <v>126</v>
      </c>
      <c r="C1165" s="69" t="s">
        <v>698</v>
      </c>
      <c r="D1165" s="69" t="s">
        <v>3780</v>
      </c>
      <c r="E1165" s="69" t="s">
        <v>562</v>
      </c>
      <c r="F1165" s="69" t="s">
        <v>3680</v>
      </c>
      <c r="G1165" s="69" t="s">
        <v>406</v>
      </c>
      <c r="H1165" s="69" t="s">
        <v>461</v>
      </c>
      <c r="I1165" s="69" t="s">
        <v>400</v>
      </c>
      <c r="J1165" s="77">
        <v>1</v>
      </c>
      <c r="K1165" s="77">
        <v>224</v>
      </c>
      <c r="L1165" s="77">
        <v>224</v>
      </c>
      <c r="M1165" s="69" t="s">
        <v>3731</v>
      </c>
      <c r="N1165" s="69" t="s">
        <v>3781</v>
      </c>
    </row>
    <row r="1166" spans="1:14" ht="20.100000000000001" customHeight="1">
      <c r="A1166" s="69" t="s">
        <v>126</v>
      </c>
      <c r="B1166" s="69" t="s">
        <v>126</v>
      </c>
      <c r="C1166" s="69" t="s">
        <v>698</v>
      </c>
      <c r="D1166" s="69" t="s">
        <v>3782</v>
      </c>
      <c r="E1166" s="69" t="s">
        <v>747</v>
      </c>
      <c r="F1166" s="69" t="s">
        <v>3621</v>
      </c>
      <c r="G1166" s="69" t="s">
        <v>129</v>
      </c>
      <c r="H1166" s="69" t="s">
        <v>3625</v>
      </c>
      <c r="I1166" s="69" t="s">
        <v>509</v>
      </c>
      <c r="J1166" s="77">
        <v>40</v>
      </c>
      <c r="K1166" s="77">
        <v>36</v>
      </c>
      <c r="L1166" s="77">
        <v>1440</v>
      </c>
      <c r="M1166" s="69" t="s">
        <v>3623</v>
      </c>
      <c r="N1166" s="69" t="s">
        <v>3783</v>
      </c>
    </row>
    <row r="1167" spans="1:14" ht="20.100000000000001" customHeight="1">
      <c r="A1167" s="69" t="s">
        <v>126</v>
      </c>
      <c r="B1167" s="69" t="s">
        <v>126</v>
      </c>
      <c r="C1167" s="69" t="s">
        <v>698</v>
      </c>
      <c r="D1167" s="69" t="s">
        <v>3784</v>
      </c>
      <c r="E1167" s="69" t="s">
        <v>747</v>
      </c>
      <c r="F1167" s="69" t="s">
        <v>3632</v>
      </c>
      <c r="G1167" s="69" t="s">
        <v>382</v>
      </c>
      <c r="H1167" s="69" t="s">
        <v>385</v>
      </c>
      <c r="I1167" s="69" t="s">
        <v>400</v>
      </c>
      <c r="J1167" s="77">
        <v>6</v>
      </c>
      <c r="K1167" s="77">
        <v>423</v>
      </c>
      <c r="L1167" s="77">
        <v>2538</v>
      </c>
      <c r="M1167" s="69" t="s">
        <v>532</v>
      </c>
      <c r="N1167" s="69" t="s">
        <v>3785</v>
      </c>
    </row>
    <row r="1168" spans="1:14" ht="20.100000000000001" customHeight="1">
      <c r="A1168" s="69" t="s">
        <v>126</v>
      </c>
      <c r="B1168" s="69" t="s">
        <v>126</v>
      </c>
      <c r="C1168" s="69" t="s">
        <v>698</v>
      </c>
      <c r="D1168" s="69" t="s">
        <v>3784</v>
      </c>
      <c r="E1168" s="69" t="s">
        <v>747</v>
      </c>
      <c r="F1168" s="69" t="s">
        <v>3632</v>
      </c>
      <c r="G1168" s="69" t="s">
        <v>382</v>
      </c>
      <c r="H1168" s="69" t="s">
        <v>385</v>
      </c>
      <c r="I1168" s="69" t="s">
        <v>399</v>
      </c>
      <c r="J1168" s="77">
        <v>4</v>
      </c>
      <c r="K1168" s="77">
        <v>423</v>
      </c>
      <c r="L1168" s="77">
        <v>1692</v>
      </c>
      <c r="M1168" s="69" t="s">
        <v>532</v>
      </c>
      <c r="N1168" s="69" t="s">
        <v>3785</v>
      </c>
    </row>
    <row r="1169" spans="1:14" ht="20.100000000000001" customHeight="1">
      <c r="A1169" s="69" t="s">
        <v>126</v>
      </c>
      <c r="B1169" s="69" t="s">
        <v>126</v>
      </c>
      <c r="C1169" s="69" t="s">
        <v>698</v>
      </c>
      <c r="D1169" s="69" t="s">
        <v>3784</v>
      </c>
      <c r="E1169" s="69" t="s">
        <v>747</v>
      </c>
      <c r="F1169" s="69" t="s">
        <v>3632</v>
      </c>
      <c r="G1169" s="69" t="s">
        <v>382</v>
      </c>
      <c r="H1169" s="69" t="s">
        <v>383</v>
      </c>
      <c r="I1169" s="69" t="s">
        <v>389</v>
      </c>
      <c r="J1169" s="77">
        <v>6</v>
      </c>
      <c r="K1169" s="77">
        <v>546</v>
      </c>
      <c r="L1169" s="77">
        <v>3276</v>
      </c>
      <c r="M1169" s="69" t="s">
        <v>532</v>
      </c>
      <c r="N1169" s="69" t="s">
        <v>3785</v>
      </c>
    </row>
    <row r="1170" spans="1:14" ht="20.100000000000001" customHeight="1">
      <c r="A1170" s="69" t="s">
        <v>651</v>
      </c>
      <c r="B1170" s="69" t="s">
        <v>126</v>
      </c>
      <c r="C1170" s="69" t="s">
        <v>698</v>
      </c>
      <c r="D1170" s="69" t="s">
        <v>3786</v>
      </c>
      <c r="E1170" s="69" t="s">
        <v>128</v>
      </c>
      <c r="F1170" s="69" t="s">
        <v>576</v>
      </c>
      <c r="G1170" s="69" t="s">
        <v>3760</v>
      </c>
      <c r="H1170" s="69" t="s">
        <v>3741</v>
      </c>
      <c r="I1170" s="69" t="s">
        <v>398</v>
      </c>
      <c r="J1170" s="77">
        <v>7</v>
      </c>
      <c r="K1170" s="77">
        <v>225</v>
      </c>
      <c r="L1170" s="77">
        <v>1575</v>
      </c>
      <c r="M1170" s="69" t="s">
        <v>3787</v>
      </c>
      <c r="N1170" s="69" t="s">
        <v>3788</v>
      </c>
    </row>
    <row r="1171" spans="1:14" ht="20.100000000000001" customHeight="1">
      <c r="A1171" s="69" t="s">
        <v>651</v>
      </c>
      <c r="B1171" s="69" t="s">
        <v>126</v>
      </c>
      <c r="C1171" s="69" t="s">
        <v>698</v>
      </c>
      <c r="D1171" s="69" t="s">
        <v>3789</v>
      </c>
      <c r="E1171" s="69" t="s">
        <v>128</v>
      </c>
      <c r="F1171" s="69" t="s">
        <v>576</v>
      </c>
      <c r="G1171" s="69" t="s">
        <v>397</v>
      </c>
      <c r="H1171" s="69" t="s">
        <v>3741</v>
      </c>
      <c r="I1171" s="69" t="s">
        <v>399</v>
      </c>
      <c r="J1171" s="77">
        <v>3</v>
      </c>
      <c r="K1171" s="77">
        <v>140</v>
      </c>
      <c r="L1171" s="77">
        <v>420</v>
      </c>
      <c r="M1171" s="69" t="s">
        <v>3779</v>
      </c>
      <c r="N1171" s="69" t="s">
        <v>3790</v>
      </c>
    </row>
    <row r="1172" spans="1:14" ht="20.100000000000001" customHeight="1">
      <c r="A1172" s="69" t="s">
        <v>126</v>
      </c>
      <c r="B1172" s="69" t="s">
        <v>126</v>
      </c>
      <c r="C1172" s="69" t="s">
        <v>698</v>
      </c>
      <c r="D1172" s="69" t="s">
        <v>3791</v>
      </c>
      <c r="E1172" s="69" t="s">
        <v>128</v>
      </c>
      <c r="F1172" s="69" t="s">
        <v>576</v>
      </c>
      <c r="G1172" s="69" t="s">
        <v>397</v>
      </c>
      <c r="H1172" s="69" t="s">
        <v>3750</v>
      </c>
      <c r="I1172" s="69" t="s">
        <v>423</v>
      </c>
      <c r="J1172" s="77">
        <v>20</v>
      </c>
      <c r="K1172" s="77">
        <v>67</v>
      </c>
      <c r="L1172" s="77">
        <v>1340</v>
      </c>
      <c r="M1172" s="69" t="s">
        <v>3792</v>
      </c>
      <c r="N1172" s="69" t="s">
        <v>3793</v>
      </c>
    </row>
    <row r="1173" spans="1:14" ht="20.100000000000001" customHeight="1">
      <c r="A1173" s="69" t="s">
        <v>126</v>
      </c>
      <c r="B1173" s="69" t="s">
        <v>126</v>
      </c>
      <c r="C1173" s="69" t="s">
        <v>698</v>
      </c>
      <c r="D1173" s="69" t="s">
        <v>3791</v>
      </c>
      <c r="E1173" s="69" t="s">
        <v>128</v>
      </c>
      <c r="F1173" s="69" t="s">
        <v>576</v>
      </c>
      <c r="G1173" s="69" t="s">
        <v>397</v>
      </c>
      <c r="H1173" s="69" t="s">
        <v>3750</v>
      </c>
      <c r="I1173" s="69" t="s">
        <v>414</v>
      </c>
      <c r="J1173" s="77">
        <v>10</v>
      </c>
      <c r="K1173" s="77">
        <v>81</v>
      </c>
      <c r="L1173" s="77">
        <v>810</v>
      </c>
      <c r="M1173" s="69" t="s">
        <v>3792</v>
      </c>
      <c r="N1173" s="69" t="s">
        <v>3793</v>
      </c>
    </row>
    <row r="1174" spans="1:14" ht="20.100000000000001" customHeight="1">
      <c r="A1174" s="69" t="s">
        <v>126</v>
      </c>
      <c r="B1174" s="69" t="s">
        <v>126</v>
      </c>
      <c r="C1174" s="69" t="s">
        <v>698</v>
      </c>
      <c r="D1174" s="69" t="s">
        <v>3791</v>
      </c>
      <c r="E1174" s="69" t="s">
        <v>128</v>
      </c>
      <c r="F1174" s="69" t="s">
        <v>576</v>
      </c>
      <c r="G1174" s="69" t="s">
        <v>397</v>
      </c>
      <c r="H1174" s="69" t="s">
        <v>3750</v>
      </c>
      <c r="I1174" s="69" t="s">
        <v>399</v>
      </c>
      <c r="J1174" s="77">
        <v>15</v>
      </c>
      <c r="K1174" s="77">
        <v>127</v>
      </c>
      <c r="L1174" s="77">
        <v>1905</v>
      </c>
      <c r="M1174" s="69" t="s">
        <v>3792</v>
      </c>
      <c r="N1174" s="69" t="s">
        <v>3793</v>
      </c>
    </row>
    <row r="1175" spans="1:14" ht="20.100000000000001" customHeight="1">
      <c r="A1175" s="69" t="s">
        <v>126</v>
      </c>
      <c r="B1175" s="69" t="s">
        <v>126</v>
      </c>
      <c r="C1175" s="69" t="s">
        <v>698</v>
      </c>
      <c r="D1175" s="69" t="s">
        <v>3791</v>
      </c>
      <c r="E1175" s="69" t="s">
        <v>128</v>
      </c>
      <c r="F1175" s="69" t="s">
        <v>576</v>
      </c>
      <c r="G1175" s="69" t="s">
        <v>388</v>
      </c>
      <c r="H1175" s="69" t="s">
        <v>523</v>
      </c>
      <c r="I1175" s="69" t="s">
        <v>389</v>
      </c>
      <c r="J1175" s="77">
        <v>5</v>
      </c>
      <c r="K1175" s="77">
        <v>218</v>
      </c>
      <c r="L1175" s="77">
        <v>1090</v>
      </c>
      <c r="M1175" s="69" t="s">
        <v>3792</v>
      </c>
      <c r="N1175" s="69" t="s">
        <v>3793</v>
      </c>
    </row>
    <row r="1176" spans="1:14" ht="20.100000000000001" customHeight="1">
      <c r="A1176" s="69" t="s">
        <v>126</v>
      </c>
      <c r="B1176" s="69" t="s">
        <v>126</v>
      </c>
      <c r="C1176" s="69" t="s">
        <v>698</v>
      </c>
      <c r="D1176" s="69" t="s">
        <v>3791</v>
      </c>
      <c r="E1176" s="69" t="s">
        <v>128</v>
      </c>
      <c r="F1176" s="69" t="s">
        <v>576</v>
      </c>
      <c r="G1176" s="69" t="s">
        <v>388</v>
      </c>
      <c r="H1176" s="69" t="s">
        <v>523</v>
      </c>
      <c r="I1176" s="69" t="s">
        <v>398</v>
      </c>
      <c r="J1176" s="77">
        <v>20</v>
      </c>
      <c r="K1176" s="77">
        <v>257</v>
      </c>
      <c r="L1176" s="77">
        <v>5140</v>
      </c>
      <c r="M1176" s="69" t="s">
        <v>3792</v>
      </c>
      <c r="N1176" s="69" t="s">
        <v>3793</v>
      </c>
    </row>
    <row r="1177" spans="1:14" ht="20.100000000000001" customHeight="1">
      <c r="A1177" s="69" t="s">
        <v>126</v>
      </c>
      <c r="B1177" s="69" t="s">
        <v>126</v>
      </c>
      <c r="C1177" s="69" t="s">
        <v>698</v>
      </c>
      <c r="D1177" s="69" t="s">
        <v>3791</v>
      </c>
      <c r="E1177" s="69" t="s">
        <v>128</v>
      </c>
      <c r="F1177" s="69" t="s">
        <v>576</v>
      </c>
      <c r="G1177" s="69" t="s">
        <v>388</v>
      </c>
      <c r="H1177" s="69" t="s">
        <v>523</v>
      </c>
      <c r="I1177" s="69" t="s">
        <v>422</v>
      </c>
      <c r="J1177" s="77">
        <v>10</v>
      </c>
      <c r="K1177" s="77">
        <v>446</v>
      </c>
      <c r="L1177" s="77">
        <v>4460</v>
      </c>
      <c r="M1177" s="69" t="s">
        <v>3792</v>
      </c>
      <c r="N1177" s="69" t="s">
        <v>3793</v>
      </c>
    </row>
    <row r="1178" spans="1:14" ht="20.100000000000001" customHeight="1">
      <c r="A1178" s="69" t="s">
        <v>126</v>
      </c>
      <c r="B1178" s="69" t="s">
        <v>126</v>
      </c>
      <c r="C1178" s="69" t="s">
        <v>698</v>
      </c>
      <c r="D1178" s="69" t="s">
        <v>3791</v>
      </c>
      <c r="E1178" s="69" t="s">
        <v>128</v>
      </c>
      <c r="F1178" s="69" t="s">
        <v>576</v>
      </c>
      <c r="G1178" s="69" t="s">
        <v>388</v>
      </c>
      <c r="H1178" s="69" t="s">
        <v>523</v>
      </c>
      <c r="I1178" s="69" t="s">
        <v>472</v>
      </c>
      <c r="J1178" s="77">
        <v>2</v>
      </c>
      <c r="K1178" s="77">
        <v>896</v>
      </c>
      <c r="L1178" s="77">
        <v>1792</v>
      </c>
      <c r="M1178" s="69" t="s">
        <v>3792</v>
      </c>
      <c r="N1178" s="69" t="s">
        <v>3793</v>
      </c>
    </row>
    <row r="1179" spans="1:14" ht="20.100000000000001" customHeight="1">
      <c r="A1179" s="69" t="s">
        <v>126</v>
      </c>
      <c r="B1179" s="69" t="s">
        <v>126</v>
      </c>
      <c r="C1179" s="69" t="s">
        <v>698</v>
      </c>
      <c r="D1179" s="69" t="s">
        <v>3794</v>
      </c>
      <c r="E1179" s="69" t="s">
        <v>562</v>
      </c>
      <c r="F1179" s="69" t="s">
        <v>2579</v>
      </c>
      <c r="G1179" s="69" t="s">
        <v>111</v>
      </c>
      <c r="H1179" s="69" t="s">
        <v>3652</v>
      </c>
      <c r="I1179" s="69" t="s">
        <v>399</v>
      </c>
      <c r="J1179" s="77">
        <v>3</v>
      </c>
      <c r="K1179" s="77">
        <v>156</v>
      </c>
      <c r="L1179" s="77">
        <v>468</v>
      </c>
      <c r="M1179" s="69" t="s">
        <v>3795</v>
      </c>
      <c r="N1179" s="69" t="s">
        <v>3793</v>
      </c>
    </row>
    <row r="1180" spans="1:14" ht="20.100000000000001" customHeight="1">
      <c r="A1180" s="69" t="s">
        <v>126</v>
      </c>
      <c r="B1180" s="69" t="s">
        <v>126</v>
      </c>
      <c r="C1180" s="69" t="s">
        <v>698</v>
      </c>
      <c r="D1180" s="69" t="s">
        <v>3794</v>
      </c>
      <c r="E1180" s="69" t="s">
        <v>562</v>
      </c>
      <c r="F1180" s="69" t="s">
        <v>2579</v>
      </c>
      <c r="G1180" s="69" t="s">
        <v>111</v>
      </c>
      <c r="H1180" s="69" t="s">
        <v>3652</v>
      </c>
      <c r="I1180" s="69" t="s">
        <v>398</v>
      </c>
      <c r="J1180" s="77">
        <v>10</v>
      </c>
      <c r="K1180" s="77">
        <v>264</v>
      </c>
      <c r="L1180" s="77">
        <v>2640</v>
      </c>
      <c r="M1180" s="69" t="s">
        <v>3795</v>
      </c>
      <c r="N1180" s="69" t="s">
        <v>3793</v>
      </c>
    </row>
    <row r="1181" spans="1:14" ht="20.100000000000001" customHeight="1">
      <c r="A1181" s="69" t="s">
        <v>651</v>
      </c>
      <c r="B1181" s="69" t="s">
        <v>126</v>
      </c>
      <c r="C1181" s="69" t="s">
        <v>698</v>
      </c>
      <c r="D1181" s="69" t="s">
        <v>3796</v>
      </c>
      <c r="E1181" s="69" t="s">
        <v>128</v>
      </c>
      <c r="F1181" s="69" t="s">
        <v>576</v>
      </c>
      <c r="G1181" s="69" t="s">
        <v>397</v>
      </c>
      <c r="H1181" s="69" t="s">
        <v>2867</v>
      </c>
      <c r="I1181" s="69" t="s">
        <v>399</v>
      </c>
      <c r="J1181" s="77">
        <v>20</v>
      </c>
      <c r="K1181" s="77">
        <v>117</v>
      </c>
      <c r="L1181" s="77">
        <v>2340</v>
      </c>
      <c r="M1181" s="69" t="s">
        <v>3797</v>
      </c>
      <c r="N1181" s="69" t="s">
        <v>3798</v>
      </c>
    </row>
    <row r="1182" spans="1:14" ht="20.100000000000001" customHeight="1">
      <c r="A1182" s="69" t="s">
        <v>651</v>
      </c>
      <c r="B1182" s="69" t="s">
        <v>126</v>
      </c>
      <c r="C1182" s="69" t="s">
        <v>698</v>
      </c>
      <c r="D1182" s="69" t="s">
        <v>3796</v>
      </c>
      <c r="E1182" s="69" t="s">
        <v>128</v>
      </c>
      <c r="F1182" s="69" t="s">
        <v>576</v>
      </c>
      <c r="G1182" s="69" t="s">
        <v>397</v>
      </c>
      <c r="H1182" s="69" t="s">
        <v>2867</v>
      </c>
      <c r="I1182" s="69" t="s">
        <v>414</v>
      </c>
      <c r="J1182" s="77">
        <v>5</v>
      </c>
      <c r="K1182" s="77">
        <v>66</v>
      </c>
      <c r="L1182" s="77">
        <v>330</v>
      </c>
      <c r="M1182" s="69" t="s">
        <v>3797</v>
      </c>
      <c r="N1182" s="69" t="s">
        <v>3798</v>
      </c>
    </row>
    <row r="1183" spans="1:14" ht="20.100000000000001" customHeight="1">
      <c r="A1183" s="69" t="s">
        <v>651</v>
      </c>
      <c r="B1183" s="69" t="s">
        <v>126</v>
      </c>
      <c r="C1183" s="69" t="s">
        <v>698</v>
      </c>
      <c r="D1183" s="69" t="s">
        <v>3796</v>
      </c>
      <c r="E1183" s="69" t="s">
        <v>128</v>
      </c>
      <c r="F1183" s="69" t="s">
        <v>576</v>
      </c>
      <c r="G1183" s="69" t="s">
        <v>3799</v>
      </c>
      <c r="H1183" s="69" t="s">
        <v>585</v>
      </c>
      <c r="I1183" s="69" t="s">
        <v>398</v>
      </c>
      <c r="J1183" s="77">
        <v>11</v>
      </c>
      <c r="K1183" s="77">
        <v>225</v>
      </c>
      <c r="L1183" s="77">
        <v>2475</v>
      </c>
      <c r="M1183" s="69" t="s">
        <v>3800</v>
      </c>
      <c r="N1183" s="69" t="s">
        <v>3801</v>
      </c>
    </row>
    <row r="1184" spans="1:14" ht="20.100000000000001" customHeight="1">
      <c r="A1184" s="69" t="s">
        <v>651</v>
      </c>
      <c r="B1184" s="69" t="s">
        <v>126</v>
      </c>
      <c r="C1184" s="69" t="s">
        <v>698</v>
      </c>
      <c r="D1184" s="69" t="s">
        <v>3796</v>
      </c>
      <c r="E1184" s="69" t="s">
        <v>128</v>
      </c>
      <c r="F1184" s="69" t="s">
        <v>576</v>
      </c>
      <c r="G1184" s="69" t="s">
        <v>405</v>
      </c>
      <c r="H1184" s="69" t="s">
        <v>2597</v>
      </c>
      <c r="I1184" s="69" t="s">
        <v>398</v>
      </c>
      <c r="J1184" s="77">
        <v>4</v>
      </c>
      <c r="K1184" s="77">
        <v>252</v>
      </c>
      <c r="L1184" s="77">
        <v>1008</v>
      </c>
      <c r="M1184" s="69" t="s">
        <v>3802</v>
      </c>
      <c r="N1184" s="69" t="s">
        <v>3803</v>
      </c>
    </row>
    <row r="1185" spans="1:14" ht="20.100000000000001" customHeight="1">
      <c r="A1185" s="69" t="s">
        <v>651</v>
      </c>
      <c r="B1185" s="69" t="s">
        <v>126</v>
      </c>
      <c r="C1185" s="69" t="s">
        <v>698</v>
      </c>
      <c r="D1185" s="69" t="s">
        <v>3796</v>
      </c>
      <c r="E1185" s="69" t="s">
        <v>128</v>
      </c>
      <c r="F1185" s="69" t="s">
        <v>576</v>
      </c>
      <c r="G1185" s="69" t="s">
        <v>405</v>
      </c>
      <c r="H1185" s="69" t="s">
        <v>2597</v>
      </c>
      <c r="I1185" s="69" t="s">
        <v>422</v>
      </c>
      <c r="J1185" s="77">
        <v>34</v>
      </c>
      <c r="K1185" s="77">
        <v>420</v>
      </c>
      <c r="L1185" s="77">
        <v>14280</v>
      </c>
      <c r="M1185" s="69" t="s">
        <v>3802</v>
      </c>
      <c r="N1185" s="69" t="s">
        <v>3803</v>
      </c>
    </row>
    <row r="1186" spans="1:14" ht="20.100000000000001" customHeight="1">
      <c r="A1186" s="69" t="s">
        <v>651</v>
      </c>
      <c r="B1186" s="69" t="s">
        <v>126</v>
      </c>
      <c r="C1186" s="69" t="s">
        <v>698</v>
      </c>
      <c r="D1186" s="69" t="s">
        <v>3804</v>
      </c>
      <c r="E1186" s="69" t="s">
        <v>548</v>
      </c>
      <c r="F1186" s="69" t="s">
        <v>3661</v>
      </c>
      <c r="G1186" s="69" t="s">
        <v>382</v>
      </c>
      <c r="H1186" s="69" t="s">
        <v>3666</v>
      </c>
      <c r="I1186" s="69" t="s">
        <v>398</v>
      </c>
      <c r="J1186" s="77">
        <v>4</v>
      </c>
      <c r="K1186" s="77">
        <v>1419</v>
      </c>
      <c r="L1186" s="77">
        <v>5676</v>
      </c>
      <c r="M1186" s="69" t="s">
        <v>3805</v>
      </c>
      <c r="N1186" s="69" t="s">
        <v>3803</v>
      </c>
    </row>
    <row r="1187" spans="1:14" ht="20.100000000000001" customHeight="1">
      <c r="A1187" s="69" t="s">
        <v>651</v>
      </c>
      <c r="B1187" s="69" t="s">
        <v>126</v>
      </c>
      <c r="C1187" s="69" t="s">
        <v>698</v>
      </c>
      <c r="D1187" s="69" t="s">
        <v>3804</v>
      </c>
      <c r="E1187" s="69" t="s">
        <v>548</v>
      </c>
      <c r="F1187" s="69" t="s">
        <v>3661</v>
      </c>
      <c r="G1187" s="69" t="s">
        <v>382</v>
      </c>
      <c r="H1187" s="69" t="s">
        <v>3667</v>
      </c>
      <c r="I1187" s="69" t="s">
        <v>422</v>
      </c>
      <c r="J1187" s="77">
        <v>34</v>
      </c>
      <c r="K1187" s="77">
        <v>1468</v>
      </c>
      <c r="L1187" s="77">
        <v>49912</v>
      </c>
      <c r="M1187" s="69" t="s">
        <v>3805</v>
      </c>
      <c r="N1187" s="69" t="s">
        <v>3803</v>
      </c>
    </row>
    <row r="1188" spans="1:14" ht="20.100000000000001" customHeight="1">
      <c r="A1188" s="69" t="s">
        <v>651</v>
      </c>
      <c r="B1188" s="69" t="s">
        <v>126</v>
      </c>
      <c r="C1188" s="69" t="s">
        <v>698</v>
      </c>
      <c r="D1188" s="69" t="s">
        <v>3806</v>
      </c>
      <c r="E1188" s="69" t="s">
        <v>562</v>
      </c>
      <c r="F1188" s="69" t="s">
        <v>2700</v>
      </c>
      <c r="G1188" s="69" t="s">
        <v>3807</v>
      </c>
      <c r="H1188" s="69" t="s">
        <v>3808</v>
      </c>
      <c r="I1188" s="69" t="s">
        <v>419</v>
      </c>
      <c r="J1188" s="77">
        <v>8</v>
      </c>
      <c r="K1188" s="77">
        <v>28.2</v>
      </c>
      <c r="L1188" s="77">
        <v>225.6</v>
      </c>
      <c r="M1188" s="69" t="s">
        <v>3809</v>
      </c>
      <c r="N1188" s="69" t="s">
        <v>3798</v>
      </c>
    </row>
    <row r="1189" spans="1:14" ht="20.100000000000001" customHeight="1">
      <c r="A1189" s="69" t="s">
        <v>651</v>
      </c>
      <c r="B1189" s="69" t="s">
        <v>126</v>
      </c>
      <c r="C1189" s="69" t="s">
        <v>698</v>
      </c>
      <c r="D1189" s="69" t="s">
        <v>3810</v>
      </c>
      <c r="E1189" s="69" t="s">
        <v>562</v>
      </c>
      <c r="F1189" s="69" t="s">
        <v>2556</v>
      </c>
      <c r="G1189" s="69" t="s">
        <v>406</v>
      </c>
      <c r="H1189" s="69" t="s">
        <v>3811</v>
      </c>
      <c r="I1189" s="69" t="s">
        <v>400</v>
      </c>
      <c r="J1189" s="77">
        <v>1</v>
      </c>
      <c r="K1189" s="77">
        <v>146</v>
      </c>
      <c r="L1189" s="77">
        <v>146</v>
      </c>
      <c r="M1189" s="69" t="s">
        <v>3812</v>
      </c>
      <c r="N1189" s="69" t="s">
        <v>3801</v>
      </c>
    </row>
    <row r="1190" spans="1:14" ht="20.100000000000001" customHeight="1">
      <c r="A1190" s="69" t="s">
        <v>651</v>
      </c>
      <c r="B1190" s="69" t="s">
        <v>126</v>
      </c>
      <c r="C1190" s="69" t="s">
        <v>698</v>
      </c>
      <c r="D1190" s="69" t="s">
        <v>3810</v>
      </c>
      <c r="E1190" s="69" t="s">
        <v>562</v>
      </c>
      <c r="F1190" s="69" t="s">
        <v>2556</v>
      </c>
      <c r="G1190" s="69" t="s">
        <v>3813</v>
      </c>
      <c r="H1190" s="69" t="s">
        <v>3814</v>
      </c>
      <c r="I1190" s="69" t="s">
        <v>414</v>
      </c>
      <c r="J1190" s="77">
        <v>14</v>
      </c>
      <c r="K1190" s="77">
        <v>140</v>
      </c>
      <c r="L1190" s="77">
        <v>1960</v>
      </c>
      <c r="M1190" s="69" t="s">
        <v>3815</v>
      </c>
      <c r="N1190" s="69" t="s">
        <v>3801</v>
      </c>
    </row>
    <row r="1191" spans="1:14" ht="20.100000000000001" customHeight="1">
      <c r="A1191" s="69" t="s">
        <v>651</v>
      </c>
      <c r="B1191" s="69" t="s">
        <v>126</v>
      </c>
      <c r="C1191" s="69" t="s">
        <v>698</v>
      </c>
      <c r="D1191" s="69" t="s">
        <v>3810</v>
      </c>
      <c r="E1191" s="69" t="s">
        <v>562</v>
      </c>
      <c r="F1191" s="69" t="s">
        <v>2556</v>
      </c>
      <c r="G1191" s="69" t="s">
        <v>3813</v>
      </c>
      <c r="H1191" s="69" t="s">
        <v>3814</v>
      </c>
      <c r="I1191" s="69" t="s">
        <v>423</v>
      </c>
      <c r="J1191" s="77">
        <v>2</v>
      </c>
      <c r="K1191" s="77">
        <v>101</v>
      </c>
      <c r="L1191" s="77">
        <v>202</v>
      </c>
      <c r="M1191" s="69" t="s">
        <v>3815</v>
      </c>
      <c r="N1191" s="69" t="s">
        <v>3801</v>
      </c>
    </row>
    <row r="1192" spans="1:14" ht="20.100000000000001" customHeight="1">
      <c r="A1192" s="69" t="s">
        <v>651</v>
      </c>
      <c r="B1192" s="69" t="s">
        <v>126</v>
      </c>
      <c r="C1192" s="69" t="s">
        <v>698</v>
      </c>
      <c r="D1192" s="69" t="s">
        <v>3810</v>
      </c>
      <c r="E1192" s="69" t="s">
        <v>562</v>
      </c>
      <c r="F1192" s="69" t="s">
        <v>2556</v>
      </c>
      <c r="G1192" s="69" t="s">
        <v>3816</v>
      </c>
      <c r="H1192" s="69" t="s">
        <v>521</v>
      </c>
      <c r="I1192" s="69" t="s">
        <v>414</v>
      </c>
      <c r="J1192" s="77">
        <v>14</v>
      </c>
      <c r="K1192" s="77">
        <v>135</v>
      </c>
      <c r="L1192" s="77">
        <v>1890</v>
      </c>
      <c r="M1192" s="69" t="s">
        <v>3815</v>
      </c>
      <c r="N1192" s="69" t="s">
        <v>3801</v>
      </c>
    </row>
    <row r="1193" spans="1:14" ht="20.100000000000001" customHeight="1">
      <c r="A1193" s="69" t="s">
        <v>651</v>
      </c>
      <c r="B1193" s="69" t="s">
        <v>126</v>
      </c>
      <c r="C1193" s="69" t="s">
        <v>698</v>
      </c>
      <c r="D1193" s="69" t="s">
        <v>3810</v>
      </c>
      <c r="E1193" s="69" t="s">
        <v>562</v>
      </c>
      <c r="F1193" s="69" t="s">
        <v>2556</v>
      </c>
      <c r="G1193" s="69" t="s">
        <v>3816</v>
      </c>
      <c r="H1193" s="69" t="s">
        <v>521</v>
      </c>
      <c r="I1193" s="69" t="s">
        <v>423</v>
      </c>
      <c r="J1193" s="77">
        <v>18</v>
      </c>
      <c r="K1193" s="77">
        <v>115</v>
      </c>
      <c r="L1193" s="77">
        <v>2070</v>
      </c>
      <c r="M1193" s="69" t="s">
        <v>3815</v>
      </c>
      <c r="N1193" s="69" t="s">
        <v>3801</v>
      </c>
    </row>
    <row r="1194" spans="1:14" ht="20.100000000000001" customHeight="1">
      <c r="A1194" s="69" t="s">
        <v>651</v>
      </c>
      <c r="B1194" s="69" t="s">
        <v>126</v>
      </c>
      <c r="C1194" s="69" t="s">
        <v>698</v>
      </c>
      <c r="D1194" s="69" t="s">
        <v>3810</v>
      </c>
      <c r="E1194" s="69" t="s">
        <v>562</v>
      </c>
      <c r="F1194" s="69" t="s">
        <v>2556</v>
      </c>
      <c r="G1194" s="69" t="s">
        <v>3816</v>
      </c>
      <c r="H1194" s="69" t="s">
        <v>521</v>
      </c>
      <c r="I1194" s="69" t="s">
        <v>400</v>
      </c>
      <c r="J1194" s="77">
        <v>17</v>
      </c>
      <c r="K1194" s="77">
        <v>155</v>
      </c>
      <c r="L1194" s="77">
        <v>2635</v>
      </c>
      <c r="M1194" s="69" t="s">
        <v>3815</v>
      </c>
      <c r="N1194" s="69" t="s">
        <v>3801</v>
      </c>
    </row>
    <row r="1195" spans="1:14" ht="20.100000000000001" customHeight="1">
      <c r="A1195" s="69" t="s">
        <v>651</v>
      </c>
      <c r="B1195" s="69" t="s">
        <v>126</v>
      </c>
      <c r="C1195" s="69" t="s">
        <v>698</v>
      </c>
      <c r="D1195" s="69" t="s">
        <v>3810</v>
      </c>
      <c r="E1195" s="69" t="s">
        <v>562</v>
      </c>
      <c r="F1195" s="69" t="s">
        <v>2556</v>
      </c>
      <c r="G1195" s="69" t="s">
        <v>3817</v>
      </c>
      <c r="H1195" s="69" t="s">
        <v>521</v>
      </c>
      <c r="I1195" s="69" t="s">
        <v>414</v>
      </c>
      <c r="J1195" s="77">
        <v>3</v>
      </c>
      <c r="K1195" s="77">
        <v>135</v>
      </c>
      <c r="L1195" s="77">
        <v>405</v>
      </c>
      <c r="M1195" s="69" t="s">
        <v>3818</v>
      </c>
      <c r="N1195" s="69" t="s">
        <v>3801</v>
      </c>
    </row>
    <row r="1196" spans="1:14" ht="20.100000000000001" customHeight="1">
      <c r="A1196" s="69" t="s">
        <v>651</v>
      </c>
      <c r="B1196" s="69" t="s">
        <v>126</v>
      </c>
      <c r="C1196" s="69" t="s">
        <v>698</v>
      </c>
      <c r="D1196" s="69" t="s">
        <v>3810</v>
      </c>
      <c r="E1196" s="69" t="s">
        <v>562</v>
      </c>
      <c r="F1196" s="69" t="s">
        <v>2556</v>
      </c>
      <c r="G1196" s="69" t="s">
        <v>3817</v>
      </c>
      <c r="H1196" s="69" t="s">
        <v>521</v>
      </c>
      <c r="I1196" s="69" t="s">
        <v>399</v>
      </c>
      <c r="J1196" s="77">
        <v>1</v>
      </c>
      <c r="K1196" s="77">
        <v>205</v>
      </c>
      <c r="L1196" s="77">
        <v>205</v>
      </c>
      <c r="M1196" s="69" t="s">
        <v>3818</v>
      </c>
      <c r="N1196" s="69" t="s">
        <v>3801</v>
      </c>
    </row>
    <row r="1197" spans="1:14" ht="20.100000000000001" customHeight="1">
      <c r="A1197" s="69" t="s">
        <v>651</v>
      </c>
      <c r="B1197" s="69" t="s">
        <v>126</v>
      </c>
      <c r="C1197" s="69" t="s">
        <v>698</v>
      </c>
      <c r="D1197" s="69" t="s">
        <v>3810</v>
      </c>
      <c r="E1197" s="69" t="s">
        <v>562</v>
      </c>
      <c r="F1197" s="69" t="s">
        <v>2556</v>
      </c>
      <c r="G1197" s="69" t="s">
        <v>3817</v>
      </c>
      <c r="H1197" s="69" t="s">
        <v>521</v>
      </c>
      <c r="I1197" s="69" t="s">
        <v>398</v>
      </c>
      <c r="J1197" s="77">
        <v>2</v>
      </c>
      <c r="K1197" s="77">
        <v>348</v>
      </c>
      <c r="L1197" s="77">
        <v>696</v>
      </c>
      <c r="M1197" s="69" t="s">
        <v>3818</v>
      </c>
      <c r="N1197" s="69" t="s">
        <v>3801</v>
      </c>
    </row>
    <row r="1198" spans="1:14" ht="20.100000000000001" customHeight="1">
      <c r="A1198" s="69" t="s">
        <v>651</v>
      </c>
      <c r="B1198" s="69" t="s">
        <v>126</v>
      </c>
      <c r="C1198" s="69" t="s">
        <v>698</v>
      </c>
      <c r="D1198" s="69" t="s">
        <v>3810</v>
      </c>
      <c r="E1198" s="69" t="s">
        <v>562</v>
      </c>
      <c r="F1198" s="69" t="s">
        <v>2556</v>
      </c>
      <c r="G1198" s="69" t="s">
        <v>493</v>
      </c>
      <c r="H1198" s="69" t="s">
        <v>521</v>
      </c>
      <c r="I1198" s="69" t="s">
        <v>398</v>
      </c>
      <c r="J1198" s="77">
        <v>2</v>
      </c>
      <c r="K1198" s="77">
        <v>348</v>
      </c>
      <c r="L1198" s="77">
        <v>696</v>
      </c>
      <c r="M1198" s="69" t="s">
        <v>3818</v>
      </c>
      <c r="N1198" s="69" t="s">
        <v>3801</v>
      </c>
    </row>
    <row r="1199" spans="1:14" ht="20.100000000000001" customHeight="1">
      <c r="A1199" s="69" t="s">
        <v>126</v>
      </c>
      <c r="B1199" s="69" t="s">
        <v>126</v>
      </c>
      <c r="C1199" s="69" t="s">
        <v>698</v>
      </c>
      <c r="D1199" s="69" t="s">
        <v>3819</v>
      </c>
      <c r="E1199" s="69" t="s">
        <v>128</v>
      </c>
      <c r="F1199" s="69" t="s">
        <v>576</v>
      </c>
      <c r="G1199" s="69" t="s">
        <v>397</v>
      </c>
      <c r="H1199" s="69" t="s">
        <v>3741</v>
      </c>
      <c r="I1199" s="69" t="s">
        <v>423</v>
      </c>
      <c r="J1199" s="77">
        <v>6</v>
      </c>
      <c r="K1199" s="77">
        <v>69</v>
      </c>
      <c r="L1199" s="77">
        <v>414</v>
      </c>
      <c r="M1199" s="69" t="s">
        <v>3820</v>
      </c>
      <c r="N1199" s="69" t="s">
        <v>3821</v>
      </c>
    </row>
    <row r="1200" spans="1:14" ht="20.100000000000001" customHeight="1">
      <c r="A1200" s="69" t="s">
        <v>126</v>
      </c>
      <c r="B1200" s="69" t="s">
        <v>126</v>
      </c>
      <c r="C1200" s="69" t="s">
        <v>698</v>
      </c>
      <c r="D1200" s="69" t="s">
        <v>3819</v>
      </c>
      <c r="E1200" s="69" t="s">
        <v>128</v>
      </c>
      <c r="F1200" s="69" t="s">
        <v>576</v>
      </c>
      <c r="G1200" s="69" t="s">
        <v>397</v>
      </c>
      <c r="H1200" s="69" t="s">
        <v>3741</v>
      </c>
      <c r="I1200" s="69" t="s">
        <v>414</v>
      </c>
      <c r="J1200" s="77">
        <v>6</v>
      </c>
      <c r="K1200" s="77">
        <v>76</v>
      </c>
      <c r="L1200" s="77">
        <v>456</v>
      </c>
      <c r="M1200" s="69" t="s">
        <v>3820</v>
      </c>
      <c r="N1200" s="69" t="s">
        <v>3821</v>
      </c>
    </row>
    <row r="1201" spans="1:14" ht="20.100000000000001" customHeight="1">
      <c r="A1201" s="69" t="s">
        <v>126</v>
      </c>
      <c r="B1201" s="69" t="s">
        <v>126</v>
      </c>
      <c r="C1201" s="69" t="s">
        <v>698</v>
      </c>
      <c r="D1201" s="69" t="s">
        <v>3819</v>
      </c>
      <c r="E1201" s="69" t="s">
        <v>128</v>
      </c>
      <c r="F1201" s="69" t="s">
        <v>576</v>
      </c>
      <c r="G1201" s="69" t="s">
        <v>397</v>
      </c>
      <c r="H1201" s="69" t="s">
        <v>3741</v>
      </c>
      <c r="I1201" s="69" t="s">
        <v>400</v>
      </c>
      <c r="J1201" s="77">
        <v>6</v>
      </c>
      <c r="K1201" s="77">
        <v>91</v>
      </c>
      <c r="L1201" s="77">
        <v>546</v>
      </c>
      <c r="M1201" s="69" t="s">
        <v>3820</v>
      </c>
      <c r="N1201" s="69" t="s">
        <v>3821</v>
      </c>
    </row>
    <row r="1202" spans="1:14" ht="20.100000000000001" customHeight="1">
      <c r="A1202" s="69" t="s">
        <v>126</v>
      </c>
      <c r="B1202" s="69" t="s">
        <v>126</v>
      </c>
      <c r="C1202" s="69" t="s">
        <v>698</v>
      </c>
      <c r="D1202" s="69" t="s">
        <v>3819</v>
      </c>
      <c r="E1202" s="69" t="s">
        <v>128</v>
      </c>
      <c r="F1202" s="69" t="s">
        <v>576</v>
      </c>
      <c r="G1202" s="69" t="s">
        <v>397</v>
      </c>
      <c r="H1202" s="69" t="s">
        <v>3741</v>
      </c>
      <c r="I1202" s="69" t="s">
        <v>399</v>
      </c>
      <c r="J1202" s="77">
        <v>2</v>
      </c>
      <c r="K1202" s="77">
        <v>140</v>
      </c>
      <c r="L1202" s="77">
        <v>280</v>
      </c>
      <c r="M1202" s="69" t="s">
        <v>3820</v>
      </c>
      <c r="N1202" s="69" t="s">
        <v>3821</v>
      </c>
    </row>
    <row r="1203" spans="1:14" ht="20.100000000000001" customHeight="1">
      <c r="A1203" s="69" t="s">
        <v>126</v>
      </c>
      <c r="B1203" s="69" t="s">
        <v>126</v>
      </c>
      <c r="C1203" s="69" t="s">
        <v>698</v>
      </c>
      <c r="D1203" s="69" t="s">
        <v>3819</v>
      </c>
      <c r="E1203" s="69" t="s">
        <v>128</v>
      </c>
      <c r="F1203" s="69" t="s">
        <v>576</v>
      </c>
      <c r="G1203" s="69" t="s">
        <v>397</v>
      </c>
      <c r="H1203" s="69" t="s">
        <v>3741</v>
      </c>
      <c r="I1203" s="69" t="s">
        <v>389</v>
      </c>
      <c r="J1203" s="77">
        <v>3</v>
      </c>
      <c r="K1203" s="77">
        <v>180</v>
      </c>
      <c r="L1203" s="77">
        <v>540</v>
      </c>
      <c r="M1203" s="69" t="s">
        <v>3820</v>
      </c>
      <c r="N1203" s="69" t="s">
        <v>3821</v>
      </c>
    </row>
    <row r="1204" spans="1:14" ht="20.100000000000001" customHeight="1">
      <c r="A1204" s="69" t="s">
        <v>126</v>
      </c>
      <c r="B1204" s="69" t="s">
        <v>126</v>
      </c>
      <c r="C1204" s="69" t="s">
        <v>698</v>
      </c>
      <c r="D1204" s="69" t="s">
        <v>3819</v>
      </c>
      <c r="E1204" s="69" t="s">
        <v>128</v>
      </c>
      <c r="F1204" s="69" t="s">
        <v>576</v>
      </c>
      <c r="G1204" s="69" t="s">
        <v>397</v>
      </c>
      <c r="H1204" s="69" t="s">
        <v>3741</v>
      </c>
      <c r="I1204" s="69" t="s">
        <v>398</v>
      </c>
      <c r="J1204" s="77">
        <v>2</v>
      </c>
      <c r="K1204" s="77">
        <v>225</v>
      </c>
      <c r="L1204" s="77">
        <v>450</v>
      </c>
      <c r="M1204" s="69" t="s">
        <v>3820</v>
      </c>
      <c r="N1204" s="69" t="s">
        <v>3821</v>
      </c>
    </row>
    <row r="1205" spans="1:14" ht="20.100000000000001" customHeight="1">
      <c r="A1205" s="69" t="s">
        <v>126</v>
      </c>
      <c r="B1205" s="69" t="s">
        <v>126</v>
      </c>
      <c r="C1205" s="69" t="s">
        <v>698</v>
      </c>
      <c r="D1205" s="69" t="s">
        <v>3822</v>
      </c>
      <c r="E1205" s="69" t="s">
        <v>548</v>
      </c>
      <c r="F1205" s="69" t="s">
        <v>3632</v>
      </c>
      <c r="G1205" s="69" t="s">
        <v>382</v>
      </c>
      <c r="H1205" s="69" t="s">
        <v>385</v>
      </c>
      <c r="I1205" s="69" t="s">
        <v>399</v>
      </c>
      <c r="J1205" s="77">
        <v>2</v>
      </c>
      <c r="K1205" s="77">
        <v>423</v>
      </c>
      <c r="L1205" s="77">
        <v>846</v>
      </c>
      <c r="M1205" s="69" t="s">
        <v>532</v>
      </c>
      <c r="N1205" s="69" t="s">
        <v>3823</v>
      </c>
    </row>
    <row r="1206" spans="1:14" ht="20.100000000000001" customHeight="1">
      <c r="A1206" s="69" t="s">
        <v>651</v>
      </c>
      <c r="B1206" s="69" t="s">
        <v>126</v>
      </c>
      <c r="C1206" s="69" t="s">
        <v>698</v>
      </c>
      <c r="D1206" s="69" t="s">
        <v>3824</v>
      </c>
      <c r="E1206" s="69" t="s">
        <v>562</v>
      </c>
      <c r="F1206" s="69" t="s">
        <v>3656</v>
      </c>
      <c r="G1206" s="69" t="s">
        <v>616</v>
      </c>
      <c r="H1206" s="69" t="s">
        <v>462</v>
      </c>
      <c r="I1206" s="69" t="s">
        <v>423</v>
      </c>
      <c r="J1206" s="77">
        <v>6</v>
      </c>
      <c r="K1206" s="77">
        <v>183</v>
      </c>
      <c r="L1206" s="77">
        <v>1098</v>
      </c>
      <c r="M1206" s="69" t="s">
        <v>3734</v>
      </c>
      <c r="N1206" s="69" t="s">
        <v>3825</v>
      </c>
    </row>
    <row r="1207" spans="1:14" ht="20.100000000000001" customHeight="1">
      <c r="A1207" s="69" t="s">
        <v>651</v>
      </c>
      <c r="B1207" s="69" t="s">
        <v>126</v>
      </c>
      <c r="C1207" s="69" t="s">
        <v>698</v>
      </c>
      <c r="D1207" s="69" t="s">
        <v>3826</v>
      </c>
      <c r="E1207" s="69" t="s">
        <v>562</v>
      </c>
      <c r="F1207" s="69" t="s">
        <v>3680</v>
      </c>
      <c r="M1207" s="69" t="s">
        <v>3731</v>
      </c>
      <c r="N1207" s="69" t="s">
        <v>3825</v>
      </c>
    </row>
    <row r="1208" spans="1:14" ht="20.100000000000001" customHeight="1">
      <c r="A1208" s="69" t="s">
        <v>651</v>
      </c>
      <c r="B1208" s="69" t="s">
        <v>126</v>
      </c>
      <c r="C1208" s="69" t="s">
        <v>698</v>
      </c>
      <c r="D1208" s="69" t="s">
        <v>3827</v>
      </c>
      <c r="E1208" s="69" t="s">
        <v>128</v>
      </c>
      <c r="F1208" s="69" t="s">
        <v>576</v>
      </c>
      <c r="G1208" s="69" t="s">
        <v>3828</v>
      </c>
      <c r="H1208" s="69" t="s">
        <v>3765</v>
      </c>
      <c r="I1208" s="69" t="s">
        <v>422</v>
      </c>
      <c r="J1208" s="77">
        <v>1</v>
      </c>
      <c r="K1208" s="77">
        <v>674</v>
      </c>
      <c r="L1208" s="77">
        <v>674</v>
      </c>
      <c r="M1208" s="69" t="s">
        <v>3829</v>
      </c>
      <c r="N1208" s="69" t="s">
        <v>3830</v>
      </c>
    </row>
    <row r="1209" spans="1:14" ht="20.100000000000001" customHeight="1">
      <c r="A1209" s="69" t="s">
        <v>126</v>
      </c>
      <c r="B1209" s="69" t="s">
        <v>126</v>
      </c>
      <c r="C1209" s="69" t="s">
        <v>698</v>
      </c>
      <c r="D1209" s="69" t="s">
        <v>3831</v>
      </c>
      <c r="E1209" s="69" t="s">
        <v>548</v>
      </c>
      <c r="F1209" s="69" t="s">
        <v>3632</v>
      </c>
      <c r="G1209" s="69" t="s">
        <v>608</v>
      </c>
      <c r="H1209" s="69" t="s">
        <v>3636</v>
      </c>
      <c r="I1209" s="69" t="s">
        <v>398</v>
      </c>
      <c r="J1209" s="77">
        <v>1</v>
      </c>
      <c r="K1209" s="77">
        <v>1320</v>
      </c>
      <c r="L1209" s="77">
        <v>1320</v>
      </c>
      <c r="M1209" s="69" t="s">
        <v>3832</v>
      </c>
      <c r="N1209" s="69" t="s">
        <v>3833</v>
      </c>
    </row>
    <row r="1210" spans="1:14" ht="20.100000000000001" customHeight="1">
      <c r="A1210" s="69" t="s">
        <v>126</v>
      </c>
      <c r="B1210" s="69" t="s">
        <v>126</v>
      </c>
      <c r="C1210" s="69" t="s">
        <v>698</v>
      </c>
      <c r="D1210" s="69" t="s">
        <v>3831</v>
      </c>
      <c r="E1210" s="69" t="s">
        <v>548</v>
      </c>
      <c r="F1210" s="69" t="s">
        <v>3632</v>
      </c>
      <c r="G1210" s="69" t="s">
        <v>608</v>
      </c>
      <c r="H1210" s="69" t="s">
        <v>3638</v>
      </c>
      <c r="I1210" s="69" t="s">
        <v>422</v>
      </c>
      <c r="J1210" s="77">
        <v>1</v>
      </c>
      <c r="K1210" s="77">
        <v>1533</v>
      </c>
      <c r="L1210" s="77">
        <v>1533</v>
      </c>
      <c r="M1210" s="69" t="s">
        <v>3832</v>
      </c>
      <c r="N1210" s="69" t="s">
        <v>3833</v>
      </c>
    </row>
    <row r="1211" spans="1:14" ht="20.100000000000001" customHeight="1">
      <c r="A1211" s="69" t="s">
        <v>126</v>
      </c>
      <c r="B1211" s="69" t="s">
        <v>126</v>
      </c>
      <c r="C1211" s="69" t="s">
        <v>698</v>
      </c>
      <c r="D1211" s="69" t="s">
        <v>3834</v>
      </c>
      <c r="E1211" s="69" t="s">
        <v>548</v>
      </c>
      <c r="F1211" s="69" t="s">
        <v>3632</v>
      </c>
      <c r="G1211" s="69" t="s">
        <v>382</v>
      </c>
      <c r="H1211" s="69" t="s">
        <v>385</v>
      </c>
      <c r="I1211" s="69" t="s">
        <v>399</v>
      </c>
      <c r="J1211" s="77">
        <v>5</v>
      </c>
      <c r="K1211" s="77">
        <v>423</v>
      </c>
      <c r="L1211" s="77">
        <v>2115</v>
      </c>
      <c r="M1211" s="69" t="s">
        <v>532</v>
      </c>
      <c r="N1211" s="69" t="s">
        <v>3835</v>
      </c>
    </row>
    <row r="1212" spans="1:14" ht="20.100000000000001" customHeight="1">
      <c r="A1212" s="69" t="s">
        <v>126</v>
      </c>
      <c r="B1212" s="69" t="s">
        <v>126</v>
      </c>
      <c r="C1212" s="69" t="s">
        <v>698</v>
      </c>
      <c r="D1212" s="69" t="s">
        <v>3834</v>
      </c>
      <c r="E1212" s="69" t="s">
        <v>548</v>
      </c>
      <c r="F1212" s="69" t="s">
        <v>3632</v>
      </c>
      <c r="G1212" s="69" t="s">
        <v>382</v>
      </c>
      <c r="H1212" s="69" t="s">
        <v>383</v>
      </c>
      <c r="I1212" s="69" t="s">
        <v>398</v>
      </c>
      <c r="J1212" s="77">
        <v>7</v>
      </c>
      <c r="K1212" s="77">
        <v>546</v>
      </c>
      <c r="L1212" s="77">
        <v>3822</v>
      </c>
      <c r="M1212" s="69" t="s">
        <v>532</v>
      </c>
      <c r="N1212" s="69" t="s">
        <v>3835</v>
      </c>
    </row>
    <row r="1213" spans="1:14" ht="20.100000000000001" customHeight="1">
      <c r="A1213" s="69" t="s">
        <v>126</v>
      </c>
      <c r="B1213" s="69" t="s">
        <v>126</v>
      </c>
      <c r="C1213" s="69" t="s">
        <v>698</v>
      </c>
      <c r="D1213" s="69" t="s">
        <v>3834</v>
      </c>
      <c r="E1213" s="69" t="s">
        <v>548</v>
      </c>
      <c r="F1213" s="69" t="s">
        <v>3632</v>
      </c>
      <c r="G1213" s="69" t="s">
        <v>382</v>
      </c>
      <c r="H1213" s="69" t="s">
        <v>386</v>
      </c>
      <c r="I1213" s="69" t="s">
        <v>422</v>
      </c>
      <c r="J1213" s="77">
        <v>14</v>
      </c>
      <c r="K1213" s="77">
        <v>808</v>
      </c>
      <c r="L1213" s="77">
        <v>11312</v>
      </c>
      <c r="M1213" s="69" t="s">
        <v>532</v>
      </c>
      <c r="N1213" s="69" t="s">
        <v>3835</v>
      </c>
    </row>
    <row r="1214" spans="1:14" ht="20.100000000000001" customHeight="1">
      <c r="A1214" s="69" t="s">
        <v>126</v>
      </c>
      <c r="B1214" s="69" t="s">
        <v>126</v>
      </c>
      <c r="C1214" s="69" t="s">
        <v>698</v>
      </c>
      <c r="D1214" s="69" t="s">
        <v>3836</v>
      </c>
      <c r="E1214" s="69" t="s">
        <v>562</v>
      </c>
      <c r="F1214" s="69" t="s">
        <v>2500</v>
      </c>
      <c r="G1214" s="69" t="s">
        <v>3837</v>
      </c>
      <c r="H1214" s="69" t="s">
        <v>3838</v>
      </c>
      <c r="I1214" s="69" t="s">
        <v>423</v>
      </c>
      <c r="J1214" s="77">
        <v>12</v>
      </c>
      <c r="K1214" s="77">
        <v>210</v>
      </c>
      <c r="L1214" s="77">
        <v>2520</v>
      </c>
      <c r="M1214" s="69" t="s">
        <v>3839</v>
      </c>
      <c r="N1214" s="69" t="s">
        <v>3840</v>
      </c>
    </row>
    <row r="1215" spans="1:14" ht="20.100000000000001" customHeight="1">
      <c r="A1215" s="69" t="s">
        <v>126</v>
      </c>
      <c r="B1215" s="69" t="s">
        <v>126</v>
      </c>
      <c r="C1215" s="69" t="s">
        <v>698</v>
      </c>
      <c r="D1215" s="69" t="s">
        <v>3836</v>
      </c>
      <c r="E1215" s="69" t="s">
        <v>562</v>
      </c>
      <c r="F1215" s="69" t="s">
        <v>2500</v>
      </c>
      <c r="G1215" s="69" t="s">
        <v>3841</v>
      </c>
      <c r="H1215" s="69" t="s">
        <v>509</v>
      </c>
      <c r="I1215" s="69" t="s">
        <v>509</v>
      </c>
      <c r="J1215" s="77">
        <v>1</v>
      </c>
      <c r="K1215" s="77">
        <v>56</v>
      </c>
      <c r="L1215" s="77">
        <v>56</v>
      </c>
      <c r="M1215" s="69" t="s">
        <v>3839</v>
      </c>
      <c r="N1215" s="69" t="s">
        <v>3840</v>
      </c>
    </row>
    <row r="1216" spans="1:14" ht="20.100000000000001" customHeight="1">
      <c r="A1216" s="69" t="s">
        <v>126</v>
      </c>
      <c r="B1216" s="69" t="s">
        <v>126</v>
      </c>
      <c r="C1216" s="69" t="s">
        <v>698</v>
      </c>
      <c r="D1216" s="69" t="s">
        <v>3842</v>
      </c>
      <c r="E1216" s="69" t="s">
        <v>548</v>
      </c>
      <c r="F1216" s="69" t="s">
        <v>3632</v>
      </c>
      <c r="G1216" s="69" t="s">
        <v>382</v>
      </c>
      <c r="H1216" s="69" t="s">
        <v>385</v>
      </c>
      <c r="I1216" s="69" t="s">
        <v>399</v>
      </c>
      <c r="J1216" s="77">
        <v>3</v>
      </c>
      <c r="K1216" s="77">
        <v>423</v>
      </c>
      <c r="L1216" s="77">
        <v>1269</v>
      </c>
      <c r="M1216" s="69" t="s">
        <v>532</v>
      </c>
      <c r="N1216" s="69" t="s">
        <v>3843</v>
      </c>
    </row>
    <row r="1217" spans="1:14" ht="20.100000000000001" customHeight="1">
      <c r="A1217" s="69" t="s">
        <v>126</v>
      </c>
      <c r="B1217" s="69" t="s">
        <v>126</v>
      </c>
      <c r="C1217" s="69" t="s">
        <v>698</v>
      </c>
      <c r="D1217" s="69" t="s">
        <v>3842</v>
      </c>
      <c r="E1217" s="69" t="s">
        <v>548</v>
      </c>
      <c r="F1217" s="69" t="s">
        <v>3632</v>
      </c>
      <c r="G1217" s="69" t="s">
        <v>382</v>
      </c>
      <c r="H1217" s="69" t="s">
        <v>383</v>
      </c>
      <c r="I1217" s="69" t="s">
        <v>398</v>
      </c>
      <c r="J1217" s="77">
        <v>1</v>
      </c>
      <c r="K1217" s="77">
        <v>546</v>
      </c>
      <c r="L1217" s="77">
        <v>546</v>
      </c>
      <c r="M1217" s="69" t="s">
        <v>532</v>
      </c>
      <c r="N1217" s="69" t="s">
        <v>3843</v>
      </c>
    </row>
    <row r="1218" spans="1:14" ht="20.100000000000001" customHeight="1">
      <c r="A1218" s="69" t="s">
        <v>126</v>
      </c>
      <c r="B1218" s="69" t="s">
        <v>126</v>
      </c>
      <c r="C1218" s="69" t="s">
        <v>698</v>
      </c>
      <c r="D1218" s="69" t="s">
        <v>3842</v>
      </c>
      <c r="E1218" s="69" t="s">
        <v>548</v>
      </c>
      <c r="F1218" s="69" t="s">
        <v>3632</v>
      </c>
      <c r="G1218" s="69" t="s">
        <v>382</v>
      </c>
      <c r="H1218" s="69" t="s">
        <v>386</v>
      </c>
      <c r="I1218" s="69" t="s">
        <v>422</v>
      </c>
      <c r="J1218" s="77">
        <v>4</v>
      </c>
      <c r="K1218" s="77">
        <v>808</v>
      </c>
      <c r="L1218" s="77">
        <v>3232</v>
      </c>
      <c r="M1218" s="69" t="s">
        <v>532</v>
      </c>
      <c r="N1218" s="69" t="s">
        <v>3843</v>
      </c>
    </row>
    <row r="1219" spans="1:14" ht="20.100000000000001" customHeight="1">
      <c r="A1219" s="69" t="s">
        <v>126</v>
      </c>
      <c r="B1219" s="69" t="s">
        <v>126</v>
      </c>
      <c r="C1219" s="69" t="s">
        <v>698</v>
      </c>
      <c r="D1219" s="69" t="s">
        <v>3842</v>
      </c>
      <c r="E1219" s="69" t="s">
        <v>548</v>
      </c>
      <c r="F1219" s="69" t="s">
        <v>3632</v>
      </c>
      <c r="G1219" s="69" t="s">
        <v>382</v>
      </c>
      <c r="H1219" s="69" t="s">
        <v>395</v>
      </c>
      <c r="I1219" s="69" t="s">
        <v>416</v>
      </c>
      <c r="J1219" s="77">
        <v>4</v>
      </c>
      <c r="K1219" s="77">
        <v>917</v>
      </c>
      <c r="L1219" s="77">
        <v>3668</v>
      </c>
      <c r="M1219" s="69" t="s">
        <v>532</v>
      </c>
      <c r="N1219" s="69" t="s">
        <v>3843</v>
      </c>
    </row>
    <row r="1220" spans="1:14" ht="20.100000000000001" customHeight="1">
      <c r="A1220" s="69" t="s">
        <v>126</v>
      </c>
      <c r="B1220" s="69" t="s">
        <v>126</v>
      </c>
      <c r="C1220" s="69" t="s">
        <v>698</v>
      </c>
      <c r="D1220" s="69" t="s">
        <v>3842</v>
      </c>
      <c r="E1220" s="69" t="s">
        <v>548</v>
      </c>
      <c r="F1220" s="69" t="s">
        <v>3632</v>
      </c>
      <c r="G1220" s="69" t="s">
        <v>382</v>
      </c>
      <c r="H1220" s="69" t="s">
        <v>395</v>
      </c>
      <c r="I1220" s="69" t="s">
        <v>411</v>
      </c>
      <c r="J1220" s="77">
        <v>2</v>
      </c>
      <c r="K1220" s="77">
        <v>917</v>
      </c>
      <c r="L1220" s="77">
        <v>1834</v>
      </c>
      <c r="M1220" s="69" t="s">
        <v>532</v>
      </c>
      <c r="N1220" s="69" t="s">
        <v>3843</v>
      </c>
    </row>
    <row r="1221" spans="1:14" ht="20.100000000000001" customHeight="1">
      <c r="A1221" s="69" t="s">
        <v>126</v>
      </c>
      <c r="B1221" s="69" t="s">
        <v>126</v>
      </c>
      <c r="C1221" s="69" t="s">
        <v>698</v>
      </c>
      <c r="D1221" s="69" t="s">
        <v>3842</v>
      </c>
      <c r="E1221" s="69" t="s">
        <v>548</v>
      </c>
      <c r="F1221" s="69" t="s">
        <v>3632</v>
      </c>
      <c r="G1221" s="69" t="s">
        <v>382</v>
      </c>
      <c r="H1221" s="69" t="s">
        <v>3634</v>
      </c>
      <c r="I1221" s="69" t="s">
        <v>472</v>
      </c>
      <c r="J1221" s="77">
        <v>10</v>
      </c>
      <c r="K1221" s="77">
        <v>1021</v>
      </c>
      <c r="L1221" s="77">
        <v>10210</v>
      </c>
      <c r="M1221" s="69" t="s">
        <v>532</v>
      </c>
      <c r="N1221" s="69" t="s">
        <v>3843</v>
      </c>
    </row>
    <row r="1222" spans="1:14" ht="20.100000000000001" customHeight="1">
      <c r="A1222" s="69" t="s">
        <v>126</v>
      </c>
      <c r="B1222" s="69" t="s">
        <v>126</v>
      </c>
      <c r="C1222" s="69" t="s">
        <v>698</v>
      </c>
      <c r="D1222" s="69" t="s">
        <v>3844</v>
      </c>
      <c r="E1222" s="69" t="s">
        <v>747</v>
      </c>
      <c r="F1222" s="69" t="s">
        <v>3621</v>
      </c>
      <c r="G1222" s="69" t="s">
        <v>3845</v>
      </c>
      <c r="H1222" s="69" t="s">
        <v>3625</v>
      </c>
      <c r="J1222" s="77">
        <v>10</v>
      </c>
      <c r="K1222" s="77">
        <v>36</v>
      </c>
      <c r="L1222" s="77">
        <v>360</v>
      </c>
      <c r="M1222" s="69" t="s">
        <v>3846</v>
      </c>
      <c r="N1222" s="69" t="s">
        <v>3847</v>
      </c>
    </row>
    <row r="1223" spans="1:14" ht="20.100000000000001" customHeight="1">
      <c r="A1223" s="69" t="s">
        <v>126</v>
      </c>
      <c r="B1223" s="69" t="s">
        <v>126</v>
      </c>
      <c r="C1223" s="69" t="s">
        <v>698</v>
      </c>
      <c r="D1223" s="69" t="s">
        <v>3844</v>
      </c>
      <c r="E1223" s="69" t="s">
        <v>747</v>
      </c>
      <c r="F1223" s="69" t="s">
        <v>3621</v>
      </c>
      <c r="G1223" s="69" t="s">
        <v>3845</v>
      </c>
      <c r="H1223" s="69" t="s">
        <v>3626</v>
      </c>
      <c r="J1223" s="77">
        <v>20</v>
      </c>
      <c r="K1223" s="77">
        <v>84</v>
      </c>
      <c r="L1223" s="77">
        <v>1680</v>
      </c>
      <c r="M1223" s="69" t="s">
        <v>3846</v>
      </c>
      <c r="N1223" s="69" t="s">
        <v>3847</v>
      </c>
    </row>
    <row r="1224" spans="1:14" ht="20.100000000000001" customHeight="1">
      <c r="A1224" s="69" t="s">
        <v>126</v>
      </c>
      <c r="B1224" s="69" t="s">
        <v>126</v>
      </c>
      <c r="C1224" s="69" t="s">
        <v>698</v>
      </c>
      <c r="D1224" s="69" t="s">
        <v>3848</v>
      </c>
      <c r="E1224" s="69" t="s">
        <v>562</v>
      </c>
      <c r="F1224" s="69" t="s">
        <v>511</v>
      </c>
      <c r="G1224" s="69" t="s">
        <v>77</v>
      </c>
      <c r="H1224" s="69" t="s">
        <v>455</v>
      </c>
      <c r="I1224" s="69" t="s">
        <v>399</v>
      </c>
      <c r="J1224" s="77">
        <v>4</v>
      </c>
      <c r="K1224" s="77">
        <v>105</v>
      </c>
      <c r="L1224" s="77">
        <v>420</v>
      </c>
      <c r="M1224" s="69" t="s">
        <v>3849</v>
      </c>
      <c r="N1224" s="69" t="s">
        <v>3850</v>
      </c>
    </row>
    <row r="1225" spans="1:14" ht="20.100000000000001" customHeight="1">
      <c r="A1225" s="69" t="s">
        <v>126</v>
      </c>
      <c r="B1225" s="69" t="s">
        <v>126</v>
      </c>
      <c r="C1225" s="69" t="s">
        <v>698</v>
      </c>
      <c r="D1225" s="69" t="s">
        <v>3851</v>
      </c>
      <c r="E1225" s="69" t="s">
        <v>128</v>
      </c>
      <c r="F1225" s="69" t="s">
        <v>576</v>
      </c>
      <c r="G1225" s="69" t="s">
        <v>512</v>
      </c>
      <c r="H1225" s="69" t="s">
        <v>523</v>
      </c>
      <c r="I1225" s="69" t="s">
        <v>422</v>
      </c>
      <c r="J1225" s="77">
        <v>12</v>
      </c>
      <c r="K1225" s="77">
        <v>411</v>
      </c>
      <c r="L1225" s="77">
        <v>4932</v>
      </c>
      <c r="M1225" s="69" t="s">
        <v>3852</v>
      </c>
      <c r="N1225" s="69" t="s">
        <v>3853</v>
      </c>
    </row>
    <row r="1226" spans="1:14" ht="20.100000000000001" customHeight="1">
      <c r="A1226" s="69" t="s">
        <v>126</v>
      </c>
      <c r="B1226" s="69" t="s">
        <v>126</v>
      </c>
      <c r="C1226" s="69" t="s">
        <v>698</v>
      </c>
      <c r="D1226" s="69" t="s">
        <v>3851</v>
      </c>
      <c r="E1226" s="69" t="s">
        <v>128</v>
      </c>
      <c r="F1226" s="69" t="s">
        <v>576</v>
      </c>
      <c r="G1226" s="69" t="s">
        <v>512</v>
      </c>
      <c r="H1226" s="69" t="s">
        <v>523</v>
      </c>
      <c r="I1226" s="69" t="s">
        <v>411</v>
      </c>
      <c r="J1226" s="77">
        <v>1</v>
      </c>
      <c r="K1226" s="77">
        <v>777</v>
      </c>
      <c r="L1226" s="77">
        <v>777</v>
      </c>
      <c r="M1226" s="69" t="s">
        <v>3852</v>
      </c>
      <c r="N1226" s="69" t="s">
        <v>3853</v>
      </c>
    </row>
    <row r="1227" spans="1:14" ht="20.100000000000001" customHeight="1">
      <c r="A1227" s="69" t="s">
        <v>126</v>
      </c>
      <c r="B1227" s="69" t="s">
        <v>126</v>
      </c>
      <c r="C1227" s="69" t="s">
        <v>698</v>
      </c>
      <c r="D1227" s="69" t="s">
        <v>3851</v>
      </c>
      <c r="E1227" s="69" t="s">
        <v>128</v>
      </c>
      <c r="F1227" s="69" t="s">
        <v>576</v>
      </c>
      <c r="G1227" s="69" t="s">
        <v>405</v>
      </c>
      <c r="H1227" s="69" t="s">
        <v>2948</v>
      </c>
      <c r="I1227" s="69" t="s">
        <v>400</v>
      </c>
      <c r="J1227" s="77">
        <v>3</v>
      </c>
      <c r="K1227" s="77">
        <v>93</v>
      </c>
      <c r="L1227" s="77">
        <v>279</v>
      </c>
      <c r="M1227" s="69" t="s">
        <v>3854</v>
      </c>
      <c r="N1227" s="69" t="s">
        <v>3853</v>
      </c>
    </row>
    <row r="1228" spans="1:14" ht="20.100000000000001" customHeight="1">
      <c r="A1228" s="69" t="s">
        <v>126</v>
      </c>
      <c r="B1228" s="69" t="s">
        <v>126</v>
      </c>
      <c r="C1228" s="69" t="s">
        <v>698</v>
      </c>
      <c r="D1228" s="69" t="s">
        <v>3851</v>
      </c>
      <c r="E1228" s="69" t="s">
        <v>128</v>
      </c>
      <c r="F1228" s="69" t="s">
        <v>576</v>
      </c>
      <c r="G1228" s="69" t="s">
        <v>405</v>
      </c>
      <c r="H1228" s="69" t="s">
        <v>2948</v>
      </c>
      <c r="I1228" s="69" t="s">
        <v>399</v>
      </c>
      <c r="J1228" s="77">
        <v>3</v>
      </c>
      <c r="K1228" s="77">
        <v>140</v>
      </c>
      <c r="L1228" s="77">
        <v>420</v>
      </c>
      <c r="M1228" s="69" t="s">
        <v>3854</v>
      </c>
      <c r="N1228" s="69" t="s">
        <v>3853</v>
      </c>
    </row>
    <row r="1229" spans="1:14" ht="20.100000000000001" customHeight="1">
      <c r="A1229" s="69" t="s">
        <v>126</v>
      </c>
      <c r="B1229" s="69" t="s">
        <v>126</v>
      </c>
      <c r="C1229" s="69" t="s">
        <v>698</v>
      </c>
      <c r="D1229" s="69" t="s">
        <v>3851</v>
      </c>
      <c r="E1229" s="69" t="s">
        <v>128</v>
      </c>
      <c r="F1229" s="69" t="s">
        <v>576</v>
      </c>
      <c r="G1229" s="69" t="s">
        <v>405</v>
      </c>
      <c r="H1229" s="69" t="s">
        <v>2948</v>
      </c>
      <c r="I1229" s="69" t="s">
        <v>398</v>
      </c>
      <c r="J1229" s="77">
        <v>5</v>
      </c>
      <c r="K1229" s="77">
        <v>227</v>
      </c>
      <c r="L1229" s="77">
        <v>1135</v>
      </c>
      <c r="M1229" s="69" t="s">
        <v>3855</v>
      </c>
      <c r="N1229" s="69" t="s">
        <v>3853</v>
      </c>
    </row>
    <row r="1230" spans="1:14" ht="20.100000000000001" customHeight="1">
      <c r="A1230" s="69" t="s">
        <v>126</v>
      </c>
      <c r="B1230" s="69" t="s">
        <v>126</v>
      </c>
      <c r="C1230" s="69" t="s">
        <v>698</v>
      </c>
      <c r="D1230" s="69" t="s">
        <v>3851</v>
      </c>
      <c r="E1230" s="69" t="s">
        <v>128</v>
      </c>
      <c r="F1230" s="69" t="s">
        <v>576</v>
      </c>
      <c r="G1230" s="69" t="s">
        <v>405</v>
      </c>
      <c r="H1230" s="69" t="s">
        <v>2948</v>
      </c>
      <c r="I1230" s="69" t="s">
        <v>422</v>
      </c>
      <c r="J1230" s="77">
        <v>4</v>
      </c>
      <c r="K1230" s="77">
        <v>378</v>
      </c>
      <c r="L1230" s="77">
        <v>1512</v>
      </c>
      <c r="M1230" s="69" t="s">
        <v>3855</v>
      </c>
      <c r="N1230" s="69" t="s">
        <v>3853</v>
      </c>
    </row>
    <row r="1231" spans="1:14" ht="20.100000000000001" customHeight="1">
      <c r="A1231" s="69" t="s">
        <v>651</v>
      </c>
      <c r="B1231" s="69" t="s">
        <v>126</v>
      </c>
      <c r="C1231" s="69" t="s">
        <v>698</v>
      </c>
      <c r="D1231" s="69" t="s">
        <v>3856</v>
      </c>
      <c r="E1231" s="69" t="s">
        <v>128</v>
      </c>
      <c r="F1231" s="69" t="s">
        <v>576</v>
      </c>
      <c r="G1231" s="69" t="s">
        <v>512</v>
      </c>
      <c r="H1231" s="69" t="s">
        <v>3776</v>
      </c>
      <c r="I1231" s="69" t="s">
        <v>398</v>
      </c>
      <c r="J1231" s="77">
        <v>14</v>
      </c>
      <c r="K1231" s="77">
        <v>257</v>
      </c>
      <c r="L1231" s="77">
        <v>3598</v>
      </c>
      <c r="M1231" s="69" t="s">
        <v>3857</v>
      </c>
      <c r="N1231" s="69" t="s">
        <v>3858</v>
      </c>
    </row>
    <row r="1232" spans="1:14" ht="20.100000000000001" customHeight="1">
      <c r="A1232" s="69" t="s">
        <v>651</v>
      </c>
      <c r="B1232" s="69" t="s">
        <v>126</v>
      </c>
      <c r="C1232" s="69" t="s">
        <v>698</v>
      </c>
      <c r="D1232" s="69" t="s">
        <v>3856</v>
      </c>
      <c r="E1232" s="69" t="s">
        <v>128</v>
      </c>
      <c r="F1232" s="69" t="s">
        <v>576</v>
      </c>
      <c r="G1232" s="69" t="s">
        <v>512</v>
      </c>
      <c r="H1232" s="69" t="s">
        <v>3776</v>
      </c>
      <c r="I1232" s="69" t="s">
        <v>422</v>
      </c>
      <c r="J1232" s="77">
        <v>5</v>
      </c>
      <c r="K1232" s="77">
        <v>440</v>
      </c>
      <c r="L1232" s="77">
        <v>2200</v>
      </c>
      <c r="M1232" s="69" t="s">
        <v>3857</v>
      </c>
      <c r="N1232" s="69" t="s">
        <v>3858</v>
      </c>
    </row>
    <row r="1233" spans="1:14" ht="20.100000000000001" customHeight="1">
      <c r="A1233" s="69" t="s">
        <v>651</v>
      </c>
      <c r="B1233" s="69" t="s">
        <v>126</v>
      </c>
      <c r="C1233" s="69" t="s">
        <v>698</v>
      </c>
      <c r="D1233" s="69" t="s">
        <v>3856</v>
      </c>
      <c r="E1233" s="69" t="s">
        <v>128</v>
      </c>
      <c r="F1233" s="69" t="s">
        <v>576</v>
      </c>
      <c r="G1233" s="69" t="s">
        <v>2600</v>
      </c>
      <c r="H1233" s="69" t="s">
        <v>3741</v>
      </c>
      <c r="I1233" s="69" t="s">
        <v>399</v>
      </c>
      <c r="J1233" s="77">
        <v>6</v>
      </c>
      <c r="K1233" s="77">
        <v>140</v>
      </c>
      <c r="L1233" s="77">
        <v>840</v>
      </c>
      <c r="M1233" s="69" t="s">
        <v>3779</v>
      </c>
      <c r="N1233" s="69" t="s">
        <v>3858</v>
      </c>
    </row>
    <row r="1234" spans="1:14" ht="20.100000000000001" customHeight="1">
      <c r="A1234" s="69" t="s">
        <v>651</v>
      </c>
      <c r="B1234" s="69" t="s">
        <v>126</v>
      </c>
      <c r="C1234" s="69" t="s">
        <v>698</v>
      </c>
      <c r="D1234" s="69" t="s">
        <v>3856</v>
      </c>
      <c r="E1234" s="69" t="s">
        <v>128</v>
      </c>
      <c r="F1234" s="69" t="s">
        <v>576</v>
      </c>
      <c r="G1234" s="69" t="s">
        <v>2600</v>
      </c>
      <c r="H1234" s="69" t="s">
        <v>3741</v>
      </c>
      <c r="I1234" s="69" t="s">
        <v>423</v>
      </c>
      <c r="J1234" s="77">
        <v>8</v>
      </c>
      <c r="K1234" s="77">
        <v>69</v>
      </c>
      <c r="L1234" s="77">
        <v>552</v>
      </c>
      <c r="M1234" s="69" t="s">
        <v>3779</v>
      </c>
      <c r="N1234" s="69" t="s">
        <v>3858</v>
      </c>
    </row>
    <row r="1235" spans="1:14" ht="20.100000000000001" customHeight="1">
      <c r="A1235" s="69" t="s">
        <v>651</v>
      </c>
      <c r="B1235" s="69" t="s">
        <v>126</v>
      </c>
      <c r="C1235" s="69" t="s">
        <v>698</v>
      </c>
      <c r="D1235" s="69" t="s">
        <v>3856</v>
      </c>
      <c r="E1235" s="69" t="s">
        <v>128</v>
      </c>
      <c r="F1235" s="69" t="s">
        <v>576</v>
      </c>
      <c r="G1235" s="69" t="s">
        <v>2600</v>
      </c>
      <c r="H1235" s="69" t="s">
        <v>3859</v>
      </c>
      <c r="I1235" s="69" t="s">
        <v>423</v>
      </c>
      <c r="J1235" s="77">
        <v>16</v>
      </c>
      <c r="K1235" s="77">
        <v>85</v>
      </c>
      <c r="L1235" s="77">
        <v>1360</v>
      </c>
      <c r="M1235" s="69" t="s">
        <v>3860</v>
      </c>
      <c r="N1235" s="69" t="s">
        <v>3858</v>
      </c>
    </row>
    <row r="1236" spans="1:14" ht="20.100000000000001" customHeight="1">
      <c r="A1236" s="69" t="s">
        <v>651</v>
      </c>
      <c r="B1236" s="69" t="s">
        <v>126</v>
      </c>
      <c r="C1236" s="69" t="s">
        <v>698</v>
      </c>
      <c r="D1236" s="69" t="s">
        <v>3856</v>
      </c>
      <c r="E1236" s="69" t="s">
        <v>128</v>
      </c>
      <c r="F1236" s="69" t="s">
        <v>576</v>
      </c>
      <c r="G1236" s="69" t="s">
        <v>2600</v>
      </c>
      <c r="H1236" s="69" t="s">
        <v>3741</v>
      </c>
      <c r="I1236" s="69" t="s">
        <v>399</v>
      </c>
      <c r="J1236" s="77">
        <v>27</v>
      </c>
      <c r="K1236" s="77">
        <v>140</v>
      </c>
      <c r="L1236" s="77">
        <v>3780</v>
      </c>
      <c r="M1236" s="69" t="s">
        <v>3861</v>
      </c>
      <c r="N1236" s="69" t="s">
        <v>3858</v>
      </c>
    </row>
    <row r="1237" spans="1:14" ht="20.100000000000001" customHeight="1">
      <c r="A1237" s="69" t="s">
        <v>651</v>
      </c>
      <c r="B1237" s="69" t="s">
        <v>126</v>
      </c>
      <c r="C1237" s="69" t="s">
        <v>698</v>
      </c>
      <c r="D1237" s="69" t="s">
        <v>3856</v>
      </c>
      <c r="E1237" s="69" t="s">
        <v>128</v>
      </c>
      <c r="F1237" s="69" t="s">
        <v>576</v>
      </c>
      <c r="G1237" s="69" t="s">
        <v>2600</v>
      </c>
      <c r="H1237" s="69" t="s">
        <v>3741</v>
      </c>
      <c r="I1237" s="69" t="s">
        <v>389</v>
      </c>
      <c r="J1237" s="77">
        <v>13</v>
      </c>
      <c r="K1237" s="77">
        <v>180</v>
      </c>
      <c r="L1237" s="77">
        <v>2340</v>
      </c>
      <c r="M1237" s="69" t="s">
        <v>3861</v>
      </c>
      <c r="N1237" s="69" t="s">
        <v>3858</v>
      </c>
    </row>
    <row r="1238" spans="1:14" ht="20.100000000000001" customHeight="1">
      <c r="A1238" s="69" t="s">
        <v>651</v>
      </c>
      <c r="B1238" s="69" t="s">
        <v>126</v>
      </c>
      <c r="C1238" s="69" t="s">
        <v>698</v>
      </c>
      <c r="D1238" s="69" t="s">
        <v>3856</v>
      </c>
      <c r="E1238" s="69" t="s">
        <v>128</v>
      </c>
      <c r="F1238" s="69" t="s">
        <v>576</v>
      </c>
      <c r="G1238" s="69" t="s">
        <v>512</v>
      </c>
      <c r="H1238" s="69" t="s">
        <v>3776</v>
      </c>
      <c r="I1238" s="69" t="s">
        <v>389</v>
      </c>
      <c r="J1238" s="77">
        <v>2</v>
      </c>
      <c r="K1238" s="77">
        <v>210</v>
      </c>
      <c r="L1238" s="77">
        <v>420</v>
      </c>
      <c r="M1238" s="69" t="s">
        <v>3862</v>
      </c>
      <c r="N1238" s="69" t="s">
        <v>3858</v>
      </c>
    </row>
    <row r="1239" spans="1:14" ht="20.100000000000001" customHeight="1">
      <c r="A1239" s="69" t="s">
        <v>651</v>
      </c>
      <c r="B1239" s="69" t="s">
        <v>126</v>
      </c>
      <c r="C1239" s="69" t="s">
        <v>698</v>
      </c>
      <c r="D1239" s="69" t="s">
        <v>3856</v>
      </c>
      <c r="E1239" s="69" t="s">
        <v>128</v>
      </c>
      <c r="F1239" s="69" t="s">
        <v>576</v>
      </c>
      <c r="G1239" s="69" t="s">
        <v>512</v>
      </c>
      <c r="H1239" s="69" t="s">
        <v>3776</v>
      </c>
      <c r="I1239" s="69" t="s">
        <v>398</v>
      </c>
      <c r="J1239" s="77">
        <v>9</v>
      </c>
      <c r="K1239" s="77">
        <v>257</v>
      </c>
      <c r="L1239" s="77">
        <v>2313</v>
      </c>
      <c r="M1239" s="69" t="s">
        <v>3862</v>
      </c>
      <c r="N1239" s="69" t="s">
        <v>3858</v>
      </c>
    </row>
    <row r="1240" spans="1:14" ht="20.100000000000001" customHeight="1">
      <c r="A1240" s="69" t="s">
        <v>651</v>
      </c>
      <c r="B1240" s="69" t="s">
        <v>126</v>
      </c>
      <c r="C1240" s="69" t="s">
        <v>698</v>
      </c>
      <c r="D1240" s="69" t="s">
        <v>3856</v>
      </c>
      <c r="E1240" s="69" t="s">
        <v>128</v>
      </c>
      <c r="F1240" s="69" t="s">
        <v>576</v>
      </c>
      <c r="G1240" s="69" t="s">
        <v>405</v>
      </c>
      <c r="H1240" s="69" t="s">
        <v>2846</v>
      </c>
      <c r="I1240" s="69" t="s">
        <v>400</v>
      </c>
      <c r="J1240" s="77">
        <v>2</v>
      </c>
      <c r="K1240" s="77">
        <v>95</v>
      </c>
      <c r="L1240" s="77">
        <v>190</v>
      </c>
      <c r="M1240" s="69" t="s">
        <v>3863</v>
      </c>
      <c r="N1240" s="69" t="s">
        <v>3858</v>
      </c>
    </row>
    <row r="1241" spans="1:14" ht="20.100000000000001" customHeight="1">
      <c r="A1241" s="69" t="s">
        <v>651</v>
      </c>
      <c r="B1241" s="69" t="s">
        <v>126</v>
      </c>
      <c r="C1241" s="69" t="s">
        <v>698</v>
      </c>
      <c r="D1241" s="69" t="s">
        <v>3856</v>
      </c>
      <c r="E1241" s="69" t="s">
        <v>128</v>
      </c>
      <c r="F1241" s="69" t="s">
        <v>576</v>
      </c>
      <c r="G1241" s="69" t="s">
        <v>405</v>
      </c>
      <c r="H1241" s="69" t="s">
        <v>2846</v>
      </c>
      <c r="I1241" s="69" t="s">
        <v>399</v>
      </c>
      <c r="J1241" s="77">
        <v>2</v>
      </c>
      <c r="K1241" s="77">
        <v>146</v>
      </c>
      <c r="L1241" s="77">
        <v>292</v>
      </c>
      <c r="M1241" s="69" t="s">
        <v>3863</v>
      </c>
      <c r="N1241" s="69" t="s">
        <v>3858</v>
      </c>
    </row>
    <row r="1242" spans="1:14" ht="20.100000000000001" customHeight="1">
      <c r="A1242" s="69" t="s">
        <v>651</v>
      </c>
      <c r="B1242" s="69" t="s">
        <v>126</v>
      </c>
      <c r="C1242" s="69" t="s">
        <v>698</v>
      </c>
      <c r="D1242" s="69" t="s">
        <v>3864</v>
      </c>
      <c r="E1242" s="69" t="s">
        <v>548</v>
      </c>
      <c r="F1242" s="69" t="s">
        <v>339</v>
      </c>
      <c r="G1242" s="69" t="s">
        <v>382</v>
      </c>
      <c r="H1242" s="69" t="s">
        <v>424</v>
      </c>
      <c r="I1242" s="69" t="s">
        <v>400</v>
      </c>
      <c r="J1242" s="77">
        <v>2</v>
      </c>
      <c r="K1242" s="77">
        <v>300</v>
      </c>
      <c r="L1242" s="77">
        <v>600</v>
      </c>
      <c r="M1242" s="69" t="s">
        <v>2746</v>
      </c>
      <c r="N1242" s="69" t="s">
        <v>3865</v>
      </c>
    </row>
    <row r="1243" spans="1:14" ht="20.100000000000001" customHeight="1">
      <c r="A1243" s="69" t="s">
        <v>651</v>
      </c>
      <c r="B1243" s="69" t="s">
        <v>126</v>
      </c>
      <c r="C1243" s="69" t="s">
        <v>698</v>
      </c>
      <c r="D1243" s="69" t="s">
        <v>3864</v>
      </c>
      <c r="E1243" s="69" t="s">
        <v>548</v>
      </c>
      <c r="F1243" s="69" t="s">
        <v>339</v>
      </c>
      <c r="G1243" s="69" t="s">
        <v>382</v>
      </c>
      <c r="H1243" s="69" t="s">
        <v>545</v>
      </c>
      <c r="I1243" s="69" t="s">
        <v>399</v>
      </c>
      <c r="J1243" s="77">
        <v>2</v>
      </c>
      <c r="K1243" s="77">
        <v>460</v>
      </c>
      <c r="L1243" s="77">
        <v>920</v>
      </c>
      <c r="M1243" s="69" t="s">
        <v>2746</v>
      </c>
      <c r="N1243" s="69" t="s">
        <v>3865</v>
      </c>
    </row>
    <row r="1244" spans="1:14" ht="20.100000000000001" customHeight="1">
      <c r="A1244" s="69" t="s">
        <v>651</v>
      </c>
      <c r="B1244" s="69" t="s">
        <v>126</v>
      </c>
      <c r="C1244" s="69" t="s">
        <v>699</v>
      </c>
      <c r="D1244" s="69" t="s">
        <v>4066</v>
      </c>
      <c r="E1244" s="69" t="s">
        <v>562</v>
      </c>
      <c r="F1244" s="69" t="s">
        <v>2556</v>
      </c>
      <c r="G1244" s="69" t="s">
        <v>493</v>
      </c>
      <c r="H1244" s="69" t="s">
        <v>521</v>
      </c>
      <c r="I1244" s="69" t="s">
        <v>423</v>
      </c>
      <c r="J1244" s="77">
        <v>21</v>
      </c>
      <c r="K1244" s="77">
        <v>115</v>
      </c>
      <c r="L1244" s="77">
        <v>2415</v>
      </c>
      <c r="M1244" s="69" t="s">
        <v>4067</v>
      </c>
      <c r="N1244" s="69" t="s">
        <v>4068</v>
      </c>
    </row>
    <row r="1245" spans="1:14" ht="20.100000000000001" customHeight="1">
      <c r="A1245" s="69" t="s">
        <v>651</v>
      </c>
      <c r="B1245" s="69" t="s">
        <v>126</v>
      </c>
      <c r="C1245" s="69" t="s">
        <v>699</v>
      </c>
      <c r="D1245" s="69" t="s">
        <v>4069</v>
      </c>
      <c r="E1245" s="69" t="s">
        <v>128</v>
      </c>
      <c r="F1245" s="69" t="s">
        <v>576</v>
      </c>
      <c r="G1245" s="69" t="s">
        <v>512</v>
      </c>
      <c r="H1245" s="69" t="s">
        <v>3776</v>
      </c>
      <c r="I1245" s="69" t="s">
        <v>411</v>
      </c>
      <c r="J1245" s="77">
        <v>11</v>
      </c>
      <c r="K1245" s="77">
        <v>913</v>
      </c>
      <c r="L1245" s="77">
        <v>10043</v>
      </c>
      <c r="M1245" s="69" t="s">
        <v>4070</v>
      </c>
      <c r="N1245" s="69" t="s">
        <v>4071</v>
      </c>
    </row>
    <row r="1246" spans="1:14" ht="20.100000000000001" customHeight="1">
      <c r="A1246" s="69" t="s">
        <v>651</v>
      </c>
      <c r="B1246" s="69" t="s">
        <v>126</v>
      </c>
      <c r="C1246" s="69" t="s">
        <v>699</v>
      </c>
      <c r="D1246" s="69" t="s">
        <v>4069</v>
      </c>
      <c r="E1246" s="69" t="s">
        <v>128</v>
      </c>
      <c r="F1246" s="69" t="s">
        <v>576</v>
      </c>
      <c r="G1246" s="69" t="s">
        <v>4072</v>
      </c>
      <c r="H1246" s="69" t="s">
        <v>585</v>
      </c>
      <c r="I1246" s="69" t="s">
        <v>399</v>
      </c>
      <c r="J1246" s="77">
        <v>2</v>
      </c>
      <c r="K1246" s="77">
        <v>140</v>
      </c>
      <c r="L1246" s="77">
        <v>280</v>
      </c>
      <c r="M1246" s="69" t="s">
        <v>4073</v>
      </c>
      <c r="N1246" s="69" t="s">
        <v>4074</v>
      </c>
    </row>
    <row r="1247" spans="1:14" ht="20.100000000000001" customHeight="1">
      <c r="A1247" s="69" t="s">
        <v>126</v>
      </c>
      <c r="B1247" s="69" t="s">
        <v>126</v>
      </c>
      <c r="C1247" s="69" t="s">
        <v>699</v>
      </c>
      <c r="D1247" s="69" t="s">
        <v>4075</v>
      </c>
      <c r="E1247" s="69" t="s">
        <v>548</v>
      </c>
      <c r="F1247" s="69" t="s">
        <v>3632</v>
      </c>
      <c r="G1247" s="69" t="s">
        <v>382</v>
      </c>
      <c r="H1247" s="69" t="s">
        <v>383</v>
      </c>
      <c r="I1247" s="69" t="s">
        <v>398</v>
      </c>
      <c r="J1247" s="77">
        <v>1</v>
      </c>
      <c r="K1247" s="77">
        <v>546</v>
      </c>
      <c r="L1247" s="77">
        <v>546</v>
      </c>
      <c r="M1247" s="69" t="s">
        <v>532</v>
      </c>
      <c r="N1247" s="69" t="s">
        <v>4076</v>
      </c>
    </row>
    <row r="1248" spans="1:14" ht="20.100000000000001" customHeight="1">
      <c r="A1248" s="69" t="s">
        <v>651</v>
      </c>
      <c r="B1248" s="69" t="s">
        <v>126</v>
      </c>
      <c r="C1248" s="69" t="s">
        <v>699</v>
      </c>
      <c r="D1248" s="69" t="s">
        <v>4077</v>
      </c>
      <c r="E1248" s="69" t="s">
        <v>562</v>
      </c>
      <c r="F1248" s="69" t="s">
        <v>3680</v>
      </c>
      <c r="G1248" s="69" t="s">
        <v>2944</v>
      </c>
    </row>
    <row r="1249" spans="1:14" ht="20.100000000000001" customHeight="1">
      <c r="A1249" s="69" t="s">
        <v>651</v>
      </c>
      <c r="B1249" s="69" t="s">
        <v>126</v>
      </c>
      <c r="C1249" s="69" t="s">
        <v>699</v>
      </c>
      <c r="D1249" s="69" t="s">
        <v>4078</v>
      </c>
      <c r="E1249" s="69" t="s">
        <v>548</v>
      </c>
      <c r="F1249" s="69" t="s">
        <v>3661</v>
      </c>
      <c r="G1249" s="69" t="s">
        <v>382</v>
      </c>
      <c r="H1249" s="69" t="s">
        <v>3667</v>
      </c>
      <c r="I1249" s="69" t="s">
        <v>422</v>
      </c>
      <c r="J1249" s="77">
        <v>1</v>
      </c>
      <c r="K1249" s="77">
        <v>1468</v>
      </c>
      <c r="L1249" s="77">
        <v>1468</v>
      </c>
      <c r="M1249" s="69" t="s">
        <v>4079</v>
      </c>
      <c r="N1249" s="69" t="s">
        <v>4080</v>
      </c>
    </row>
    <row r="1250" spans="1:14" ht="20.100000000000001" customHeight="1">
      <c r="A1250" s="69" t="s">
        <v>651</v>
      </c>
      <c r="B1250" s="69" t="s">
        <v>126</v>
      </c>
      <c r="C1250" s="69" t="s">
        <v>699</v>
      </c>
      <c r="D1250" s="69" t="s">
        <v>4081</v>
      </c>
      <c r="E1250" s="69" t="s">
        <v>128</v>
      </c>
      <c r="F1250" s="69" t="s">
        <v>576</v>
      </c>
      <c r="G1250" s="69" t="s">
        <v>405</v>
      </c>
      <c r="H1250" s="69" t="s">
        <v>2846</v>
      </c>
      <c r="I1250" s="69" t="s">
        <v>389</v>
      </c>
      <c r="J1250" s="77">
        <v>5</v>
      </c>
      <c r="K1250" s="77">
        <v>198</v>
      </c>
      <c r="L1250" s="77">
        <v>990</v>
      </c>
      <c r="M1250" s="69" t="s">
        <v>4082</v>
      </c>
      <c r="N1250" s="69" t="s">
        <v>4083</v>
      </c>
    </row>
    <row r="1251" spans="1:14" ht="20.100000000000001" customHeight="1">
      <c r="A1251" s="69" t="s">
        <v>651</v>
      </c>
      <c r="B1251" s="69" t="s">
        <v>126</v>
      </c>
      <c r="C1251" s="69" t="s">
        <v>699</v>
      </c>
      <c r="D1251" s="69" t="s">
        <v>4081</v>
      </c>
      <c r="E1251" s="69" t="s">
        <v>128</v>
      </c>
      <c r="F1251" s="69" t="s">
        <v>576</v>
      </c>
      <c r="G1251" s="69" t="s">
        <v>405</v>
      </c>
      <c r="H1251" s="69" t="s">
        <v>2846</v>
      </c>
      <c r="I1251" s="69" t="s">
        <v>399</v>
      </c>
      <c r="J1251" s="77">
        <v>7</v>
      </c>
      <c r="K1251" s="77">
        <v>146</v>
      </c>
      <c r="L1251" s="77">
        <v>1022</v>
      </c>
      <c r="M1251" s="69" t="s">
        <v>4082</v>
      </c>
      <c r="N1251" s="69" t="s">
        <v>4083</v>
      </c>
    </row>
    <row r="1252" spans="1:14" ht="20.100000000000001" customHeight="1">
      <c r="A1252" s="69" t="s">
        <v>651</v>
      </c>
      <c r="B1252" s="69" t="s">
        <v>126</v>
      </c>
      <c r="C1252" s="69" t="s">
        <v>699</v>
      </c>
      <c r="D1252" s="69" t="s">
        <v>4084</v>
      </c>
      <c r="E1252" s="69" t="s">
        <v>548</v>
      </c>
      <c r="F1252" s="69" t="s">
        <v>339</v>
      </c>
      <c r="G1252" s="69" t="s">
        <v>382</v>
      </c>
      <c r="H1252" s="69" t="s">
        <v>545</v>
      </c>
      <c r="I1252" s="69" t="s">
        <v>399</v>
      </c>
      <c r="J1252" s="77">
        <v>12</v>
      </c>
      <c r="K1252" s="77">
        <v>460</v>
      </c>
      <c r="L1252" s="77">
        <v>5520</v>
      </c>
      <c r="M1252" s="69" t="s">
        <v>2746</v>
      </c>
      <c r="N1252" s="69" t="s">
        <v>4083</v>
      </c>
    </row>
    <row r="1253" spans="1:14" ht="20.100000000000001" customHeight="1">
      <c r="A1253" s="69" t="s">
        <v>126</v>
      </c>
      <c r="B1253" s="69" t="s">
        <v>126</v>
      </c>
      <c r="C1253" s="69" t="s">
        <v>699</v>
      </c>
      <c r="D1253" s="69" t="s">
        <v>4085</v>
      </c>
      <c r="E1253" s="69" t="s">
        <v>548</v>
      </c>
      <c r="F1253" s="69" t="s">
        <v>3632</v>
      </c>
      <c r="G1253" s="69" t="s">
        <v>382</v>
      </c>
      <c r="H1253" s="69" t="s">
        <v>385</v>
      </c>
      <c r="I1253" s="69" t="s">
        <v>399</v>
      </c>
      <c r="J1253" s="77">
        <v>3</v>
      </c>
      <c r="K1253" s="77">
        <v>423</v>
      </c>
      <c r="L1253" s="77">
        <v>1269</v>
      </c>
      <c r="M1253" s="69" t="s">
        <v>532</v>
      </c>
      <c r="N1253" s="69" t="s">
        <v>4086</v>
      </c>
    </row>
    <row r="1254" spans="1:14" ht="20.100000000000001" customHeight="1">
      <c r="A1254" s="69" t="s">
        <v>126</v>
      </c>
      <c r="B1254" s="69" t="s">
        <v>126</v>
      </c>
      <c r="C1254" s="69" t="s">
        <v>699</v>
      </c>
      <c r="D1254" s="69" t="s">
        <v>4087</v>
      </c>
      <c r="E1254" s="69" t="s">
        <v>747</v>
      </c>
      <c r="F1254" s="69" t="s">
        <v>2886</v>
      </c>
      <c r="G1254" s="69" t="s">
        <v>4088</v>
      </c>
      <c r="H1254" s="69" t="s">
        <v>660</v>
      </c>
      <c r="I1254" s="69" t="s">
        <v>4089</v>
      </c>
      <c r="J1254" s="77">
        <v>900</v>
      </c>
      <c r="K1254" s="77">
        <v>0.35</v>
      </c>
      <c r="L1254" s="77">
        <v>315</v>
      </c>
      <c r="M1254" s="69" t="s">
        <v>524</v>
      </c>
      <c r="N1254" s="69" t="s">
        <v>4090</v>
      </c>
    </row>
    <row r="1255" spans="1:14" ht="20.100000000000001" customHeight="1">
      <c r="A1255" s="69" t="s">
        <v>126</v>
      </c>
      <c r="B1255" s="69" t="s">
        <v>126</v>
      </c>
      <c r="C1255" s="69" t="s">
        <v>699</v>
      </c>
      <c r="D1255" s="69" t="s">
        <v>4087</v>
      </c>
      <c r="E1255" s="69" t="s">
        <v>747</v>
      </c>
      <c r="F1255" s="69" t="s">
        <v>2886</v>
      </c>
      <c r="G1255" s="69" t="s">
        <v>4088</v>
      </c>
      <c r="H1255" s="69" t="s">
        <v>4091</v>
      </c>
      <c r="I1255" s="69" t="s">
        <v>4092</v>
      </c>
      <c r="J1255" s="77">
        <v>60</v>
      </c>
      <c r="K1255" s="77">
        <v>1.38</v>
      </c>
      <c r="L1255" s="77">
        <v>82.8</v>
      </c>
      <c r="M1255" s="69" t="s">
        <v>524</v>
      </c>
      <c r="N1255" s="69" t="s">
        <v>4090</v>
      </c>
    </row>
    <row r="1256" spans="1:14" ht="20.100000000000001" customHeight="1">
      <c r="A1256" s="69" t="s">
        <v>126</v>
      </c>
      <c r="B1256" s="69" t="s">
        <v>126</v>
      </c>
      <c r="C1256" s="69" t="s">
        <v>699</v>
      </c>
      <c r="D1256" s="69" t="s">
        <v>4087</v>
      </c>
      <c r="E1256" s="69" t="s">
        <v>747</v>
      </c>
      <c r="F1256" s="69" t="s">
        <v>2886</v>
      </c>
      <c r="G1256" s="69" t="s">
        <v>4088</v>
      </c>
      <c r="H1256" s="69" t="s">
        <v>4093</v>
      </c>
      <c r="J1256" s="77">
        <v>20</v>
      </c>
      <c r="K1256" s="77">
        <v>0.49</v>
      </c>
      <c r="L1256" s="77">
        <v>9.8000000000000007</v>
      </c>
      <c r="M1256" s="69" t="s">
        <v>524</v>
      </c>
      <c r="N1256" s="69" t="s">
        <v>4090</v>
      </c>
    </row>
    <row r="1257" spans="1:14" ht="20.100000000000001" customHeight="1">
      <c r="A1257" s="69" t="s">
        <v>651</v>
      </c>
      <c r="B1257" s="69" t="s">
        <v>126</v>
      </c>
      <c r="C1257" s="69" t="s">
        <v>699</v>
      </c>
      <c r="D1257" s="69" t="s">
        <v>4094</v>
      </c>
      <c r="E1257" s="69" t="s">
        <v>128</v>
      </c>
      <c r="F1257" s="69" t="s">
        <v>3680</v>
      </c>
      <c r="G1257" s="69" t="s">
        <v>512</v>
      </c>
      <c r="H1257" s="69" t="s">
        <v>4095</v>
      </c>
      <c r="I1257" s="69" t="s">
        <v>398</v>
      </c>
      <c r="J1257" s="77">
        <v>3</v>
      </c>
      <c r="K1257" s="77">
        <v>782</v>
      </c>
      <c r="L1257" s="77">
        <v>2346</v>
      </c>
      <c r="M1257" s="69" t="s">
        <v>4070</v>
      </c>
      <c r="N1257" s="69" t="s">
        <v>4096</v>
      </c>
    </row>
    <row r="1258" spans="1:14" ht="20.100000000000001" customHeight="1">
      <c r="A1258" s="69" t="s">
        <v>651</v>
      </c>
      <c r="B1258" s="69" t="s">
        <v>126</v>
      </c>
      <c r="C1258" s="69" t="s">
        <v>699</v>
      </c>
      <c r="D1258" s="69" t="s">
        <v>4094</v>
      </c>
      <c r="E1258" s="69" t="s">
        <v>128</v>
      </c>
      <c r="F1258" s="69" t="s">
        <v>3680</v>
      </c>
      <c r="G1258" s="69" t="s">
        <v>512</v>
      </c>
      <c r="H1258" s="69" t="s">
        <v>4095</v>
      </c>
      <c r="I1258" s="69" t="s">
        <v>389</v>
      </c>
      <c r="J1258" s="77">
        <v>4</v>
      </c>
      <c r="K1258" s="77">
        <v>514</v>
      </c>
      <c r="L1258" s="77">
        <v>2056</v>
      </c>
      <c r="M1258" s="69" t="s">
        <v>4070</v>
      </c>
      <c r="N1258" s="69" t="s">
        <v>4096</v>
      </c>
    </row>
    <row r="1259" spans="1:14" ht="20.100000000000001" customHeight="1">
      <c r="A1259" s="69" t="s">
        <v>651</v>
      </c>
      <c r="B1259" s="69" t="s">
        <v>126</v>
      </c>
      <c r="C1259" s="69" t="s">
        <v>699</v>
      </c>
      <c r="D1259" s="69" t="s">
        <v>4094</v>
      </c>
      <c r="E1259" s="69" t="s">
        <v>128</v>
      </c>
      <c r="F1259" s="69" t="s">
        <v>3680</v>
      </c>
      <c r="G1259" s="69" t="s">
        <v>397</v>
      </c>
      <c r="H1259" s="69" t="s">
        <v>4097</v>
      </c>
      <c r="I1259" s="69" t="s">
        <v>399</v>
      </c>
      <c r="J1259" s="77">
        <v>1</v>
      </c>
      <c r="K1259" s="77">
        <v>332</v>
      </c>
      <c r="L1259" s="77">
        <v>332</v>
      </c>
      <c r="M1259" s="69" t="s">
        <v>4098</v>
      </c>
      <c r="N1259" s="69" t="s">
        <v>4096</v>
      </c>
    </row>
    <row r="1260" spans="1:14" ht="20.100000000000001" customHeight="1">
      <c r="A1260" s="69" t="s">
        <v>651</v>
      </c>
      <c r="B1260" s="69" t="s">
        <v>126</v>
      </c>
      <c r="C1260" s="69" t="s">
        <v>699</v>
      </c>
      <c r="D1260" s="69" t="s">
        <v>4094</v>
      </c>
      <c r="E1260" s="69" t="s">
        <v>128</v>
      </c>
      <c r="F1260" s="69" t="s">
        <v>3680</v>
      </c>
      <c r="G1260" s="69" t="s">
        <v>397</v>
      </c>
      <c r="H1260" s="69" t="s">
        <v>4097</v>
      </c>
      <c r="I1260" s="69" t="s">
        <v>400</v>
      </c>
      <c r="J1260" s="77">
        <v>3</v>
      </c>
      <c r="K1260" s="77">
        <v>212</v>
      </c>
      <c r="L1260" s="77">
        <v>636</v>
      </c>
      <c r="M1260" s="69" t="s">
        <v>4098</v>
      </c>
      <c r="N1260" s="69" t="s">
        <v>4096</v>
      </c>
    </row>
    <row r="1261" spans="1:14" ht="20.100000000000001" customHeight="1">
      <c r="A1261" s="69" t="s">
        <v>651</v>
      </c>
      <c r="B1261" s="69" t="s">
        <v>126</v>
      </c>
      <c r="C1261" s="69" t="s">
        <v>699</v>
      </c>
      <c r="D1261" s="69" t="s">
        <v>4099</v>
      </c>
      <c r="E1261" s="69" t="s">
        <v>128</v>
      </c>
      <c r="F1261" s="69" t="s">
        <v>576</v>
      </c>
      <c r="G1261" s="69" t="s">
        <v>397</v>
      </c>
      <c r="H1261" s="69" t="s">
        <v>3741</v>
      </c>
      <c r="I1261" s="69" t="s">
        <v>389</v>
      </c>
      <c r="J1261" s="77">
        <v>18</v>
      </c>
      <c r="K1261" s="77">
        <v>180</v>
      </c>
      <c r="L1261" s="77">
        <v>3240</v>
      </c>
      <c r="M1261" s="69" t="s">
        <v>4098</v>
      </c>
      <c r="N1261" s="69" t="s">
        <v>4096</v>
      </c>
    </row>
    <row r="1262" spans="1:14" ht="20.100000000000001" customHeight="1">
      <c r="A1262" s="69" t="s">
        <v>651</v>
      </c>
      <c r="B1262" s="69" t="s">
        <v>126</v>
      </c>
      <c r="C1262" s="69" t="s">
        <v>699</v>
      </c>
      <c r="D1262" s="69" t="s">
        <v>4099</v>
      </c>
      <c r="E1262" s="69" t="s">
        <v>128</v>
      </c>
      <c r="F1262" s="69" t="s">
        <v>576</v>
      </c>
      <c r="G1262" s="69" t="s">
        <v>512</v>
      </c>
      <c r="H1262" s="69" t="s">
        <v>3776</v>
      </c>
      <c r="I1262" s="69" t="s">
        <v>399</v>
      </c>
      <c r="J1262" s="77">
        <v>6</v>
      </c>
      <c r="K1262" s="77">
        <v>177</v>
      </c>
      <c r="L1262" s="77">
        <v>1062</v>
      </c>
      <c r="M1262" s="69" t="s">
        <v>4070</v>
      </c>
      <c r="N1262" s="69" t="s">
        <v>4100</v>
      </c>
    </row>
    <row r="1263" spans="1:14" ht="20.100000000000001" customHeight="1">
      <c r="A1263" s="69" t="s">
        <v>651</v>
      </c>
      <c r="B1263" s="69" t="s">
        <v>126</v>
      </c>
      <c r="C1263" s="69" t="s">
        <v>699</v>
      </c>
      <c r="D1263" s="69" t="s">
        <v>4099</v>
      </c>
      <c r="E1263" s="69" t="s">
        <v>128</v>
      </c>
      <c r="F1263" s="69" t="s">
        <v>576</v>
      </c>
      <c r="G1263" s="69" t="s">
        <v>2600</v>
      </c>
      <c r="H1263" s="69" t="s">
        <v>3741</v>
      </c>
      <c r="I1263" s="69" t="s">
        <v>399</v>
      </c>
      <c r="J1263" s="77">
        <v>26</v>
      </c>
      <c r="K1263" s="77">
        <v>140</v>
      </c>
      <c r="L1263" s="77">
        <v>3640</v>
      </c>
      <c r="M1263" s="69" t="s">
        <v>4098</v>
      </c>
      <c r="N1263" s="69" t="s">
        <v>4101</v>
      </c>
    </row>
    <row r="1264" spans="1:14" ht="20.100000000000001" customHeight="1">
      <c r="A1264" s="69" t="s">
        <v>651</v>
      </c>
      <c r="B1264" s="69" t="s">
        <v>126</v>
      </c>
      <c r="C1264" s="69" t="s">
        <v>699</v>
      </c>
      <c r="D1264" s="69" t="s">
        <v>4099</v>
      </c>
      <c r="E1264" s="69" t="s">
        <v>128</v>
      </c>
      <c r="F1264" s="69" t="s">
        <v>576</v>
      </c>
      <c r="G1264" s="69" t="s">
        <v>405</v>
      </c>
      <c r="H1264" s="69" t="s">
        <v>2846</v>
      </c>
      <c r="I1264" s="69" t="s">
        <v>399</v>
      </c>
      <c r="J1264" s="77">
        <v>1</v>
      </c>
      <c r="K1264" s="77">
        <v>146</v>
      </c>
      <c r="L1264" s="77">
        <v>146</v>
      </c>
      <c r="M1264" s="69" t="s">
        <v>4102</v>
      </c>
      <c r="N1264" s="69" t="s">
        <v>4103</v>
      </c>
    </row>
    <row r="1265" spans="1:14" ht="20.100000000000001" customHeight="1">
      <c r="A1265" s="69" t="s">
        <v>651</v>
      </c>
      <c r="B1265" s="69" t="s">
        <v>126</v>
      </c>
      <c r="C1265" s="69" t="s">
        <v>699</v>
      </c>
      <c r="D1265" s="69" t="s">
        <v>4099</v>
      </c>
      <c r="E1265" s="69" t="s">
        <v>128</v>
      </c>
      <c r="F1265" s="69" t="s">
        <v>576</v>
      </c>
      <c r="G1265" s="69" t="s">
        <v>405</v>
      </c>
      <c r="H1265" s="69" t="s">
        <v>2846</v>
      </c>
      <c r="I1265" s="69" t="s">
        <v>399</v>
      </c>
      <c r="J1265" s="77">
        <v>1</v>
      </c>
      <c r="K1265" s="77">
        <v>146</v>
      </c>
      <c r="L1265" s="77">
        <v>146</v>
      </c>
      <c r="M1265" s="69" t="s">
        <v>4102</v>
      </c>
      <c r="N1265" s="69" t="s">
        <v>4104</v>
      </c>
    </row>
    <row r="1266" spans="1:14" ht="20.100000000000001" customHeight="1">
      <c r="A1266" s="69" t="s">
        <v>651</v>
      </c>
      <c r="B1266" s="69" t="s">
        <v>126</v>
      </c>
      <c r="C1266" s="69" t="s">
        <v>699</v>
      </c>
      <c r="D1266" s="69" t="s">
        <v>4099</v>
      </c>
      <c r="E1266" s="69" t="s">
        <v>128</v>
      </c>
      <c r="F1266" s="69" t="s">
        <v>576</v>
      </c>
      <c r="G1266" s="69" t="s">
        <v>2600</v>
      </c>
      <c r="H1266" s="69" t="s">
        <v>2867</v>
      </c>
      <c r="I1266" s="69" t="s">
        <v>389</v>
      </c>
      <c r="J1266" s="77">
        <v>10</v>
      </c>
      <c r="K1266" s="77">
        <v>170</v>
      </c>
      <c r="L1266" s="77">
        <v>1700</v>
      </c>
      <c r="M1266" s="69" t="s">
        <v>4105</v>
      </c>
      <c r="N1266" s="69" t="s">
        <v>4106</v>
      </c>
    </row>
    <row r="1267" spans="1:14" ht="20.100000000000001" customHeight="1">
      <c r="A1267" s="69" t="s">
        <v>651</v>
      </c>
      <c r="B1267" s="69" t="s">
        <v>126</v>
      </c>
      <c r="C1267" s="69" t="s">
        <v>699</v>
      </c>
      <c r="D1267" s="69" t="s">
        <v>4099</v>
      </c>
      <c r="E1267" s="69" t="s">
        <v>128</v>
      </c>
      <c r="F1267" s="69" t="s">
        <v>576</v>
      </c>
      <c r="G1267" s="69" t="s">
        <v>2600</v>
      </c>
      <c r="H1267" s="69" t="s">
        <v>2867</v>
      </c>
      <c r="I1267" s="69" t="s">
        <v>423</v>
      </c>
      <c r="J1267" s="77">
        <v>2</v>
      </c>
      <c r="K1267" s="77">
        <v>70</v>
      </c>
      <c r="L1267" s="77">
        <v>140</v>
      </c>
      <c r="M1267" s="69" t="s">
        <v>4105</v>
      </c>
      <c r="N1267" s="69" t="s">
        <v>4106</v>
      </c>
    </row>
    <row r="1268" spans="1:14" ht="20.100000000000001" customHeight="1">
      <c r="A1268" s="69" t="s">
        <v>651</v>
      </c>
      <c r="B1268" s="69" t="s">
        <v>126</v>
      </c>
      <c r="C1268" s="69" t="s">
        <v>699</v>
      </c>
      <c r="D1268" s="69" t="s">
        <v>4099</v>
      </c>
      <c r="E1268" s="69" t="s">
        <v>128</v>
      </c>
      <c r="F1268" s="69" t="s">
        <v>576</v>
      </c>
      <c r="G1268" s="69" t="s">
        <v>405</v>
      </c>
      <c r="H1268" s="69" t="s">
        <v>3055</v>
      </c>
      <c r="I1268" s="69" t="s">
        <v>423</v>
      </c>
      <c r="J1268" s="77">
        <v>2</v>
      </c>
      <c r="K1268" s="77">
        <v>67</v>
      </c>
      <c r="L1268" s="77">
        <v>134</v>
      </c>
      <c r="M1268" s="69" t="s">
        <v>4107</v>
      </c>
      <c r="N1268" s="69" t="s">
        <v>4106</v>
      </c>
    </row>
    <row r="1269" spans="1:14" ht="20.100000000000001" customHeight="1">
      <c r="A1269" s="69" t="s">
        <v>651</v>
      </c>
      <c r="B1269" s="69" t="s">
        <v>126</v>
      </c>
      <c r="C1269" s="69" t="s">
        <v>699</v>
      </c>
      <c r="D1269" s="69" t="s">
        <v>4099</v>
      </c>
      <c r="E1269" s="69" t="s">
        <v>128</v>
      </c>
      <c r="F1269" s="69" t="s">
        <v>576</v>
      </c>
      <c r="G1269" s="69" t="s">
        <v>405</v>
      </c>
      <c r="H1269" s="69" t="s">
        <v>3055</v>
      </c>
      <c r="I1269" s="69" t="s">
        <v>389</v>
      </c>
      <c r="J1269" s="77">
        <v>8</v>
      </c>
      <c r="K1269" s="77">
        <v>187</v>
      </c>
      <c r="L1269" s="77">
        <v>1496</v>
      </c>
      <c r="M1269" s="69" t="s">
        <v>4107</v>
      </c>
      <c r="N1269" s="69" t="s">
        <v>4106</v>
      </c>
    </row>
    <row r="1270" spans="1:14" ht="20.100000000000001" customHeight="1">
      <c r="A1270" s="69" t="s">
        <v>651</v>
      </c>
      <c r="B1270" s="69" t="s">
        <v>126</v>
      </c>
      <c r="C1270" s="69" t="s">
        <v>699</v>
      </c>
      <c r="D1270" s="69" t="s">
        <v>4099</v>
      </c>
      <c r="E1270" s="69" t="s">
        <v>128</v>
      </c>
      <c r="F1270" s="69" t="s">
        <v>576</v>
      </c>
      <c r="G1270" s="69" t="s">
        <v>405</v>
      </c>
      <c r="H1270" s="69" t="s">
        <v>3055</v>
      </c>
      <c r="I1270" s="69" t="s">
        <v>398</v>
      </c>
      <c r="J1270" s="77">
        <v>2</v>
      </c>
      <c r="K1270" s="77">
        <v>227</v>
      </c>
      <c r="L1270" s="77">
        <v>454</v>
      </c>
      <c r="M1270" s="69" t="s">
        <v>4107</v>
      </c>
      <c r="N1270" s="69" t="s">
        <v>4106</v>
      </c>
    </row>
    <row r="1271" spans="1:14" ht="20.100000000000001" customHeight="1">
      <c r="A1271" s="69" t="s">
        <v>651</v>
      </c>
      <c r="B1271" s="69" t="s">
        <v>126</v>
      </c>
      <c r="C1271" s="69" t="s">
        <v>699</v>
      </c>
      <c r="D1271" s="69" t="s">
        <v>4108</v>
      </c>
      <c r="E1271" s="69" t="s">
        <v>548</v>
      </c>
      <c r="F1271" s="69" t="s">
        <v>339</v>
      </c>
      <c r="G1271" s="69" t="s">
        <v>382</v>
      </c>
      <c r="H1271" s="69" t="s">
        <v>545</v>
      </c>
      <c r="I1271" s="69" t="s">
        <v>399</v>
      </c>
      <c r="J1271" s="77">
        <v>2</v>
      </c>
      <c r="K1271" s="77">
        <v>460</v>
      </c>
      <c r="L1271" s="77">
        <v>920</v>
      </c>
      <c r="M1271" s="69" t="s">
        <v>2746</v>
      </c>
      <c r="N1271" s="69" t="s">
        <v>4109</v>
      </c>
    </row>
    <row r="1272" spans="1:14" ht="20.100000000000001" customHeight="1">
      <c r="A1272" s="69" t="s">
        <v>651</v>
      </c>
      <c r="B1272" s="69" t="s">
        <v>126</v>
      </c>
      <c r="C1272" s="69" t="s">
        <v>699</v>
      </c>
      <c r="D1272" s="69" t="s">
        <v>4110</v>
      </c>
      <c r="E1272" s="69" t="s">
        <v>128</v>
      </c>
      <c r="F1272" s="69" t="s">
        <v>576</v>
      </c>
      <c r="G1272" s="69" t="s">
        <v>388</v>
      </c>
      <c r="H1272" s="69" t="s">
        <v>3776</v>
      </c>
      <c r="I1272" s="69" t="s">
        <v>398</v>
      </c>
      <c r="J1272" s="77">
        <v>10</v>
      </c>
      <c r="K1272" s="77">
        <v>257</v>
      </c>
      <c r="L1272" s="77">
        <v>2570</v>
      </c>
      <c r="M1272" s="69" t="s">
        <v>4111</v>
      </c>
      <c r="N1272" s="69" t="s">
        <v>4112</v>
      </c>
    </row>
    <row r="1273" spans="1:14" ht="20.100000000000001" customHeight="1">
      <c r="A1273" s="69" t="s">
        <v>651</v>
      </c>
      <c r="B1273" s="69" t="s">
        <v>126</v>
      </c>
      <c r="C1273" s="69" t="s">
        <v>699</v>
      </c>
      <c r="D1273" s="69" t="s">
        <v>4110</v>
      </c>
      <c r="E1273" s="69" t="s">
        <v>128</v>
      </c>
      <c r="F1273" s="69" t="s">
        <v>576</v>
      </c>
      <c r="G1273" s="69" t="s">
        <v>405</v>
      </c>
      <c r="H1273" s="69" t="s">
        <v>4113</v>
      </c>
      <c r="I1273" s="69" t="s">
        <v>399</v>
      </c>
      <c r="J1273" s="77">
        <v>2</v>
      </c>
      <c r="K1273" s="77">
        <v>140</v>
      </c>
      <c r="L1273" s="77">
        <v>280</v>
      </c>
      <c r="M1273" s="69" t="s">
        <v>4114</v>
      </c>
      <c r="N1273" s="69" t="s">
        <v>4115</v>
      </c>
    </row>
    <row r="1274" spans="1:14" ht="20.100000000000001" customHeight="1">
      <c r="A1274" s="69" t="s">
        <v>651</v>
      </c>
      <c r="B1274" s="69" t="s">
        <v>126</v>
      </c>
      <c r="C1274" s="69" t="s">
        <v>699</v>
      </c>
      <c r="D1274" s="69" t="s">
        <v>4110</v>
      </c>
      <c r="E1274" s="69" t="s">
        <v>128</v>
      </c>
      <c r="F1274" s="69" t="s">
        <v>576</v>
      </c>
      <c r="G1274" s="69" t="s">
        <v>405</v>
      </c>
      <c r="H1274" s="69" t="s">
        <v>3055</v>
      </c>
      <c r="I1274" s="69" t="s">
        <v>414</v>
      </c>
      <c r="J1274" s="77">
        <v>2</v>
      </c>
      <c r="K1274" s="77">
        <v>75</v>
      </c>
      <c r="L1274" s="77">
        <v>150</v>
      </c>
      <c r="M1274" s="69" t="s">
        <v>4116</v>
      </c>
      <c r="N1274" s="69" t="s">
        <v>4115</v>
      </c>
    </row>
    <row r="1275" spans="1:14" ht="20.100000000000001" customHeight="1">
      <c r="A1275" s="69" t="s">
        <v>651</v>
      </c>
      <c r="B1275" s="69" t="s">
        <v>126</v>
      </c>
      <c r="C1275" s="69" t="s">
        <v>699</v>
      </c>
      <c r="D1275" s="69" t="s">
        <v>4110</v>
      </c>
      <c r="E1275" s="69" t="s">
        <v>128</v>
      </c>
      <c r="F1275" s="69" t="s">
        <v>576</v>
      </c>
      <c r="G1275" s="69" t="s">
        <v>2600</v>
      </c>
      <c r="H1275" s="69" t="s">
        <v>3058</v>
      </c>
      <c r="I1275" s="69" t="s">
        <v>389</v>
      </c>
      <c r="J1275" s="77">
        <v>4</v>
      </c>
      <c r="K1275" s="77">
        <v>210</v>
      </c>
      <c r="L1275" s="77">
        <v>840</v>
      </c>
      <c r="M1275" s="69" t="s">
        <v>4117</v>
      </c>
      <c r="N1275" s="69" t="s">
        <v>4115</v>
      </c>
    </row>
    <row r="1276" spans="1:14" ht="20.100000000000001" customHeight="1">
      <c r="A1276" s="69" t="s">
        <v>651</v>
      </c>
      <c r="B1276" s="69" t="s">
        <v>126</v>
      </c>
      <c r="C1276" s="69" t="s">
        <v>699</v>
      </c>
      <c r="D1276" s="69" t="s">
        <v>4118</v>
      </c>
      <c r="E1276" s="69" t="s">
        <v>548</v>
      </c>
      <c r="F1276" s="69" t="s">
        <v>339</v>
      </c>
      <c r="G1276" s="69" t="s">
        <v>382</v>
      </c>
      <c r="H1276" s="69" t="s">
        <v>545</v>
      </c>
      <c r="I1276" s="69" t="s">
        <v>399</v>
      </c>
      <c r="J1276" s="77">
        <v>2</v>
      </c>
      <c r="K1276" s="77">
        <v>960</v>
      </c>
      <c r="L1276" s="77">
        <v>1920</v>
      </c>
      <c r="M1276" s="69" t="s">
        <v>4119</v>
      </c>
      <c r="N1276" s="69" t="s">
        <v>4115</v>
      </c>
    </row>
    <row r="1277" spans="1:14" ht="20.100000000000001" customHeight="1">
      <c r="A1277" s="69" t="s">
        <v>651</v>
      </c>
      <c r="B1277" s="69" t="s">
        <v>126</v>
      </c>
      <c r="C1277" s="69" t="s">
        <v>699</v>
      </c>
      <c r="D1277" s="69" t="s">
        <v>4120</v>
      </c>
      <c r="E1277" s="69" t="s">
        <v>534</v>
      </c>
      <c r="F1277" s="69" t="s">
        <v>552</v>
      </c>
      <c r="G1277" s="69" t="s">
        <v>381</v>
      </c>
      <c r="H1277" s="69" t="s">
        <v>1341</v>
      </c>
      <c r="I1277" s="69" t="s">
        <v>414</v>
      </c>
      <c r="J1277" s="77">
        <v>2</v>
      </c>
      <c r="K1277" s="77">
        <v>290</v>
      </c>
      <c r="L1277" s="77">
        <v>580</v>
      </c>
      <c r="M1277" s="69" t="s">
        <v>404</v>
      </c>
      <c r="N1277" s="69" t="s">
        <v>4115</v>
      </c>
    </row>
    <row r="1278" spans="1:14" ht="20.100000000000001" customHeight="1">
      <c r="A1278" s="69" t="s">
        <v>651</v>
      </c>
      <c r="B1278" s="69" t="s">
        <v>126</v>
      </c>
      <c r="C1278" s="69" t="s">
        <v>699</v>
      </c>
      <c r="D1278" s="69" t="s">
        <v>4120</v>
      </c>
      <c r="E1278" s="69" t="s">
        <v>534</v>
      </c>
      <c r="F1278" s="69" t="s">
        <v>552</v>
      </c>
      <c r="G1278" s="69" t="s">
        <v>381</v>
      </c>
      <c r="H1278" s="69" t="s">
        <v>610</v>
      </c>
      <c r="I1278" s="69" t="s">
        <v>414</v>
      </c>
      <c r="J1278" s="77">
        <v>2</v>
      </c>
      <c r="K1278" s="77">
        <v>209</v>
      </c>
      <c r="L1278" s="77">
        <v>418</v>
      </c>
      <c r="M1278" s="69" t="s">
        <v>404</v>
      </c>
      <c r="N1278" s="69" t="s">
        <v>4115</v>
      </c>
    </row>
    <row r="1279" spans="1:14" ht="20.100000000000001" customHeight="1">
      <c r="A1279" s="69" t="s">
        <v>651</v>
      </c>
      <c r="B1279" s="69" t="s">
        <v>126</v>
      </c>
      <c r="C1279" s="69" t="s">
        <v>699</v>
      </c>
      <c r="D1279" s="69" t="s">
        <v>4120</v>
      </c>
      <c r="E1279" s="69" t="s">
        <v>534</v>
      </c>
      <c r="F1279" s="69" t="s">
        <v>552</v>
      </c>
      <c r="G1279" s="69" t="s">
        <v>381</v>
      </c>
      <c r="H1279" s="69" t="s">
        <v>4121</v>
      </c>
      <c r="I1279" s="69" t="s">
        <v>414</v>
      </c>
      <c r="J1279" s="77">
        <v>2</v>
      </c>
      <c r="K1279" s="77">
        <v>551</v>
      </c>
      <c r="L1279" s="77">
        <v>1102</v>
      </c>
      <c r="M1279" s="69" t="s">
        <v>4122</v>
      </c>
      <c r="N1279" s="69" t="s">
        <v>4115</v>
      </c>
    </row>
    <row r="1280" spans="1:14" ht="20.100000000000001" customHeight="1">
      <c r="A1280" s="69" t="s">
        <v>651</v>
      </c>
      <c r="B1280" s="69" t="s">
        <v>126</v>
      </c>
      <c r="C1280" s="69" t="s">
        <v>699</v>
      </c>
      <c r="D1280" s="69" t="s">
        <v>4123</v>
      </c>
      <c r="E1280" s="69" t="s">
        <v>562</v>
      </c>
      <c r="F1280" s="69" t="s">
        <v>2512</v>
      </c>
      <c r="G1280" s="69" t="s">
        <v>4124</v>
      </c>
      <c r="H1280" s="69" t="s">
        <v>4125</v>
      </c>
      <c r="I1280" s="69" t="s">
        <v>423</v>
      </c>
      <c r="J1280" s="77">
        <v>2</v>
      </c>
      <c r="K1280" s="77">
        <v>408</v>
      </c>
      <c r="L1280" s="77">
        <v>816</v>
      </c>
      <c r="M1280" s="69" t="s">
        <v>4126</v>
      </c>
      <c r="N1280" s="69" t="s">
        <v>4115</v>
      </c>
    </row>
    <row r="1281" spans="1:14" ht="20.100000000000001" customHeight="1">
      <c r="A1281" s="69" t="s">
        <v>651</v>
      </c>
      <c r="B1281" s="69" t="s">
        <v>126</v>
      </c>
      <c r="C1281" s="69" t="s">
        <v>699</v>
      </c>
      <c r="D1281" s="69" t="s">
        <v>4123</v>
      </c>
      <c r="E1281" s="69" t="s">
        <v>562</v>
      </c>
      <c r="F1281" s="69" t="s">
        <v>2512</v>
      </c>
      <c r="G1281" s="69" t="s">
        <v>4124</v>
      </c>
      <c r="H1281" s="69" t="s">
        <v>4125</v>
      </c>
      <c r="I1281" s="69" t="s">
        <v>414</v>
      </c>
      <c r="J1281" s="77">
        <v>4</v>
      </c>
      <c r="K1281" s="77">
        <v>603</v>
      </c>
      <c r="L1281" s="77">
        <v>2412</v>
      </c>
      <c r="M1281" s="69" t="s">
        <v>4126</v>
      </c>
      <c r="N1281" s="69" t="s">
        <v>4115</v>
      </c>
    </row>
    <row r="1282" spans="1:14" ht="20.100000000000001" customHeight="1">
      <c r="A1282" s="69" t="s">
        <v>651</v>
      </c>
      <c r="B1282" s="69" t="s">
        <v>126</v>
      </c>
      <c r="C1282" s="69" t="s">
        <v>699</v>
      </c>
      <c r="D1282" s="69" t="s">
        <v>4123</v>
      </c>
      <c r="E1282" s="69" t="s">
        <v>562</v>
      </c>
      <c r="F1282" s="69" t="s">
        <v>2512</v>
      </c>
      <c r="G1282" s="69" t="s">
        <v>4124</v>
      </c>
      <c r="H1282" s="69" t="s">
        <v>4127</v>
      </c>
      <c r="I1282" s="69" t="s">
        <v>400</v>
      </c>
      <c r="J1282" s="77">
        <v>4</v>
      </c>
      <c r="K1282" s="77">
        <v>753</v>
      </c>
      <c r="L1282" s="77">
        <v>3012</v>
      </c>
      <c r="M1282" s="69" t="s">
        <v>4126</v>
      </c>
      <c r="N1282" s="69" t="s">
        <v>4115</v>
      </c>
    </row>
    <row r="1283" spans="1:14" ht="20.100000000000001" customHeight="1">
      <c r="A1283" s="69" t="s">
        <v>651</v>
      </c>
      <c r="B1283" s="69" t="s">
        <v>126</v>
      </c>
      <c r="C1283" s="69" t="s">
        <v>699</v>
      </c>
      <c r="D1283" s="69" t="s">
        <v>4123</v>
      </c>
      <c r="E1283" s="69" t="s">
        <v>562</v>
      </c>
      <c r="F1283" s="69" t="s">
        <v>2512</v>
      </c>
      <c r="G1283" s="69" t="s">
        <v>4124</v>
      </c>
      <c r="H1283" s="69" t="s">
        <v>4127</v>
      </c>
      <c r="I1283" s="69" t="s">
        <v>399</v>
      </c>
      <c r="J1283" s="77">
        <v>4</v>
      </c>
      <c r="K1283" s="77">
        <v>977</v>
      </c>
      <c r="L1283" s="77">
        <v>3908</v>
      </c>
      <c r="M1283" s="69" t="s">
        <v>4126</v>
      </c>
      <c r="N1283" s="69" t="s">
        <v>4115</v>
      </c>
    </row>
    <row r="1284" spans="1:14" ht="20.100000000000001" customHeight="1">
      <c r="A1284" s="69" t="s">
        <v>651</v>
      </c>
      <c r="B1284" s="69" t="s">
        <v>126</v>
      </c>
      <c r="C1284" s="69" t="s">
        <v>699</v>
      </c>
      <c r="D1284" s="69" t="s">
        <v>4123</v>
      </c>
      <c r="E1284" s="69" t="s">
        <v>562</v>
      </c>
      <c r="F1284" s="69" t="s">
        <v>2512</v>
      </c>
      <c r="G1284" s="69" t="s">
        <v>4124</v>
      </c>
      <c r="H1284" s="69" t="s">
        <v>4125</v>
      </c>
      <c r="I1284" s="69" t="s">
        <v>399</v>
      </c>
      <c r="J1284" s="77">
        <v>4</v>
      </c>
      <c r="K1284" s="77">
        <v>977</v>
      </c>
      <c r="L1284" s="77">
        <v>3908</v>
      </c>
      <c r="M1284" s="69" t="s">
        <v>4126</v>
      </c>
      <c r="N1284" s="69" t="s">
        <v>4115</v>
      </c>
    </row>
    <row r="1285" spans="1:14" ht="20.100000000000001" customHeight="1">
      <c r="A1285" s="69" t="s">
        <v>651</v>
      </c>
      <c r="B1285" s="69" t="s">
        <v>126</v>
      </c>
      <c r="C1285" s="69" t="s">
        <v>699</v>
      </c>
      <c r="D1285" s="69" t="s">
        <v>4123</v>
      </c>
      <c r="E1285" s="69" t="s">
        <v>562</v>
      </c>
      <c r="F1285" s="69" t="s">
        <v>2512</v>
      </c>
      <c r="G1285" s="69" t="s">
        <v>111</v>
      </c>
      <c r="H1285" s="69" t="s">
        <v>3710</v>
      </c>
      <c r="I1285" s="69" t="s">
        <v>399</v>
      </c>
      <c r="J1285" s="77">
        <v>2</v>
      </c>
      <c r="K1285" s="77">
        <v>531</v>
      </c>
      <c r="L1285" s="77">
        <v>1062</v>
      </c>
      <c r="M1285" s="69" t="s">
        <v>4126</v>
      </c>
      <c r="N1285" s="69" t="s">
        <v>4115</v>
      </c>
    </row>
    <row r="1286" spans="1:14" ht="20.100000000000001" customHeight="1">
      <c r="A1286" s="69" t="s">
        <v>651</v>
      </c>
      <c r="B1286" s="69" t="s">
        <v>126</v>
      </c>
      <c r="C1286" s="69" t="s">
        <v>699</v>
      </c>
      <c r="D1286" s="69" t="s">
        <v>4128</v>
      </c>
      <c r="E1286" s="69" t="s">
        <v>562</v>
      </c>
      <c r="F1286" s="69" t="s">
        <v>4129</v>
      </c>
      <c r="G1286" s="69" t="s">
        <v>4130</v>
      </c>
      <c r="H1286" s="69" t="s">
        <v>4131</v>
      </c>
      <c r="I1286" s="69" t="s">
        <v>438</v>
      </c>
      <c r="J1286" s="77">
        <v>16</v>
      </c>
      <c r="K1286" s="77">
        <v>17.559999999999999</v>
      </c>
      <c r="L1286" s="77">
        <v>280.95999999999998</v>
      </c>
      <c r="M1286" s="69" t="s">
        <v>4132</v>
      </c>
      <c r="N1286" s="69" t="s">
        <v>4115</v>
      </c>
    </row>
    <row r="1287" spans="1:14" ht="20.100000000000001" customHeight="1">
      <c r="A1287" s="69" t="s">
        <v>651</v>
      </c>
      <c r="B1287" s="69" t="s">
        <v>126</v>
      </c>
      <c r="C1287" s="69" t="s">
        <v>699</v>
      </c>
      <c r="D1287" s="69" t="s">
        <v>4128</v>
      </c>
      <c r="E1287" s="69" t="s">
        <v>562</v>
      </c>
      <c r="F1287" s="69" t="s">
        <v>4129</v>
      </c>
      <c r="G1287" s="69" t="s">
        <v>426</v>
      </c>
      <c r="H1287" s="69" t="s">
        <v>550</v>
      </c>
      <c r="I1287" s="69" t="s">
        <v>423</v>
      </c>
      <c r="J1287" s="77">
        <v>2</v>
      </c>
      <c r="K1287" s="77">
        <v>179.13</v>
      </c>
      <c r="L1287" s="77">
        <v>358.26</v>
      </c>
      <c r="M1287" s="69" t="s">
        <v>4132</v>
      </c>
      <c r="N1287" s="69" t="s">
        <v>4115</v>
      </c>
    </row>
    <row r="1288" spans="1:14" ht="20.100000000000001" customHeight="1">
      <c r="A1288" s="69" t="s">
        <v>651</v>
      </c>
      <c r="B1288" s="69" t="s">
        <v>126</v>
      </c>
      <c r="C1288" s="69" t="s">
        <v>699</v>
      </c>
      <c r="D1288" s="69" t="s">
        <v>4128</v>
      </c>
      <c r="E1288" s="69" t="s">
        <v>562</v>
      </c>
      <c r="F1288" s="69" t="s">
        <v>4129</v>
      </c>
      <c r="G1288" s="69" t="s">
        <v>426</v>
      </c>
      <c r="H1288" s="69" t="s">
        <v>550</v>
      </c>
      <c r="I1288" s="69" t="s">
        <v>432</v>
      </c>
      <c r="J1288" s="77">
        <v>2</v>
      </c>
      <c r="K1288" s="77">
        <v>108.23</v>
      </c>
      <c r="L1288" s="77">
        <v>216.46</v>
      </c>
      <c r="M1288" s="69" t="s">
        <v>4132</v>
      </c>
      <c r="N1288" s="69" t="s">
        <v>4115</v>
      </c>
    </row>
    <row r="1289" spans="1:14" ht="20.100000000000001" customHeight="1">
      <c r="A1289" s="69" t="s">
        <v>651</v>
      </c>
      <c r="B1289" s="69" t="s">
        <v>126</v>
      </c>
      <c r="C1289" s="69" t="s">
        <v>699</v>
      </c>
      <c r="D1289" s="69" t="s">
        <v>4133</v>
      </c>
      <c r="E1289" s="69" t="s">
        <v>562</v>
      </c>
      <c r="F1289" s="69" t="s">
        <v>51</v>
      </c>
      <c r="G1289" s="69" t="s">
        <v>449</v>
      </c>
      <c r="H1289" s="69" t="s">
        <v>4134</v>
      </c>
      <c r="I1289" s="69" t="s">
        <v>414</v>
      </c>
      <c r="J1289" s="77">
        <v>2</v>
      </c>
      <c r="K1289" s="77">
        <v>700</v>
      </c>
      <c r="L1289" s="77">
        <v>1400</v>
      </c>
      <c r="M1289" s="69" t="s">
        <v>4135</v>
      </c>
      <c r="N1289" s="69" t="s">
        <v>4115</v>
      </c>
    </row>
    <row r="1290" spans="1:14" ht="20.100000000000001" customHeight="1">
      <c r="A1290" s="69" t="s">
        <v>651</v>
      </c>
      <c r="B1290" s="69" t="s">
        <v>126</v>
      </c>
      <c r="C1290" s="69" t="s">
        <v>699</v>
      </c>
      <c r="D1290" s="69" t="s">
        <v>4133</v>
      </c>
      <c r="E1290" s="69" t="s">
        <v>562</v>
      </c>
      <c r="F1290" s="69" t="s">
        <v>51</v>
      </c>
      <c r="G1290" s="69" t="s">
        <v>449</v>
      </c>
      <c r="H1290" s="69" t="s">
        <v>4136</v>
      </c>
      <c r="I1290" s="69" t="s">
        <v>414</v>
      </c>
      <c r="J1290" s="77">
        <v>2</v>
      </c>
      <c r="K1290" s="77">
        <v>700</v>
      </c>
      <c r="L1290" s="77">
        <v>1400</v>
      </c>
      <c r="M1290" s="69" t="s">
        <v>4137</v>
      </c>
      <c r="N1290" s="69" t="s">
        <v>4115</v>
      </c>
    </row>
    <row r="1291" spans="1:14" ht="20.100000000000001" customHeight="1">
      <c r="A1291" s="69" t="s">
        <v>651</v>
      </c>
      <c r="B1291" s="69" t="s">
        <v>126</v>
      </c>
      <c r="C1291" s="69" t="s">
        <v>699</v>
      </c>
      <c r="D1291" s="69" t="s">
        <v>4138</v>
      </c>
      <c r="E1291" s="69" t="s">
        <v>562</v>
      </c>
      <c r="F1291" s="69" t="s">
        <v>3680</v>
      </c>
      <c r="G1291" s="69" t="s">
        <v>406</v>
      </c>
      <c r="H1291" s="69" t="s">
        <v>461</v>
      </c>
      <c r="I1291" s="69" t="s">
        <v>400</v>
      </c>
      <c r="J1291" s="77">
        <v>12</v>
      </c>
      <c r="K1291" s="77">
        <v>224</v>
      </c>
      <c r="L1291" s="77">
        <v>2688</v>
      </c>
      <c r="M1291" s="69" t="s">
        <v>4139</v>
      </c>
      <c r="N1291" s="69" t="s">
        <v>4140</v>
      </c>
    </row>
    <row r="1292" spans="1:14" ht="20.100000000000001" customHeight="1">
      <c r="A1292" s="69" t="s">
        <v>651</v>
      </c>
      <c r="B1292" s="69" t="s">
        <v>126</v>
      </c>
      <c r="C1292" s="69" t="s">
        <v>699</v>
      </c>
      <c r="D1292" s="69" t="s">
        <v>4138</v>
      </c>
      <c r="E1292" s="69" t="s">
        <v>562</v>
      </c>
      <c r="F1292" s="69" t="s">
        <v>3680</v>
      </c>
      <c r="G1292" s="69" t="s">
        <v>406</v>
      </c>
      <c r="H1292" s="69" t="s">
        <v>461</v>
      </c>
      <c r="I1292" s="69" t="s">
        <v>422</v>
      </c>
      <c r="J1292" s="77">
        <v>0</v>
      </c>
      <c r="K1292" s="77">
        <v>1038</v>
      </c>
      <c r="L1292" s="77">
        <v>0</v>
      </c>
      <c r="M1292" s="69" t="s">
        <v>4139</v>
      </c>
      <c r="N1292" s="69" t="s">
        <v>4140</v>
      </c>
    </row>
    <row r="1293" spans="1:14" ht="20.100000000000001" customHeight="1">
      <c r="A1293" s="69" t="s">
        <v>126</v>
      </c>
      <c r="B1293" s="69" t="s">
        <v>126</v>
      </c>
      <c r="C1293" s="69" t="s">
        <v>699</v>
      </c>
      <c r="D1293" s="69" t="s">
        <v>4141</v>
      </c>
      <c r="E1293" s="69" t="s">
        <v>548</v>
      </c>
      <c r="F1293" s="69" t="s">
        <v>3632</v>
      </c>
      <c r="G1293" s="69" t="s">
        <v>382</v>
      </c>
      <c r="H1293" s="69" t="s">
        <v>385</v>
      </c>
      <c r="I1293" s="69" t="s">
        <v>399</v>
      </c>
      <c r="J1293" s="77">
        <v>2</v>
      </c>
      <c r="K1293" s="77">
        <v>423</v>
      </c>
      <c r="L1293" s="77">
        <v>846</v>
      </c>
      <c r="M1293" s="69" t="s">
        <v>532</v>
      </c>
      <c r="N1293" s="69" t="s">
        <v>4142</v>
      </c>
    </row>
    <row r="1294" spans="1:14" ht="20.100000000000001" customHeight="1">
      <c r="A1294" s="69" t="s">
        <v>126</v>
      </c>
      <c r="B1294" s="69" t="s">
        <v>126</v>
      </c>
      <c r="C1294" s="69" t="s">
        <v>699</v>
      </c>
      <c r="D1294" s="69" t="s">
        <v>4141</v>
      </c>
      <c r="E1294" s="69" t="s">
        <v>548</v>
      </c>
      <c r="F1294" s="69" t="s">
        <v>3632</v>
      </c>
      <c r="G1294" s="69" t="s">
        <v>382</v>
      </c>
      <c r="H1294" s="69" t="s">
        <v>386</v>
      </c>
      <c r="I1294" s="69" t="s">
        <v>422</v>
      </c>
      <c r="J1294" s="77">
        <v>3</v>
      </c>
      <c r="K1294" s="77">
        <v>808</v>
      </c>
      <c r="L1294" s="77">
        <v>2424</v>
      </c>
      <c r="M1294" s="69" t="s">
        <v>532</v>
      </c>
      <c r="N1294" s="69" t="s">
        <v>4142</v>
      </c>
    </row>
    <row r="1295" spans="1:14" ht="20.100000000000001" customHeight="1">
      <c r="A1295" s="69" t="s">
        <v>126</v>
      </c>
      <c r="B1295" s="69" t="s">
        <v>126</v>
      </c>
      <c r="C1295" s="69" t="s">
        <v>699</v>
      </c>
      <c r="D1295" s="69" t="s">
        <v>4143</v>
      </c>
      <c r="E1295" s="69" t="s">
        <v>747</v>
      </c>
      <c r="F1295" s="69" t="s">
        <v>3621</v>
      </c>
      <c r="G1295" s="69" t="s">
        <v>3845</v>
      </c>
      <c r="H1295" s="69" t="s">
        <v>3626</v>
      </c>
      <c r="J1295" s="77">
        <v>10</v>
      </c>
      <c r="K1295" s="77">
        <v>84</v>
      </c>
      <c r="L1295" s="77">
        <v>840</v>
      </c>
      <c r="M1295" s="69" t="s">
        <v>3846</v>
      </c>
      <c r="N1295" s="69" t="s">
        <v>3847</v>
      </c>
    </row>
    <row r="1296" spans="1:14" ht="20.100000000000001" customHeight="1">
      <c r="A1296" s="69" t="s">
        <v>651</v>
      </c>
      <c r="B1296" s="69" t="s">
        <v>126</v>
      </c>
      <c r="C1296" s="69" t="s">
        <v>699</v>
      </c>
      <c r="D1296" s="69" t="s">
        <v>4144</v>
      </c>
      <c r="E1296" s="69" t="s">
        <v>562</v>
      </c>
      <c r="F1296" s="69" t="s">
        <v>2579</v>
      </c>
      <c r="G1296" s="69" t="s">
        <v>415</v>
      </c>
      <c r="H1296" s="69" t="s">
        <v>554</v>
      </c>
      <c r="I1296" s="69" t="s">
        <v>422</v>
      </c>
      <c r="J1296" s="77">
        <v>20</v>
      </c>
      <c r="K1296" s="77">
        <v>472</v>
      </c>
      <c r="L1296" s="77">
        <v>9440</v>
      </c>
      <c r="M1296" s="69" t="s">
        <v>4145</v>
      </c>
      <c r="N1296" s="69" t="s">
        <v>4146</v>
      </c>
    </row>
    <row r="1297" spans="1:14" ht="20.100000000000001" customHeight="1">
      <c r="A1297" s="69" t="s">
        <v>167</v>
      </c>
      <c r="B1297" s="69" t="s">
        <v>167</v>
      </c>
      <c r="C1297" s="69" t="s">
        <v>699</v>
      </c>
      <c r="D1297" s="69" t="s">
        <v>4147</v>
      </c>
      <c r="E1297" s="69" t="s">
        <v>534</v>
      </c>
      <c r="F1297" s="69" t="s">
        <v>552</v>
      </c>
      <c r="G1297" s="69" t="s">
        <v>381</v>
      </c>
      <c r="H1297" s="69" t="s">
        <v>1638</v>
      </c>
      <c r="I1297" s="69" t="s">
        <v>509</v>
      </c>
      <c r="J1297" s="77">
        <v>50</v>
      </c>
      <c r="K1297" s="77">
        <v>150</v>
      </c>
      <c r="L1297" s="77">
        <v>7500</v>
      </c>
      <c r="M1297" s="69" t="s">
        <v>404</v>
      </c>
      <c r="N1297" s="69" t="s">
        <v>3057</v>
      </c>
    </row>
    <row r="1298" spans="1:14" ht="20.100000000000001" customHeight="1">
      <c r="A1298" s="69" t="s">
        <v>167</v>
      </c>
      <c r="B1298" s="69" t="s">
        <v>167</v>
      </c>
      <c r="C1298" s="69" t="s">
        <v>699</v>
      </c>
      <c r="D1298" s="69" t="s">
        <v>4147</v>
      </c>
      <c r="E1298" s="69" t="s">
        <v>534</v>
      </c>
      <c r="F1298" s="69" t="s">
        <v>552</v>
      </c>
      <c r="G1298" s="69" t="s">
        <v>381</v>
      </c>
      <c r="H1298" s="69" t="s">
        <v>2571</v>
      </c>
      <c r="I1298" s="69" t="s">
        <v>509</v>
      </c>
      <c r="J1298" s="77">
        <v>80</v>
      </c>
      <c r="K1298" s="77">
        <v>178</v>
      </c>
      <c r="L1298" s="77">
        <v>14240</v>
      </c>
      <c r="M1298" s="69" t="s">
        <v>404</v>
      </c>
      <c r="N1298" s="69" t="s">
        <v>3057</v>
      </c>
    </row>
    <row r="1299" spans="1:14" ht="20.100000000000001" customHeight="1">
      <c r="A1299" s="69" t="s">
        <v>167</v>
      </c>
      <c r="B1299" s="69" t="s">
        <v>167</v>
      </c>
      <c r="C1299" s="69" t="s">
        <v>699</v>
      </c>
      <c r="D1299" s="69" t="s">
        <v>4147</v>
      </c>
      <c r="E1299" s="69" t="s">
        <v>534</v>
      </c>
      <c r="F1299" s="69" t="s">
        <v>552</v>
      </c>
      <c r="G1299" s="69" t="s">
        <v>381</v>
      </c>
      <c r="H1299" s="69" t="s">
        <v>2572</v>
      </c>
      <c r="I1299" s="69" t="s">
        <v>509</v>
      </c>
      <c r="J1299" s="77">
        <v>50</v>
      </c>
      <c r="K1299" s="77">
        <v>209</v>
      </c>
      <c r="L1299" s="77">
        <v>10450</v>
      </c>
      <c r="M1299" s="69" t="s">
        <v>404</v>
      </c>
      <c r="N1299" s="69" t="s">
        <v>3057</v>
      </c>
    </row>
    <row r="1300" spans="1:14" ht="20.100000000000001" customHeight="1">
      <c r="A1300" s="69" t="s">
        <v>167</v>
      </c>
      <c r="B1300" s="69" t="s">
        <v>167</v>
      </c>
      <c r="C1300" s="69" t="s">
        <v>699</v>
      </c>
      <c r="D1300" s="69" t="s">
        <v>4147</v>
      </c>
      <c r="E1300" s="69" t="s">
        <v>534</v>
      </c>
      <c r="F1300" s="69" t="s">
        <v>552</v>
      </c>
      <c r="G1300" s="69" t="s">
        <v>381</v>
      </c>
      <c r="H1300" s="69" t="s">
        <v>1612</v>
      </c>
      <c r="I1300" s="69" t="s">
        <v>509</v>
      </c>
      <c r="J1300" s="77">
        <v>50</v>
      </c>
      <c r="K1300" s="77">
        <v>290</v>
      </c>
      <c r="L1300" s="77">
        <v>14500</v>
      </c>
      <c r="M1300" s="69" t="s">
        <v>404</v>
      </c>
      <c r="N1300" s="69" t="s">
        <v>3057</v>
      </c>
    </row>
    <row r="1301" spans="1:14" ht="20.100000000000001" customHeight="1">
      <c r="A1301" s="69" t="s">
        <v>167</v>
      </c>
      <c r="B1301" s="69" t="s">
        <v>167</v>
      </c>
      <c r="C1301" s="69" t="s">
        <v>699</v>
      </c>
      <c r="D1301" s="69" t="s">
        <v>4147</v>
      </c>
      <c r="E1301" s="69" t="s">
        <v>534</v>
      </c>
      <c r="F1301" s="69" t="s">
        <v>552</v>
      </c>
      <c r="G1301" s="69" t="s">
        <v>381</v>
      </c>
      <c r="H1301" s="69" t="s">
        <v>1609</v>
      </c>
      <c r="I1301" s="69" t="s">
        <v>509</v>
      </c>
      <c r="J1301" s="77">
        <v>50</v>
      </c>
      <c r="K1301" s="77">
        <v>439</v>
      </c>
      <c r="L1301" s="77">
        <v>21950</v>
      </c>
      <c r="M1301" s="69" t="s">
        <v>404</v>
      </c>
      <c r="N1301" s="69" t="s">
        <v>3057</v>
      </c>
    </row>
    <row r="1302" spans="1:14" ht="20.100000000000001" customHeight="1">
      <c r="A1302" s="69" t="s">
        <v>167</v>
      </c>
      <c r="B1302" s="69" t="s">
        <v>167</v>
      </c>
      <c r="C1302" s="69" t="s">
        <v>699</v>
      </c>
      <c r="D1302" s="69" t="s">
        <v>4148</v>
      </c>
      <c r="E1302" s="69" t="s">
        <v>548</v>
      </c>
      <c r="F1302" s="69" t="s">
        <v>339</v>
      </c>
      <c r="G1302" s="69" t="s">
        <v>382</v>
      </c>
      <c r="H1302" s="69" t="s">
        <v>424</v>
      </c>
      <c r="I1302" s="69" t="s">
        <v>400</v>
      </c>
      <c r="J1302" s="77">
        <v>11</v>
      </c>
      <c r="K1302" s="77">
        <v>300</v>
      </c>
      <c r="L1302" s="77">
        <v>3300</v>
      </c>
      <c r="M1302" s="69" t="s">
        <v>2759</v>
      </c>
      <c r="N1302" s="69" t="s">
        <v>4149</v>
      </c>
    </row>
    <row r="1303" spans="1:14" ht="20.100000000000001" customHeight="1">
      <c r="A1303" s="69" t="s">
        <v>167</v>
      </c>
      <c r="B1303" s="69" t="s">
        <v>167</v>
      </c>
      <c r="C1303" s="69" t="s">
        <v>699</v>
      </c>
      <c r="D1303" s="69" t="s">
        <v>4148</v>
      </c>
      <c r="E1303" s="69" t="s">
        <v>548</v>
      </c>
      <c r="F1303" s="69" t="s">
        <v>339</v>
      </c>
      <c r="G1303" s="69" t="s">
        <v>382</v>
      </c>
      <c r="H1303" s="69" t="s">
        <v>545</v>
      </c>
      <c r="I1303" s="69" t="s">
        <v>399</v>
      </c>
      <c r="J1303" s="77">
        <v>22</v>
      </c>
      <c r="K1303" s="77">
        <v>460</v>
      </c>
      <c r="L1303" s="77">
        <v>10120</v>
      </c>
      <c r="M1303" s="69" t="s">
        <v>2759</v>
      </c>
      <c r="N1303" s="69" t="s">
        <v>4149</v>
      </c>
    </row>
    <row r="1304" spans="1:14" ht="20.100000000000001" customHeight="1">
      <c r="A1304" s="69" t="s">
        <v>167</v>
      </c>
      <c r="B1304" s="69" t="s">
        <v>167</v>
      </c>
      <c r="C1304" s="69" t="s">
        <v>699</v>
      </c>
      <c r="D1304" s="69" t="s">
        <v>4148</v>
      </c>
      <c r="E1304" s="69" t="s">
        <v>548</v>
      </c>
      <c r="F1304" s="69" t="s">
        <v>339</v>
      </c>
      <c r="G1304" s="69" t="s">
        <v>382</v>
      </c>
      <c r="H1304" s="69" t="s">
        <v>2857</v>
      </c>
      <c r="I1304" s="69" t="s">
        <v>422</v>
      </c>
      <c r="J1304" s="77">
        <v>6</v>
      </c>
      <c r="K1304" s="77">
        <v>720</v>
      </c>
      <c r="L1304" s="77">
        <v>4320</v>
      </c>
      <c r="M1304" s="69" t="s">
        <v>2759</v>
      </c>
      <c r="N1304" s="69" t="s">
        <v>4149</v>
      </c>
    </row>
    <row r="1305" spans="1:14" ht="20.100000000000001" customHeight="1">
      <c r="A1305" s="69" t="s">
        <v>167</v>
      </c>
      <c r="B1305" s="69" t="s">
        <v>167</v>
      </c>
      <c r="C1305" s="69" t="s">
        <v>699</v>
      </c>
      <c r="D1305" s="69" t="s">
        <v>4150</v>
      </c>
      <c r="E1305" s="69" t="s">
        <v>562</v>
      </c>
      <c r="F1305" s="69" t="s">
        <v>2751</v>
      </c>
      <c r="G1305" s="69" t="s">
        <v>2919</v>
      </c>
      <c r="H1305" s="69" t="s">
        <v>3022</v>
      </c>
      <c r="I1305" s="69" t="s">
        <v>400</v>
      </c>
      <c r="J1305" s="77">
        <v>4</v>
      </c>
      <c r="K1305" s="77">
        <v>975</v>
      </c>
      <c r="L1305" s="77">
        <v>3900</v>
      </c>
      <c r="M1305" s="69" t="s">
        <v>4151</v>
      </c>
      <c r="N1305" s="69" t="s">
        <v>4149</v>
      </c>
    </row>
    <row r="1306" spans="1:14" ht="20.100000000000001" customHeight="1">
      <c r="A1306" s="69" t="s">
        <v>167</v>
      </c>
      <c r="B1306" s="69" t="s">
        <v>167</v>
      </c>
      <c r="C1306" s="69" t="s">
        <v>699</v>
      </c>
      <c r="D1306" s="69" t="s">
        <v>4150</v>
      </c>
      <c r="E1306" s="69" t="s">
        <v>562</v>
      </c>
      <c r="F1306" s="69" t="s">
        <v>2751</v>
      </c>
      <c r="G1306" s="69" t="s">
        <v>2919</v>
      </c>
      <c r="H1306" s="69" t="s">
        <v>3022</v>
      </c>
      <c r="I1306" s="69" t="s">
        <v>399</v>
      </c>
      <c r="J1306" s="77">
        <v>4</v>
      </c>
      <c r="K1306" s="77">
        <v>1303</v>
      </c>
      <c r="L1306" s="77">
        <v>5212</v>
      </c>
      <c r="M1306" s="69" t="s">
        <v>4151</v>
      </c>
      <c r="N1306" s="69" t="s">
        <v>4149</v>
      </c>
    </row>
    <row r="1307" spans="1:14" ht="20.100000000000001" customHeight="1">
      <c r="A1307" s="69" t="s">
        <v>167</v>
      </c>
      <c r="B1307" s="69" t="s">
        <v>167</v>
      </c>
      <c r="C1307" s="69" t="s">
        <v>699</v>
      </c>
      <c r="D1307" s="69" t="s">
        <v>4150</v>
      </c>
      <c r="E1307" s="69" t="s">
        <v>562</v>
      </c>
      <c r="F1307" s="69" t="s">
        <v>2751</v>
      </c>
      <c r="G1307" s="69" t="s">
        <v>2752</v>
      </c>
      <c r="H1307" s="69" t="s">
        <v>2753</v>
      </c>
      <c r="I1307" s="69" t="s">
        <v>400</v>
      </c>
      <c r="J1307" s="77">
        <v>2</v>
      </c>
      <c r="K1307" s="77">
        <v>140</v>
      </c>
      <c r="L1307" s="77">
        <v>280</v>
      </c>
      <c r="M1307" s="69" t="s">
        <v>4152</v>
      </c>
      <c r="N1307" s="69" t="s">
        <v>4149</v>
      </c>
    </row>
    <row r="1308" spans="1:14" ht="20.100000000000001" customHeight="1">
      <c r="A1308" s="69" t="s">
        <v>167</v>
      </c>
      <c r="B1308" s="69" t="s">
        <v>167</v>
      </c>
      <c r="C1308" s="69" t="s">
        <v>699</v>
      </c>
      <c r="D1308" s="69" t="s">
        <v>4150</v>
      </c>
      <c r="E1308" s="69" t="s">
        <v>562</v>
      </c>
      <c r="F1308" s="69" t="s">
        <v>2751</v>
      </c>
      <c r="G1308" s="69" t="s">
        <v>2752</v>
      </c>
      <c r="H1308" s="69" t="s">
        <v>2753</v>
      </c>
      <c r="I1308" s="69" t="s">
        <v>414</v>
      </c>
      <c r="J1308" s="77">
        <v>2</v>
      </c>
      <c r="K1308" s="77">
        <v>115</v>
      </c>
      <c r="L1308" s="77">
        <v>230</v>
      </c>
      <c r="M1308" s="69" t="s">
        <v>4152</v>
      </c>
      <c r="N1308" s="69" t="s">
        <v>4149</v>
      </c>
    </row>
    <row r="1309" spans="1:14" ht="20.100000000000001" customHeight="1">
      <c r="A1309" s="69" t="s">
        <v>167</v>
      </c>
      <c r="B1309" s="69" t="s">
        <v>167</v>
      </c>
      <c r="C1309" s="69" t="s">
        <v>699</v>
      </c>
      <c r="D1309" s="69" t="s">
        <v>4150</v>
      </c>
      <c r="E1309" s="69" t="s">
        <v>562</v>
      </c>
      <c r="F1309" s="69" t="s">
        <v>2751</v>
      </c>
      <c r="G1309" s="69" t="s">
        <v>4153</v>
      </c>
      <c r="H1309" s="69" t="s">
        <v>4154</v>
      </c>
      <c r="I1309" s="69" t="s">
        <v>423</v>
      </c>
      <c r="J1309" s="77">
        <v>14</v>
      </c>
      <c r="K1309" s="77">
        <v>54</v>
      </c>
      <c r="L1309" s="77">
        <v>756</v>
      </c>
      <c r="M1309" s="69" t="s">
        <v>4155</v>
      </c>
      <c r="N1309" s="69" t="s">
        <v>4149</v>
      </c>
    </row>
    <row r="1310" spans="1:14" ht="20.100000000000001" customHeight="1">
      <c r="A1310" s="69" t="s">
        <v>167</v>
      </c>
      <c r="B1310" s="69" t="s">
        <v>167</v>
      </c>
      <c r="C1310" s="69" t="s">
        <v>699</v>
      </c>
      <c r="D1310" s="69" t="s">
        <v>4150</v>
      </c>
      <c r="E1310" s="69" t="s">
        <v>562</v>
      </c>
      <c r="F1310" s="69" t="s">
        <v>2751</v>
      </c>
      <c r="G1310" s="69" t="s">
        <v>4153</v>
      </c>
      <c r="H1310" s="69" t="s">
        <v>4154</v>
      </c>
      <c r="I1310" s="69" t="s">
        <v>419</v>
      </c>
      <c r="J1310" s="77">
        <v>20</v>
      </c>
      <c r="K1310" s="77">
        <v>25</v>
      </c>
      <c r="L1310" s="77">
        <v>500</v>
      </c>
      <c r="M1310" s="69" t="s">
        <v>4155</v>
      </c>
      <c r="N1310" s="69" t="s">
        <v>4149</v>
      </c>
    </row>
    <row r="1311" spans="1:14" ht="20.100000000000001" customHeight="1">
      <c r="A1311" s="69" t="s">
        <v>167</v>
      </c>
      <c r="B1311" s="69" t="s">
        <v>167</v>
      </c>
      <c r="C1311" s="69" t="s">
        <v>699</v>
      </c>
      <c r="D1311" s="69" t="s">
        <v>4150</v>
      </c>
      <c r="E1311" s="69" t="s">
        <v>562</v>
      </c>
      <c r="F1311" s="69" t="s">
        <v>2751</v>
      </c>
      <c r="G1311" s="69" t="s">
        <v>4153</v>
      </c>
      <c r="H1311" s="69" t="s">
        <v>4154</v>
      </c>
      <c r="I1311" s="69" t="s">
        <v>419</v>
      </c>
      <c r="J1311" s="77">
        <v>40</v>
      </c>
      <c r="K1311" s="77">
        <v>25</v>
      </c>
      <c r="L1311" s="77">
        <v>1000</v>
      </c>
      <c r="M1311" s="69" t="s">
        <v>4155</v>
      </c>
      <c r="N1311" s="69" t="s">
        <v>4149</v>
      </c>
    </row>
    <row r="1312" spans="1:14" ht="20.100000000000001" customHeight="1">
      <c r="A1312" s="69" t="s">
        <v>167</v>
      </c>
      <c r="B1312" s="69" t="s">
        <v>167</v>
      </c>
      <c r="C1312" s="69" t="s">
        <v>699</v>
      </c>
      <c r="D1312" s="69" t="s">
        <v>4150</v>
      </c>
      <c r="E1312" s="69" t="s">
        <v>562</v>
      </c>
      <c r="F1312" s="69" t="s">
        <v>2751</v>
      </c>
      <c r="G1312" s="69" t="s">
        <v>4153</v>
      </c>
      <c r="H1312" s="69" t="s">
        <v>4154</v>
      </c>
      <c r="I1312" s="69" t="s">
        <v>423</v>
      </c>
      <c r="J1312" s="77">
        <v>4</v>
      </c>
      <c r="K1312" s="77">
        <v>54</v>
      </c>
      <c r="L1312" s="77">
        <v>216</v>
      </c>
      <c r="M1312" s="69" t="s">
        <v>4155</v>
      </c>
      <c r="N1312" s="69" t="s">
        <v>4149</v>
      </c>
    </row>
    <row r="1313" spans="1:14" ht="20.100000000000001" customHeight="1">
      <c r="A1313" s="69" t="s">
        <v>167</v>
      </c>
      <c r="B1313" s="69" t="s">
        <v>167</v>
      </c>
      <c r="C1313" s="69" t="s">
        <v>699</v>
      </c>
      <c r="D1313" s="69" t="s">
        <v>4150</v>
      </c>
      <c r="E1313" s="69" t="s">
        <v>562</v>
      </c>
      <c r="F1313" s="69" t="s">
        <v>2751</v>
      </c>
      <c r="G1313" s="69" t="s">
        <v>4153</v>
      </c>
      <c r="H1313" s="69" t="s">
        <v>4154</v>
      </c>
      <c r="I1313" s="69" t="s">
        <v>414</v>
      </c>
      <c r="J1313" s="77">
        <v>2</v>
      </c>
      <c r="K1313" s="77">
        <v>87.5</v>
      </c>
      <c r="L1313" s="77">
        <v>175</v>
      </c>
      <c r="M1313" s="69" t="s">
        <v>4155</v>
      </c>
      <c r="N1313" s="69" t="s">
        <v>4149</v>
      </c>
    </row>
    <row r="1314" spans="1:14" ht="20.100000000000001" customHeight="1">
      <c r="A1314" s="69" t="s">
        <v>167</v>
      </c>
      <c r="B1314" s="69" t="s">
        <v>167</v>
      </c>
      <c r="C1314" s="69" t="s">
        <v>699</v>
      </c>
      <c r="D1314" s="69" t="s">
        <v>4150</v>
      </c>
      <c r="E1314" s="69" t="s">
        <v>562</v>
      </c>
      <c r="F1314" s="69" t="s">
        <v>2751</v>
      </c>
      <c r="G1314" s="69" t="s">
        <v>4153</v>
      </c>
      <c r="H1314" s="69" t="s">
        <v>4154</v>
      </c>
      <c r="I1314" s="69" t="s">
        <v>400</v>
      </c>
      <c r="J1314" s="77">
        <v>2</v>
      </c>
      <c r="K1314" s="77">
        <v>110</v>
      </c>
      <c r="L1314" s="77">
        <v>220</v>
      </c>
      <c r="M1314" s="69" t="s">
        <v>4155</v>
      </c>
      <c r="N1314" s="69" t="s">
        <v>4149</v>
      </c>
    </row>
    <row r="1315" spans="1:14" ht="20.100000000000001" customHeight="1">
      <c r="A1315" s="69" t="s">
        <v>167</v>
      </c>
      <c r="B1315" s="69" t="s">
        <v>167</v>
      </c>
      <c r="C1315" s="69" t="s">
        <v>699</v>
      </c>
      <c r="D1315" s="69" t="s">
        <v>4156</v>
      </c>
      <c r="E1315" s="69" t="s">
        <v>562</v>
      </c>
      <c r="F1315" s="69" t="s">
        <v>2512</v>
      </c>
      <c r="G1315" s="69" t="s">
        <v>4157</v>
      </c>
      <c r="H1315" s="69" t="s">
        <v>409</v>
      </c>
      <c r="I1315" s="69" t="s">
        <v>399</v>
      </c>
      <c r="J1315" s="77">
        <v>1</v>
      </c>
      <c r="K1315" s="77">
        <v>278</v>
      </c>
      <c r="L1315" s="77">
        <v>278</v>
      </c>
      <c r="M1315" s="69" t="s">
        <v>2915</v>
      </c>
      <c r="N1315" s="69" t="s">
        <v>4149</v>
      </c>
    </row>
    <row r="1316" spans="1:14" ht="20.100000000000001" customHeight="1">
      <c r="A1316" s="69" t="s">
        <v>167</v>
      </c>
      <c r="B1316" s="69" t="s">
        <v>167</v>
      </c>
      <c r="C1316" s="69" t="s">
        <v>699</v>
      </c>
      <c r="D1316" s="69" t="s">
        <v>4156</v>
      </c>
      <c r="E1316" s="69" t="s">
        <v>562</v>
      </c>
      <c r="F1316" s="69" t="s">
        <v>2512</v>
      </c>
      <c r="G1316" s="69" t="s">
        <v>4157</v>
      </c>
      <c r="H1316" s="69" t="s">
        <v>409</v>
      </c>
      <c r="I1316" s="69" t="s">
        <v>400</v>
      </c>
      <c r="J1316" s="77">
        <v>2</v>
      </c>
      <c r="K1316" s="77">
        <v>209</v>
      </c>
      <c r="L1316" s="77">
        <v>418</v>
      </c>
      <c r="M1316" s="69" t="s">
        <v>2915</v>
      </c>
      <c r="N1316" s="69" t="s">
        <v>4149</v>
      </c>
    </row>
    <row r="1317" spans="1:14" ht="20.100000000000001" customHeight="1">
      <c r="A1317" s="69" t="s">
        <v>167</v>
      </c>
      <c r="B1317" s="69" t="s">
        <v>167</v>
      </c>
      <c r="C1317" s="69" t="s">
        <v>699</v>
      </c>
      <c r="D1317" s="69" t="s">
        <v>4156</v>
      </c>
      <c r="E1317" s="69" t="s">
        <v>562</v>
      </c>
      <c r="F1317" s="69" t="s">
        <v>2512</v>
      </c>
      <c r="G1317" s="69" t="s">
        <v>4158</v>
      </c>
      <c r="H1317" s="69" t="s">
        <v>413</v>
      </c>
      <c r="I1317" s="69" t="s">
        <v>399</v>
      </c>
      <c r="J1317" s="77">
        <v>2</v>
      </c>
      <c r="K1317" s="77">
        <v>667</v>
      </c>
      <c r="L1317" s="77">
        <v>1334</v>
      </c>
      <c r="M1317" s="69" t="s">
        <v>2915</v>
      </c>
      <c r="N1317" s="69" t="s">
        <v>4149</v>
      </c>
    </row>
    <row r="1318" spans="1:14" ht="20.100000000000001" customHeight="1">
      <c r="A1318" s="69" t="s">
        <v>167</v>
      </c>
      <c r="B1318" s="69" t="s">
        <v>167</v>
      </c>
      <c r="C1318" s="69" t="s">
        <v>699</v>
      </c>
      <c r="D1318" s="69" t="s">
        <v>4159</v>
      </c>
      <c r="E1318" s="69" t="s">
        <v>562</v>
      </c>
      <c r="F1318" s="69" t="s">
        <v>44</v>
      </c>
      <c r="G1318" s="69" t="s">
        <v>2944</v>
      </c>
      <c r="L1318" s="77">
        <v>0</v>
      </c>
    </row>
    <row r="1319" spans="1:14" ht="20.100000000000001" customHeight="1">
      <c r="A1319" s="69" t="s">
        <v>167</v>
      </c>
      <c r="B1319" s="69" t="s">
        <v>167</v>
      </c>
      <c r="C1319" s="69" t="s">
        <v>699</v>
      </c>
      <c r="D1319" s="69" t="s">
        <v>4160</v>
      </c>
      <c r="E1319" s="69" t="s">
        <v>128</v>
      </c>
      <c r="F1319" s="69" t="s">
        <v>576</v>
      </c>
      <c r="G1319" s="69" t="s">
        <v>405</v>
      </c>
      <c r="H1319" s="69" t="s">
        <v>807</v>
      </c>
      <c r="I1319" s="69" t="s">
        <v>400</v>
      </c>
      <c r="J1319" s="77">
        <v>2</v>
      </c>
      <c r="K1319" s="77">
        <v>78</v>
      </c>
      <c r="L1319" s="77">
        <v>156</v>
      </c>
      <c r="M1319" s="69" t="s">
        <v>4161</v>
      </c>
      <c r="N1319" s="69" t="s">
        <v>4162</v>
      </c>
    </row>
    <row r="1320" spans="1:14" ht="20.100000000000001" customHeight="1">
      <c r="A1320" s="69" t="s">
        <v>167</v>
      </c>
      <c r="B1320" s="69" t="s">
        <v>167</v>
      </c>
      <c r="C1320" s="69" t="s">
        <v>699</v>
      </c>
      <c r="D1320" s="69" t="s">
        <v>4160</v>
      </c>
      <c r="E1320" s="69" t="s">
        <v>128</v>
      </c>
      <c r="F1320" s="69" t="s">
        <v>576</v>
      </c>
      <c r="G1320" s="69" t="s">
        <v>405</v>
      </c>
      <c r="H1320" s="69" t="s">
        <v>807</v>
      </c>
      <c r="I1320" s="69" t="s">
        <v>399</v>
      </c>
      <c r="J1320" s="77">
        <v>3</v>
      </c>
      <c r="K1320" s="77">
        <v>123</v>
      </c>
      <c r="L1320" s="77">
        <v>369</v>
      </c>
      <c r="M1320" s="69" t="s">
        <v>4163</v>
      </c>
      <c r="N1320" s="69" t="s">
        <v>4162</v>
      </c>
    </row>
    <row r="1321" spans="1:14" ht="20.100000000000001" customHeight="1">
      <c r="A1321" s="69" t="s">
        <v>167</v>
      </c>
      <c r="B1321" s="69" t="s">
        <v>167</v>
      </c>
      <c r="C1321" s="69" t="s">
        <v>699</v>
      </c>
      <c r="D1321" s="69" t="s">
        <v>4160</v>
      </c>
      <c r="E1321" s="69" t="s">
        <v>128</v>
      </c>
      <c r="F1321" s="69" t="s">
        <v>576</v>
      </c>
      <c r="G1321" s="69" t="s">
        <v>2600</v>
      </c>
      <c r="H1321" s="69" t="s">
        <v>585</v>
      </c>
      <c r="I1321" s="69" t="s">
        <v>414</v>
      </c>
      <c r="J1321" s="77">
        <v>7</v>
      </c>
      <c r="K1321" s="77">
        <v>76</v>
      </c>
      <c r="L1321" s="77">
        <v>532</v>
      </c>
      <c r="M1321" s="69" t="s">
        <v>4164</v>
      </c>
      <c r="N1321" s="69" t="s">
        <v>4162</v>
      </c>
    </row>
    <row r="1322" spans="1:14" ht="20.100000000000001" customHeight="1">
      <c r="A1322" s="69" t="s">
        <v>167</v>
      </c>
      <c r="B1322" s="69" t="s">
        <v>167</v>
      </c>
      <c r="C1322" s="69" t="s">
        <v>699</v>
      </c>
      <c r="D1322" s="69" t="s">
        <v>4160</v>
      </c>
      <c r="E1322" s="69" t="s">
        <v>128</v>
      </c>
      <c r="F1322" s="69" t="s">
        <v>576</v>
      </c>
      <c r="G1322" s="69" t="s">
        <v>2600</v>
      </c>
      <c r="H1322" s="69" t="s">
        <v>585</v>
      </c>
      <c r="I1322" s="69" t="s">
        <v>400</v>
      </c>
      <c r="J1322" s="77">
        <v>9</v>
      </c>
      <c r="K1322" s="77">
        <v>91</v>
      </c>
      <c r="L1322" s="77">
        <v>819</v>
      </c>
      <c r="M1322" s="69" t="s">
        <v>4164</v>
      </c>
      <c r="N1322" s="69" t="s">
        <v>4162</v>
      </c>
    </row>
    <row r="1323" spans="1:14" ht="20.100000000000001" customHeight="1">
      <c r="A1323" s="69" t="s">
        <v>167</v>
      </c>
      <c r="B1323" s="69" t="s">
        <v>167</v>
      </c>
      <c r="C1323" s="69" t="s">
        <v>699</v>
      </c>
      <c r="D1323" s="69" t="s">
        <v>4160</v>
      </c>
      <c r="E1323" s="69" t="s">
        <v>128</v>
      </c>
      <c r="F1323" s="69" t="s">
        <v>576</v>
      </c>
      <c r="G1323" s="69" t="s">
        <v>2600</v>
      </c>
      <c r="H1323" s="69" t="s">
        <v>585</v>
      </c>
      <c r="I1323" s="69" t="s">
        <v>399</v>
      </c>
      <c r="J1323" s="77">
        <v>1</v>
      </c>
      <c r="K1323" s="77">
        <v>140</v>
      </c>
      <c r="L1323" s="77">
        <v>140</v>
      </c>
      <c r="M1323" s="69" t="s">
        <v>4164</v>
      </c>
      <c r="N1323" s="69" t="s">
        <v>4162</v>
      </c>
    </row>
    <row r="1324" spans="1:14" ht="20.100000000000001" customHeight="1">
      <c r="A1324" s="69" t="s">
        <v>167</v>
      </c>
      <c r="B1324" s="69" t="s">
        <v>167</v>
      </c>
      <c r="C1324" s="69" t="s">
        <v>699</v>
      </c>
      <c r="D1324" s="69" t="s">
        <v>4160</v>
      </c>
      <c r="E1324" s="69" t="s">
        <v>128</v>
      </c>
      <c r="F1324" s="69" t="s">
        <v>576</v>
      </c>
      <c r="G1324" s="69" t="s">
        <v>2600</v>
      </c>
      <c r="H1324" s="69" t="s">
        <v>585</v>
      </c>
      <c r="I1324" s="69" t="s">
        <v>414</v>
      </c>
      <c r="J1324" s="77">
        <v>5</v>
      </c>
      <c r="K1324" s="77">
        <v>76</v>
      </c>
      <c r="L1324" s="77">
        <v>380</v>
      </c>
      <c r="M1324" s="69" t="s">
        <v>4165</v>
      </c>
      <c r="N1324" s="69" t="s">
        <v>4162</v>
      </c>
    </row>
    <row r="1325" spans="1:14" ht="20.100000000000001" customHeight="1">
      <c r="A1325" s="69" t="s">
        <v>167</v>
      </c>
      <c r="B1325" s="69" t="s">
        <v>167</v>
      </c>
      <c r="C1325" s="69" t="s">
        <v>699</v>
      </c>
      <c r="D1325" s="69" t="s">
        <v>4160</v>
      </c>
      <c r="E1325" s="69" t="s">
        <v>128</v>
      </c>
      <c r="F1325" s="69" t="s">
        <v>576</v>
      </c>
      <c r="G1325" s="69" t="s">
        <v>405</v>
      </c>
      <c r="H1325" s="69" t="s">
        <v>2846</v>
      </c>
      <c r="I1325" s="69" t="s">
        <v>400</v>
      </c>
      <c r="J1325" s="77">
        <v>2</v>
      </c>
      <c r="K1325" s="77">
        <v>95</v>
      </c>
      <c r="L1325" s="77">
        <v>190</v>
      </c>
      <c r="M1325" s="69" t="s">
        <v>4166</v>
      </c>
      <c r="N1325" s="69" t="s">
        <v>4167</v>
      </c>
    </row>
    <row r="1326" spans="1:14" ht="20.100000000000001" customHeight="1">
      <c r="A1326" s="69" t="s">
        <v>167</v>
      </c>
      <c r="B1326" s="69" t="s">
        <v>167</v>
      </c>
      <c r="C1326" s="69" t="s">
        <v>699</v>
      </c>
      <c r="D1326" s="69" t="s">
        <v>4168</v>
      </c>
      <c r="E1326" s="69" t="s">
        <v>562</v>
      </c>
      <c r="F1326" s="69" t="s">
        <v>2976</v>
      </c>
      <c r="G1326" s="69" t="s">
        <v>406</v>
      </c>
      <c r="H1326" s="69" t="s">
        <v>417</v>
      </c>
      <c r="I1326" s="69" t="s">
        <v>400</v>
      </c>
      <c r="J1326" s="77">
        <v>2</v>
      </c>
      <c r="K1326" s="77">
        <v>263</v>
      </c>
      <c r="L1326" s="77">
        <v>526</v>
      </c>
      <c r="M1326" s="69" t="s">
        <v>4169</v>
      </c>
      <c r="N1326" s="69" t="s">
        <v>4167</v>
      </c>
    </row>
    <row r="1327" spans="1:14" ht="20.100000000000001" customHeight="1">
      <c r="A1327" s="69" t="s">
        <v>167</v>
      </c>
      <c r="B1327" s="69" t="s">
        <v>167</v>
      </c>
      <c r="C1327" s="69" t="s">
        <v>699</v>
      </c>
      <c r="D1327" s="69" t="s">
        <v>4170</v>
      </c>
      <c r="E1327" s="69" t="s">
        <v>562</v>
      </c>
      <c r="F1327" s="69" t="s">
        <v>2512</v>
      </c>
      <c r="G1327" s="69" t="s">
        <v>111</v>
      </c>
      <c r="H1327" s="69" t="s">
        <v>409</v>
      </c>
      <c r="I1327" s="69" t="s">
        <v>414</v>
      </c>
      <c r="J1327" s="77">
        <v>2</v>
      </c>
      <c r="K1327" s="77">
        <v>146</v>
      </c>
      <c r="L1327" s="77">
        <v>292</v>
      </c>
      <c r="M1327" s="69" t="s">
        <v>4171</v>
      </c>
      <c r="N1327" s="69" t="s">
        <v>4162</v>
      </c>
    </row>
    <row r="1328" spans="1:14" ht="20.100000000000001" customHeight="1">
      <c r="A1328" s="69" t="s">
        <v>167</v>
      </c>
      <c r="B1328" s="69" t="s">
        <v>167</v>
      </c>
      <c r="C1328" s="69" t="s">
        <v>699</v>
      </c>
      <c r="D1328" s="69" t="s">
        <v>4170</v>
      </c>
      <c r="E1328" s="69" t="s">
        <v>562</v>
      </c>
      <c r="F1328" s="69" t="s">
        <v>2512</v>
      </c>
      <c r="G1328" s="69" t="s">
        <v>111</v>
      </c>
      <c r="H1328" s="69" t="s">
        <v>409</v>
      </c>
      <c r="I1328" s="69" t="s">
        <v>400</v>
      </c>
      <c r="J1328" s="77">
        <v>2</v>
      </c>
      <c r="K1328" s="77">
        <v>209</v>
      </c>
      <c r="L1328" s="77">
        <v>418</v>
      </c>
      <c r="M1328" s="69" t="s">
        <v>4171</v>
      </c>
      <c r="N1328" s="69" t="s">
        <v>4162</v>
      </c>
    </row>
    <row r="1329" spans="1:14" ht="20.100000000000001" customHeight="1">
      <c r="A1329" s="69" t="s">
        <v>167</v>
      </c>
      <c r="B1329" s="69" t="s">
        <v>167</v>
      </c>
      <c r="C1329" s="69" t="s">
        <v>699</v>
      </c>
      <c r="D1329" s="69" t="s">
        <v>4170</v>
      </c>
      <c r="E1329" s="69" t="s">
        <v>562</v>
      </c>
      <c r="F1329" s="69" t="s">
        <v>2512</v>
      </c>
      <c r="G1329" s="69" t="s">
        <v>111</v>
      </c>
      <c r="H1329" s="69" t="s">
        <v>2655</v>
      </c>
      <c r="I1329" s="69" t="s">
        <v>414</v>
      </c>
      <c r="J1329" s="77">
        <v>1</v>
      </c>
      <c r="K1329" s="77">
        <v>228</v>
      </c>
      <c r="L1329" s="77">
        <v>228</v>
      </c>
      <c r="M1329" s="69" t="s">
        <v>4172</v>
      </c>
      <c r="N1329" s="69" t="s">
        <v>4162</v>
      </c>
    </row>
    <row r="1330" spans="1:14" ht="20.100000000000001" customHeight="1">
      <c r="A1330" s="69" t="s">
        <v>167</v>
      </c>
      <c r="B1330" s="69" t="s">
        <v>167</v>
      </c>
      <c r="C1330" s="69" t="s">
        <v>699</v>
      </c>
      <c r="D1330" s="69" t="s">
        <v>4170</v>
      </c>
      <c r="E1330" s="69" t="s">
        <v>562</v>
      </c>
      <c r="F1330" s="69" t="s">
        <v>2512</v>
      </c>
      <c r="G1330" s="69" t="s">
        <v>4173</v>
      </c>
      <c r="H1330" s="69" t="s">
        <v>435</v>
      </c>
      <c r="I1330" s="69" t="s">
        <v>419</v>
      </c>
      <c r="J1330" s="77">
        <v>4</v>
      </c>
      <c r="K1330" s="77">
        <v>61</v>
      </c>
      <c r="L1330" s="77">
        <v>244</v>
      </c>
      <c r="M1330" s="69" t="s">
        <v>2807</v>
      </c>
      <c r="N1330" s="69" t="s">
        <v>4167</v>
      </c>
    </row>
    <row r="1331" spans="1:14" ht="20.100000000000001" customHeight="1">
      <c r="A1331" s="69" t="s">
        <v>167</v>
      </c>
      <c r="B1331" s="69" t="s">
        <v>167</v>
      </c>
      <c r="C1331" s="69" t="s">
        <v>699</v>
      </c>
      <c r="D1331" s="69" t="s">
        <v>4170</v>
      </c>
      <c r="E1331" s="69" t="s">
        <v>562</v>
      </c>
      <c r="F1331" s="69" t="s">
        <v>2512</v>
      </c>
      <c r="G1331" s="69" t="s">
        <v>4173</v>
      </c>
      <c r="H1331" s="69" t="s">
        <v>435</v>
      </c>
      <c r="I1331" s="69" t="s">
        <v>423</v>
      </c>
      <c r="J1331" s="77">
        <v>4</v>
      </c>
      <c r="K1331" s="77">
        <v>99</v>
      </c>
      <c r="L1331" s="77">
        <v>396</v>
      </c>
      <c r="M1331" s="69" t="s">
        <v>2807</v>
      </c>
      <c r="N1331" s="69" t="s">
        <v>4167</v>
      </c>
    </row>
    <row r="1332" spans="1:14" ht="20.100000000000001" customHeight="1">
      <c r="A1332" s="69" t="s">
        <v>167</v>
      </c>
      <c r="B1332" s="69" t="s">
        <v>167</v>
      </c>
      <c r="C1332" s="69" t="s">
        <v>699</v>
      </c>
      <c r="D1332" s="69" t="s">
        <v>4170</v>
      </c>
      <c r="E1332" s="69" t="s">
        <v>562</v>
      </c>
      <c r="F1332" s="69" t="s">
        <v>2512</v>
      </c>
      <c r="G1332" s="69" t="s">
        <v>4173</v>
      </c>
      <c r="H1332" s="69" t="s">
        <v>435</v>
      </c>
      <c r="I1332" s="69" t="s">
        <v>400</v>
      </c>
      <c r="J1332" s="77">
        <v>6</v>
      </c>
      <c r="K1332" s="77">
        <v>209</v>
      </c>
      <c r="L1332" s="77">
        <v>1254</v>
      </c>
      <c r="M1332" s="69" t="s">
        <v>2807</v>
      </c>
      <c r="N1332" s="69" t="s">
        <v>4167</v>
      </c>
    </row>
    <row r="1333" spans="1:14" ht="20.100000000000001" customHeight="1">
      <c r="A1333" s="69" t="s">
        <v>167</v>
      </c>
      <c r="B1333" s="69" t="s">
        <v>167</v>
      </c>
      <c r="C1333" s="69" t="s">
        <v>699</v>
      </c>
      <c r="D1333" s="69" t="s">
        <v>4170</v>
      </c>
      <c r="E1333" s="69" t="s">
        <v>562</v>
      </c>
      <c r="F1333" s="69" t="s">
        <v>2512</v>
      </c>
      <c r="G1333" s="69" t="s">
        <v>4173</v>
      </c>
      <c r="H1333" s="69" t="s">
        <v>435</v>
      </c>
      <c r="I1333" s="69" t="s">
        <v>399</v>
      </c>
      <c r="J1333" s="77">
        <v>2</v>
      </c>
      <c r="K1333" s="77">
        <v>278</v>
      </c>
      <c r="L1333" s="77">
        <v>556</v>
      </c>
      <c r="M1333" s="69" t="s">
        <v>2807</v>
      </c>
      <c r="N1333" s="69" t="s">
        <v>4167</v>
      </c>
    </row>
    <row r="1334" spans="1:14" ht="20.100000000000001" customHeight="1">
      <c r="A1334" s="69" t="s">
        <v>167</v>
      </c>
      <c r="B1334" s="69" t="s">
        <v>167</v>
      </c>
      <c r="C1334" s="69" t="s">
        <v>699</v>
      </c>
      <c r="D1334" s="69" t="s">
        <v>4170</v>
      </c>
      <c r="E1334" s="69" t="s">
        <v>562</v>
      </c>
      <c r="F1334" s="69" t="s">
        <v>2512</v>
      </c>
      <c r="G1334" s="69" t="s">
        <v>4174</v>
      </c>
      <c r="H1334" s="69" t="s">
        <v>450</v>
      </c>
      <c r="I1334" s="69" t="s">
        <v>419</v>
      </c>
      <c r="J1334" s="77">
        <v>2</v>
      </c>
      <c r="K1334" s="77">
        <v>230</v>
      </c>
      <c r="L1334" s="77">
        <v>460</v>
      </c>
      <c r="M1334" s="69" t="s">
        <v>2807</v>
      </c>
      <c r="N1334" s="69" t="s">
        <v>4167</v>
      </c>
    </row>
    <row r="1335" spans="1:14" ht="20.100000000000001" customHeight="1">
      <c r="A1335" s="69" t="s">
        <v>167</v>
      </c>
      <c r="B1335" s="69" t="s">
        <v>167</v>
      </c>
      <c r="C1335" s="69" t="s">
        <v>699</v>
      </c>
      <c r="D1335" s="69" t="s">
        <v>4170</v>
      </c>
      <c r="E1335" s="69" t="s">
        <v>562</v>
      </c>
      <c r="F1335" s="69" t="s">
        <v>2512</v>
      </c>
      <c r="G1335" s="69" t="s">
        <v>426</v>
      </c>
      <c r="H1335" s="69" t="s">
        <v>450</v>
      </c>
      <c r="I1335" s="69" t="s">
        <v>423</v>
      </c>
      <c r="J1335" s="77">
        <v>4</v>
      </c>
      <c r="K1335" s="77">
        <v>494</v>
      </c>
      <c r="L1335" s="77">
        <v>1976</v>
      </c>
      <c r="M1335" s="69" t="s">
        <v>2807</v>
      </c>
      <c r="N1335" s="69" t="s">
        <v>4167</v>
      </c>
    </row>
    <row r="1336" spans="1:14" ht="20.100000000000001" customHeight="1">
      <c r="A1336" s="69" t="s">
        <v>167</v>
      </c>
      <c r="B1336" s="69" t="s">
        <v>167</v>
      </c>
      <c r="C1336" s="69" t="s">
        <v>699</v>
      </c>
      <c r="D1336" s="69" t="s">
        <v>4170</v>
      </c>
      <c r="E1336" s="69" t="s">
        <v>562</v>
      </c>
      <c r="F1336" s="69" t="s">
        <v>2512</v>
      </c>
      <c r="G1336" s="69" t="s">
        <v>426</v>
      </c>
      <c r="H1336" s="69" t="s">
        <v>450</v>
      </c>
      <c r="I1336" s="69" t="s">
        <v>400</v>
      </c>
      <c r="J1336" s="77">
        <v>8</v>
      </c>
      <c r="K1336" s="77">
        <v>828</v>
      </c>
      <c r="L1336" s="77">
        <v>6624</v>
      </c>
      <c r="M1336" s="69" t="s">
        <v>2807</v>
      </c>
      <c r="N1336" s="69" t="s">
        <v>4167</v>
      </c>
    </row>
    <row r="1337" spans="1:14" ht="20.100000000000001" customHeight="1">
      <c r="A1337" s="69" t="s">
        <v>167</v>
      </c>
      <c r="B1337" s="69" t="s">
        <v>167</v>
      </c>
      <c r="C1337" s="69" t="s">
        <v>699</v>
      </c>
      <c r="D1337" s="69" t="s">
        <v>4170</v>
      </c>
      <c r="E1337" s="69" t="s">
        <v>562</v>
      </c>
      <c r="F1337" s="69" t="s">
        <v>2512</v>
      </c>
      <c r="G1337" s="69" t="s">
        <v>426</v>
      </c>
      <c r="H1337" s="69" t="s">
        <v>450</v>
      </c>
      <c r="I1337" s="69" t="s">
        <v>398</v>
      </c>
      <c r="J1337" s="77">
        <v>5</v>
      </c>
      <c r="K1337" s="77">
        <v>2241</v>
      </c>
      <c r="L1337" s="77">
        <v>11205</v>
      </c>
      <c r="M1337" s="69" t="s">
        <v>2807</v>
      </c>
      <c r="N1337" s="69" t="s">
        <v>4167</v>
      </c>
    </row>
    <row r="1338" spans="1:14" ht="20.100000000000001" customHeight="1">
      <c r="A1338" s="69" t="s">
        <v>167</v>
      </c>
      <c r="B1338" s="69" t="s">
        <v>167</v>
      </c>
      <c r="C1338" s="69" t="s">
        <v>699</v>
      </c>
      <c r="D1338" s="69" t="s">
        <v>4170</v>
      </c>
      <c r="E1338" s="69" t="s">
        <v>562</v>
      </c>
      <c r="F1338" s="69" t="s">
        <v>2512</v>
      </c>
      <c r="G1338" s="69" t="s">
        <v>426</v>
      </c>
      <c r="H1338" s="69" t="s">
        <v>4175</v>
      </c>
      <c r="I1338" s="69" t="s">
        <v>438</v>
      </c>
      <c r="J1338" s="77">
        <v>8</v>
      </c>
      <c r="K1338" s="77">
        <v>184</v>
      </c>
      <c r="L1338" s="77">
        <v>1472</v>
      </c>
      <c r="M1338" s="69" t="s">
        <v>2807</v>
      </c>
      <c r="N1338" s="69" t="s">
        <v>4167</v>
      </c>
    </row>
    <row r="1339" spans="1:14" ht="20.100000000000001" customHeight="1">
      <c r="A1339" s="69" t="s">
        <v>167</v>
      </c>
      <c r="B1339" s="69" t="s">
        <v>167</v>
      </c>
      <c r="C1339" s="69" t="s">
        <v>699</v>
      </c>
      <c r="D1339" s="69" t="s">
        <v>4170</v>
      </c>
      <c r="E1339" s="69" t="s">
        <v>562</v>
      </c>
      <c r="F1339" s="69" t="s">
        <v>2512</v>
      </c>
      <c r="G1339" s="69" t="s">
        <v>426</v>
      </c>
      <c r="H1339" s="69" t="s">
        <v>4175</v>
      </c>
      <c r="I1339" s="69" t="s">
        <v>419</v>
      </c>
      <c r="J1339" s="77">
        <v>4</v>
      </c>
      <c r="K1339" s="77">
        <v>230</v>
      </c>
      <c r="L1339" s="77">
        <v>920</v>
      </c>
      <c r="M1339" s="69" t="s">
        <v>2807</v>
      </c>
      <c r="N1339" s="69" t="s">
        <v>4167</v>
      </c>
    </row>
    <row r="1340" spans="1:14" ht="20.100000000000001" customHeight="1">
      <c r="A1340" s="69" t="s">
        <v>167</v>
      </c>
      <c r="B1340" s="69" t="s">
        <v>167</v>
      </c>
      <c r="C1340" s="69" t="s">
        <v>699</v>
      </c>
      <c r="D1340" s="69" t="s">
        <v>4170</v>
      </c>
      <c r="E1340" s="69" t="s">
        <v>562</v>
      </c>
      <c r="F1340" s="69" t="s">
        <v>2512</v>
      </c>
      <c r="G1340" s="69" t="s">
        <v>4176</v>
      </c>
      <c r="H1340" s="69" t="s">
        <v>4177</v>
      </c>
      <c r="I1340" s="69" t="s">
        <v>398</v>
      </c>
      <c r="J1340" s="77">
        <v>6</v>
      </c>
      <c r="K1340" s="77">
        <v>0</v>
      </c>
      <c r="L1340" s="77">
        <v>0</v>
      </c>
      <c r="M1340" s="69" t="s">
        <v>4178</v>
      </c>
      <c r="N1340" s="69" t="s">
        <v>4179</v>
      </c>
    </row>
    <row r="1341" spans="1:14" ht="20.100000000000001" customHeight="1">
      <c r="A1341" s="69" t="s">
        <v>167</v>
      </c>
      <c r="B1341" s="69" t="s">
        <v>167</v>
      </c>
      <c r="C1341" s="69" t="s">
        <v>699</v>
      </c>
      <c r="D1341" s="69" t="s">
        <v>4180</v>
      </c>
      <c r="E1341" s="69" t="s">
        <v>128</v>
      </c>
      <c r="F1341" s="69" t="s">
        <v>2918</v>
      </c>
      <c r="G1341" s="69" t="s">
        <v>3760</v>
      </c>
      <c r="H1341" s="69" t="s">
        <v>4181</v>
      </c>
      <c r="I1341" s="69" t="s">
        <v>400</v>
      </c>
      <c r="J1341" s="77">
        <v>3</v>
      </c>
      <c r="K1341" s="77">
        <v>198</v>
      </c>
      <c r="L1341" s="77">
        <v>594</v>
      </c>
      <c r="M1341" s="69" t="s">
        <v>4182</v>
      </c>
      <c r="N1341" s="69" t="s">
        <v>4183</v>
      </c>
    </row>
    <row r="1342" spans="1:14" ht="20.100000000000001" customHeight="1">
      <c r="A1342" s="69" t="s">
        <v>651</v>
      </c>
      <c r="B1342" s="69" t="s">
        <v>1474</v>
      </c>
      <c r="C1342" s="69" t="s">
        <v>699</v>
      </c>
      <c r="D1342" s="69" t="s">
        <v>4184</v>
      </c>
      <c r="E1342" s="69" t="s">
        <v>128</v>
      </c>
      <c r="F1342" s="69" t="s">
        <v>576</v>
      </c>
      <c r="G1342" s="69" t="s">
        <v>397</v>
      </c>
      <c r="H1342" s="69" t="s">
        <v>3741</v>
      </c>
      <c r="I1342" s="69" t="s">
        <v>399</v>
      </c>
      <c r="J1342" s="77">
        <v>6</v>
      </c>
      <c r="K1342" s="77">
        <v>140</v>
      </c>
      <c r="L1342" s="77">
        <v>840</v>
      </c>
      <c r="M1342" s="69" t="s">
        <v>4185</v>
      </c>
      <c r="N1342" s="69" t="s">
        <v>4186</v>
      </c>
    </row>
    <row r="1343" spans="1:14" ht="20.100000000000001" customHeight="1">
      <c r="A1343" s="69" t="s">
        <v>651</v>
      </c>
      <c r="B1343" s="69" t="s">
        <v>1474</v>
      </c>
      <c r="C1343" s="69" t="s">
        <v>699</v>
      </c>
      <c r="D1343" s="69" t="s">
        <v>4184</v>
      </c>
      <c r="E1343" s="69" t="s">
        <v>128</v>
      </c>
      <c r="F1343" s="69" t="s">
        <v>576</v>
      </c>
      <c r="G1343" s="69" t="s">
        <v>397</v>
      </c>
      <c r="H1343" s="69" t="s">
        <v>3741</v>
      </c>
      <c r="I1343" s="69" t="s">
        <v>400</v>
      </c>
      <c r="J1343" s="77">
        <v>8</v>
      </c>
      <c r="K1343" s="77">
        <v>91</v>
      </c>
      <c r="L1343" s="77">
        <v>728</v>
      </c>
      <c r="M1343" s="69" t="s">
        <v>4185</v>
      </c>
      <c r="N1343" s="69" t="s">
        <v>4186</v>
      </c>
    </row>
    <row r="1344" spans="1:14" ht="20.100000000000001" customHeight="1">
      <c r="A1344" s="69" t="s">
        <v>167</v>
      </c>
      <c r="B1344" s="69" t="s">
        <v>167</v>
      </c>
      <c r="C1344" s="69" t="s">
        <v>699</v>
      </c>
      <c r="D1344" s="69" t="s">
        <v>4187</v>
      </c>
      <c r="E1344" s="69" t="s">
        <v>562</v>
      </c>
      <c r="F1344" s="69" t="s">
        <v>2486</v>
      </c>
      <c r="G1344" s="69" t="s">
        <v>446</v>
      </c>
      <c r="H1344" s="79" t="s">
        <v>543</v>
      </c>
      <c r="I1344" s="69" t="s">
        <v>414</v>
      </c>
      <c r="J1344" s="77">
        <v>2</v>
      </c>
      <c r="K1344" s="77">
        <v>65</v>
      </c>
      <c r="L1344" s="77">
        <v>130</v>
      </c>
      <c r="M1344" s="69" t="s">
        <v>4188</v>
      </c>
      <c r="N1344" s="69" t="s">
        <v>4189</v>
      </c>
    </row>
    <row r="1345" spans="1:14" ht="20.100000000000001" customHeight="1">
      <c r="A1345" s="69" t="s">
        <v>167</v>
      </c>
      <c r="B1345" s="69" t="s">
        <v>167</v>
      </c>
      <c r="C1345" s="69" t="s">
        <v>699</v>
      </c>
      <c r="D1345" s="69" t="s">
        <v>4187</v>
      </c>
      <c r="E1345" s="69" t="s">
        <v>562</v>
      </c>
      <c r="F1345" s="69" t="s">
        <v>2486</v>
      </c>
      <c r="G1345" s="69" t="s">
        <v>446</v>
      </c>
      <c r="H1345" s="79" t="s">
        <v>543</v>
      </c>
      <c r="I1345" s="69" t="s">
        <v>399</v>
      </c>
      <c r="J1345" s="77">
        <v>3</v>
      </c>
      <c r="K1345" s="77">
        <v>93</v>
      </c>
      <c r="L1345" s="77">
        <v>279</v>
      </c>
      <c r="M1345" s="69" t="s">
        <v>4188</v>
      </c>
      <c r="N1345" s="69" t="s">
        <v>4189</v>
      </c>
    </row>
    <row r="1346" spans="1:14" ht="20.100000000000001" customHeight="1">
      <c r="A1346" s="69" t="s">
        <v>167</v>
      </c>
      <c r="B1346" s="69" t="s">
        <v>167</v>
      </c>
      <c r="C1346" s="69" t="s">
        <v>699</v>
      </c>
      <c r="D1346" s="69" t="s">
        <v>4190</v>
      </c>
      <c r="E1346" s="69" t="s">
        <v>562</v>
      </c>
      <c r="F1346" s="69" t="s">
        <v>44</v>
      </c>
      <c r="G1346" s="69" t="s">
        <v>121</v>
      </c>
      <c r="H1346" s="69" t="s">
        <v>464</v>
      </c>
      <c r="I1346" s="69" t="s">
        <v>419</v>
      </c>
      <c r="J1346" s="77">
        <v>11</v>
      </c>
      <c r="K1346" s="77">
        <v>20.2</v>
      </c>
      <c r="L1346" s="77">
        <v>222.2</v>
      </c>
      <c r="M1346" s="69" t="s">
        <v>499</v>
      </c>
      <c r="N1346" s="69" t="s">
        <v>4189</v>
      </c>
    </row>
    <row r="1347" spans="1:14" ht="20.100000000000001" customHeight="1">
      <c r="A1347" s="69" t="s">
        <v>167</v>
      </c>
      <c r="B1347" s="69" t="s">
        <v>167</v>
      </c>
      <c r="C1347" s="69" t="s">
        <v>699</v>
      </c>
      <c r="D1347" s="69" t="s">
        <v>4191</v>
      </c>
      <c r="E1347" s="69" t="s">
        <v>562</v>
      </c>
      <c r="F1347" s="69" t="s">
        <v>576</v>
      </c>
      <c r="G1347" s="69" t="s">
        <v>397</v>
      </c>
      <c r="H1347" s="69" t="s">
        <v>2842</v>
      </c>
      <c r="I1347" s="69" t="s">
        <v>399</v>
      </c>
      <c r="J1347" s="77">
        <v>10</v>
      </c>
      <c r="K1347" s="77">
        <v>168</v>
      </c>
      <c r="L1347" s="77">
        <v>1680</v>
      </c>
      <c r="M1347" s="69" t="s">
        <v>4192</v>
      </c>
      <c r="N1347" s="69" t="s">
        <v>4193</v>
      </c>
    </row>
    <row r="1348" spans="1:14" ht="20.100000000000001" customHeight="1">
      <c r="A1348" s="69" t="s">
        <v>167</v>
      </c>
      <c r="B1348" s="69" t="s">
        <v>167</v>
      </c>
      <c r="C1348" s="69" t="s">
        <v>699</v>
      </c>
      <c r="D1348" s="69" t="s">
        <v>4191</v>
      </c>
      <c r="E1348" s="69" t="s">
        <v>562</v>
      </c>
      <c r="F1348" s="69" t="s">
        <v>576</v>
      </c>
      <c r="G1348" s="69" t="s">
        <v>397</v>
      </c>
      <c r="H1348" s="69" t="s">
        <v>2712</v>
      </c>
      <c r="I1348" s="69" t="s">
        <v>414</v>
      </c>
      <c r="J1348" s="77">
        <v>6</v>
      </c>
      <c r="K1348" s="77">
        <v>91</v>
      </c>
      <c r="L1348" s="77">
        <v>546</v>
      </c>
      <c r="M1348" s="69" t="s">
        <v>4194</v>
      </c>
      <c r="N1348" s="69" t="s">
        <v>4195</v>
      </c>
    </row>
    <row r="1349" spans="1:14" ht="20.100000000000001" customHeight="1">
      <c r="A1349" s="69" t="s">
        <v>167</v>
      </c>
      <c r="B1349" s="69" t="s">
        <v>167</v>
      </c>
      <c r="C1349" s="69" t="s">
        <v>699</v>
      </c>
      <c r="D1349" s="69" t="s">
        <v>4191</v>
      </c>
      <c r="E1349" s="69" t="s">
        <v>562</v>
      </c>
      <c r="F1349" s="69" t="s">
        <v>576</v>
      </c>
      <c r="G1349" s="69" t="s">
        <v>397</v>
      </c>
      <c r="H1349" s="69" t="s">
        <v>2712</v>
      </c>
      <c r="I1349" s="69" t="s">
        <v>400</v>
      </c>
      <c r="J1349" s="77">
        <v>4</v>
      </c>
      <c r="K1349" s="77">
        <v>108</v>
      </c>
      <c r="L1349" s="77">
        <v>432</v>
      </c>
      <c r="M1349" s="69" t="s">
        <v>4194</v>
      </c>
      <c r="N1349" s="69" t="s">
        <v>4195</v>
      </c>
    </row>
    <row r="1350" spans="1:14" ht="20.100000000000001" customHeight="1">
      <c r="A1350" s="69" t="s">
        <v>167</v>
      </c>
      <c r="B1350" s="69" t="s">
        <v>167</v>
      </c>
      <c r="C1350" s="69" t="s">
        <v>699</v>
      </c>
      <c r="D1350" s="69" t="s">
        <v>4191</v>
      </c>
      <c r="E1350" s="69" t="s">
        <v>562</v>
      </c>
      <c r="F1350" s="69" t="s">
        <v>576</v>
      </c>
      <c r="G1350" s="69" t="s">
        <v>397</v>
      </c>
      <c r="H1350" s="69" t="s">
        <v>2712</v>
      </c>
      <c r="I1350" s="69" t="s">
        <v>399</v>
      </c>
      <c r="J1350" s="77">
        <v>4</v>
      </c>
      <c r="K1350" s="77">
        <v>165</v>
      </c>
      <c r="L1350" s="77">
        <v>660</v>
      </c>
      <c r="M1350" s="69" t="s">
        <v>4194</v>
      </c>
      <c r="N1350" s="69" t="s">
        <v>4195</v>
      </c>
    </row>
    <row r="1351" spans="1:14" ht="20.100000000000001" customHeight="1">
      <c r="A1351" s="69" t="s">
        <v>167</v>
      </c>
      <c r="B1351" s="69" t="s">
        <v>167</v>
      </c>
      <c r="C1351" s="69" t="s">
        <v>699</v>
      </c>
      <c r="D1351" s="69" t="s">
        <v>4191</v>
      </c>
      <c r="E1351" s="69" t="s">
        <v>562</v>
      </c>
      <c r="F1351" s="69" t="s">
        <v>576</v>
      </c>
      <c r="G1351" s="69" t="s">
        <v>397</v>
      </c>
      <c r="H1351" s="69" t="s">
        <v>2712</v>
      </c>
      <c r="I1351" s="69" t="s">
        <v>389</v>
      </c>
      <c r="J1351" s="77">
        <v>3</v>
      </c>
      <c r="K1351" s="77">
        <v>222</v>
      </c>
      <c r="L1351" s="77">
        <v>666</v>
      </c>
      <c r="M1351" s="69" t="s">
        <v>4194</v>
      </c>
      <c r="N1351" s="69" t="s">
        <v>4195</v>
      </c>
    </row>
    <row r="1352" spans="1:14" ht="20.100000000000001" customHeight="1">
      <c r="A1352" s="69" t="s">
        <v>167</v>
      </c>
      <c r="B1352" s="69" t="s">
        <v>167</v>
      </c>
      <c r="C1352" s="69" t="s">
        <v>699</v>
      </c>
      <c r="D1352" s="69" t="s">
        <v>4196</v>
      </c>
      <c r="E1352" s="69" t="s">
        <v>562</v>
      </c>
      <c r="F1352" s="69" t="s">
        <v>4129</v>
      </c>
      <c r="G1352" s="69" t="s">
        <v>426</v>
      </c>
      <c r="H1352" s="69" t="s">
        <v>550</v>
      </c>
      <c r="I1352" s="69" t="s">
        <v>480</v>
      </c>
      <c r="J1352" s="77">
        <v>44</v>
      </c>
      <c r="K1352" s="77">
        <v>51</v>
      </c>
      <c r="L1352" s="77">
        <v>2244</v>
      </c>
      <c r="M1352" s="69" t="s">
        <v>1336</v>
      </c>
      <c r="N1352" s="69" t="s">
        <v>4197</v>
      </c>
    </row>
    <row r="1353" spans="1:14" ht="20.100000000000001" customHeight="1">
      <c r="A1353" s="69" t="s">
        <v>167</v>
      </c>
      <c r="B1353" s="69" t="s">
        <v>167</v>
      </c>
      <c r="C1353" s="69" t="s">
        <v>699</v>
      </c>
      <c r="D1353" s="69" t="s">
        <v>4198</v>
      </c>
      <c r="E1353" s="69" t="s">
        <v>562</v>
      </c>
      <c r="F1353" s="69" t="s">
        <v>2579</v>
      </c>
      <c r="G1353" s="69" t="s">
        <v>111</v>
      </c>
      <c r="H1353" s="69" t="s">
        <v>538</v>
      </c>
      <c r="I1353" s="69" t="s">
        <v>472</v>
      </c>
      <c r="J1353" s="77">
        <v>1</v>
      </c>
      <c r="K1353" s="77">
        <v>1823</v>
      </c>
      <c r="L1353" s="77">
        <v>1823</v>
      </c>
      <c r="M1353" s="69" t="s">
        <v>590</v>
      </c>
      <c r="N1353" s="69" t="s">
        <v>4199</v>
      </c>
    </row>
    <row r="1354" spans="1:14" ht="20.100000000000001" customHeight="1">
      <c r="A1354" s="69" t="s">
        <v>167</v>
      </c>
      <c r="B1354" s="69" t="s">
        <v>167</v>
      </c>
      <c r="C1354" s="69" t="s">
        <v>699</v>
      </c>
      <c r="D1354" s="69" t="s">
        <v>4200</v>
      </c>
      <c r="E1354" s="69" t="s">
        <v>562</v>
      </c>
      <c r="F1354" s="69" t="s">
        <v>41</v>
      </c>
      <c r="G1354" s="69" t="s">
        <v>4201</v>
      </c>
      <c r="H1354" s="69" t="s">
        <v>4202</v>
      </c>
      <c r="I1354" s="69" t="s">
        <v>399</v>
      </c>
      <c r="J1354" s="77">
        <v>2</v>
      </c>
      <c r="K1354" s="77">
        <v>405</v>
      </c>
      <c r="L1354" s="77">
        <v>810</v>
      </c>
      <c r="M1354" s="69" t="s">
        <v>4203</v>
      </c>
      <c r="N1354" s="69" t="s">
        <v>4204</v>
      </c>
    </row>
    <row r="1355" spans="1:14" ht="20.100000000000001" customHeight="1">
      <c r="A1355" s="69" t="s">
        <v>167</v>
      </c>
      <c r="B1355" s="69" t="s">
        <v>167</v>
      </c>
      <c r="C1355" s="69" t="s">
        <v>699</v>
      </c>
      <c r="D1355" s="69" t="s">
        <v>4205</v>
      </c>
      <c r="E1355" s="69" t="s">
        <v>562</v>
      </c>
      <c r="F1355" s="69" t="s">
        <v>2512</v>
      </c>
      <c r="G1355" s="69" t="s">
        <v>596</v>
      </c>
      <c r="H1355" s="69" t="s">
        <v>407</v>
      </c>
      <c r="I1355" s="69" t="s">
        <v>398</v>
      </c>
      <c r="J1355" s="77">
        <v>1</v>
      </c>
      <c r="K1355" s="77">
        <v>1207</v>
      </c>
      <c r="L1355" s="77">
        <v>1207</v>
      </c>
      <c r="M1355" s="69" t="s">
        <v>442</v>
      </c>
      <c r="N1355" s="69" t="s">
        <v>4206</v>
      </c>
    </row>
    <row r="1356" spans="1:14" ht="20.100000000000001" customHeight="1">
      <c r="A1356" s="69" t="s">
        <v>167</v>
      </c>
      <c r="B1356" s="69" t="s">
        <v>167</v>
      </c>
      <c r="C1356" s="69" t="s">
        <v>699</v>
      </c>
      <c r="D1356" s="69" t="s">
        <v>4207</v>
      </c>
      <c r="E1356" s="69" t="s">
        <v>562</v>
      </c>
      <c r="F1356" s="69" t="s">
        <v>2486</v>
      </c>
      <c r="G1356" s="69" t="s">
        <v>446</v>
      </c>
      <c r="H1356" s="69" t="s">
        <v>543</v>
      </c>
      <c r="I1356" s="69" t="s">
        <v>399</v>
      </c>
      <c r="J1356" s="77">
        <v>4</v>
      </c>
      <c r="K1356" s="77">
        <v>93</v>
      </c>
      <c r="L1356" s="77">
        <v>372</v>
      </c>
      <c r="M1356" s="69" t="s">
        <v>4188</v>
      </c>
      <c r="N1356" s="69" t="s">
        <v>4208</v>
      </c>
    </row>
    <row r="1357" spans="1:14" ht="20.100000000000001" customHeight="1">
      <c r="A1357" s="69" t="s">
        <v>167</v>
      </c>
      <c r="B1357" s="69" t="s">
        <v>167</v>
      </c>
      <c r="C1357" s="69" t="s">
        <v>699</v>
      </c>
      <c r="D1357" s="69" t="s">
        <v>4207</v>
      </c>
      <c r="E1357" s="69" t="s">
        <v>562</v>
      </c>
      <c r="F1357" s="69" t="s">
        <v>2486</v>
      </c>
      <c r="G1357" s="69" t="s">
        <v>446</v>
      </c>
      <c r="H1357" s="69" t="s">
        <v>543</v>
      </c>
      <c r="I1357" s="69" t="s">
        <v>400</v>
      </c>
      <c r="J1357" s="77">
        <v>2</v>
      </c>
      <c r="K1357" s="77">
        <v>82</v>
      </c>
      <c r="L1357" s="77">
        <v>164</v>
      </c>
      <c r="M1357" s="69" t="s">
        <v>4188</v>
      </c>
      <c r="N1357" s="69" t="s">
        <v>4209</v>
      </c>
    </row>
    <row r="1358" spans="1:14" ht="20.100000000000001" customHeight="1">
      <c r="A1358" s="69" t="s">
        <v>167</v>
      </c>
      <c r="B1358" s="69" t="s">
        <v>167</v>
      </c>
      <c r="C1358" s="69" t="s">
        <v>699</v>
      </c>
      <c r="D1358" s="69" t="s">
        <v>4207</v>
      </c>
      <c r="E1358" s="69" t="s">
        <v>562</v>
      </c>
      <c r="F1358" s="69" t="s">
        <v>2486</v>
      </c>
      <c r="G1358" s="69" t="s">
        <v>446</v>
      </c>
      <c r="H1358" s="69" t="s">
        <v>543</v>
      </c>
      <c r="I1358" s="69" t="s">
        <v>400</v>
      </c>
      <c r="J1358" s="77">
        <v>2</v>
      </c>
      <c r="K1358" s="77">
        <v>82</v>
      </c>
      <c r="L1358" s="77">
        <v>164</v>
      </c>
      <c r="M1358" s="69" t="s">
        <v>4188</v>
      </c>
      <c r="N1358" s="69" t="s">
        <v>4210</v>
      </c>
    </row>
    <row r="1359" spans="1:14" ht="20.100000000000001" customHeight="1">
      <c r="A1359" s="69" t="s">
        <v>167</v>
      </c>
      <c r="B1359" s="69" t="s">
        <v>167</v>
      </c>
      <c r="C1359" s="69" t="s">
        <v>699</v>
      </c>
      <c r="D1359" s="69" t="s">
        <v>4211</v>
      </c>
      <c r="E1359" s="69" t="s">
        <v>562</v>
      </c>
      <c r="F1359" s="69" t="s">
        <v>51</v>
      </c>
      <c r="G1359" s="69" t="s">
        <v>449</v>
      </c>
      <c r="H1359" s="69" t="s">
        <v>4212</v>
      </c>
      <c r="I1359" s="69" t="s">
        <v>400</v>
      </c>
      <c r="J1359" s="77">
        <v>10</v>
      </c>
      <c r="K1359" s="77">
        <v>874.5</v>
      </c>
      <c r="L1359" s="77">
        <v>8745</v>
      </c>
      <c r="M1359" s="69" t="s">
        <v>4213</v>
      </c>
      <c r="N1359" s="69" t="s">
        <v>4214</v>
      </c>
    </row>
    <row r="1360" spans="1:14" ht="20.100000000000001" customHeight="1">
      <c r="A1360" s="69" t="s">
        <v>167</v>
      </c>
      <c r="B1360" s="69" t="s">
        <v>167</v>
      </c>
      <c r="C1360" s="69" t="s">
        <v>699</v>
      </c>
      <c r="D1360" s="69" t="s">
        <v>4215</v>
      </c>
      <c r="E1360" s="69" t="s">
        <v>548</v>
      </c>
      <c r="F1360" s="69" t="s">
        <v>339</v>
      </c>
      <c r="G1360" s="69" t="s">
        <v>382</v>
      </c>
      <c r="H1360" s="69" t="s">
        <v>4216</v>
      </c>
      <c r="I1360" s="69" t="s">
        <v>400</v>
      </c>
      <c r="J1360" s="77">
        <v>10</v>
      </c>
      <c r="K1360" s="77">
        <v>480</v>
      </c>
      <c r="L1360" s="77">
        <v>4800</v>
      </c>
      <c r="M1360" s="69" t="s">
        <v>2759</v>
      </c>
      <c r="N1360" s="69" t="s">
        <v>4214</v>
      </c>
    </row>
    <row r="1361" spans="1:14" ht="20.100000000000001" customHeight="1">
      <c r="A1361" s="69" t="s">
        <v>167</v>
      </c>
      <c r="B1361" s="69" t="s">
        <v>167</v>
      </c>
      <c r="C1361" s="69" t="s">
        <v>699</v>
      </c>
      <c r="D1361" s="69" t="s">
        <v>4217</v>
      </c>
      <c r="E1361" s="69" t="s">
        <v>128</v>
      </c>
      <c r="F1361" s="69" t="s">
        <v>576</v>
      </c>
      <c r="G1361" s="69" t="s">
        <v>388</v>
      </c>
      <c r="H1361" s="69" t="s">
        <v>523</v>
      </c>
      <c r="I1361" s="69" t="s">
        <v>422</v>
      </c>
      <c r="J1361" s="77">
        <v>6</v>
      </c>
      <c r="K1361" s="77">
        <v>411</v>
      </c>
      <c r="L1361" s="77">
        <v>2466</v>
      </c>
      <c r="M1361" s="69" t="s">
        <v>4218</v>
      </c>
      <c r="N1361" s="69" t="s">
        <v>4219</v>
      </c>
    </row>
    <row r="1362" spans="1:14" ht="20.100000000000001" customHeight="1">
      <c r="A1362" s="69" t="s">
        <v>167</v>
      </c>
      <c r="B1362" s="69" t="s">
        <v>167</v>
      </c>
      <c r="C1362" s="69" t="s">
        <v>699</v>
      </c>
      <c r="D1362" s="69" t="s">
        <v>4220</v>
      </c>
      <c r="E1362" s="69" t="s">
        <v>562</v>
      </c>
      <c r="F1362" s="69" t="s">
        <v>44</v>
      </c>
      <c r="G1362" s="69" t="s">
        <v>3053</v>
      </c>
      <c r="H1362" s="69" t="s">
        <v>453</v>
      </c>
      <c r="I1362" s="69" t="s">
        <v>428</v>
      </c>
      <c r="J1362" s="77">
        <v>36</v>
      </c>
      <c r="K1362" s="77">
        <v>125</v>
      </c>
      <c r="L1362" s="77">
        <v>4500</v>
      </c>
      <c r="M1362" s="69" t="s">
        <v>4221</v>
      </c>
      <c r="N1362" s="69" t="s">
        <v>4222</v>
      </c>
    </row>
    <row r="1363" spans="1:14" ht="20.100000000000001" customHeight="1">
      <c r="A1363" s="69" t="s">
        <v>167</v>
      </c>
      <c r="B1363" s="69" t="s">
        <v>167</v>
      </c>
      <c r="C1363" s="69" t="s">
        <v>699</v>
      </c>
      <c r="D1363" s="69" t="s">
        <v>4223</v>
      </c>
      <c r="E1363" s="69" t="s">
        <v>562</v>
      </c>
      <c r="F1363" s="69" t="s">
        <v>44</v>
      </c>
      <c r="G1363" s="69" t="s">
        <v>4224</v>
      </c>
      <c r="H1363" s="69" t="s">
        <v>443</v>
      </c>
      <c r="I1363" s="69" t="s">
        <v>438</v>
      </c>
      <c r="J1363" s="77">
        <v>28</v>
      </c>
      <c r="K1363" s="77">
        <v>20.2</v>
      </c>
      <c r="L1363" s="77">
        <v>565.6</v>
      </c>
      <c r="M1363" s="69" t="s">
        <v>4225</v>
      </c>
      <c r="N1363" s="69" t="s">
        <v>4226</v>
      </c>
    </row>
    <row r="1364" spans="1:14" ht="20.100000000000001" customHeight="1">
      <c r="A1364" s="69" t="s">
        <v>167</v>
      </c>
      <c r="B1364" s="69" t="s">
        <v>167</v>
      </c>
      <c r="C1364" s="69" t="s">
        <v>699</v>
      </c>
      <c r="D1364" s="69" t="s">
        <v>4223</v>
      </c>
      <c r="E1364" s="69" t="s">
        <v>562</v>
      </c>
      <c r="F1364" s="69" t="s">
        <v>44</v>
      </c>
      <c r="G1364" s="69" t="s">
        <v>4224</v>
      </c>
      <c r="H1364" s="69" t="s">
        <v>443</v>
      </c>
      <c r="I1364" s="69" t="s">
        <v>419</v>
      </c>
      <c r="J1364" s="77">
        <v>33</v>
      </c>
      <c r="K1364" s="77">
        <v>47.6</v>
      </c>
      <c r="L1364" s="77">
        <v>1570.8</v>
      </c>
      <c r="M1364" s="69" t="s">
        <v>4225</v>
      </c>
      <c r="N1364" s="69" t="s">
        <v>4226</v>
      </c>
    </row>
    <row r="1365" spans="1:14" ht="20.100000000000001" customHeight="1">
      <c r="A1365" s="69" t="s">
        <v>167</v>
      </c>
      <c r="B1365" s="69" t="s">
        <v>167</v>
      </c>
      <c r="C1365" s="69" t="s">
        <v>699</v>
      </c>
      <c r="D1365" s="69" t="s">
        <v>4223</v>
      </c>
      <c r="E1365" s="69" t="s">
        <v>562</v>
      </c>
      <c r="F1365" s="69" t="s">
        <v>44</v>
      </c>
      <c r="G1365" s="69" t="s">
        <v>4224</v>
      </c>
      <c r="H1365" s="69" t="s">
        <v>443</v>
      </c>
      <c r="I1365" s="69" t="s">
        <v>428</v>
      </c>
      <c r="J1365" s="77">
        <v>6</v>
      </c>
      <c r="K1365" s="77">
        <v>102.4</v>
      </c>
      <c r="L1365" s="77">
        <v>614.40000000000009</v>
      </c>
      <c r="M1365" s="69" t="s">
        <v>4225</v>
      </c>
      <c r="N1365" s="69" t="s">
        <v>4226</v>
      </c>
    </row>
    <row r="1366" spans="1:14" ht="20.100000000000001" customHeight="1">
      <c r="A1366" s="69" t="s">
        <v>167</v>
      </c>
      <c r="B1366" s="69" t="s">
        <v>167</v>
      </c>
      <c r="C1366" s="69" t="s">
        <v>699</v>
      </c>
      <c r="D1366" s="69" t="s">
        <v>4223</v>
      </c>
      <c r="E1366" s="69" t="s">
        <v>562</v>
      </c>
      <c r="F1366" s="69" t="s">
        <v>44</v>
      </c>
      <c r="G1366" s="69" t="s">
        <v>4224</v>
      </c>
      <c r="H1366" s="69" t="s">
        <v>4131</v>
      </c>
      <c r="I1366" s="69" t="s">
        <v>441</v>
      </c>
      <c r="J1366" s="77">
        <v>6</v>
      </c>
      <c r="K1366" s="77">
        <v>42</v>
      </c>
      <c r="L1366" s="77">
        <v>252</v>
      </c>
      <c r="M1366" s="69" t="s">
        <v>4227</v>
      </c>
      <c r="N1366" s="69" t="s">
        <v>4226</v>
      </c>
    </row>
    <row r="1367" spans="1:14" ht="20.100000000000001" customHeight="1">
      <c r="A1367" s="69" t="s">
        <v>167</v>
      </c>
      <c r="B1367" s="69" t="s">
        <v>167</v>
      </c>
      <c r="C1367" s="69" t="s">
        <v>699</v>
      </c>
      <c r="D1367" s="69" t="s">
        <v>4228</v>
      </c>
      <c r="E1367" s="69" t="s">
        <v>562</v>
      </c>
      <c r="F1367" s="69" t="s">
        <v>2512</v>
      </c>
      <c r="G1367" s="69" t="s">
        <v>111</v>
      </c>
      <c r="H1367" s="69" t="s">
        <v>4229</v>
      </c>
      <c r="I1367" s="69" t="s">
        <v>399</v>
      </c>
      <c r="J1367" s="77">
        <v>4</v>
      </c>
      <c r="K1367" s="77">
        <v>392</v>
      </c>
      <c r="L1367" s="77">
        <v>1568</v>
      </c>
      <c r="M1367" s="69" t="s">
        <v>524</v>
      </c>
      <c r="N1367" s="69" t="s">
        <v>4226</v>
      </c>
    </row>
    <row r="1368" spans="1:14" ht="20.100000000000001" customHeight="1">
      <c r="A1368" s="69" t="s">
        <v>167</v>
      </c>
      <c r="B1368" s="69" t="s">
        <v>167</v>
      </c>
      <c r="C1368" s="69" t="s">
        <v>699</v>
      </c>
      <c r="D1368" s="69" t="s">
        <v>4228</v>
      </c>
      <c r="E1368" s="69" t="s">
        <v>562</v>
      </c>
      <c r="F1368" s="69" t="s">
        <v>2512</v>
      </c>
      <c r="G1368" s="69" t="s">
        <v>111</v>
      </c>
      <c r="H1368" s="69" t="s">
        <v>4229</v>
      </c>
      <c r="I1368" s="69" t="s">
        <v>398</v>
      </c>
      <c r="J1368" s="77">
        <v>16</v>
      </c>
      <c r="K1368" s="77">
        <v>721</v>
      </c>
      <c r="L1368" s="77">
        <v>11536</v>
      </c>
      <c r="M1368" s="69" t="s">
        <v>524</v>
      </c>
      <c r="N1368" s="69" t="s">
        <v>4226</v>
      </c>
    </row>
    <row r="1369" spans="1:14" ht="20.100000000000001" customHeight="1">
      <c r="A1369" s="69" t="s">
        <v>167</v>
      </c>
      <c r="B1369" s="69" t="s">
        <v>167</v>
      </c>
      <c r="C1369" s="69" t="s">
        <v>699</v>
      </c>
      <c r="D1369" s="69" t="s">
        <v>4228</v>
      </c>
      <c r="E1369" s="69" t="s">
        <v>562</v>
      </c>
      <c r="F1369" s="69" t="s">
        <v>2512</v>
      </c>
      <c r="G1369" s="69" t="s">
        <v>111</v>
      </c>
      <c r="H1369" s="69" t="s">
        <v>4229</v>
      </c>
      <c r="I1369" s="69" t="s">
        <v>422</v>
      </c>
      <c r="J1369" s="77">
        <v>6</v>
      </c>
      <c r="K1369" s="77">
        <v>1089</v>
      </c>
      <c r="L1369" s="77">
        <v>6534</v>
      </c>
      <c r="M1369" s="69" t="s">
        <v>524</v>
      </c>
      <c r="N1369" s="69" t="s">
        <v>4226</v>
      </c>
    </row>
    <row r="1370" spans="1:14" ht="20.100000000000001" customHeight="1">
      <c r="A1370" s="69" t="s">
        <v>167</v>
      </c>
      <c r="B1370" s="69" t="s">
        <v>167</v>
      </c>
      <c r="C1370" s="69" t="s">
        <v>699</v>
      </c>
      <c r="D1370" s="69" t="s">
        <v>4228</v>
      </c>
      <c r="E1370" s="69" t="s">
        <v>562</v>
      </c>
      <c r="F1370" s="69" t="s">
        <v>2512</v>
      </c>
      <c r="G1370" s="69" t="s">
        <v>111</v>
      </c>
      <c r="H1370" s="69" t="s">
        <v>4229</v>
      </c>
      <c r="I1370" s="69" t="s">
        <v>416</v>
      </c>
      <c r="J1370" s="77">
        <v>2</v>
      </c>
      <c r="K1370" s="77">
        <v>1661</v>
      </c>
      <c r="L1370" s="77">
        <v>3322</v>
      </c>
      <c r="M1370" s="69" t="s">
        <v>524</v>
      </c>
      <c r="N1370" s="69" t="s">
        <v>4226</v>
      </c>
    </row>
    <row r="1371" spans="1:14" ht="20.100000000000001" customHeight="1">
      <c r="A1371" s="69" t="s">
        <v>167</v>
      </c>
      <c r="B1371" s="69" t="s">
        <v>167</v>
      </c>
      <c r="C1371" s="69" t="s">
        <v>699</v>
      </c>
      <c r="D1371" s="69" t="s">
        <v>4228</v>
      </c>
      <c r="E1371" s="69" t="s">
        <v>562</v>
      </c>
      <c r="F1371" s="69" t="s">
        <v>2512</v>
      </c>
      <c r="G1371" s="69" t="s">
        <v>4230</v>
      </c>
      <c r="H1371" s="69" t="s">
        <v>4231</v>
      </c>
      <c r="I1371" s="69" t="s">
        <v>422</v>
      </c>
      <c r="J1371" s="77">
        <v>2</v>
      </c>
      <c r="K1371" s="77">
        <v>2988</v>
      </c>
      <c r="L1371" s="77">
        <v>5976</v>
      </c>
      <c r="M1371" s="69" t="s">
        <v>524</v>
      </c>
      <c r="N1371" s="69" t="s">
        <v>4226</v>
      </c>
    </row>
    <row r="1372" spans="1:14" ht="20.100000000000001" customHeight="1">
      <c r="A1372" s="69" t="s">
        <v>167</v>
      </c>
      <c r="B1372" s="69" t="s">
        <v>167</v>
      </c>
      <c r="C1372" s="69" t="s">
        <v>699</v>
      </c>
      <c r="D1372" s="69" t="s">
        <v>4228</v>
      </c>
      <c r="E1372" s="69" t="s">
        <v>562</v>
      </c>
      <c r="F1372" s="69" t="s">
        <v>2512</v>
      </c>
      <c r="G1372" s="69" t="s">
        <v>4230</v>
      </c>
      <c r="H1372" s="69" t="s">
        <v>4231</v>
      </c>
      <c r="I1372" s="69" t="s">
        <v>411</v>
      </c>
      <c r="J1372" s="77">
        <v>1</v>
      </c>
      <c r="K1372" s="77">
        <v>8161</v>
      </c>
      <c r="L1372" s="77">
        <v>8161</v>
      </c>
      <c r="M1372" s="69" t="s">
        <v>524</v>
      </c>
      <c r="N1372" s="69" t="s">
        <v>4226</v>
      </c>
    </row>
    <row r="1373" spans="1:14" ht="20.100000000000001" customHeight="1">
      <c r="A1373" s="69" t="s">
        <v>167</v>
      </c>
      <c r="B1373" s="69" t="s">
        <v>167</v>
      </c>
      <c r="C1373" s="69" t="s">
        <v>699</v>
      </c>
      <c r="D1373" s="69" t="s">
        <v>4228</v>
      </c>
      <c r="E1373" s="69" t="s">
        <v>562</v>
      </c>
      <c r="F1373" s="69" t="s">
        <v>2512</v>
      </c>
      <c r="G1373" s="69" t="s">
        <v>4232</v>
      </c>
      <c r="H1373" s="69" t="s">
        <v>435</v>
      </c>
      <c r="I1373" s="69" t="s">
        <v>399</v>
      </c>
      <c r="J1373" s="77">
        <v>2</v>
      </c>
      <c r="K1373" s="77">
        <v>278</v>
      </c>
      <c r="L1373" s="77">
        <v>556</v>
      </c>
      <c r="M1373" s="69" t="s">
        <v>524</v>
      </c>
      <c r="N1373" s="69" t="s">
        <v>4226</v>
      </c>
    </row>
    <row r="1374" spans="1:14" ht="20.100000000000001" customHeight="1">
      <c r="A1374" s="69" t="s">
        <v>167</v>
      </c>
      <c r="B1374" s="69" t="s">
        <v>167</v>
      </c>
      <c r="C1374" s="69" t="s">
        <v>699</v>
      </c>
      <c r="D1374" s="69" t="s">
        <v>4228</v>
      </c>
      <c r="E1374" s="69" t="s">
        <v>562</v>
      </c>
      <c r="F1374" s="69" t="s">
        <v>2512</v>
      </c>
      <c r="G1374" s="69" t="s">
        <v>4232</v>
      </c>
      <c r="H1374" s="69" t="s">
        <v>435</v>
      </c>
      <c r="I1374" s="69" t="s">
        <v>389</v>
      </c>
      <c r="J1374" s="77">
        <v>2</v>
      </c>
      <c r="K1374" s="77">
        <v>424</v>
      </c>
      <c r="L1374" s="77">
        <v>848</v>
      </c>
      <c r="M1374" s="69" t="s">
        <v>524</v>
      </c>
      <c r="N1374" s="69" t="s">
        <v>4226</v>
      </c>
    </row>
    <row r="1375" spans="1:14" ht="20.100000000000001" customHeight="1">
      <c r="A1375" s="69" t="s">
        <v>167</v>
      </c>
      <c r="B1375" s="69" t="s">
        <v>167</v>
      </c>
      <c r="C1375" s="69" t="s">
        <v>699</v>
      </c>
      <c r="D1375" s="69" t="s">
        <v>4228</v>
      </c>
      <c r="E1375" s="69" t="s">
        <v>562</v>
      </c>
      <c r="F1375" s="69" t="s">
        <v>2512</v>
      </c>
      <c r="G1375" s="69" t="s">
        <v>4232</v>
      </c>
      <c r="H1375" s="69" t="s">
        <v>435</v>
      </c>
      <c r="I1375" s="69" t="s">
        <v>398</v>
      </c>
      <c r="J1375" s="77">
        <v>8</v>
      </c>
      <c r="K1375" s="77">
        <v>570</v>
      </c>
      <c r="L1375" s="77">
        <v>4560</v>
      </c>
      <c r="M1375" s="69" t="s">
        <v>524</v>
      </c>
      <c r="N1375" s="69" t="s">
        <v>4226</v>
      </c>
    </row>
    <row r="1376" spans="1:14" ht="20.100000000000001" customHeight="1">
      <c r="A1376" s="69" t="s">
        <v>167</v>
      </c>
      <c r="B1376" s="69" t="s">
        <v>167</v>
      </c>
      <c r="C1376" s="69" t="s">
        <v>699</v>
      </c>
      <c r="D1376" s="69" t="s">
        <v>4228</v>
      </c>
      <c r="E1376" s="69" t="s">
        <v>562</v>
      </c>
      <c r="F1376" s="69" t="s">
        <v>2512</v>
      </c>
      <c r="G1376" s="69" t="s">
        <v>4232</v>
      </c>
      <c r="H1376" s="69" t="s">
        <v>435</v>
      </c>
      <c r="I1376" s="69" t="s">
        <v>400</v>
      </c>
      <c r="J1376" s="77">
        <v>1</v>
      </c>
      <c r="K1376" s="77">
        <v>209</v>
      </c>
      <c r="L1376" s="77">
        <v>209</v>
      </c>
      <c r="M1376" s="69" t="s">
        <v>524</v>
      </c>
      <c r="N1376" s="69" t="s">
        <v>4226</v>
      </c>
    </row>
    <row r="1377" spans="1:14" ht="20.100000000000001" customHeight="1">
      <c r="A1377" s="69" t="s">
        <v>167</v>
      </c>
      <c r="B1377" s="69" t="s">
        <v>167</v>
      </c>
      <c r="C1377" s="69" t="s">
        <v>699</v>
      </c>
      <c r="D1377" s="69" t="s">
        <v>4228</v>
      </c>
      <c r="E1377" s="69" t="s">
        <v>562</v>
      </c>
      <c r="F1377" s="69" t="s">
        <v>2512</v>
      </c>
      <c r="G1377" s="69" t="s">
        <v>4233</v>
      </c>
      <c r="H1377" s="69" t="s">
        <v>4175</v>
      </c>
      <c r="I1377" s="69" t="s">
        <v>399</v>
      </c>
      <c r="J1377" s="77">
        <v>2</v>
      </c>
      <c r="K1377" s="77">
        <v>1163</v>
      </c>
      <c r="L1377" s="77">
        <v>2326</v>
      </c>
      <c r="M1377" s="69" t="s">
        <v>524</v>
      </c>
      <c r="N1377" s="69" t="s">
        <v>4226</v>
      </c>
    </row>
    <row r="1378" spans="1:14" ht="20.100000000000001" customHeight="1">
      <c r="A1378" s="69" t="s">
        <v>167</v>
      </c>
      <c r="B1378" s="69" t="s">
        <v>167</v>
      </c>
      <c r="C1378" s="69" t="s">
        <v>699</v>
      </c>
      <c r="D1378" s="69" t="s">
        <v>4228</v>
      </c>
      <c r="E1378" s="69" t="s">
        <v>562</v>
      </c>
      <c r="F1378" s="69" t="s">
        <v>2512</v>
      </c>
      <c r="G1378" s="69" t="s">
        <v>4233</v>
      </c>
      <c r="H1378" s="69" t="s">
        <v>4175</v>
      </c>
      <c r="I1378" s="69" t="s">
        <v>400</v>
      </c>
      <c r="J1378" s="77">
        <v>1</v>
      </c>
      <c r="K1378" s="77">
        <v>828</v>
      </c>
      <c r="L1378" s="77">
        <v>828</v>
      </c>
      <c r="M1378" s="69" t="s">
        <v>524</v>
      </c>
      <c r="N1378" s="69" t="s">
        <v>4226</v>
      </c>
    </row>
    <row r="1379" spans="1:14" ht="20.100000000000001" customHeight="1">
      <c r="A1379" s="69" t="s">
        <v>167</v>
      </c>
      <c r="B1379" s="69" t="s">
        <v>167</v>
      </c>
      <c r="C1379" s="69" t="s">
        <v>699</v>
      </c>
      <c r="D1379" s="69" t="s">
        <v>4228</v>
      </c>
      <c r="E1379" s="69" t="s">
        <v>562</v>
      </c>
      <c r="F1379" s="69" t="s">
        <v>2512</v>
      </c>
      <c r="G1379" s="69" t="s">
        <v>4232</v>
      </c>
      <c r="H1379" s="69" t="s">
        <v>435</v>
      </c>
      <c r="I1379" s="69" t="s">
        <v>398</v>
      </c>
      <c r="J1379" s="77">
        <v>1</v>
      </c>
      <c r="K1379" s="77">
        <v>570</v>
      </c>
      <c r="L1379" s="77">
        <v>570</v>
      </c>
      <c r="M1379" s="69" t="s">
        <v>524</v>
      </c>
      <c r="N1379" s="69" t="s">
        <v>4226</v>
      </c>
    </row>
    <row r="1380" spans="1:14" ht="20.100000000000001" customHeight="1">
      <c r="A1380" s="69" t="s">
        <v>167</v>
      </c>
      <c r="B1380" s="69" t="s">
        <v>167</v>
      </c>
      <c r="C1380" s="69" t="s">
        <v>699</v>
      </c>
      <c r="D1380" s="69" t="s">
        <v>4228</v>
      </c>
      <c r="E1380" s="69" t="s">
        <v>562</v>
      </c>
      <c r="F1380" s="69" t="s">
        <v>2512</v>
      </c>
      <c r="G1380" s="69" t="s">
        <v>4232</v>
      </c>
      <c r="H1380" s="69" t="s">
        <v>435</v>
      </c>
      <c r="I1380" s="69" t="s">
        <v>399</v>
      </c>
      <c r="J1380" s="77">
        <v>1</v>
      </c>
      <c r="K1380" s="77">
        <v>278</v>
      </c>
      <c r="L1380" s="77">
        <v>278</v>
      </c>
      <c r="M1380" s="69" t="s">
        <v>524</v>
      </c>
      <c r="N1380" s="69" t="s">
        <v>4226</v>
      </c>
    </row>
    <row r="1381" spans="1:14" ht="20.100000000000001" customHeight="1">
      <c r="A1381" s="69" t="s">
        <v>167</v>
      </c>
      <c r="B1381" s="69" t="s">
        <v>167</v>
      </c>
      <c r="C1381" s="69" t="s">
        <v>699</v>
      </c>
      <c r="D1381" s="69" t="s">
        <v>4228</v>
      </c>
      <c r="E1381" s="69" t="s">
        <v>562</v>
      </c>
      <c r="F1381" s="69" t="s">
        <v>2512</v>
      </c>
      <c r="G1381" s="69" t="s">
        <v>4232</v>
      </c>
      <c r="H1381" s="69" t="s">
        <v>435</v>
      </c>
      <c r="I1381" s="69" t="s">
        <v>400</v>
      </c>
      <c r="J1381" s="77">
        <v>2</v>
      </c>
      <c r="K1381" s="77">
        <v>209</v>
      </c>
      <c r="L1381" s="77">
        <v>418</v>
      </c>
      <c r="M1381" s="69" t="s">
        <v>524</v>
      </c>
      <c r="N1381" s="69" t="s">
        <v>4226</v>
      </c>
    </row>
    <row r="1382" spans="1:14" ht="20.100000000000001" customHeight="1">
      <c r="A1382" s="69" t="s">
        <v>167</v>
      </c>
      <c r="B1382" s="69" t="s">
        <v>167</v>
      </c>
      <c r="C1382" s="69" t="s">
        <v>699</v>
      </c>
      <c r="D1382" s="69" t="s">
        <v>4228</v>
      </c>
      <c r="E1382" s="69" t="s">
        <v>562</v>
      </c>
      <c r="F1382" s="69" t="s">
        <v>2512</v>
      </c>
      <c r="G1382" s="69" t="s">
        <v>4233</v>
      </c>
      <c r="H1382" s="69" t="s">
        <v>4175</v>
      </c>
      <c r="I1382" s="69" t="s">
        <v>400</v>
      </c>
      <c r="J1382" s="77">
        <v>1</v>
      </c>
      <c r="K1382" s="77">
        <v>828</v>
      </c>
      <c r="L1382" s="77">
        <v>828</v>
      </c>
      <c r="M1382" s="69" t="s">
        <v>524</v>
      </c>
      <c r="N1382" s="69" t="s">
        <v>4226</v>
      </c>
    </row>
    <row r="1383" spans="1:14" ht="20.100000000000001" customHeight="1">
      <c r="A1383" s="69" t="s">
        <v>167</v>
      </c>
      <c r="B1383" s="69" t="s">
        <v>167</v>
      </c>
      <c r="C1383" s="69" t="s">
        <v>699</v>
      </c>
      <c r="D1383" s="69" t="s">
        <v>4228</v>
      </c>
      <c r="E1383" s="69" t="s">
        <v>562</v>
      </c>
      <c r="F1383" s="69" t="s">
        <v>2512</v>
      </c>
      <c r="G1383" s="69" t="s">
        <v>4232</v>
      </c>
      <c r="H1383" s="69" t="s">
        <v>435</v>
      </c>
      <c r="I1383" s="69" t="s">
        <v>398</v>
      </c>
      <c r="J1383" s="77">
        <v>1</v>
      </c>
      <c r="K1383" s="77">
        <v>570</v>
      </c>
      <c r="L1383" s="77">
        <v>570</v>
      </c>
      <c r="M1383" s="69" t="s">
        <v>524</v>
      </c>
      <c r="N1383" s="69" t="s">
        <v>4226</v>
      </c>
    </row>
    <row r="1384" spans="1:14" ht="20.100000000000001" customHeight="1">
      <c r="A1384" s="69" t="s">
        <v>167</v>
      </c>
      <c r="B1384" s="69" t="s">
        <v>167</v>
      </c>
      <c r="C1384" s="69" t="s">
        <v>699</v>
      </c>
      <c r="D1384" s="69" t="s">
        <v>4228</v>
      </c>
      <c r="E1384" s="69" t="s">
        <v>562</v>
      </c>
      <c r="F1384" s="69" t="s">
        <v>2512</v>
      </c>
      <c r="G1384" s="69" t="s">
        <v>4232</v>
      </c>
      <c r="H1384" s="69" t="s">
        <v>435</v>
      </c>
      <c r="I1384" s="69" t="s">
        <v>399</v>
      </c>
      <c r="J1384" s="77">
        <v>1</v>
      </c>
      <c r="K1384" s="77">
        <v>278</v>
      </c>
      <c r="L1384" s="77">
        <v>278</v>
      </c>
      <c r="M1384" s="69" t="s">
        <v>524</v>
      </c>
      <c r="N1384" s="69" t="s">
        <v>4226</v>
      </c>
    </row>
    <row r="1385" spans="1:14" ht="20.100000000000001" customHeight="1">
      <c r="A1385" s="69" t="s">
        <v>167</v>
      </c>
      <c r="B1385" s="69" t="s">
        <v>167</v>
      </c>
      <c r="C1385" s="69" t="s">
        <v>699</v>
      </c>
      <c r="D1385" s="69" t="s">
        <v>4228</v>
      </c>
      <c r="E1385" s="69" t="s">
        <v>562</v>
      </c>
      <c r="F1385" s="69" t="s">
        <v>2512</v>
      </c>
      <c r="G1385" s="69" t="s">
        <v>4232</v>
      </c>
      <c r="H1385" s="69" t="s">
        <v>435</v>
      </c>
      <c r="I1385" s="69" t="s">
        <v>400</v>
      </c>
      <c r="J1385" s="77">
        <v>2</v>
      </c>
      <c r="K1385" s="77">
        <v>209</v>
      </c>
      <c r="L1385" s="77">
        <v>418</v>
      </c>
      <c r="M1385" s="69" t="s">
        <v>524</v>
      </c>
      <c r="N1385" s="69" t="s">
        <v>4226</v>
      </c>
    </row>
    <row r="1386" spans="1:14" ht="20.100000000000001" customHeight="1">
      <c r="A1386" s="69" t="s">
        <v>167</v>
      </c>
      <c r="B1386" s="69" t="s">
        <v>167</v>
      </c>
      <c r="C1386" s="69" t="s">
        <v>699</v>
      </c>
      <c r="D1386" s="69" t="s">
        <v>4234</v>
      </c>
      <c r="E1386" s="69" t="s">
        <v>534</v>
      </c>
      <c r="F1386" s="69" t="s">
        <v>552</v>
      </c>
      <c r="G1386" s="69" t="s">
        <v>3061</v>
      </c>
      <c r="I1386" s="69" t="s">
        <v>509</v>
      </c>
      <c r="J1386" s="77">
        <v>6</v>
      </c>
      <c r="K1386" s="77">
        <v>95</v>
      </c>
      <c r="L1386" s="77">
        <v>570</v>
      </c>
      <c r="M1386" s="69" t="s">
        <v>404</v>
      </c>
      <c r="N1386" s="69" t="s">
        <v>4226</v>
      </c>
    </row>
    <row r="1387" spans="1:14" ht="20.100000000000001" customHeight="1">
      <c r="A1387" s="69" t="s">
        <v>167</v>
      </c>
      <c r="B1387" s="69" t="s">
        <v>167</v>
      </c>
      <c r="C1387" s="69" t="s">
        <v>699</v>
      </c>
      <c r="D1387" s="69" t="s">
        <v>4235</v>
      </c>
      <c r="E1387" s="69" t="s">
        <v>562</v>
      </c>
      <c r="F1387" s="69" t="s">
        <v>2512</v>
      </c>
      <c r="G1387" s="69" t="s">
        <v>596</v>
      </c>
      <c r="H1387" s="69" t="s">
        <v>407</v>
      </c>
      <c r="I1387" s="69" t="s">
        <v>389</v>
      </c>
      <c r="J1387" s="77">
        <v>1</v>
      </c>
      <c r="K1387" s="77">
        <v>931</v>
      </c>
      <c r="L1387" s="77">
        <v>931</v>
      </c>
      <c r="M1387" s="69" t="s">
        <v>442</v>
      </c>
      <c r="N1387" s="69" t="s">
        <v>4206</v>
      </c>
    </row>
    <row r="1388" spans="1:14" ht="20.100000000000001" customHeight="1">
      <c r="A1388" s="69" t="s">
        <v>651</v>
      </c>
      <c r="B1388" s="69" t="s">
        <v>1474</v>
      </c>
      <c r="C1388" s="69" t="s">
        <v>699</v>
      </c>
      <c r="D1388" s="69" t="s">
        <v>4236</v>
      </c>
      <c r="E1388" s="69" t="s">
        <v>2661</v>
      </c>
      <c r="F1388" s="69" t="s">
        <v>115</v>
      </c>
      <c r="G1388" s="69" t="s">
        <v>122</v>
      </c>
      <c r="H1388" s="69" t="s">
        <v>2730</v>
      </c>
      <c r="I1388" s="69" t="s">
        <v>509</v>
      </c>
      <c r="J1388" s="77">
        <v>2</v>
      </c>
      <c r="K1388" s="77">
        <v>4550</v>
      </c>
      <c r="L1388" s="77">
        <v>9100</v>
      </c>
      <c r="M1388" s="69" t="s">
        <v>4237</v>
      </c>
      <c r="N1388" s="69" t="s">
        <v>557</v>
      </c>
    </row>
    <row r="1389" spans="1:14" ht="20.100000000000001" customHeight="1">
      <c r="A1389" s="69" t="s">
        <v>651</v>
      </c>
      <c r="B1389" s="69" t="s">
        <v>1474</v>
      </c>
      <c r="C1389" s="69" t="s">
        <v>699</v>
      </c>
      <c r="D1389" s="69" t="s">
        <v>4236</v>
      </c>
      <c r="E1389" s="69" t="s">
        <v>2661</v>
      </c>
      <c r="F1389" s="69" t="s">
        <v>115</v>
      </c>
      <c r="G1389" s="69" t="s">
        <v>122</v>
      </c>
      <c r="H1389" s="69" t="s">
        <v>2731</v>
      </c>
      <c r="I1389" s="69" t="s">
        <v>509</v>
      </c>
      <c r="J1389" s="77">
        <v>2</v>
      </c>
      <c r="K1389" s="77">
        <v>5500</v>
      </c>
      <c r="L1389" s="77">
        <v>11000</v>
      </c>
      <c r="M1389" s="69" t="s">
        <v>4237</v>
      </c>
      <c r="N1389" s="69" t="s">
        <v>557</v>
      </c>
    </row>
    <row r="1390" spans="1:14" ht="20.100000000000001" customHeight="1">
      <c r="A1390" s="69" t="s">
        <v>651</v>
      </c>
      <c r="B1390" s="69" t="s">
        <v>1474</v>
      </c>
      <c r="C1390" s="69" t="s">
        <v>699</v>
      </c>
      <c r="D1390" s="69" t="s">
        <v>4236</v>
      </c>
      <c r="E1390" s="69" t="s">
        <v>2661</v>
      </c>
      <c r="F1390" s="69" t="s">
        <v>115</v>
      </c>
      <c r="G1390" s="69" t="s">
        <v>122</v>
      </c>
      <c r="H1390" s="69" t="s">
        <v>2732</v>
      </c>
      <c r="I1390" s="69" t="s">
        <v>509</v>
      </c>
      <c r="J1390" s="77">
        <v>1</v>
      </c>
      <c r="K1390" s="77">
        <v>9500</v>
      </c>
      <c r="L1390" s="77">
        <v>9500</v>
      </c>
      <c r="M1390" s="69" t="s">
        <v>4237</v>
      </c>
      <c r="N1390" s="69" t="s">
        <v>557</v>
      </c>
    </row>
    <row r="1391" spans="1:14" ht="20.100000000000001" customHeight="1">
      <c r="A1391" s="69" t="s">
        <v>167</v>
      </c>
      <c r="B1391" s="69" t="s">
        <v>167</v>
      </c>
      <c r="C1391" s="69" t="s">
        <v>699</v>
      </c>
      <c r="D1391" s="69" t="s">
        <v>4238</v>
      </c>
      <c r="E1391" s="69" t="s">
        <v>548</v>
      </c>
      <c r="F1391" s="69" t="s">
        <v>3632</v>
      </c>
      <c r="G1391" s="69" t="s">
        <v>382</v>
      </c>
      <c r="H1391" s="69" t="s">
        <v>535</v>
      </c>
      <c r="I1391" s="69" t="s">
        <v>509</v>
      </c>
      <c r="J1391" s="77">
        <v>2</v>
      </c>
      <c r="K1391" s="77">
        <v>850</v>
      </c>
      <c r="L1391" s="77">
        <v>1700</v>
      </c>
      <c r="M1391" s="69" t="s">
        <v>1196</v>
      </c>
      <c r="N1391" s="69" t="s">
        <v>4239</v>
      </c>
    </row>
    <row r="1392" spans="1:14" ht="20.100000000000001" customHeight="1">
      <c r="A1392" s="69" t="s">
        <v>167</v>
      </c>
      <c r="B1392" s="69" t="s">
        <v>167</v>
      </c>
      <c r="C1392" s="69" t="s">
        <v>699</v>
      </c>
      <c r="D1392" s="69" t="s">
        <v>4240</v>
      </c>
      <c r="E1392" s="69" t="s">
        <v>562</v>
      </c>
      <c r="F1392" s="69" t="s">
        <v>51</v>
      </c>
      <c r="G1392" s="69" t="s">
        <v>553</v>
      </c>
      <c r="H1392" s="69" t="s">
        <v>4241</v>
      </c>
      <c r="I1392" s="69" t="s">
        <v>432</v>
      </c>
      <c r="J1392" s="77">
        <v>4</v>
      </c>
      <c r="K1392" s="77">
        <v>510</v>
      </c>
      <c r="L1392" s="77">
        <v>2040</v>
      </c>
      <c r="M1392" s="69" t="s">
        <v>4242</v>
      </c>
      <c r="N1392" s="69" t="s">
        <v>4243</v>
      </c>
    </row>
    <row r="1393" spans="1:14" ht="20.100000000000001" customHeight="1">
      <c r="A1393" s="69" t="s">
        <v>167</v>
      </c>
      <c r="B1393" s="69" t="s">
        <v>167</v>
      </c>
      <c r="C1393" s="69" t="s">
        <v>699</v>
      </c>
      <c r="D1393" s="69" t="s">
        <v>4244</v>
      </c>
      <c r="E1393" s="69" t="s">
        <v>562</v>
      </c>
      <c r="F1393" s="69" t="s">
        <v>2676</v>
      </c>
      <c r="G1393" s="69" t="s">
        <v>553</v>
      </c>
      <c r="H1393" s="69" t="s">
        <v>4245</v>
      </c>
      <c r="I1393" s="69" t="s">
        <v>432</v>
      </c>
      <c r="J1393" s="77">
        <v>2</v>
      </c>
      <c r="K1393" s="77">
        <v>330</v>
      </c>
      <c r="L1393" s="77">
        <v>660</v>
      </c>
      <c r="M1393" s="69" t="s">
        <v>4246</v>
      </c>
      <c r="N1393" s="69" t="s">
        <v>4243</v>
      </c>
    </row>
    <row r="1394" spans="1:14" ht="20.100000000000001" customHeight="1">
      <c r="A1394" s="69" t="s">
        <v>167</v>
      </c>
      <c r="B1394" s="69" t="s">
        <v>167</v>
      </c>
      <c r="C1394" s="69" t="s">
        <v>699</v>
      </c>
      <c r="D1394" s="69" t="s">
        <v>4247</v>
      </c>
      <c r="E1394" s="69" t="s">
        <v>534</v>
      </c>
      <c r="F1394" s="69" t="s">
        <v>552</v>
      </c>
      <c r="G1394" s="69" t="s">
        <v>381</v>
      </c>
      <c r="H1394" s="69" t="s">
        <v>4248</v>
      </c>
      <c r="I1394" s="69" t="s">
        <v>432</v>
      </c>
      <c r="J1394" s="77">
        <v>4</v>
      </c>
      <c r="K1394" s="77">
        <v>400</v>
      </c>
      <c r="L1394" s="77">
        <v>1600</v>
      </c>
      <c r="M1394" s="69" t="s">
        <v>4249</v>
      </c>
      <c r="N1394" s="69" t="s">
        <v>4243</v>
      </c>
    </row>
    <row r="1395" spans="1:14" ht="20.100000000000001" customHeight="1">
      <c r="A1395" s="69" t="s">
        <v>167</v>
      </c>
      <c r="B1395" s="69" t="s">
        <v>167</v>
      </c>
      <c r="C1395" s="69" t="s">
        <v>699</v>
      </c>
      <c r="D1395" s="69" t="s">
        <v>4247</v>
      </c>
      <c r="E1395" s="69" t="s">
        <v>534</v>
      </c>
      <c r="F1395" s="69" t="s">
        <v>552</v>
      </c>
      <c r="G1395" s="69" t="s">
        <v>381</v>
      </c>
      <c r="H1395" s="69" t="s">
        <v>4121</v>
      </c>
      <c r="I1395" s="69" t="s">
        <v>432</v>
      </c>
      <c r="J1395" s="77">
        <v>2</v>
      </c>
      <c r="K1395" s="77">
        <v>551</v>
      </c>
      <c r="L1395" s="77">
        <v>1102</v>
      </c>
      <c r="M1395" s="69" t="s">
        <v>4249</v>
      </c>
      <c r="N1395" s="69" t="s">
        <v>4243</v>
      </c>
    </row>
    <row r="1396" spans="1:14" ht="20.100000000000001" customHeight="1">
      <c r="A1396" s="69" t="s">
        <v>167</v>
      </c>
      <c r="B1396" s="69" t="s">
        <v>167</v>
      </c>
      <c r="C1396" s="69" t="s">
        <v>699</v>
      </c>
      <c r="D1396" s="69" t="s">
        <v>4250</v>
      </c>
      <c r="E1396" s="69" t="s">
        <v>562</v>
      </c>
      <c r="F1396" s="69" t="s">
        <v>364</v>
      </c>
      <c r="G1396" s="69" t="s">
        <v>111</v>
      </c>
      <c r="H1396" s="69" t="s">
        <v>3063</v>
      </c>
      <c r="I1396" s="69" t="s">
        <v>399</v>
      </c>
      <c r="J1396" s="77">
        <v>3</v>
      </c>
      <c r="K1396" s="77">
        <v>224</v>
      </c>
      <c r="L1396" s="77">
        <v>672</v>
      </c>
      <c r="M1396" s="69" t="s">
        <v>429</v>
      </c>
      <c r="N1396" s="69" t="s">
        <v>4251</v>
      </c>
    </row>
    <row r="1397" spans="1:14" ht="20.100000000000001" customHeight="1">
      <c r="A1397" s="69" t="s">
        <v>167</v>
      </c>
      <c r="B1397" s="69" t="s">
        <v>167</v>
      </c>
      <c r="C1397" s="69" t="s">
        <v>699</v>
      </c>
      <c r="D1397" s="69" t="s">
        <v>4250</v>
      </c>
      <c r="E1397" s="69" t="s">
        <v>562</v>
      </c>
      <c r="F1397" s="69" t="s">
        <v>364</v>
      </c>
      <c r="G1397" s="69" t="s">
        <v>4252</v>
      </c>
      <c r="J1397" s="77">
        <v>1</v>
      </c>
      <c r="K1397" s="77">
        <v>42</v>
      </c>
      <c r="L1397" s="77">
        <v>42</v>
      </c>
      <c r="M1397" s="69" t="s">
        <v>429</v>
      </c>
      <c r="N1397" s="69" t="s">
        <v>4251</v>
      </c>
    </row>
    <row r="1398" spans="1:14" ht="20.100000000000001" customHeight="1">
      <c r="A1398" s="69" t="s">
        <v>167</v>
      </c>
      <c r="B1398" s="69" t="s">
        <v>167</v>
      </c>
      <c r="C1398" s="69" t="s">
        <v>699</v>
      </c>
      <c r="D1398" s="69" t="s">
        <v>4253</v>
      </c>
      <c r="E1398" s="69" t="s">
        <v>562</v>
      </c>
      <c r="F1398" s="69" t="s">
        <v>2556</v>
      </c>
      <c r="G1398" s="69" t="s">
        <v>106</v>
      </c>
      <c r="H1398" s="69" t="s">
        <v>461</v>
      </c>
      <c r="I1398" s="69" t="s">
        <v>389</v>
      </c>
      <c r="J1398" s="77">
        <v>2</v>
      </c>
      <c r="K1398" s="77">
        <v>269</v>
      </c>
      <c r="L1398" s="77">
        <v>538</v>
      </c>
      <c r="M1398" s="69" t="s">
        <v>4254</v>
      </c>
      <c r="N1398" s="69" t="s">
        <v>4255</v>
      </c>
    </row>
    <row r="1399" spans="1:14" ht="20.100000000000001" customHeight="1">
      <c r="A1399" s="69" t="s">
        <v>167</v>
      </c>
      <c r="B1399" s="69" t="s">
        <v>167</v>
      </c>
      <c r="C1399" s="69" t="s">
        <v>699</v>
      </c>
      <c r="D1399" s="69" t="s">
        <v>4253</v>
      </c>
      <c r="E1399" s="69" t="s">
        <v>562</v>
      </c>
      <c r="F1399" s="69" t="s">
        <v>2556</v>
      </c>
      <c r="G1399" s="69" t="s">
        <v>106</v>
      </c>
      <c r="H1399" s="69" t="s">
        <v>461</v>
      </c>
      <c r="I1399" s="69" t="s">
        <v>400</v>
      </c>
      <c r="J1399" s="77">
        <v>1</v>
      </c>
      <c r="K1399" s="77">
        <v>146</v>
      </c>
      <c r="L1399" s="77">
        <v>146</v>
      </c>
      <c r="M1399" s="69" t="s">
        <v>4254</v>
      </c>
      <c r="N1399" s="69" t="s">
        <v>4255</v>
      </c>
    </row>
    <row r="1400" spans="1:14" ht="20.100000000000001" customHeight="1">
      <c r="A1400" s="69" t="s">
        <v>167</v>
      </c>
      <c r="B1400" s="69" t="s">
        <v>167</v>
      </c>
      <c r="C1400" s="69" t="s">
        <v>699</v>
      </c>
      <c r="D1400" s="69" t="s">
        <v>4253</v>
      </c>
      <c r="E1400" s="69" t="s">
        <v>562</v>
      </c>
      <c r="F1400" s="69" t="s">
        <v>2556</v>
      </c>
      <c r="G1400" s="69" t="s">
        <v>4256</v>
      </c>
      <c r="J1400" s="77">
        <v>1</v>
      </c>
      <c r="K1400" s="77">
        <v>260</v>
      </c>
      <c r="L1400" s="77">
        <v>260</v>
      </c>
    </row>
    <row r="1401" spans="1:14" ht="20.100000000000001" customHeight="1">
      <c r="A1401" s="69" t="s">
        <v>167</v>
      </c>
      <c r="B1401" s="69" t="s">
        <v>167</v>
      </c>
      <c r="C1401" s="69" t="s">
        <v>699</v>
      </c>
      <c r="D1401" s="69" t="s">
        <v>4253</v>
      </c>
      <c r="E1401" s="69" t="s">
        <v>562</v>
      </c>
      <c r="F1401" s="69" t="s">
        <v>2556</v>
      </c>
      <c r="G1401" s="69" t="s">
        <v>4257</v>
      </c>
      <c r="J1401" s="77">
        <v>1</v>
      </c>
      <c r="K1401" s="77">
        <v>610</v>
      </c>
      <c r="L1401" s="77">
        <v>610</v>
      </c>
    </row>
    <row r="1402" spans="1:14" ht="20.100000000000001" customHeight="1">
      <c r="A1402" s="69" t="s">
        <v>167</v>
      </c>
      <c r="B1402" s="69" t="s">
        <v>167</v>
      </c>
      <c r="C1402" s="69" t="s">
        <v>699</v>
      </c>
      <c r="D1402" s="69" t="s">
        <v>4258</v>
      </c>
      <c r="E1402" s="69" t="s">
        <v>562</v>
      </c>
      <c r="F1402" s="69" t="s">
        <v>44</v>
      </c>
      <c r="G1402" s="69" t="s">
        <v>121</v>
      </c>
      <c r="H1402" s="69" t="s">
        <v>464</v>
      </c>
      <c r="I1402" s="69" t="s">
        <v>480</v>
      </c>
      <c r="J1402" s="77">
        <v>18</v>
      </c>
      <c r="K1402" s="77">
        <v>10.7</v>
      </c>
      <c r="L1402" s="77">
        <v>192.6</v>
      </c>
      <c r="M1402" s="69" t="s">
        <v>1168</v>
      </c>
      <c r="N1402" s="69" t="s">
        <v>4259</v>
      </c>
    </row>
    <row r="1403" spans="1:14" ht="20.100000000000001" customHeight="1">
      <c r="A1403" s="69" t="s">
        <v>167</v>
      </c>
      <c r="B1403" s="69" t="s">
        <v>167</v>
      </c>
      <c r="C1403" s="69" t="s">
        <v>699</v>
      </c>
      <c r="D1403" s="69" t="s">
        <v>4258</v>
      </c>
      <c r="E1403" s="69" t="s">
        <v>562</v>
      </c>
      <c r="F1403" s="69" t="s">
        <v>44</v>
      </c>
      <c r="G1403" s="69" t="s">
        <v>121</v>
      </c>
      <c r="H1403" s="69" t="s">
        <v>464</v>
      </c>
      <c r="I1403" s="69" t="s">
        <v>438</v>
      </c>
      <c r="J1403" s="77">
        <v>43</v>
      </c>
      <c r="K1403" s="77">
        <v>11.3</v>
      </c>
      <c r="L1403" s="77">
        <v>485.90000000000003</v>
      </c>
      <c r="M1403" s="69" t="s">
        <v>1168</v>
      </c>
      <c r="N1403" s="69" t="s">
        <v>4259</v>
      </c>
    </row>
    <row r="1404" spans="1:14" ht="20.100000000000001" customHeight="1">
      <c r="A1404" s="69" t="s">
        <v>167</v>
      </c>
      <c r="B1404" s="69" t="s">
        <v>167</v>
      </c>
      <c r="C1404" s="69" t="s">
        <v>699</v>
      </c>
      <c r="D1404" s="69" t="s">
        <v>4258</v>
      </c>
      <c r="E1404" s="69" t="s">
        <v>562</v>
      </c>
      <c r="F1404" s="69" t="s">
        <v>44</v>
      </c>
      <c r="G1404" s="69" t="s">
        <v>121</v>
      </c>
      <c r="H1404" s="69" t="s">
        <v>464</v>
      </c>
      <c r="I1404" s="69" t="s">
        <v>419</v>
      </c>
      <c r="J1404" s="77">
        <v>32</v>
      </c>
      <c r="K1404" s="77">
        <v>20.2</v>
      </c>
      <c r="L1404" s="77">
        <v>646.4</v>
      </c>
      <c r="M1404" s="69" t="s">
        <v>1168</v>
      </c>
      <c r="N1404" s="69" t="s">
        <v>4259</v>
      </c>
    </row>
    <row r="1405" spans="1:14" ht="20.100000000000001" customHeight="1">
      <c r="A1405" s="69" t="s">
        <v>167</v>
      </c>
      <c r="B1405" s="69" t="s">
        <v>167</v>
      </c>
      <c r="C1405" s="69" t="s">
        <v>699</v>
      </c>
      <c r="D1405" s="69" t="s">
        <v>4258</v>
      </c>
      <c r="E1405" s="69" t="s">
        <v>562</v>
      </c>
      <c r="F1405" s="69" t="s">
        <v>44</v>
      </c>
      <c r="G1405" s="69" t="s">
        <v>121</v>
      </c>
      <c r="H1405" s="69" t="s">
        <v>464</v>
      </c>
      <c r="I1405" s="69" t="s">
        <v>423</v>
      </c>
      <c r="J1405" s="77">
        <v>6</v>
      </c>
      <c r="K1405" s="77">
        <v>65.5</v>
      </c>
      <c r="L1405" s="77">
        <v>393</v>
      </c>
      <c r="M1405" s="69" t="s">
        <v>1168</v>
      </c>
      <c r="N1405" s="69" t="s">
        <v>4259</v>
      </c>
    </row>
    <row r="1406" spans="1:14" ht="20.100000000000001" customHeight="1">
      <c r="A1406" s="69" t="s">
        <v>651</v>
      </c>
      <c r="B1406" s="69" t="s">
        <v>1474</v>
      </c>
      <c r="C1406" s="69" t="s">
        <v>699</v>
      </c>
      <c r="D1406" s="69" t="s">
        <v>4260</v>
      </c>
      <c r="E1406" s="69" t="s">
        <v>562</v>
      </c>
      <c r="F1406" s="69" t="s">
        <v>2512</v>
      </c>
      <c r="G1406" s="69" t="s">
        <v>111</v>
      </c>
      <c r="H1406" s="69" t="s">
        <v>435</v>
      </c>
      <c r="I1406" s="69" t="s">
        <v>399</v>
      </c>
      <c r="J1406" s="77">
        <v>2</v>
      </c>
      <c r="K1406" s="77">
        <v>278</v>
      </c>
      <c r="L1406" s="77">
        <v>556</v>
      </c>
      <c r="M1406" s="69">
        <v>304</v>
      </c>
      <c r="N1406" s="69" t="s">
        <v>4261</v>
      </c>
    </row>
    <row r="1407" spans="1:14" ht="20.100000000000001" customHeight="1">
      <c r="A1407" s="69" t="s">
        <v>651</v>
      </c>
      <c r="B1407" s="69" t="s">
        <v>1474</v>
      </c>
      <c r="C1407" s="69" t="s">
        <v>699</v>
      </c>
      <c r="D1407" s="69" t="s">
        <v>4260</v>
      </c>
      <c r="E1407" s="69" t="s">
        <v>562</v>
      </c>
      <c r="F1407" s="69" t="s">
        <v>2512</v>
      </c>
      <c r="G1407" s="69" t="s">
        <v>111</v>
      </c>
      <c r="H1407" s="69" t="s">
        <v>435</v>
      </c>
      <c r="I1407" s="69" t="s">
        <v>398</v>
      </c>
      <c r="J1407" s="77">
        <v>2</v>
      </c>
      <c r="K1407" s="77">
        <v>570</v>
      </c>
      <c r="L1407" s="77">
        <v>1140</v>
      </c>
      <c r="M1407" s="69">
        <v>304</v>
      </c>
      <c r="N1407" s="69" t="s">
        <v>4261</v>
      </c>
    </row>
    <row r="1408" spans="1:14" ht="20.100000000000001" customHeight="1">
      <c r="A1408" s="69" t="s">
        <v>651</v>
      </c>
      <c r="B1408" s="69" t="s">
        <v>1474</v>
      </c>
      <c r="C1408" s="69" t="s">
        <v>699</v>
      </c>
      <c r="D1408" s="69" t="s">
        <v>4262</v>
      </c>
      <c r="E1408" s="69" t="s">
        <v>128</v>
      </c>
      <c r="F1408" s="69" t="s">
        <v>576</v>
      </c>
      <c r="G1408" s="69" t="s">
        <v>405</v>
      </c>
      <c r="H1408" s="69" t="s">
        <v>4263</v>
      </c>
      <c r="I1408" s="69" t="s">
        <v>399</v>
      </c>
      <c r="J1408" s="77">
        <v>4</v>
      </c>
      <c r="K1408" s="77">
        <v>146</v>
      </c>
      <c r="L1408" s="77">
        <v>584</v>
      </c>
      <c r="M1408" s="69" t="s">
        <v>4264</v>
      </c>
      <c r="N1408" s="69" t="s">
        <v>4265</v>
      </c>
    </row>
    <row r="1409" spans="1:14" ht="20.100000000000001" customHeight="1">
      <c r="A1409" s="69" t="s">
        <v>651</v>
      </c>
      <c r="B1409" s="69" t="s">
        <v>1474</v>
      </c>
      <c r="C1409" s="69" t="s">
        <v>699</v>
      </c>
      <c r="D1409" s="69" t="s">
        <v>4266</v>
      </c>
      <c r="E1409" s="69" t="s">
        <v>562</v>
      </c>
      <c r="F1409" s="69" t="s">
        <v>4129</v>
      </c>
      <c r="G1409" s="69" t="s">
        <v>483</v>
      </c>
      <c r="H1409" s="69" t="s">
        <v>443</v>
      </c>
      <c r="I1409" s="69" t="s">
        <v>4267</v>
      </c>
      <c r="J1409" s="77">
        <v>160</v>
      </c>
      <c r="K1409" s="77">
        <v>18</v>
      </c>
      <c r="L1409" s="77">
        <v>2880</v>
      </c>
      <c r="M1409" s="69" t="s">
        <v>4268</v>
      </c>
      <c r="N1409" s="69" t="s">
        <v>4269</v>
      </c>
    </row>
    <row r="1410" spans="1:14" ht="20.100000000000001" customHeight="1">
      <c r="A1410" s="69" t="s">
        <v>651</v>
      </c>
      <c r="B1410" s="69" t="s">
        <v>167</v>
      </c>
      <c r="C1410" s="69" t="s">
        <v>699</v>
      </c>
      <c r="D1410" s="69" t="s">
        <v>4270</v>
      </c>
      <c r="E1410" s="69" t="s">
        <v>534</v>
      </c>
      <c r="F1410" s="69" t="s">
        <v>2838</v>
      </c>
      <c r="G1410" s="69" t="s">
        <v>103</v>
      </c>
      <c r="H1410" s="69" t="s">
        <v>663</v>
      </c>
      <c r="I1410" s="69" t="s">
        <v>509</v>
      </c>
      <c r="J1410" s="77">
        <v>10</v>
      </c>
      <c r="K1410" s="77">
        <v>94</v>
      </c>
      <c r="L1410" s="77">
        <v>940</v>
      </c>
      <c r="M1410" s="69" t="s">
        <v>664</v>
      </c>
      <c r="N1410" s="69" t="s">
        <v>4243</v>
      </c>
    </row>
    <row r="1411" spans="1:14" ht="20.100000000000001" customHeight="1">
      <c r="A1411" s="69" t="s">
        <v>167</v>
      </c>
      <c r="B1411" s="69" t="s">
        <v>167</v>
      </c>
      <c r="C1411" s="69" t="s">
        <v>699</v>
      </c>
      <c r="D1411" s="69" t="s">
        <v>4271</v>
      </c>
      <c r="E1411" s="69" t="s">
        <v>562</v>
      </c>
      <c r="F1411" s="69" t="s">
        <v>2512</v>
      </c>
      <c r="G1411" s="69" t="s">
        <v>425</v>
      </c>
      <c r="H1411" s="69" t="s">
        <v>413</v>
      </c>
      <c r="I1411" s="69" t="s">
        <v>428</v>
      </c>
      <c r="J1411" s="77">
        <v>2</v>
      </c>
      <c r="K1411" s="77">
        <v>236</v>
      </c>
      <c r="L1411" s="77">
        <v>472</v>
      </c>
      <c r="M1411" s="69" t="s">
        <v>524</v>
      </c>
      <c r="N1411" s="69" t="s">
        <v>4272</v>
      </c>
    </row>
    <row r="1412" spans="1:14" ht="20.100000000000001" customHeight="1">
      <c r="A1412" s="69" t="s">
        <v>167</v>
      </c>
      <c r="B1412" s="69" t="s">
        <v>167</v>
      </c>
      <c r="C1412" s="69" t="s">
        <v>699</v>
      </c>
      <c r="D1412" s="69" t="s">
        <v>4271</v>
      </c>
      <c r="E1412" s="69" t="s">
        <v>562</v>
      </c>
      <c r="F1412" s="69" t="s">
        <v>2512</v>
      </c>
      <c r="G1412" s="69" t="s">
        <v>406</v>
      </c>
      <c r="H1412" s="69" t="s">
        <v>407</v>
      </c>
      <c r="I1412" s="69" t="s">
        <v>428</v>
      </c>
      <c r="J1412" s="77">
        <v>2</v>
      </c>
      <c r="K1412" s="77">
        <v>230</v>
      </c>
      <c r="L1412" s="77">
        <v>460</v>
      </c>
      <c r="M1412" s="69" t="s">
        <v>524</v>
      </c>
      <c r="N1412" s="69" t="s">
        <v>4272</v>
      </c>
    </row>
    <row r="1413" spans="1:14" ht="20.100000000000001" customHeight="1">
      <c r="A1413" s="69" t="s">
        <v>167</v>
      </c>
      <c r="B1413" s="69" t="s">
        <v>167</v>
      </c>
      <c r="C1413" s="69" t="s">
        <v>699</v>
      </c>
      <c r="D1413" s="69" t="s">
        <v>4273</v>
      </c>
      <c r="E1413" s="69" t="s">
        <v>128</v>
      </c>
      <c r="F1413" s="69" t="s">
        <v>576</v>
      </c>
      <c r="G1413" s="69" t="s">
        <v>388</v>
      </c>
      <c r="H1413" s="69" t="s">
        <v>597</v>
      </c>
      <c r="I1413" s="69" t="s">
        <v>416</v>
      </c>
      <c r="J1413" s="77">
        <v>8</v>
      </c>
      <c r="K1413" s="77">
        <v>736</v>
      </c>
      <c r="L1413" s="77">
        <v>5888</v>
      </c>
      <c r="M1413" s="69" t="s">
        <v>4274</v>
      </c>
      <c r="N1413" s="69" t="s">
        <v>4275</v>
      </c>
    </row>
    <row r="1414" spans="1:14" ht="20.100000000000001" customHeight="1">
      <c r="A1414" s="69" t="s">
        <v>167</v>
      </c>
      <c r="B1414" s="69" t="s">
        <v>167</v>
      </c>
      <c r="C1414" s="69" t="s">
        <v>699</v>
      </c>
      <c r="D1414" s="69" t="s">
        <v>4276</v>
      </c>
      <c r="E1414" s="69" t="s">
        <v>562</v>
      </c>
      <c r="F1414" s="69" t="s">
        <v>2486</v>
      </c>
      <c r="G1414" s="69" t="s">
        <v>4277</v>
      </c>
      <c r="H1414" s="69" t="s">
        <v>455</v>
      </c>
      <c r="I1414" s="69" t="s">
        <v>428</v>
      </c>
      <c r="J1414" s="77">
        <v>1</v>
      </c>
      <c r="K1414" s="77">
        <v>48</v>
      </c>
      <c r="L1414" s="77">
        <v>48</v>
      </c>
      <c r="M1414" s="69" t="s">
        <v>2819</v>
      </c>
      <c r="N1414" s="69" t="s">
        <v>4275</v>
      </c>
    </row>
    <row r="1415" spans="1:14" ht="20.100000000000001" customHeight="1">
      <c r="A1415" s="69" t="s">
        <v>167</v>
      </c>
      <c r="B1415" s="69" t="s">
        <v>167</v>
      </c>
      <c r="C1415" s="69" t="s">
        <v>699</v>
      </c>
      <c r="D1415" s="69" t="s">
        <v>4276</v>
      </c>
      <c r="E1415" s="69" t="s">
        <v>562</v>
      </c>
      <c r="F1415" s="69" t="s">
        <v>2486</v>
      </c>
      <c r="G1415" s="69" t="s">
        <v>4277</v>
      </c>
      <c r="H1415" s="69" t="s">
        <v>455</v>
      </c>
      <c r="I1415" s="69" t="s">
        <v>389</v>
      </c>
      <c r="J1415" s="77">
        <v>3</v>
      </c>
      <c r="K1415" s="77">
        <v>182</v>
      </c>
      <c r="L1415" s="77">
        <v>546</v>
      </c>
      <c r="M1415" s="69" t="s">
        <v>4278</v>
      </c>
      <c r="N1415" s="69" t="s">
        <v>4275</v>
      </c>
    </row>
    <row r="1416" spans="1:14" ht="20.100000000000001" customHeight="1">
      <c r="A1416" s="69" t="s">
        <v>167</v>
      </c>
      <c r="B1416" s="69" t="s">
        <v>167</v>
      </c>
      <c r="C1416" s="69" t="s">
        <v>699</v>
      </c>
      <c r="D1416" s="69" t="s">
        <v>4276</v>
      </c>
      <c r="E1416" s="69" t="s">
        <v>562</v>
      </c>
      <c r="F1416" s="69" t="s">
        <v>2486</v>
      </c>
      <c r="G1416" s="69" t="s">
        <v>4277</v>
      </c>
      <c r="H1416" s="69" t="s">
        <v>455</v>
      </c>
      <c r="I1416" s="69" t="s">
        <v>400</v>
      </c>
      <c r="J1416" s="77">
        <v>5</v>
      </c>
      <c r="K1416" s="77">
        <v>113</v>
      </c>
      <c r="L1416" s="77">
        <v>565</v>
      </c>
      <c r="M1416" s="69" t="s">
        <v>4278</v>
      </c>
      <c r="N1416" s="69" t="s">
        <v>4275</v>
      </c>
    </row>
    <row r="1417" spans="1:14" ht="20.100000000000001" customHeight="1">
      <c r="A1417" s="69" t="s">
        <v>167</v>
      </c>
      <c r="B1417" s="69" t="s">
        <v>167</v>
      </c>
      <c r="C1417" s="69" t="s">
        <v>699</v>
      </c>
      <c r="D1417" s="69" t="s">
        <v>4279</v>
      </c>
      <c r="E1417" s="69" t="s">
        <v>562</v>
      </c>
      <c r="F1417" s="69" t="s">
        <v>51</v>
      </c>
      <c r="G1417" s="69" t="s">
        <v>553</v>
      </c>
      <c r="H1417" s="69" t="s">
        <v>1466</v>
      </c>
      <c r="I1417" s="69" t="s">
        <v>423</v>
      </c>
      <c r="J1417" s="77">
        <v>2</v>
      </c>
      <c r="K1417" s="77">
        <v>462</v>
      </c>
      <c r="L1417" s="77">
        <v>924</v>
      </c>
      <c r="M1417" s="69" t="s">
        <v>4280</v>
      </c>
      <c r="N1417" s="69" t="s">
        <v>4275</v>
      </c>
    </row>
    <row r="1418" spans="1:14" ht="20.100000000000001" customHeight="1">
      <c r="A1418" s="69" t="s">
        <v>167</v>
      </c>
      <c r="B1418" s="69" t="s">
        <v>167</v>
      </c>
      <c r="C1418" s="69" t="s">
        <v>699</v>
      </c>
      <c r="D1418" s="69" t="s">
        <v>4281</v>
      </c>
      <c r="E1418" s="69" t="s">
        <v>562</v>
      </c>
      <c r="F1418" s="69" t="s">
        <v>4282</v>
      </c>
      <c r="G1418" s="69" t="s">
        <v>111</v>
      </c>
      <c r="H1418" s="69" t="s">
        <v>615</v>
      </c>
      <c r="I1418" s="69" t="s">
        <v>423</v>
      </c>
      <c r="J1418" s="77">
        <v>1</v>
      </c>
      <c r="K1418" s="77">
        <v>193</v>
      </c>
      <c r="L1418" s="77">
        <v>193</v>
      </c>
      <c r="M1418" s="69" t="s">
        <v>4283</v>
      </c>
      <c r="N1418" s="69" t="s">
        <v>4275</v>
      </c>
    </row>
    <row r="1419" spans="1:14" ht="20.100000000000001" customHeight="1">
      <c r="A1419" s="69" t="s">
        <v>651</v>
      </c>
      <c r="B1419" s="69" t="s">
        <v>1474</v>
      </c>
      <c r="C1419" s="69" t="s">
        <v>699</v>
      </c>
      <c r="D1419" s="69" t="s">
        <v>4284</v>
      </c>
      <c r="E1419" s="69" t="s">
        <v>562</v>
      </c>
      <c r="F1419" s="69" t="s">
        <v>2512</v>
      </c>
      <c r="G1419" s="69" t="s">
        <v>111</v>
      </c>
      <c r="H1419" s="69" t="s">
        <v>435</v>
      </c>
      <c r="I1419" s="69" t="s">
        <v>400</v>
      </c>
      <c r="J1419" s="77">
        <v>2</v>
      </c>
      <c r="K1419" s="77">
        <v>209</v>
      </c>
      <c r="L1419" s="77">
        <v>418</v>
      </c>
      <c r="M1419" s="69">
        <v>304</v>
      </c>
      <c r="N1419" s="69" t="s">
        <v>4285</v>
      </c>
    </row>
    <row r="1420" spans="1:14" ht="20.100000000000001" customHeight="1">
      <c r="A1420" s="69" t="s">
        <v>651</v>
      </c>
      <c r="B1420" s="69" t="s">
        <v>1474</v>
      </c>
      <c r="C1420" s="69" t="s">
        <v>699</v>
      </c>
      <c r="D1420" s="69" t="s">
        <v>4284</v>
      </c>
      <c r="E1420" s="69" t="s">
        <v>562</v>
      </c>
      <c r="F1420" s="69" t="s">
        <v>2512</v>
      </c>
      <c r="G1420" s="69" t="s">
        <v>111</v>
      </c>
      <c r="H1420" s="69" t="s">
        <v>435</v>
      </c>
      <c r="I1420" s="69" t="s">
        <v>423</v>
      </c>
      <c r="J1420" s="77">
        <v>1</v>
      </c>
      <c r="K1420" s="77">
        <v>99</v>
      </c>
      <c r="L1420" s="77">
        <v>99</v>
      </c>
      <c r="M1420" s="69">
        <v>304</v>
      </c>
      <c r="N1420" s="69" t="s">
        <v>4285</v>
      </c>
    </row>
    <row r="1421" spans="1:14" ht="20.100000000000001" customHeight="1">
      <c r="A1421" s="69" t="s">
        <v>651</v>
      </c>
      <c r="B1421" s="69" t="s">
        <v>1474</v>
      </c>
      <c r="C1421" s="69" t="s">
        <v>699</v>
      </c>
      <c r="D1421" s="69" t="s">
        <v>4286</v>
      </c>
      <c r="E1421" s="69" t="s">
        <v>128</v>
      </c>
      <c r="F1421" s="69" t="s">
        <v>576</v>
      </c>
      <c r="G1421" s="69" t="s">
        <v>405</v>
      </c>
      <c r="H1421" s="69" t="s">
        <v>4263</v>
      </c>
      <c r="I1421" s="69" t="s">
        <v>414</v>
      </c>
      <c r="J1421" s="77">
        <v>0</v>
      </c>
      <c r="K1421" s="77">
        <v>78</v>
      </c>
      <c r="L1421" s="77">
        <v>0</v>
      </c>
      <c r="M1421" s="69" t="s">
        <v>4287</v>
      </c>
      <c r="N1421" s="69" t="s">
        <v>4288</v>
      </c>
    </row>
    <row r="1422" spans="1:14" ht="20.100000000000001" customHeight="1">
      <c r="A1422" s="69" t="s">
        <v>651</v>
      </c>
      <c r="B1422" s="69" t="s">
        <v>1474</v>
      </c>
      <c r="C1422" s="69" t="s">
        <v>699</v>
      </c>
      <c r="D1422" s="69" t="s">
        <v>4286</v>
      </c>
      <c r="E1422" s="69" t="s">
        <v>128</v>
      </c>
      <c r="F1422" s="69" t="s">
        <v>576</v>
      </c>
      <c r="G1422" s="69" t="s">
        <v>512</v>
      </c>
      <c r="H1422" s="69" t="s">
        <v>2715</v>
      </c>
      <c r="I1422" s="69" t="s">
        <v>398</v>
      </c>
      <c r="J1422" s="77">
        <v>3</v>
      </c>
      <c r="K1422" s="77">
        <v>306</v>
      </c>
      <c r="L1422" s="77">
        <v>918</v>
      </c>
      <c r="M1422" s="69" t="s">
        <v>4289</v>
      </c>
      <c r="N1422" s="69" t="s">
        <v>4290</v>
      </c>
    </row>
    <row r="1423" spans="1:14" ht="20.100000000000001" customHeight="1">
      <c r="A1423" s="69" t="s">
        <v>651</v>
      </c>
      <c r="B1423" s="69" t="s">
        <v>1474</v>
      </c>
      <c r="C1423" s="69" t="s">
        <v>699</v>
      </c>
      <c r="D1423" s="69" t="s">
        <v>4286</v>
      </c>
      <c r="E1423" s="69" t="s">
        <v>128</v>
      </c>
      <c r="F1423" s="69" t="s">
        <v>576</v>
      </c>
      <c r="G1423" s="69" t="s">
        <v>512</v>
      </c>
      <c r="H1423" s="69" t="s">
        <v>2715</v>
      </c>
      <c r="I1423" s="69" t="s">
        <v>399</v>
      </c>
      <c r="J1423" s="77">
        <v>1</v>
      </c>
      <c r="K1423" s="77">
        <v>200</v>
      </c>
      <c r="L1423" s="77">
        <v>200</v>
      </c>
      <c r="M1423" s="69" t="s">
        <v>4289</v>
      </c>
      <c r="N1423" s="69" t="s">
        <v>4290</v>
      </c>
    </row>
    <row r="1424" spans="1:14" ht="20.100000000000001" customHeight="1">
      <c r="A1424" s="69" t="s">
        <v>651</v>
      </c>
      <c r="B1424" s="69" t="s">
        <v>1474</v>
      </c>
      <c r="C1424" s="69" t="s">
        <v>699</v>
      </c>
      <c r="D1424" s="69" t="s">
        <v>4286</v>
      </c>
      <c r="E1424" s="69" t="s">
        <v>128</v>
      </c>
      <c r="F1424" s="69" t="s">
        <v>576</v>
      </c>
      <c r="G1424" s="69" t="s">
        <v>512</v>
      </c>
      <c r="H1424" s="69" t="s">
        <v>2715</v>
      </c>
      <c r="I1424" s="69" t="s">
        <v>416</v>
      </c>
      <c r="J1424" s="77">
        <v>2</v>
      </c>
      <c r="K1424" s="77">
        <v>736</v>
      </c>
      <c r="L1424" s="77">
        <v>1472</v>
      </c>
      <c r="M1424" s="69" t="s">
        <v>4289</v>
      </c>
      <c r="N1424" s="69" t="s">
        <v>4290</v>
      </c>
    </row>
    <row r="1425" spans="1:14" ht="20.100000000000001" customHeight="1">
      <c r="A1425" s="69" t="s">
        <v>651</v>
      </c>
      <c r="B1425" s="69" t="s">
        <v>1474</v>
      </c>
      <c r="C1425" s="69" t="s">
        <v>699</v>
      </c>
      <c r="D1425" s="69" t="s">
        <v>4286</v>
      </c>
      <c r="E1425" s="69" t="s">
        <v>128</v>
      </c>
      <c r="F1425" s="69" t="s">
        <v>576</v>
      </c>
      <c r="G1425" s="69" t="s">
        <v>512</v>
      </c>
      <c r="H1425" s="69" t="s">
        <v>2715</v>
      </c>
      <c r="I1425" s="69" t="s">
        <v>411</v>
      </c>
      <c r="J1425" s="77">
        <v>4</v>
      </c>
      <c r="K1425" s="77">
        <v>1035</v>
      </c>
      <c r="L1425" s="77">
        <v>4140</v>
      </c>
      <c r="M1425" s="69" t="s">
        <v>4289</v>
      </c>
      <c r="N1425" s="69" t="s">
        <v>4290</v>
      </c>
    </row>
    <row r="1426" spans="1:14" ht="20.100000000000001" customHeight="1">
      <c r="A1426" s="69" t="s">
        <v>651</v>
      </c>
      <c r="B1426" s="69" t="s">
        <v>1474</v>
      </c>
      <c r="C1426" s="69" t="s">
        <v>699</v>
      </c>
      <c r="D1426" s="69" t="s">
        <v>4286</v>
      </c>
      <c r="E1426" s="69" t="s">
        <v>128</v>
      </c>
      <c r="F1426" s="69" t="s">
        <v>576</v>
      </c>
      <c r="G1426" s="69" t="s">
        <v>397</v>
      </c>
      <c r="H1426" s="69" t="s">
        <v>2897</v>
      </c>
      <c r="I1426" s="69" t="s">
        <v>423</v>
      </c>
      <c r="J1426" s="77">
        <v>8</v>
      </c>
      <c r="K1426" s="77">
        <v>79</v>
      </c>
      <c r="L1426" s="77">
        <v>632</v>
      </c>
      <c r="M1426" s="69" t="s">
        <v>4291</v>
      </c>
      <c r="N1426" s="69" t="s">
        <v>4290</v>
      </c>
    </row>
    <row r="1427" spans="1:14" ht="20.100000000000001" customHeight="1">
      <c r="A1427" s="69" t="s">
        <v>651</v>
      </c>
      <c r="B1427" s="69" t="s">
        <v>1474</v>
      </c>
      <c r="C1427" s="69" t="s">
        <v>699</v>
      </c>
      <c r="D1427" s="69" t="s">
        <v>4292</v>
      </c>
      <c r="E1427" s="69" t="s">
        <v>562</v>
      </c>
      <c r="F1427" s="69" t="s">
        <v>2512</v>
      </c>
      <c r="G1427" s="69" t="s">
        <v>436</v>
      </c>
      <c r="H1427" s="69" t="s">
        <v>2851</v>
      </c>
      <c r="I1427" s="69" t="s">
        <v>414</v>
      </c>
      <c r="J1427" s="77">
        <v>4</v>
      </c>
      <c r="K1427" s="77">
        <v>146</v>
      </c>
      <c r="L1427" s="77">
        <v>584</v>
      </c>
      <c r="M1427" s="69">
        <v>304</v>
      </c>
      <c r="N1427" s="69" t="s">
        <v>4293</v>
      </c>
    </row>
    <row r="1428" spans="1:14" ht="20.100000000000001" customHeight="1">
      <c r="A1428" s="69" t="s">
        <v>651</v>
      </c>
      <c r="B1428" s="69" t="s">
        <v>1474</v>
      </c>
      <c r="C1428" s="69" t="s">
        <v>699</v>
      </c>
      <c r="D1428" s="69" t="s">
        <v>4292</v>
      </c>
      <c r="E1428" s="69" t="s">
        <v>562</v>
      </c>
      <c r="F1428" s="69" t="s">
        <v>2512</v>
      </c>
      <c r="G1428" s="69" t="s">
        <v>1312</v>
      </c>
      <c r="H1428" s="69" t="s">
        <v>2576</v>
      </c>
      <c r="I1428" s="69" t="s">
        <v>414</v>
      </c>
      <c r="J1428" s="77">
        <v>0</v>
      </c>
      <c r="K1428" s="77">
        <v>437</v>
      </c>
      <c r="L1428" s="77">
        <v>0</v>
      </c>
      <c r="M1428" s="69">
        <v>304</v>
      </c>
      <c r="N1428" s="69" t="s">
        <v>4293</v>
      </c>
    </row>
    <row r="1429" spans="1:14" ht="20.100000000000001" customHeight="1">
      <c r="A1429" s="69" t="s">
        <v>651</v>
      </c>
      <c r="B1429" s="69" t="s">
        <v>1474</v>
      </c>
      <c r="C1429" s="69" t="s">
        <v>699</v>
      </c>
      <c r="D1429" s="69" t="s">
        <v>4292</v>
      </c>
      <c r="E1429" s="69" t="s">
        <v>562</v>
      </c>
      <c r="F1429" s="69" t="s">
        <v>2512</v>
      </c>
      <c r="G1429" s="69" t="s">
        <v>1312</v>
      </c>
      <c r="H1429" s="69" t="s">
        <v>2576</v>
      </c>
      <c r="I1429" s="69" t="s">
        <v>423</v>
      </c>
      <c r="J1429" s="77">
        <v>0</v>
      </c>
      <c r="K1429" s="77">
        <v>282</v>
      </c>
      <c r="L1429" s="77">
        <v>0</v>
      </c>
      <c r="M1429" s="69">
        <v>304</v>
      </c>
      <c r="N1429" s="69" t="s">
        <v>4293</v>
      </c>
    </row>
    <row r="1430" spans="1:14" ht="20.100000000000001" customHeight="1">
      <c r="A1430" s="69" t="s">
        <v>651</v>
      </c>
      <c r="B1430" s="69" t="s">
        <v>1474</v>
      </c>
      <c r="C1430" s="69" t="s">
        <v>699</v>
      </c>
      <c r="D1430" s="69" t="s">
        <v>4294</v>
      </c>
      <c r="E1430" s="69" t="s">
        <v>562</v>
      </c>
      <c r="F1430" s="69" t="s">
        <v>51</v>
      </c>
      <c r="G1430" s="69" t="s">
        <v>4295</v>
      </c>
      <c r="H1430" s="69" t="s">
        <v>4296</v>
      </c>
      <c r="I1430" s="69" t="s">
        <v>414</v>
      </c>
      <c r="J1430" s="77">
        <v>4</v>
      </c>
      <c r="K1430" s="77">
        <v>580</v>
      </c>
      <c r="L1430" s="77">
        <v>2320</v>
      </c>
      <c r="M1430" s="69" t="s">
        <v>4297</v>
      </c>
      <c r="N1430" s="69" t="s">
        <v>4293</v>
      </c>
    </row>
    <row r="1431" spans="1:14" ht="20.100000000000001" customHeight="1">
      <c r="A1431" s="69" t="s">
        <v>651</v>
      </c>
      <c r="B1431" s="69" t="s">
        <v>1474</v>
      </c>
      <c r="C1431" s="69" t="s">
        <v>699</v>
      </c>
      <c r="D1431" s="69" t="s">
        <v>4294</v>
      </c>
      <c r="E1431" s="69" t="s">
        <v>562</v>
      </c>
      <c r="F1431" s="69" t="s">
        <v>51</v>
      </c>
      <c r="G1431" s="69" t="s">
        <v>4295</v>
      </c>
      <c r="H1431" s="69" t="s">
        <v>4298</v>
      </c>
      <c r="I1431" s="69" t="s">
        <v>414</v>
      </c>
      <c r="J1431" s="77">
        <v>2</v>
      </c>
      <c r="K1431" s="77">
        <v>580</v>
      </c>
      <c r="L1431" s="77">
        <v>1160</v>
      </c>
      <c r="M1431" s="69" t="s">
        <v>4297</v>
      </c>
      <c r="N1431" s="69" t="s">
        <v>4293</v>
      </c>
    </row>
    <row r="1432" spans="1:14" ht="20.100000000000001" customHeight="1">
      <c r="A1432" s="69" t="s">
        <v>651</v>
      </c>
      <c r="B1432" s="69" t="s">
        <v>1474</v>
      </c>
      <c r="C1432" s="69" t="s">
        <v>699</v>
      </c>
      <c r="D1432" s="69" t="s">
        <v>4294</v>
      </c>
      <c r="E1432" s="69" t="s">
        <v>562</v>
      </c>
      <c r="F1432" s="69" t="s">
        <v>51</v>
      </c>
      <c r="G1432" s="69" t="s">
        <v>4299</v>
      </c>
      <c r="H1432" s="69" t="s">
        <v>4300</v>
      </c>
      <c r="I1432" s="69" t="s">
        <v>414</v>
      </c>
      <c r="J1432" s="77">
        <v>6</v>
      </c>
      <c r="K1432" s="77">
        <v>580</v>
      </c>
      <c r="L1432" s="77">
        <v>3480</v>
      </c>
      <c r="M1432" s="69" t="s">
        <v>4301</v>
      </c>
      <c r="N1432" s="69" t="s">
        <v>4293</v>
      </c>
    </row>
    <row r="1433" spans="1:14" ht="20.100000000000001" customHeight="1">
      <c r="A1433" s="69" t="s">
        <v>651</v>
      </c>
      <c r="B1433" s="69" t="s">
        <v>1474</v>
      </c>
      <c r="C1433" s="69" t="s">
        <v>699</v>
      </c>
      <c r="D1433" s="69" t="s">
        <v>4294</v>
      </c>
      <c r="E1433" s="69" t="s">
        <v>562</v>
      </c>
      <c r="F1433" s="69" t="s">
        <v>51</v>
      </c>
      <c r="G1433" s="69" t="s">
        <v>4299</v>
      </c>
      <c r="H1433" s="69" t="s">
        <v>4300</v>
      </c>
      <c r="I1433" s="69" t="s">
        <v>423</v>
      </c>
      <c r="J1433" s="77">
        <v>8</v>
      </c>
      <c r="K1433" s="77">
        <v>282</v>
      </c>
      <c r="L1433" s="77">
        <v>2256</v>
      </c>
      <c r="M1433" s="69" t="s">
        <v>4301</v>
      </c>
      <c r="N1433" s="69" t="s">
        <v>4293</v>
      </c>
    </row>
    <row r="1434" spans="1:14" ht="20.100000000000001" customHeight="1">
      <c r="A1434" s="69" t="s">
        <v>651</v>
      </c>
      <c r="B1434" s="69" t="s">
        <v>1474</v>
      </c>
      <c r="C1434" s="69" t="s">
        <v>699</v>
      </c>
      <c r="D1434" s="69" t="s">
        <v>4302</v>
      </c>
      <c r="E1434" s="69" t="s">
        <v>548</v>
      </c>
      <c r="F1434" s="69" t="s">
        <v>339</v>
      </c>
      <c r="G1434" s="69" t="s">
        <v>382</v>
      </c>
      <c r="H1434" s="69" t="s">
        <v>4216</v>
      </c>
      <c r="I1434" s="69" t="s">
        <v>414</v>
      </c>
      <c r="J1434" s="77">
        <v>4</v>
      </c>
      <c r="K1434" s="77">
        <v>480</v>
      </c>
      <c r="L1434" s="77">
        <v>1920</v>
      </c>
      <c r="M1434" s="69" t="s">
        <v>2746</v>
      </c>
      <c r="N1434" s="69" t="s">
        <v>4293</v>
      </c>
    </row>
    <row r="1435" spans="1:14" ht="20.100000000000001" customHeight="1">
      <c r="A1435" s="69" t="s">
        <v>651</v>
      </c>
      <c r="B1435" s="69" t="s">
        <v>1474</v>
      </c>
      <c r="C1435" s="69" t="s">
        <v>699</v>
      </c>
      <c r="D1435" s="69" t="s">
        <v>4302</v>
      </c>
      <c r="E1435" s="69" t="s">
        <v>548</v>
      </c>
      <c r="F1435" s="69" t="s">
        <v>339</v>
      </c>
      <c r="G1435" s="69" t="s">
        <v>382</v>
      </c>
      <c r="H1435" s="69" t="s">
        <v>545</v>
      </c>
      <c r="I1435" s="69" t="s">
        <v>414</v>
      </c>
      <c r="J1435" s="77">
        <v>2</v>
      </c>
      <c r="K1435" s="77">
        <v>460</v>
      </c>
      <c r="L1435" s="77">
        <v>920</v>
      </c>
      <c r="M1435" s="69" t="s">
        <v>2746</v>
      </c>
      <c r="N1435" s="69" t="s">
        <v>4293</v>
      </c>
    </row>
    <row r="1436" spans="1:14" ht="20.100000000000001" customHeight="1">
      <c r="A1436" s="69" t="s">
        <v>651</v>
      </c>
      <c r="B1436" s="69" t="s">
        <v>170</v>
      </c>
      <c r="C1436" s="69" t="s">
        <v>699</v>
      </c>
      <c r="D1436" s="69" t="s">
        <v>4303</v>
      </c>
      <c r="E1436" s="69" t="s">
        <v>562</v>
      </c>
      <c r="F1436" s="69" t="s">
        <v>2751</v>
      </c>
      <c r="G1436" s="69" t="s">
        <v>4304</v>
      </c>
      <c r="H1436" s="69" t="s">
        <v>4305</v>
      </c>
      <c r="I1436" s="69" t="s">
        <v>423</v>
      </c>
      <c r="J1436" s="77">
        <v>1</v>
      </c>
      <c r="K1436" s="77">
        <v>1220</v>
      </c>
      <c r="L1436" s="77">
        <v>1220</v>
      </c>
      <c r="M1436" s="69" t="s">
        <v>4306</v>
      </c>
      <c r="N1436" s="69" t="s">
        <v>4307</v>
      </c>
    </row>
    <row r="1437" spans="1:14" ht="20.100000000000001" customHeight="1">
      <c r="A1437" s="69" t="s">
        <v>651</v>
      </c>
      <c r="B1437" s="69" t="s">
        <v>170</v>
      </c>
      <c r="C1437" s="69" t="s">
        <v>699</v>
      </c>
      <c r="D1437" s="69" t="s">
        <v>4308</v>
      </c>
      <c r="E1437" s="69" t="s">
        <v>562</v>
      </c>
      <c r="F1437" s="69" t="s">
        <v>51</v>
      </c>
      <c r="G1437" s="69" t="s">
        <v>449</v>
      </c>
      <c r="H1437" s="69" t="s">
        <v>4309</v>
      </c>
      <c r="I1437" s="69" t="s">
        <v>423</v>
      </c>
      <c r="J1437" s="77">
        <v>1</v>
      </c>
      <c r="K1437" s="77">
        <v>1100</v>
      </c>
      <c r="L1437" s="77">
        <v>1100</v>
      </c>
      <c r="M1437" s="69" t="s">
        <v>4310</v>
      </c>
      <c r="N1437" s="69" t="s">
        <v>4311</v>
      </c>
    </row>
    <row r="1438" spans="1:14" ht="20.100000000000001" customHeight="1">
      <c r="A1438" s="69" t="s">
        <v>651</v>
      </c>
      <c r="B1438" s="69" t="s">
        <v>170</v>
      </c>
      <c r="C1438" s="69" t="s">
        <v>699</v>
      </c>
      <c r="D1438" s="69" t="s">
        <v>4308</v>
      </c>
      <c r="E1438" s="69" t="s">
        <v>562</v>
      </c>
      <c r="F1438" s="69" t="s">
        <v>51</v>
      </c>
      <c r="G1438" s="69" t="s">
        <v>449</v>
      </c>
      <c r="H1438" s="69" t="s">
        <v>4312</v>
      </c>
      <c r="I1438" s="69" t="s">
        <v>428</v>
      </c>
      <c r="J1438" s="77">
        <v>1</v>
      </c>
      <c r="K1438" s="77">
        <v>1050</v>
      </c>
      <c r="L1438" s="77">
        <v>1050</v>
      </c>
      <c r="M1438" s="69" t="s">
        <v>4313</v>
      </c>
      <c r="N1438" s="69" t="s">
        <v>4311</v>
      </c>
    </row>
    <row r="1439" spans="1:14" ht="20.100000000000001" customHeight="1">
      <c r="A1439" s="69" t="s">
        <v>651</v>
      </c>
      <c r="B1439" s="69" t="s">
        <v>170</v>
      </c>
      <c r="C1439" s="69" t="s">
        <v>699</v>
      </c>
      <c r="D1439" s="69" t="s">
        <v>4314</v>
      </c>
      <c r="E1439" s="69" t="s">
        <v>548</v>
      </c>
      <c r="F1439" s="69" t="s">
        <v>339</v>
      </c>
      <c r="G1439" s="69" t="s">
        <v>382</v>
      </c>
      <c r="H1439" s="69" t="s">
        <v>424</v>
      </c>
      <c r="I1439" s="69" t="s">
        <v>2574</v>
      </c>
      <c r="J1439" s="77">
        <v>2</v>
      </c>
      <c r="K1439" s="77">
        <v>1300</v>
      </c>
      <c r="L1439" s="77">
        <v>2600</v>
      </c>
      <c r="M1439" s="69" t="s">
        <v>4315</v>
      </c>
      <c r="N1439" s="69" t="s">
        <v>4311</v>
      </c>
    </row>
    <row r="1440" spans="1:14" ht="20.100000000000001" customHeight="1">
      <c r="A1440" s="69" t="s">
        <v>651</v>
      </c>
      <c r="B1440" s="69" t="s">
        <v>170</v>
      </c>
      <c r="C1440" s="69" t="s">
        <v>699</v>
      </c>
      <c r="D1440" s="69" t="s">
        <v>4314</v>
      </c>
      <c r="E1440" s="69" t="s">
        <v>548</v>
      </c>
      <c r="F1440" s="69" t="s">
        <v>339</v>
      </c>
      <c r="G1440" s="69" t="s">
        <v>382</v>
      </c>
      <c r="H1440" s="69" t="s">
        <v>545</v>
      </c>
      <c r="I1440" s="69" t="s">
        <v>389</v>
      </c>
      <c r="J1440" s="77">
        <v>1</v>
      </c>
      <c r="K1440" s="77">
        <v>1460</v>
      </c>
      <c r="L1440" s="77">
        <v>1460</v>
      </c>
      <c r="M1440" s="69" t="s">
        <v>4315</v>
      </c>
      <c r="N1440" s="69" t="s">
        <v>4311</v>
      </c>
    </row>
    <row r="1441" spans="1:14" ht="20.100000000000001" customHeight="1">
      <c r="A1441" s="69" t="s">
        <v>651</v>
      </c>
      <c r="B1441" s="69" t="s">
        <v>170</v>
      </c>
      <c r="C1441" s="69" t="s">
        <v>699</v>
      </c>
      <c r="D1441" s="69" t="s">
        <v>4316</v>
      </c>
      <c r="E1441" s="69" t="s">
        <v>534</v>
      </c>
      <c r="F1441" s="69" t="s">
        <v>552</v>
      </c>
      <c r="G1441" s="69" t="s">
        <v>381</v>
      </c>
      <c r="H1441" s="69" t="s">
        <v>4317</v>
      </c>
      <c r="I1441" s="69" t="s">
        <v>509</v>
      </c>
      <c r="J1441" s="77">
        <v>1</v>
      </c>
      <c r="K1441" s="77">
        <v>833</v>
      </c>
      <c r="L1441" s="77">
        <v>833</v>
      </c>
      <c r="M1441" s="69" t="s">
        <v>4122</v>
      </c>
      <c r="N1441" s="69" t="s">
        <v>4311</v>
      </c>
    </row>
    <row r="1442" spans="1:14" ht="20.100000000000001" customHeight="1">
      <c r="A1442" s="69" t="s">
        <v>651</v>
      </c>
      <c r="B1442" s="69" t="s">
        <v>170</v>
      </c>
      <c r="C1442" s="69" t="s">
        <v>699</v>
      </c>
      <c r="D1442" s="69" t="s">
        <v>4318</v>
      </c>
      <c r="E1442" s="69" t="s">
        <v>128</v>
      </c>
      <c r="F1442" s="69" t="s">
        <v>576</v>
      </c>
      <c r="G1442" s="69" t="s">
        <v>405</v>
      </c>
      <c r="H1442" s="69" t="s">
        <v>4319</v>
      </c>
      <c r="I1442" s="69" t="s">
        <v>389</v>
      </c>
      <c r="J1442" s="77">
        <v>1</v>
      </c>
      <c r="K1442" s="77">
        <v>330</v>
      </c>
      <c r="L1442" s="77">
        <v>330</v>
      </c>
      <c r="M1442" s="69" t="s">
        <v>4320</v>
      </c>
      <c r="N1442" s="69" t="s">
        <v>4311</v>
      </c>
    </row>
    <row r="1443" spans="1:14" ht="20.100000000000001" customHeight="1">
      <c r="A1443" s="69" t="s">
        <v>651</v>
      </c>
      <c r="B1443" s="69" t="s">
        <v>170</v>
      </c>
      <c r="C1443" s="69" t="s">
        <v>699</v>
      </c>
      <c r="D1443" s="69" t="s">
        <v>4318</v>
      </c>
      <c r="E1443" s="69" t="s">
        <v>128</v>
      </c>
      <c r="F1443" s="69" t="s">
        <v>576</v>
      </c>
      <c r="G1443" s="69" t="s">
        <v>405</v>
      </c>
      <c r="H1443" s="69" t="s">
        <v>4319</v>
      </c>
      <c r="I1443" s="69" t="s">
        <v>428</v>
      </c>
      <c r="J1443" s="77">
        <v>1</v>
      </c>
      <c r="K1443" s="77">
        <v>160</v>
      </c>
      <c r="L1443" s="77">
        <v>160</v>
      </c>
      <c r="M1443" s="69" t="s">
        <v>4321</v>
      </c>
      <c r="N1443" s="69" t="s">
        <v>4311</v>
      </c>
    </row>
    <row r="1444" spans="1:14" ht="20.100000000000001" customHeight="1">
      <c r="A1444" s="69" t="s">
        <v>651</v>
      </c>
      <c r="B1444" s="69" t="s">
        <v>781</v>
      </c>
      <c r="C1444" s="69" t="s">
        <v>699</v>
      </c>
      <c r="D1444" s="69" t="s">
        <v>4322</v>
      </c>
      <c r="E1444" s="69" t="s">
        <v>747</v>
      </c>
      <c r="F1444" s="69" t="s">
        <v>2886</v>
      </c>
      <c r="G1444" s="69" t="s">
        <v>528</v>
      </c>
      <c r="H1444" s="69" t="s">
        <v>430</v>
      </c>
      <c r="I1444" s="69" t="s">
        <v>1371</v>
      </c>
      <c r="J1444" s="77">
        <v>30</v>
      </c>
      <c r="K1444" s="77">
        <v>1.8</v>
      </c>
      <c r="L1444" s="77">
        <v>54</v>
      </c>
      <c r="M1444" s="69" t="s">
        <v>1654</v>
      </c>
      <c r="N1444" s="69" t="s">
        <v>4323</v>
      </c>
    </row>
    <row r="1445" spans="1:14" ht="20.100000000000001" customHeight="1">
      <c r="A1445" s="69" t="s">
        <v>651</v>
      </c>
      <c r="B1445" s="69" t="s">
        <v>781</v>
      </c>
      <c r="C1445" s="69" t="s">
        <v>699</v>
      </c>
      <c r="D1445" s="69" t="s">
        <v>4322</v>
      </c>
      <c r="E1445" s="69" t="s">
        <v>747</v>
      </c>
      <c r="F1445" s="69" t="s">
        <v>2886</v>
      </c>
      <c r="G1445" s="69" t="s">
        <v>528</v>
      </c>
      <c r="H1445" s="69" t="s">
        <v>430</v>
      </c>
      <c r="I1445" s="69" t="s">
        <v>1374</v>
      </c>
      <c r="J1445" s="77">
        <v>10</v>
      </c>
      <c r="K1445" s="77">
        <v>2.25</v>
      </c>
      <c r="L1445" s="77">
        <v>22.5</v>
      </c>
      <c r="M1445" s="69" t="s">
        <v>1654</v>
      </c>
      <c r="N1445" s="69" t="s">
        <v>4323</v>
      </c>
    </row>
    <row r="1446" spans="1:14" ht="20.100000000000001" customHeight="1">
      <c r="A1446" s="69" t="s">
        <v>651</v>
      </c>
      <c r="B1446" s="69" t="s">
        <v>781</v>
      </c>
      <c r="C1446" s="69" t="s">
        <v>699</v>
      </c>
      <c r="D1446" s="69" t="s">
        <v>4322</v>
      </c>
      <c r="E1446" s="69" t="s">
        <v>747</v>
      </c>
      <c r="F1446" s="69" t="s">
        <v>2886</v>
      </c>
      <c r="G1446" s="69" t="s">
        <v>528</v>
      </c>
      <c r="H1446" s="69" t="s">
        <v>430</v>
      </c>
      <c r="I1446" s="69" t="s">
        <v>2887</v>
      </c>
      <c r="J1446" s="77">
        <v>2</v>
      </c>
      <c r="K1446" s="77">
        <v>2.7</v>
      </c>
      <c r="L1446" s="77">
        <v>5.4</v>
      </c>
      <c r="M1446" s="69" t="s">
        <v>1654</v>
      </c>
      <c r="N1446" s="69" t="s">
        <v>4323</v>
      </c>
    </row>
    <row r="1447" spans="1:14" ht="20.100000000000001" customHeight="1">
      <c r="A1447" s="69" t="s">
        <v>651</v>
      </c>
      <c r="B1447" s="69" t="s">
        <v>781</v>
      </c>
      <c r="C1447" s="69" t="s">
        <v>699</v>
      </c>
      <c r="D1447" s="69" t="s">
        <v>4322</v>
      </c>
      <c r="E1447" s="69" t="s">
        <v>747</v>
      </c>
      <c r="F1447" s="69" t="s">
        <v>2886</v>
      </c>
      <c r="G1447" s="69" t="s">
        <v>528</v>
      </c>
      <c r="H1447" s="69" t="s">
        <v>4324</v>
      </c>
      <c r="I1447" s="69" t="s">
        <v>660</v>
      </c>
      <c r="J1447" s="77">
        <v>2000</v>
      </c>
      <c r="K1447" s="77">
        <v>0.35</v>
      </c>
      <c r="L1447" s="77">
        <v>700</v>
      </c>
      <c r="M1447" s="69" t="s">
        <v>524</v>
      </c>
      <c r="N1447" s="69" t="s">
        <v>516</v>
      </c>
    </row>
    <row r="1448" spans="1:14" ht="20.100000000000001" customHeight="1">
      <c r="A1448" s="69" t="s">
        <v>167</v>
      </c>
      <c r="B1448" s="69" t="s">
        <v>167</v>
      </c>
      <c r="C1448" s="69" t="s">
        <v>699</v>
      </c>
      <c r="D1448" s="69" t="s">
        <v>4325</v>
      </c>
      <c r="E1448" s="69" t="s">
        <v>548</v>
      </c>
      <c r="F1448" s="69" t="s">
        <v>3632</v>
      </c>
      <c r="G1448" s="69" t="s">
        <v>382</v>
      </c>
      <c r="H1448" s="69" t="s">
        <v>383</v>
      </c>
      <c r="I1448" s="69" t="s">
        <v>509</v>
      </c>
      <c r="J1448" s="77">
        <v>1</v>
      </c>
      <c r="K1448" s="77">
        <v>490</v>
      </c>
      <c r="L1448" s="77">
        <v>490</v>
      </c>
      <c r="M1448" s="69" t="s">
        <v>2759</v>
      </c>
      <c r="N1448" s="69" t="s">
        <v>4326</v>
      </c>
    </row>
    <row r="1449" spans="1:14" ht="20.100000000000001" customHeight="1">
      <c r="A1449" s="69" t="s">
        <v>167</v>
      </c>
      <c r="B1449" s="69" t="s">
        <v>167</v>
      </c>
      <c r="C1449" s="69" t="s">
        <v>699</v>
      </c>
      <c r="D1449" s="69" t="s">
        <v>4327</v>
      </c>
      <c r="E1449" s="69" t="s">
        <v>562</v>
      </c>
      <c r="F1449" s="69" t="s">
        <v>2512</v>
      </c>
      <c r="G1449" s="69" t="s">
        <v>426</v>
      </c>
      <c r="H1449" s="69" t="s">
        <v>4328</v>
      </c>
      <c r="I1449" s="69" t="s">
        <v>419</v>
      </c>
      <c r="J1449" s="77">
        <v>1</v>
      </c>
      <c r="K1449" s="77">
        <v>230</v>
      </c>
      <c r="L1449" s="77">
        <v>230</v>
      </c>
      <c r="M1449" s="69" t="s">
        <v>524</v>
      </c>
      <c r="N1449" s="69" t="s">
        <v>4329</v>
      </c>
    </row>
    <row r="1450" spans="1:14" ht="20.100000000000001" customHeight="1">
      <c r="A1450" s="69" t="s">
        <v>167</v>
      </c>
      <c r="B1450" s="69" t="s">
        <v>167</v>
      </c>
      <c r="C1450" s="69" t="s">
        <v>699</v>
      </c>
      <c r="D1450" s="69" t="s">
        <v>4327</v>
      </c>
      <c r="E1450" s="69" t="s">
        <v>562</v>
      </c>
      <c r="F1450" s="69" t="s">
        <v>2512</v>
      </c>
      <c r="G1450" s="69" t="s">
        <v>111</v>
      </c>
      <c r="H1450" s="69" t="s">
        <v>4330</v>
      </c>
      <c r="I1450" s="69" t="s">
        <v>423</v>
      </c>
      <c r="J1450" s="77">
        <v>1</v>
      </c>
      <c r="K1450" s="77">
        <v>99</v>
      </c>
      <c r="L1450" s="77">
        <v>99</v>
      </c>
      <c r="M1450" s="69" t="s">
        <v>1518</v>
      </c>
      <c r="N1450" s="69" t="s">
        <v>4331</v>
      </c>
    </row>
    <row r="1451" spans="1:14" ht="20.100000000000001" customHeight="1">
      <c r="A1451" s="69" t="s">
        <v>167</v>
      </c>
      <c r="B1451" s="69" t="s">
        <v>167</v>
      </c>
      <c r="C1451" s="69" t="s">
        <v>699</v>
      </c>
      <c r="D1451" s="69" t="s">
        <v>4327</v>
      </c>
      <c r="E1451" s="69" t="s">
        <v>562</v>
      </c>
      <c r="F1451" s="69" t="s">
        <v>2512</v>
      </c>
      <c r="G1451" s="69" t="s">
        <v>111</v>
      </c>
      <c r="H1451" s="69" t="s">
        <v>4330</v>
      </c>
      <c r="I1451" s="69" t="s">
        <v>428</v>
      </c>
      <c r="J1451" s="77">
        <v>1</v>
      </c>
      <c r="K1451" s="77">
        <v>86</v>
      </c>
      <c r="L1451" s="77">
        <v>86</v>
      </c>
      <c r="M1451" s="69" t="s">
        <v>1518</v>
      </c>
      <c r="N1451" s="69" t="s">
        <v>4331</v>
      </c>
    </row>
    <row r="1452" spans="1:14" ht="20.100000000000001" customHeight="1">
      <c r="A1452" s="69" t="s">
        <v>167</v>
      </c>
      <c r="B1452" s="69" t="s">
        <v>167</v>
      </c>
      <c r="C1452" s="69" t="s">
        <v>699</v>
      </c>
      <c r="D1452" s="69" t="s">
        <v>4327</v>
      </c>
      <c r="E1452" s="69" t="s">
        <v>562</v>
      </c>
      <c r="F1452" s="69" t="s">
        <v>2512</v>
      </c>
      <c r="G1452" s="69" t="s">
        <v>111</v>
      </c>
      <c r="H1452" s="69" t="s">
        <v>4330</v>
      </c>
      <c r="I1452" s="69" t="s">
        <v>432</v>
      </c>
      <c r="J1452" s="77">
        <v>1</v>
      </c>
      <c r="K1452" s="77">
        <v>74</v>
      </c>
      <c r="L1452" s="77">
        <v>74</v>
      </c>
      <c r="M1452" s="69" t="s">
        <v>1518</v>
      </c>
      <c r="N1452" s="69" t="s">
        <v>4331</v>
      </c>
    </row>
    <row r="1453" spans="1:14" ht="20.100000000000001" customHeight="1">
      <c r="A1453" s="69" t="s">
        <v>167</v>
      </c>
      <c r="B1453" s="69" t="s">
        <v>167</v>
      </c>
      <c r="C1453" s="69" t="s">
        <v>699</v>
      </c>
      <c r="D1453" s="69" t="s">
        <v>4332</v>
      </c>
      <c r="E1453" s="69" t="s">
        <v>562</v>
      </c>
      <c r="F1453" s="69" t="s">
        <v>44</v>
      </c>
      <c r="G1453" s="69" t="s">
        <v>425</v>
      </c>
      <c r="H1453" s="69" t="s">
        <v>464</v>
      </c>
      <c r="I1453" s="69" t="s">
        <v>423</v>
      </c>
      <c r="J1453" s="77">
        <v>1</v>
      </c>
      <c r="K1453" s="77">
        <v>140.5</v>
      </c>
      <c r="L1453" s="77">
        <v>140.5</v>
      </c>
      <c r="M1453" s="69" t="s">
        <v>4333</v>
      </c>
      <c r="N1453" s="69" t="s">
        <v>4331</v>
      </c>
    </row>
    <row r="1454" spans="1:14" ht="20.100000000000001" customHeight="1">
      <c r="A1454" s="69" t="s">
        <v>167</v>
      </c>
      <c r="B1454" s="69" t="s">
        <v>167</v>
      </c>
      <c r="C1454" s="69" t="s">
        <v>699</v>
      </c>
      <c r="D1454" s="69" t="s">
        <v>4334</v>
      </c>
      <c r="E1454" s="69" t="s">
        <v>562</v>
      </c>
      <c r="F1454" s="69" t="s">
        <v>44</v>
      </c>
      <c r="G1454" s="69" t="s">
        <v>425</v>
      </c>
      <c r="H1454" s="69" t="s">
        <v>464</v>
      </c>
      <c r="I1454" s="69" t="s">
        <v>428</v>
      </c>
      <c r="J1454" s="77">
        <v>2</v>
      </c>
      <c r="K1454" s="77">
        <v>102.4</v>
      </c>
      <c r="L1454" s="77">
        <v>204.8</v>
      </c>
      <c r="M1454" s="69" t="s">
        <v>4333</v>
      </c>
      <c r="N1454" s="69" t="s">
        <v>4331</v>
      </c>
    </row>
    <row r="1455" spans="1:14" ht="20.100000000000001" customHeight="1">
      <c r="A1455" s="69" t="s">
        <v>167</v>
      </c>
      <c r="B1455" s="69" t="s">
        <v>167</v>
      </c>
      <c r="C1455" s="69" t="s">
        <v>699</v>
      </c>
      <c r="D1455" s="69" t="s">
        <v>4335</v>
      </c>
      <c r="E1455" s="69" t="s">
        <v>562</v>
      </c>
      <c r="F1455" s="69" t="s">
        <v>113</v>
      </c>
      <c r="G1455" s="69" t="s">
        <v>487</v>
      </c>
      <c r="H1455" s="69" t="s">
        <v>606</v>
      </c>
      <c r="I1455" s="69" t="s">
        <v>423</v>
      </c>
      <c r="J1455" s="77">
        <v>1</v>
      </c>
      <c r="K1455" s="77">
        <v>3900</v>
      </c>
      <c r="L1455" s="77">
        <v>3900</v>
      </c>
      <c r="M1455" s="69" t="s">
        <v>1550</v>
      </c>
      <c r="N1455" s="69" t="s">
        <v>4336</v>
      </c>
    </row>
    <row r="1456" spans="1:14" ht="20.100000000000001" customHeight="1">
      <c r="A1456" s="69" t="s">
        <v>167</v>
      </c>
      <c r="B1456" s="69" t="s">
        <v>167</v>
      </c>
      <c r="C1456" s="69" t="s">
        <v>699</v>
      </c>
      <c r="D1456" s="69" t="s">
        <v>4335</v>
      </c>
      <c r="E1456" s="69" t="s">
        <v>562</v>
      </c>
      <c r="F1456" s="69" t="s">
        <v>113</v>
      </c>
      <c r="G1456" s="69" t="s">
        <v>4337</v>
      </c>
      <c r="J1456" s="77">
        <v>1</v>
      </c>
      <c r="K1456" s="77">
        <v>220</v>
      </c>
      <c r="L1456" s="77">
        <v>220</v>
      </c>
      <c r="N1456" s="69" t="s">
        <v>4338</v>
      </c>
    </row>
    <row r="1457" spans="1:14" ht="20.100000000000001" customHeight="1">
      <c r="A1457" s="69" t="s">
        <v>167</v>
      </c>
      <c r="B1457" s="69" t="s">
        <v>167</v>
      </c>
      <c r="C1457" s="69" t="s">
        <v>699</v>
      </c>
      <c r="D1457" s="69" t="s">
        <v>4339</v>
      </c>
      <c r="E1457" s="69" t="s">
        <v>128</v>
      </c>
      <c r="F1457" s="69" t="s">
        <v>576</v>
      </c>
      <c r="G1457" s="69" t="s">
        <v>388</v>
      </c>
      <c r="H1457" s="69" t="s">
        <v>597</v>
      </c>
      <c r="I1457" s="69" t="s">
        <v>422</v>
      </c>
      <c r="J1457" s="77">
        <v>4</v>
      </c>
      <c r="K1457" s="77">
        <v>527</v>
      </c>
      <c r="L1457" s="77">
        <v>2108</v>
      </c>
      <c r="M1457" s="69" t="s">
        <v>4340</v>
      </c>
      <c r="N1457" s="69" t="s">
        <v>4341</v>
      </c>
    </row>
    <row r="1458" spans="1:14" ht="20.100000000000001" customHeight="1">
      <c r="A1458" s="69" t="s">
        <v>167</v>
      </c>
      <c r="B1458" s="69" t="s">
        <v>167</v>
      </c>
      <c r="C1458" s="69" t="s">
        <v>699</v>
      </c>
      <c r="D1458" s="69" t="s">
        <v>4339</v>
      </c>
      <c r="E1458" s="69" t="s">
        <v>128</v>
      </c>
      <c r="F1458" s="69" t="s">
        <v>576</v>
      </c>
      <c r="G1458" s="69" t="s">
        <v>397</v>
      </c>
      <c r="H1458" s="69" t="s">
        <v>2712</v>
      </c>
      <c r="I1458" s="69" t="s">
        <v>400</v>
      </c>
      <c r="J1458" s="77">
        <v>28</v>
      </c>
      <c r="K1458" s="77">
        <v>108</v>
      </c>
      <c r="L1458" s="77">
        <v>3024</v>
      </c>
      <c r="M1458" s="69" t="s">
        <v>4340</v>
      </c>
      <c r="N1458" s="69" t="s">
        <v>4341</v>
      </c>
    </row>
    <row r="1459" spans="1:14" ht="20.100000000000001" customHeight="1">
      <c r="A1459" s="69" t="s">
        <v>167</v>
      </c>
      <c r="B1459" s="69" t="s">
        <v>167</v>
      </c>
      <c r="C1459" s="69" t="s">
        <v>699</v>
      </c>
      <c r="D1459" s="69" t="s">
        <v>4342</v>
      </c>
      <c r="E1459" s="69" t="s">
        <v>562</v>
      </c>
      <c r="F1459" s="69" t="s">
        <v>44</v>
      </c>
      <c r="G1459" s="69" t="s">
        <v>485</v>
      </c>
      <c r="H1459" s="69" t="s">
        <v>465</v>
      </c>
      <c r="I1459" s="69" t="s">
        <v>441</v>
      </c>
      <c r="J1459" s="77">
        <v>52</v>
      </c>
      <c r="K1459" s="77">
        <v>47.6</v>
      </c>
      <c r="L1459" s="77">
        <v>2475.2000000000003</v>
      </c>
      <c r="M1459" s="69" t="s">
        <v>408</v>
      </c>
      <c r="N1459" s="69" t="s">
        <v>4341</v>
      </c>
    </row>
    <row r="1460" spans="1:14" ht="20.100000000000001" customHeight="1">
      <c r="A1460" s="69" t="s">
        <v>167</v>
      </c>
      <c r="B1460" s="69" t="s">
        <v>167</v>
      </c>
      <c r="C1460" s="69" t="s">
        <v>699</v>
      </c>
      <c r="D1460" s="69" t="s">
        <v>4343</v>
      </c>
      <c r="E1460" s="69" t="s">
        <v>562</v>
      </c>
      <c r="F1460" s="69" t="s">
        <v>4344</v>
      </c>
      <c r="G1460" s="69" t="s">
        <v>4345</v>
      </c>
      <c r="H1460" s="69" t="s">
        <v>4346</v>
      </c>
      <c r="I1460" s="69" t="s">
        <v>423</v>
      </c>
      <c r="J1460" s="77">
        <v>3</v>
      </c>
      <c r="K1460" s="77">
        <v>690</v>
      </c>
      <c r="L1460" s="77">
        <v>2070</v>
      </c>
      <c r="M1460" s="69" t="s">
        <v>4347</v>
      </c>
      <c r="N1460" s="69" t="s">
        <v>4348</v>
      </c>
    </row>
    <row r="1461" spans="1:14" ht="20.100000000000001" customHeight="1">
      <c r="A1461" s="69" t="s">
        <v>167</v>
      </c>
      <c r="B1461" s="69" t="s">
        <v>167</v>
      </c>
      <c r="C1461" s="69" t="s">
        <v>699</v>
      </c>
      <c r="D1461" s="69" t="s">
        <v>4343</v>
      </c>
      <c r="E1461" s="69" t="s">
        <v>562</v>
      </c>
      <c r="F1461" s="69" t="s">
        <v>4344</v>
      </c>
      <c r="G1461" s="69" t="s">
        <v>4345</v>
      </c>
      <c r="H1461" s="69" t="s">
        <v>4349</v>
      </c>
      <c r="I1461" s="69" t="s">
        <v>400</v>
      </c>
      <c r="J1461" s="77">
        <v>2</v>
      </c>
      <c r="K1461" s="77">
        <v>920</v>
      </c>
      <c r="L1461" s="77">
        <v>1840</v>
      </c>
      <c r="M1461" s="69" t="s">
        <v>4347</v>
      </c>
      <c r="N1461" s="69" t="s">
        <v>4348</v>
      </c>
    </row>
    <row r="1462" spans="1:14" ht="20.100000000000001" customHeight="1">
      <c r="A1462" s="69" t="s">
        <v>167</v>
      </c>
      <c r="B1462" s="69" t="s">
        <v>167</v>
      </c>
      <c r="C1462" s="69" t="s">
        <v>699</v>
      </c>
      <c r="D1462" s="69" t="s">
        <v>4343</v>
      </c>
      <c r="E1462" s="69" t="s">
        <v>562</v>
      </c>
      <c r="F1462" s="69" t="s">
        <v>4344</v>
      </c>
      <c r="G1462" s="69" t="s">
        <v>4345</v>
      </c>
      <c r="H1462" s="69" t="s">
        <v>4346</v>
      </c>
      <c r="I1462" s="69" t="s">
        <v>423</v>
      </c>
      <c r="J1462" s="77">
        <v>4</v>
      </c>
      <c r="K1462" s="77">
        <v>650</v>
      </c>
      <c r="L1462" s="77">
        <v>2600</v>
      </c>
      <c r="M1462" s="69" t="s">
        <v>4350</v>
      </c>
      <c r="N1462" s="69" t="s">
        <v>4348</v>
      </c>
    </row>
    <row r="1463" spans="1:14" ht="20.100000000000001" customHeight="1">
      <c r="A1463" s="69" t="s">
        <v>167</v>
      </c>
      <c r="B1463" s="69" t="s">
        <v>167</v>
      </c>
      <c r="C1463" s="69" t="s">
        <v>699</v>
      </c>
      <c r="D1463" s="69" t="s">
        <v>4343</v>
      </c>
      <c r="E1463" s="69" t="s">
        <v>562</v>
      </c>
      <c r="F1463" s="69" t="s">
        <v>4344</v>
      </c>
      <c r="G1463" s="69" t="s">
        <v>4345</v>
      </c>
      <c r="H1463" s="69" t="s">
        <v>4351</v>
      </c>
      <c r="I1463" s="69" t="s">
        <v>438</v>
      </c>
      <c r="J1463" s="77">
        <v>3</v>
      </c>
      <c r="K1463" s="77">
        <v>430</v>
      </c>
      <c r="L1463" s="77">
        <v>1290</v>
      </c>
      <c r="M1463" s="69" t="s">
        <v>4352</v>
      </c>
      <c r="N1463" s="69" t="s">
        <v>4348</v>
      </c>
    </row>
    <row r="1464" spans="1:14" ht="20.100000000000001" customHeight="1">
      <c r="A1464" s="69" t="s">
        <v>167</v>
      </c>
      <c r="B1464" s="69" t="s">
        <v>167</v>
      </c>
      <c r="C1464" s="69" t="s">
        <v>699</v>
      </c>
      <c r="D1464" s="69" t="s">
        <v>4343</v>
      </c>
      <c r="E1464" s="69" t="s">
        <v>562</v>
      </c>
      <c r="F1464" s="69" t="s">
        <v>4344</v>
      </c>
      <c r="G1464" s="69" t="s">
        <v>4345</v>
      </c>
      <c r="H1464" s="69" t="s">
        <v>4353</v>
      </c>
      <c r="I1464" s="69" t="s">
        <v>428</v>
      </c>
      <c r="J1464" s="77">
        <v>6</v>
      </c>
      <c r="K1464" s="77">
        <v>600</v>
      </c>
      <c r="L1464" s="77">
        <v>3600</v>
      </c>
      <c r="M1464" s="69" t="s">
        <v>4354</v>
      </c>
      <c r="N1464" s="69" t="s">
        <v>4348</v>
      </c>
    </row>
    <row r="1465" spans="1:14" ht="20.100000000000001" customHeight="1">
      <c r="A1465" s="69" t="s">
        <v>167</v>
      </c>
      <c r="B1465" s="69" t="s">
        <v>167</v>
      </c>
      <c r="C1465" s="69" t="s">
        <v>699</v>
      </c>
      <c r="D1465" s="69" t="s">
        <v>4343</v>
      </c>
      <c r="E1465" s="69" t="s">
        <v>562</v>
      </c>
      <c r="F1465" s="69" t="s">
        <v>4344</v>
      </c>
      <c r="G1465" s="69" t="s">
        <v>4345</v>
      </c>
      <c r="H1465" s="69" t="s">
        <v>4349</v>
      </c>
      <c r="I1465" s="69" t="s">
        <v>400</v>
      </c>
      <c r="J1465" s="77">
        <v>1</v>
      </c>
      <c r="K1465" s="77">
        <v>820</v>
      </c>
      <c r="L1465" s="77">
        <v>820</v>
      </c>
      <c r="M1465" s="69" t="s">
        <v>4355</v>
      </c>
      <c r="N1465" s="69" t="s">
        <v>4348</v>
      </c>
    </row>
    <row r="1466" spans="1:14" ht="20.100000000000001" customHeight="1">
      <c r="A1466" s="69" t="s">
        <v>167</v>
      </c>
      <c r="B1466" s="69" t="s">
        <v>167</v>
      </c>
      <c r="C1466" s="69" t="s">
        <v>699</v>
      </c>
      <c r="D1466" s="69" t="s">
        <v>4343</v>
      </c>
      <c r="E1466" s="69" t="s">
        <v>562</v>
      </c>
      <c r="F1466" s="69" t="s">
        <v>4344</v>
      </c>
      <c r="G1466" s="69" t="s">
        <v>4345</v>
      </c>
      <c r="H1466" s="69" t="s">
        <v>4349</v>
      </c>
      <c r="I1466" s="69" t="s">
        <v>400</v>
      </c>
      <c r="J1466" s="77">
        <v>1</v>
      </c>
      <c r="K1466" s="77">
        <v>920</v>
      </c>
      <c r="L1466" s="77">
        <v>920</v>
      </c>
      <c r="M1466" s="69" t="s">
        <v>4356</v>
      </c>
      <c r="N1466" s="69" t="s">
        <v>4348</v>
      </c>
    </row>
    <row r="1467" spans="1:14" ht="20.100000000000001" customHeight="1">
      <c r="A1467" s="69" t="s">
        <v>167</v>
      </c>
      <c r="B1467" s="69" t="s">
        <v>167</v>
      </c>
      <c r="C1467" s="69" t="s">
        <v>699</v>
      </c>
      <c r="D1467" s="69" t="s">
        <v>4357</v>
      </c>
      <c r="E1467" s="69" t="s">
        <v>562</v>
      </c>
      <c r="F1467" s="69" t="s">
        <v>2512</v>
      </c>
      <c r="G1467" s="69" t="s">
        <v>111</v>
      </c>
      <c r="H1467" s="69" t="s">
        <v>4229</v>
      </c>
      <c r="I1467" s="69" t="s">
        <v>400</v>
      </c>
      <c r="J1467" s="77">
        <v>1</v>
      </c>
      <c r="K1467" s="77">
        <v>318</v>
      </c>
      <c r="L1467" s="77">
        <v>318</v>
      </c>
      <c r="M1467" s="69" t="s">
        <v>524</v>
      </c>
      <c r="N1467" s="69" t="s">
        <v>4358</v>
      </c>
    </row>
    <row r="1468" spans="1:14" ht="20.100000000000001" customHeight="1">
      <c r="A1468" s="69" t="s">
        <v>167</v>
      </c>
      <c r="B1468" s="69" t="s">
        <v>167</v>
      </c>
      <c r="C1468" s="69" t="s">
        <v>699</v>
      </c>
      <c r="D1468" s="69" t="s">
        <v>4357</v>
      </c>
      <c r="E1468" s="69" t="s">
        <v>562</v>
      </c>
      <c r="F1468" s="69" t="s">
        <v>2512</v>
      </c>
      <c r="G1468" s="69" t="s">
        <v>425</v>
      </c>
      <c r="H1468" s="69" t="s">
        <v>413</v>
      </c>
      <c r="I1468" s="69" t="s">
        <v>423</v>
      </c>
      <c r="J1468" s="77">
        <v>11</v>
      </c>
      <c r="K1468" s="77">
        <v>282</v>
      </c>
      <c r="L1468" s="77">
        <v>3102</v>
      </c>
      <c r="M1468" s="69" t="s">
        <v>4359</v>
      </c>
      <c r="N1468" s="69" t="s">
        <v>4360</v>
      </c>
    </row>
    <row r="1469" spans="1:14" ht="20.100000000000001" customHeight="1">
      <c r="A1469" s="69" t="s">
        <v>167</v>
      </c>
      <c r="B1469" s="69" t="s">
        <v>167</v>
      </c>
      <c r="C1469" s="69" t="s">
        <v>699</v>
      </c>
      <c r="D1469" s="69" t="s">
        <v>4357</v>
      </c>
      <c r="E1469" s="69" t="s">
        <v>562</v>
      </c>
      <c r="F1469" s="69" t="s">
        <v>2512</v>
      </c>
      <c r="G1469" s="69" t="s">
        <v>425</v>
      </c>
      <c r="H1469" s="69" t="s">
        <v>4361</v>
      </c>
      <c r="I1469" s="69" t="s">
        <v>423</v>
      </c>
      <c r="J1469" s="77">
        <v>1</v>
      </c>
      <c r="K1469" s="77">
        <v>425</v>
      </c>
      <c r="L1469" s="77">
        <v>425</v>
      </c>
      <c r="M1469" s="69" t="s">
        <v>4362</v>
      </c>
      <c r="N1469" s="69" t="s">
        <v>4360</v>
      </c>
    </row>
    <row r="1470" spans="1:14" ht="20.100000000000001" customHeight="1">
      <c r="A1470" s="69" t="s">
        <v>167</v>
      </c>
      <c r="B1470" s="69" t="s">
        <v>167</v>
      </c>
      <c r="C1470" s="69" t="s">
        <v>699</v>
      </c>
      <c r="D1470" s="69" t="s">
        <v>4363</v>
      </c>
      <c r="E1470" s="69" t="s">
        <v>562</v>
      </c>
      <c r="F1470" s="69" t="s">
        <v>2512</v>
      </c>
      <c r="G1470" s="69" t="s">
        <v>425</v>
      </c>
      <c r="H1470" s="69" t="s">
        <v>558</v>
      </c>
      <c r="I1470" s="69" t="s">
        <v>423</v>
      </c>
      <c r="J1470" s="77">
        <v>14</v>
      </c>
      <c r="K1470" s="77">
        <v>207</v>
      </c>
      <c r="L1470" s="77">
        <v>2898</v>
      </c>
      <c r="M1470" s="69" t="s">
        <v>1488</v>
      </c>
      <c r="N1470" s="69" t="s">
        <v>4364</v>
      </c>
    </row>
    <row r="1471" spans="1:14" ht="20.100000000000001" customHeight="1">
      <c r="A1471" s="69" t="s">
        <v>167</v>
      </c>
      <c r="B1471" s="69" t="s">
        <v>167</v>
      </c>
      <c r="C1471" s="69" t="s">
        <v>699</v>
      </c>
      <c r="D1471" s="69" t="s">
        <v>4363</v>
      </c>
      <c r="E1471" s="69" t="s">
        <v>562</v>
      </c>
      <c r="F1471" s="69" t="s">
        <v>2512</v>
      </c>
      <c r="G1471" s="69" t="s">
        <v>106</v>
      </c>
      <c r="H1471" s="69" t="s">
        <v>410</v>
      </c>
      <c r="I1471" s="69" t="s">
        <v>422</v>
      </c>
      <c r="J1471" s="77">
        <v>3</v>
      </c>
      <c r="K1471" s="77">
        <v>2165</v>
      </c>
      <c r="L1471" s="77">
        <v>6495</v>
      </c>
      <c r="M1471" s="69" t="s">
        <v>4365</v>
      </c>
      <c r="N1471" s="69" t="s">
        <v>4366</v>
      </c>
    </row>
    <row r="1472" spans="1:14" ht="20.100000000000001" customHeight="1">
      <c r="A1472" s="69" t="s">
        <v>167</v>
      </c>
      <c r="B1472" s="69" t="s">
        <v>167</v>
      </c>
      <c r="C1472" s="69" t="s">
        <v>699</v>
      </c>
      <c r="D1472" s="69" t="s">
        <v>4367</v>
      </c>
      <c r="E1472" s="69" t="s">
        <v>562</v>
      </c>
      <c r="F1472" s="69" t="s">
        <v>43</v>
      </c>
      <c r="G1472" s="69" t="s">
        <v>487</v>
      </c>
      <c r="H1472" s="69" t="s">
        <v>4368</v>
      </c>
      <c r="I1472" s="69" t="s">
        <v>399</v>
      </c>
      <c r="J1472" s="77">
        <v>1</v>
      </c>
      <c r="K1472" s="77">
        <v>5430</v>
      </c>
      <c r="L1472" s="77">
        <v>5430</v>
      </c>
      <c r="M1472" s="69" t="s">
        <v>4369</v>
      </c>
      <c r="N1472" s="69" t="s">
        <v>4370</v>
      </c>
    </row>
    <row r="1473" spans="1:14" ht="20.100000000000001" customHeight="1">
      <c r="A1473" s="69" t="s">
        <v>167</v>
      </c>
      <c r="B1473" s="69" t="s">
        <v>167</v>
      </c>
      <c r="C1473" s="69" t="s">
        <v>699</v>
      </c>
      <c r="D1473" s="69" t="s">
        <v>4371</v>
      </c>
      <c r="E1473" s="69" t="s">
        <v>562</v>
      </c>
      <c r="F1473" s="69" t="s">
        <v>44</v>
      </c>
      <c r="G1473" s="69" t="s">
        <v>406</v>
      </c>
      <c r="H1473" s="69" t="s">
        <v>440</v>
      </c>
      <c r="I1473" s="69" t="s">
        <v>419</v>
      </c>
      <c r="J1473" s="77">
        <v>2</v>
      </c>
      <c r="K1473" s="77">
        <v>29.8</v>
      </c>
      <c r="L1473" s="77">
        <v>59.6</v>
      </c>
      <c r="M1473" s="69" t="s">
        <v>2628</v>
      </c>
      <c r="N1473" s="69" t="s">
        <v>4372</v>
      </c>
    </row>
    <row r="1474" spans="1:14" ht="20.100000000000001" customHeight="1">
      <c r="A1474" s="69" t="s">
        <v>167</v>
      </c>
      <c r="B1474" s="69" t="s">
        <v>167</v>
      </c>
      <c r="C1474" s="69" t="s">
        <v>699</v>
      </c>
      <c r="D1474" s="69" t="s">
        <v>4371</v>
      </c>
      <c r="E1474" s="69" t="s">
        <v>562</v>
      </c>
      <c r="F1474" s="69" t="s">
        <v>44</v>
      </c>
      <c r="G1474" s="69" t="s">
        <v>4252</v>
      </c>
      <c r="J1474" s="77">
        <v>1</v>
      </c>
      <c r="K1474" s="77">
        <v>22</v>
      </c>
      <c r="L1474" s="361">
        <v>22</v>
      </c>
      <c r="M1474" s="69" t="s">
        <v>2628</v>
      </c>
      <c r="N1474" s="69" t="s">
        <v>4372</v>
      </c>
    </row>
    <row r="1475" spans="1:14" ht="20.100000000000001" customHeight="1">
      <c r="A1475" s="69" t="s">
        <v>167</v>
      </c>
      <c r="B1475" s="69" t="s">
        <v>167</v>
      </c>
      <c r="C1475" s="69" t="s">
        <v>699</v>
      </c>
      <c r="D1475" s="69" t="s">
        <v>4373</v>
      </c>
      <c r="E1475" s="69" t="s">
        <v>562</v>
      </c>
      <c r="F1475" s="69" t="s">
        <v>2556</v>
      </c>
      <c r="G1475" s="69" t="s">
        <v>406</v>
      </c>
      <c r="H1475" s="69" t="s">
        <v>461</v>
      </c>
      <c r="I1475" s="69" t="s">
        <v>398</v>
      </c>
      <c r="J1475" s="77">
        <v>1</v>
      </c>
      <c r="K1475" s="77">
        <v>386</v>
      </c>
      <c r="L1475" s="360">
        <v>386</v>
      </c>
      <c r="M1475" s="69" t="s">
        <v>4374</v>
      </c>
      <c r="N1475" s="69" t="s">
        <v>4375</v>
      </c>
    </row>
    <row r="1476" spans="1:14" ht="20.100000000000001" customHeight="1">
      <c r="A1476" s="69" t="s">
        <v>167</v>
      </c>
      <c r="B1476" s="69" t="s">
        <v>167</v>
      </c>
      <c r="C1476" s="69" t="s">
        <v>699</v>
      </c>
      <c r="D1476" s="69" t="s">
        <v>4373</v>
      </c>
      <c r="E1476" s="69" t="s">
        <v>562</v>
      </c>
      <c r="F1476" s="69" t="s">
        <v>2556</v>
      </c>
      <c r="G1476" s="69" t="s">
        <v>406</v>
      </c>
      <c r="H1476" s="69" t="s">
        <v>461</v>
      </c>
      <c r="I1476" s="69" t="s">
        <v>416</v>
      </c>
      <c r="J1476" s="77">
        <v>1</v>
      </c>
      <c r="K1476" s="77">
        <v>1161</v>
      </c>
      <c r="L1476" s="360">
        <v>1161</v>
      </c>
      <c r="M1476" s="69" t="s">
        <v>4374</v>
      </c>
      <c r="N1476" s="69" t="s">
        <v>4375</v>
      </c>
    </row>
    <row r="1477" spans="1:14" ht="20.100000000000001" customHeight="1">
      <c r="A1477" s="69" t="s">
        <v>167</v>
      </c>
      <c r="B1477" s="69" t="s">
        <v>167</v>
      </c>
      <c r="C1477" s="69" t="s">
        <v>699</v>
      </c>
      <c r="D1477" s="69" t="s">
        <v>4376</v>
      </c>
      <c r="E1477" s="69" t="s">
        <v>562</v>
      </c>
      <c r="F1477" s="69" t="s">
        <v>364</v>
      </c>
      <c r="G1477" s="69" t="s">
        <v>111</v>
      </c>
      <c r="H1477" s="69" t="s">
        <v>3063</v>
      </c>
      <c r="I1477" s="69" t="s">
        <v>416</v>
      </c>
      <c r="J1477" s="77">
        <v>2</v>
      </c>
      <c r="K1477" s="77">
        <v>1055</v>
      </c>
      <c r="L1477" s="360">
        <v>2110</v>
      </c>
      <c r="M1477" s="69" t="s">
        <v>3064</v>
      </c>
      <c r="N1477" s="69" t="s">
        <v>4377</v>
      </c>
    </row>
    <row r="1478" spans="1:14" ht="20.100000000000001" customHeight="1">
      <c r="A1478" s="69" t="s">
        <v>126</v>
      </c>
      <c r="B1478" s="69" t="s">
        <v>126</v>
      </c>
      <c r="C1478" s="69" t="s">
        <v>699</v>
      </c>
      <c r="D1478" s="69" t="s">
        <v>4378</v>
      </c>
      <c r="E1478" s="69" t="s">
        <v>548</v>
      </c>
      <c r="F1478" s="69" t="s">
        <v>3632</v>
      </c>
      <c r="G1478" s="69" t="s">
        <v>382</v>
      </c>
      <c r="H1478" s="69" t="s">
        <v>385</v>
      </c>
      <c r="I1478" s="69" t="s">
        <v>414</v>
      </c>
      <c r="J1478" s="77">
        <v>10</v>
      </c>
      <c r="K1478" s="77">
        <v>423</v>
      </c>
      <c r="L1478" s="360">
        <v>4230</v>
      </c>
      <c r="M1478" s="69" t="s">
        <v>532</v>
      </c>
      <c r="N1478" s="69" t="s">
        <v>4379</v>
      </c>
    </row>
    <row r="1479" spans="1:14" ht="20.100000000000001" customHeight="1">
      <c r="A1479" s="69" t="s">
        <v>126</v>
      </c>
      <c r="B1479" s="69" t="s">
        <v>126</v>
      </c>
      <c r="C1479" s="69" t="s">
        <v>699</v>
      </c>
      <c r="D1479" s="69" t="s">
        <v>4378</v>
      </c>
      <c r="E1479" s="69" t="s">
        <v>548</v>
      </c>
      <c r="F1479" s="69" t="s">
        <v>3632</v>
      </c>
      <c r="G1479" s="69" t="s">
        <v>382</v>
      </c>
      <c r="H1479" s="69" t="s">
        <v>385</v>
      </c>
      <c r="I1479" s="69" t="s">
        <v>400</v>
      </c>
      <c r="J1479" s="77">
        <v>11</v>
      </c>
      <c r="K1479" s="77">
        <v>423</v>
      </c>
      <c r="L1479" s="360">
        <v>4653</v>
      </c>
      <c r="M1479" s="69" t="s">
        <v>532</v>
      </c>
      <c r="N1479" s="69" t="s">
        <v>4379</v>
      </c>
    </row>
    <row r="1480" spans="1:14" ht="20.100000000000001" customHeight="1">
      <c r="A1480" s="69" t="s">
        <v>126</v>
      </c>
      <c r="B1480" s="69" t="s">
        <v>126</v>
      </c>
      <c r="C1480" s="69" t="s">
        <v>699</v>
      </c>
      <c r="D1480" s="69" t="s">
        <v>4378</v>
      </c>
      <c r="E1480" s="69" t="s">
        <v>548</v>
      </c>
      <c r="F1480" s="69" t="s">
        <v>3632</v>
      </c>
      <c r="G1480" s="69" t="s">
        <v>382</v>
      </c>
      <c r="H1480" s="69" t="s">
        <v>383</v>
      </c>
      <c r="I1480" s="69" t="s">
        <v>398</v>
      </c>
      <c r="J1480" s="77">
        <v>1</v>
      </c>
      <c r="K1480" s="77">
        <v>546</v>
      </c>
      <c r="L1480" s="77">
        <v>546</v>
      </c>
      <c r="M1480" s="69" t="s">
        <v>532</v>
      </c>
      <c r="N1480" s="69" t="s">
        <v>4379</v>
      </c>
    </row>
    <row r="1481" spans="1:14" ht="20.100000000000001" customHeight="1">
      <c r="A1481" s="69" t="s">
        <v>126</v>
      </c>
      <c r="B1481" s="69" t="s">
        <v>126</v>
      </c>
      <c r="C1481" s="69" t="s">
        <v>699</v>
      </c>
      <c r="D1481" s="69" t="s">
        <v>4378</v>
      </c>
      <c r="E1481" s="69" t="s">
        <v>548</v>
      </c>
      <c r="F1481" s="69" t="s">
        <v>3632</v>
      </c>
      <c r="G1481" s="69" t="s">
        <v>382</v>
      </c>
      <c r="H1481" s="69" t="s">
        <v>395</v>
      </c>
      <c r="I1481" s="69" t="s">
        <v>416</v>
      </c>
      <c r="J1481" s="77">
        <v>9</v>
      </c>
      <c r="K1481" s="77">
        <v>917</v>
      </c>
      <c r="L1481" s="77">
        <v>8253</v>
      </c>
      <c r="M1481" s="69" t="s">
        <v>532</v>
      </c>
      <c r="N1481" s="69" t="s">
        <v>4379</v>
      </c>
    </row>
    <row r="1482" spans="1:14" ht="20.100000000000001" customHeight="1">
      <c r="A1482" s="69" t="s">
        <v>126</v>
      </c>
      <c r="B1482" s="69" t="s">
        <v>126</v>
      </c>
      <c r="C1482" s="69" t="s">
        <v>699</v>
      </c>
      <c r="D1482" s="69" t="s">
        <v>4378</v>
      </c>
      <c r="E1482" s="69" t="s">
        <v>548</v>
      </c>
      <c r="F1482" s="69" t="s">
        <v>3632</v>
      </c>
      <c r="G1482" s="69" t="s">
        <v>382</v>
      </c>
      <c r="H1482" s="69" t="s">
        <v>395</v>
      </c>
      <c r="I1482" s="69" t="s">
        <v>411</v>
      </c>
      <c r="J1482" s="77">
        <v>7</v>
      </c>
      <c r="K1482" s="77">
        <v>917</v>
      </c>
      <c r="L1482" s="77">
        <v>6419</v>
      </c>
      <c r="M1482" s="69" t="s">
        <v>532</v>
      </c>
      <c r="N1482" s="69" t="s">
        <v>4379</v>
      </c>
    </row>
    <row r="1483" spans="1:14" ht="20.100000000000001" customHeight="1">
      <c r="A1483" s="69" t="s">
        <v>126</v>
      </c>
      <c r="B1483" s="69" t="s">
        <v>126</v>
      </c>
      <c r="C1483" s="69" t="s">
        <v>699</v>
      </c>
      <c r="D1483" s="69" t="s">
        <v>4378</v>
      </c>
      <c r="E1483" s="69" t="s">
        <v>548</v>
      </c>
      <c r="F1483" s="69" t="s">
        <v>3632</v>
      </c>
      <c r="G1483" s="69" t="s">
        <v>382</v>
      </c>
      <c r="H1483" s="69" t="s">
        <v>3634</v>
      </c>
      <c r="I1483" s="69" t="s">
        <v>472</v>
      </c>
      <c r="J1483" s="77">
        <v>9</v>
      </c>
      <c r="K1483" s="77">
        <v>1021</v>
      </c>
      <c r="L1483" s="77">
        <v>9189</v>
      </c>
      <c r="M1483" s="69" t="s">
        <v>532</v>
      </c>
      <c r="N1483" s="69" t="s">
        <v>4379</v>
      </c>
    </row>
    <row r="1484" spans="1:14" ht="20.100000000000001" customHeight="1">
      <c r="A1484" s="69" t="s">
        <v>126</v>
      </c>
      <c r="B1484" s="69" t="s">
        <v>126</v>
      </c>
      <c r="C1484" s="69" t="s">
        <v>699</v>
      </c>
      <c r="D1484" s="69" t="s">
        <v>4378</v>
      </c>
      <c r="E1484" s="69" t="s">
        <v>548</v>
      </c>
      <c r="F1484" s="69" t="s">
        <v>3632</v>
      </c>
      <c r="G1484" s="69" t="s">
        <v>382</v>
      </c>
      <c r="H1484" s="69" t="s">
        <v>3642</v>
      </c>
      <c r="I1484" s="69" t="s">
        <v>507</v>
      </c>
      <c r="J1484" s="77">
        <v>2</v>
      </c>
      <c r="K1484" s="77">
        <v>2300</v>
      </c>
      <c r="L1484" s="77">
        <v>4600</v>
      </c>
      <c r="M1484" s="69" t="s">
        <v>532</v>
      </c>
      <c r="N1484" s="69" t="s">
        <v>4379</v>
      </c>
    </row>
    <row r="1485" spans="1:14" ht="20.100000000000001" customHeight="1">
      <c r="A1485" s="69" t="s">
        <v>126</v>
      </c>
      <c r="B1485" s="69" t="s">
        <v>126</v>
      </c>
      <c r="C1485" s="69" t="s">
        <v>699</v>
      </c>
      <c r="D1485" s="69" t="s">
        <v>4378</v>
      </c>
      <c r="E1485" s="69" t="s">
        <v>548</v>
      </c>
      <c r="F1485" s="69" t="s">
        <v>3632</v>
      </c>
      <c r="G1485" s="69" t="s">
        <v>382</v>
      </c>
      <c r="H1485" s="69" t="s">
        <v>3635</v>
      </c>
      <c r="I1485" s="69" t="s">
        <v>3606</v>
      </c>
      <c r="J1485" s="77">
        <v>7</v>
      </c>
      <c r="K1485" s="77">
        <v>3050</v>
      </c>
      <c r="L1485" s="77">
        <v>21350</v>
      </c>
      <c r="M1485" s="69" t="s">
        <v>532</v>
      </c>
      <c r="N1485" s="69" t="s">
        <v>4379</v>
      </c>
    </row>
    <row r="1486" spans="1:14" ht="20.100000000000001" customHeight="1">
      <c r="A1486" s="69" t="s">
        <v>126</v>
      </c>
      <c r="B1486" s="69" t="s">
        <v>126</v>
      </c>
      <c r="C1486" s="69" t="s">
        <v>699</v>
      </c>
      <c r="D1486" s="69" t="s">
        <v>4378</v>
      </c>
      <c r="E1486" s="69" t="s">
        <v>548</v>
      </c>
      <c r="F1486" s="69" t="s">
        <v>3632</v>
      </c>
      <c r="G1486" s="69" t="s">
        <v>382</v>
      </c>
      <c r="H1486" s="69" t="s">
        <v>3643</v>
      </c>
      <c r="I1486" s="69" t="s">
        <v>459</v>
      </c>
      <c r="J1486" s="77">
        <v>2</v>
      </c>
      <c r="K1486" s="77">
        <v>3250</v>
      </c>
      <c r="L1486" s="77">
        <v>6500</v>
      </c>
      <c r="M1486" s="69" t="s">
        <v>532</v>
      </c>
      <c r="N1486" s="69" t="s">
        <v>4379</v>
      </c>
    </row>
    <row r="1487" spans="1:14" ht="20.100000000000001" customHeight="1">
      <c r="A1487" s="69" t="s">
        <v>167</v>
      </c>
      <c r="B1487" s="69" t="s">
        <v>167</v>
      </c>
      <c r="C1487" s="69" t="s">
        <v>699</v>
      </c>
      <c r="D1487" s="69" t="s">
        <v>4380</v>
      </c>
      <c r="E1487" s="69" t="s">
        <v>562</v>
      </c>
      <c r="F1487" s="69" t="s">
        <v>44</v>
      </c>
      <c r="G1487" s="69" t="s">
        <v>483</v>
      </c>
      <c r="H1487" s="69" t="s">
        <v>464</v>
      </c>
      <c r="I1487" s="69" t="s">
        <v>419</v>
      </c>
      <c r="J1487" s="77">
        <v>6</v>
      </c>
      <c r="K1487" s="77">
        <v>20.2</v>
      </c>
      <c r="L1487" s="77">
        <v>121.2</v>
      </c>
      <c r="M1487" s="69" t="s">
        <v>4381</v>
      </c>
      <c r="N1487" s="69" t="s">
        <v>4382</v>
      </c>
    </row>
    <row r="1488" spans="1:14" ht="20.100000000000001" customHeight="1">
      <c r="A1488" s="69" t="s">
        <v>167</v>
      </c>
      <c r="B1488" s="69" t="s">
        <v>167</v>
      </c>
      <c r="C1488" s="69" t="s">
        <v>699</v>
      </c>
      <c r="D1488" s="69" t="s">
        <v>4383</v>
      </c>
      <c r="E1488" s="69" t="s">
        <v>562</v>
      </c>
      <c r="F1488" s="69" t="s">
        <v>2486</v>
      </c>
      <c r="G1488" s="69" t="s">
        <v>446</v>
      </c>
      <c r="H1488" s="69" t="s">
        <v>543</v>
      </c>
      <c r="I1488" s="69" t="s">
        <v>414</v>
      </c>
      <c r="J1488" s="77">
        <v>2</v>
      </c>
      <c r="K1488" s="77">
        <v>65</v>
      </c>
      <c r="L1488" s="77">
        <v>130</v>
      </c>
      <c r="M1488" s="69" t="s">
        <v>4188</v>
      </c>
      <c r="N1488" s="69" t="s">
        <v>4382</v>
      </c>
    </row>
    <row r="1489" spans="1:14" ht="20.100000000000001" customHeight="1">
      <c r="A1489" s="69" t="s">
        <v>167</v>
      </c>
      <c r="B1489" s="69" t="s">
        <v>167</v>
      </c>
      <c r="C1489" s="69" t="s">
        <v>699</v>
      </c>
      <c r="D1489" s="69" t="s">
        <v>4384</v>
      </c>
      <c r="E1489" s="69" t="s">
        <v>562</v>
      </c>
      <c r="F1489" s="69" t="s">
        <v>4282</v>
      </c>
      <c r="G1489" s="69" t="s">
        <v>2564</v>
      </c>
      <c r="H1489" s="69" t="s">
        <v>471</v>
      </c>
      <c r="I1489" s="69" t="s">
        <v>428</v>
      </c>
      <c r="J1489" s="77">
        <v>5</v>
      </c>
      <c r="K1489" s="77">
        <v>162</v>
      </c>
      <c r="L1489" s="77">
        <v>810</v>
      </c>
      <c r="M1489" s="69" t="s">
        <v>4385</v>
      </c>
      <c r="N1489" s="69" t="s">
        <v>4275</v>
      </c>
    </row>
    <row r="1490" spans="1:14" ht="20.100000000000001" customHeight="1">
      <c r="A1490" s="69" t="s">
        <v>167</v>
      </c>
      <c r="B1490" s="69" t="s">
        <v>167</v>
      </c>
      <c r="C1490" s="69" t="s">
        <v>699</v>
      </c>
      <c r="D1490" s="69" t="s">
        <v>4384</v>
      </c>
      <c r="E1490" s="69" t="s">
        <v>562</v>
      </c>
      <c r="F1490" s="69" t="s">
        <v>4282</v>
      </c>
      <c r="G1490" s="69" t="s">
        <v>2564</v>
      </c>
      <c r="H1490" s="69" t="s">
        <v>471</v>
      </c>
      <c r="I1490" s="69" t="s">
        <v>423</v>
      </c>
      <c r="J1490" s="77">
        <v>5</v>
      </c>
      <c r="K1490" s="77">
        <v>192</v>
      </c>
      <c r="L1490" s="77">
        <v>960</v>
      </c>
      <c r="M1490" s="69" t="s">
        <v>4385</v>
      </c>
      <c r="N1490" s="69" t="s">
        <v>4275</v>
      </c>
    </row>
    <row r="1491" spans="1:14" ht="20.100000000000001" customHeight="1">
      <c r="A1491" s="69" t="s">
        <v>167</v>
      </c>
      <c r="B1491" s="69" t="s">
        <v>167</v>
      </c>
      <c r="C1491" s="69" t="s">
        <v>699</v>
      </c>
      <c r="D1491" s="69" t="s">
        <v>4384</v>
      </c>
      <c r="E1491" s="69" t="s">
        <v>562</v>
      </c>
      <c r="F1491" s="69" t="s">
        <v>4282</v>
      </c>
      <c r="G1491" s="69" t="s">
        <v>2564</v>
      </c>
      <c r="H1491" s="69" t="s">
        <v>471</v>
      </c>
      <c r="I1491" s="69" t="s">
        <v>414</v>
      </c>
      <c r="J1491" s="77">
        <v>5</v>
      </c>
      <c r="K1491" s="77">
        <v>285</v>
      </c>
      <c r="L1491" s="77">
        <v>1425</v>
      </c>
      <c r="M1491" s="69" t="s">
        <v>4385</v>
      </c>
      <c r="N1491" s="69" t="s">
        <v>4275</v>
      </c>
    </row>
    <row r="1492" spans="1:14" ht="20.100000000000001" customHeight="1">
      <c r="A1492" s="69" t="s">
        <v>167</v>
      </c>
      <c r="B1492" s="69" t="s">
        <v>167</v>
      </c>
      <c r="C1492" s="69" t="s">
        <v>699</v>
      </c>
      <c r="D1492" s="69" t="s">
        <v>4384</v>
      </c>
      <c r="E1492" s="69" t="s">
        <v>562</v>
      </c>
      <c r="F1492" s="69" t="s">
        <v>4282</v>
      </c>
      <c r="G1492" s="69" t="s">
        <v>2564</v>
      </c>
      <c r="H1492" s="69" t="s">
        <v>471</v>
      </c>
      <c r="I1492" s="69" t="s">
        <v>400</v>
      </c>
      <c r="J1492" s="77">
        <v>3</v>
      </c>
      <c r="K1492" s="77">
        <v>333</v>
      </c>
      <c r="L1492" s="77">
        <v>999</v>
      </c>
      <c r="M1492" s="69" t="s">
        <v>4385</v>
      </c>
      <c r="N1492" s="69" t="s">
        <v>4275</v>
      </c>
    </row>
    <row r="1493" spans="1:14" ht="20.100000000000001" customHeight="1">
      <c r="A1493" s="69" t="s">
        <v>167</v>
      </c>
      <c r="B1493" s="69" t="s">
        <v>167</v>
      </c>
      <c r="C1493" s="69" t="s">
        <v>699</v>
      </c>
      <c r="D1493" s="69" t="s">
        <v>4386</v>
      </c>
      <c r="E1493" s="69" t="s">
        <v>562</v>
      </c>
      <c r="F1493" s="69" t="s">
        <v>364</v>
      </c>
      <c r="G1493" s="69" t="s">
        <v>2564</v>
      </c>
      <c r="H1493" s="69" t="s">
        <v>471</v>
      </c>
      <c r="I1493" s="69" t="s">
        <v>419</v>
      </c>
      <c r="J1493" s="77">
        <v>5</v>
      </c>
      <c r="K1493" s="77">
        <v>144</v>
      </c>
      <c r="L1493" s="77">
        <v>720</v>
      </c>
      <c r="M1493" s="69" t="s">
        <v>4385</v>
      </c>
      <c r="N1493" s="69" t="s">
        <v>4387</v>
      </c>
    </row>
    <row r="1494" spans="1:14" ht="20.100000000000001" customHeight="1">
      <c r="A1494" s="69" t="s">
        <v>167</v>
      </c>
      <c r="B1494" s="69" t="s">
        <v>167</v>
      </c>
      <c r="C1494" s="69" t="s">
        <v>699</v>
      </c>
      <c r="D1494" s="69" t="s">
        <v>4388</v>
      </c>
      <c r="E1494" s="69" t="s">
        <v>562</v>
      </c>
      <c r="F1494" s="69" t="s">
        <v>2512</v>
      </c>
      <c r="G1494" s="69" t="s">
        <v>4173</v>
      </c>
      <c r="H1494" s="69" t="s">
        <v>435</v>
      </c>
      <c r="I1494" s="69" t="s">
        <v>398</v>
      </c>
      <c r="J1494" s="77">
        <v>4</v>
      </c>
      <c r="K1494" s="77">
        <v>570</v>
      </c>
      <c r="L1494" s="77">
        <v>2280</v>
      </c>
      <c r="M1494" s="69" t="s">
        <v>2807</v>
      </c>
      <c r="N1494" s="69" t="s">
        <v>4389</v>
      </c>
    </row>
    <row r="1495" spans="1:14" ht="20.100000000000001" customHeight="1">
      <c r="A1495" s="69" t="s">
        <v>167</v>
      </c>
      <c r="B1495" s="69" t="s">
        <v>167</v>
      </c>
      <c r="C1495" s="69" t="s">
        <v>699</v>
      </c>
      <c r="D1495" s="69" t="s">
        <v>4390</v>
      </c>
      <c r="E1495" s="69" t="s">
        <v>562</v>
      </c>
      <c r="F1495" s="69" t="s">
        <v>44</v>
      </c>
      <c r="G1495" s="69" t="s">
        <v>483</v>
      </c>
      <c r="H1495" s="69" t="s">
        <v>443</v>
      </c>
      <c r="I1495" s="69" t="s">
        <v>441</v>
      </c>
      <c r="J1495" s="77">
        <v>120</v>
      </c>
      <c r="K1495" s="77">
        <v>34.5</v>
      </c>
      <c r="L1495" s="77">
        <v>4140</v>
      </c>
      <c r="M1495" s="69" t="s">
        <v>4359</v>
      </c>
      <c r="N1495" s="69" t="s">
        <v>4391</v>
      </c>
    </row>
    <row r="1496" spans="1:14" ht="20.100000000000001" customHeight="1">
      <c r="A1496" s="69" t="s">
        <v>167</v>
      </c>
      <c r="B1496" s="69" t="s">
        <v>167</v>
      </c>
      <c r="C1496" s="69" t="s">
        <v>699</v>
      </c>
      <c r="D1496" s="69" t="s">
        <v>4390</v>
      </c>
      <c r="E1496" s="69" t="s">
        <v>562</v>
      </c>
      <c r="F1496" s="69" t="s">
        <v>44</v>
      </c>
      <c r="G1496" s="69" t="s">
        <v>485</v>
      </c>
      <c r="H1496" s="69" t="s">
        <v>453</v>
      </c>
      <c r="I1496" s="69" t="s">
        <v>428</v>
      </c>
      <c r="J1496" s="77">
        <v>6</v>
      </c>
      <c r="K1496" s="77">
        <v>125</v>
      </c>
      <c r="L1496" s="77">
        <v>750</v>
      </c>
      <c r="M1496" s="69" t="s">
        <v>4392</v>
      </c>
      <c r="N1496" s="69" t="s">
        <v>4391</v>
      </c>
    </row>
    <row r="1497" spans="1:14" ht="20.100000000000001" customHeight="1">
      <c r="A1497" s="69" t="s">
        <v>167</v>
      </c>
      <c r="B1497" s="69" t="s">
        <v>167</v>
      </c>
      <c r="C1497" s="69" t="s">
        <v>699</v>
      </c>
      <c r="D1497" s="69" t="s">
        <v>4390</v>
      </c>
      <c r="E1497" s="69" t="s">
        <v>562</v>
      </c>
      <c r="F1497" s="69" t="s">
        <v>44</v>
      </c>
      <c r="G1497" s="69" t="s">
        <v>485</v>
      </c>
      <c r="H1497" s="69" t="s">
        <v>453</v>
      </c>
      <c r="I1497" s="69" t="s">
        <v>400</v>
      </c>
      <c r="J1497" s="77">
        <v>1</v>
      </c>
      <c r="K1497" s="77">
        <v>456</v>
      </c>
      <c r="L1497" s="77">
        <v>456</v>
      </c>
      <c r="M1497" s="69" t="s">
        <v>4392</v>
      </c>
      <c r="N1497" s="69" t="s">
        <v>4391</v>
      </c>
    </row>
    <row r="1498" spans="1:14" ht="20.100000000000001" customHeight="1">
      <c r="A1498" s="69" t="s">
        <v>167</v>
      </c>
      <c r="B1498" s="69" t="s">
        <v>167</v>
      </c>
      <c r="C1498" s="69" t="s">
        <v>699</v>
      </c>
      <c r="D1498" s="69" t="s">
        <v>4390</v>
      </c>
      <c r="E1498" s="69" t="s">
        <v>562</v>
      </c>
      <c r="F1498" s="69" t="s">
        <v>44</v>
      </c>
      <c r="G1498" s="69" t="s">
        <v>485</v>
      </c>
      <c r="H1498" s="69" t="s">
        <v>4393</v>
      </c>
      <c r="I1498" s="69" t="s">
        <v>423</v>
      </c>
      <c r="J1498" s="77">
        <v>3</v>
      </c>
      <c r="K1498" s="77">
        <v>131</v>
      </c>
      <c r="L1498" s="77">
        <v>393</v>
      </c>
      <c r="M1498" s="69" t="s">
        <v>4394</v>
      </c>
      <c r="N1498" s="69" t="s">
        <v>4391</v>
      </c>
    </row>
    <row r="1499" spans="1:14" ht="20.100000000000001" customHeight="1">
      <c r="A1499" s="69" t="s">
        <v>167</v>
      </c>
      <c r="B1499" s="69" t="s">
        <v>167</v>
      </c>
      <c r="C1499" s="69" t="s">
        <v>699</v>
      </c>
      <c r="D1499" s="69" t="s">
        <v>4395</v>
      </c>
      <c r="E1499" s="69" t="s">
        <v>562</v>
      </c>
      <c r="F1499" s="69" t="s">
        <v>47</v>
      </c>
      <c r="G1499" s="69" t="s">
        <v>82</v>
      </c>
      <c r="H1499" s="69" t="s">
        <v>4396</v>
      </c>
      <c r="I1499" s="69" t="s">
        <v>400</v>
      </c>
      <c r="J1499" s="77">
        <v>1</v>
      </c>
      <c r="K1499" s="77">
        <v>780</v>
      </c>
      <c r="L1499" s="77">
        <v>780</v>
      </c>
      <c r="M1499" s="69" t="s">
        <v>4397</v>
      </c>
      <c r="N1499" s="69" t="s">
        <v>4398</v>
      </c>
    </row>
    <row r="1500" spans="1:14" ht="20.100000000000001" customHeight="1">
      <c r="A1500" s="69" t="s">
        <v>651</v>
      </c>
      <c r="B1500" s="69" t="s">
        <v>167</v>
      </c>
      <c r="C1500" s="69" t="s">
        <v>699</v>
      </c>
      <c r="D1500" s="69" t="s">
        <v>4399</v>
      </c>
      <c r="E1500" s="69" t="s">
        <v>562</v>
      </c>
      <c r="F1500" s="69" t="s">
        <v>364</v>
      </c>
      <c r="G1500" s="69" t="s">
        <v>111</v>
      </c>
      <c r="H1500" s="69" t="s">
        <v>4400</v>
      </c>
      <c r="I1500" s="69" t="s">
        <v>389</v>
      </c>
      <c r="J1500" s="77">
        <v>2</v>
      </c>
      <c r="K1500" s="77">
        <v>664</v>
      </c>
      <c r="L1500" s="77">
        <v>1328</v>
      </c>
      <c r="M1500" s="69" t="s">
        <v>4283</v>
      </c>
      <c r="N1500" s="69" t="s">
        <v>4398</v>
      </c>
    </row>
    <row r="1501" spans="1:14" ht="20.100000000000001" customHeight="1">
      <c r="A1501" s="69" t="s">
        <v>167</v>
      </c>
      <c r="B1501" s="69" t="s">
        <v>167</v>
      </c>
      <c r="C1501" s="69" t="s">
        <v>699</v>
      </c>
      <c r="D1501" s="69" t="s">
        <v>4401</v>
      </c>
      <c r="E1501" s="69" t="s">
        <v>562</v>
      </c>
      <c r="F1501" s="69" t="s">
        <v>2512</v>
      </c>
      <c r="G1501" s="69" t="s">
        <v>425</v>
      </c>
      <c r="H1501" s="69" t="s">
        <v>558</v>
      </c>
      <c r="I1501" s="69" t="s">
        <v>398</v>
      </c>
      <c r="J1501" s="77">
        <v>1</v>
      </c>
      <c r="K1501" s="77">
        <v>920</v>
      </c>
      <c r="L1501" s="77">
        <v>920</v>
      </c>
      <c r="M1501" s="69" t="s">
        <v>603</v>
      </c>
      <c r="N1501" s="69" t="s">
        <v>4398</v>
      </c>
    </row>
    <row r="1502" spans="1:14" ht="20.100000000000001" customHeight="1">
      <c r="A1502" s="69" t="s">
        <v>167</v>
      </c>
      <c r="B1502" s="69" t="s">
        <v>167</v>
      </c>
      <c r="C1502" s="69" t="s">
        <v>699</v>
      </c>
      <c r="D1502" s="69" t="s">
        <v>4402</v>
      </c>
      <c r="E1502" s="69" t="s">
        <v>562</v>
      </c>
      <c r="F1502" s="69" t="s">
        <v>4282</v>
      </c>
      <c r="G1502" s="69" t="s">
        <v>426</v>
      </c>
      <c r="H1502" s="69" t="s">
        <v>471</v>
      </c>
      <c r="I1502" s="69" t="s">
        <v>400</v>
      </c>
      <c r="J1502" s="77">
        <v>1</v>
      </c>
      <c r="K1502" s="77">
        <v>339</v>
      </c>
      <c r="L1502" s="77">
        <v>339</v>
      </c>
      <c r="M1502" s="69" t="s">
        <v>4283</v>
      </c>
      <c r="N1502" s="69" t="s">
        <v>4398</v>
      </c>
    </row>
    <row r="1503" spans="1:14" ht="20.100000000000001" customHeight="1">
      <c r="A1503" s="69" t="s">
        <v>651</v>
      </c>
      <c r="B1503" s="69" t="s">
        <v>781</v>
      </c>
      <c r="C1503" s="69" t="s">
        <v>699</v>
      </c>
      <c r="D1503" s="69" t="s">
        <v>4403</v>
      </c>
      <c r="E1503" s="69" t="s">
        <v>747</v>
      </c>
      <c r="F1503" s="69" t="s">
        <v>2988</v>
      </c>
      <c r="G1503" s="69" t="s">
        <v>780</v>
      </c>
      <c r="H1503" s="69" t="s">
        <v>467</v>
      </c>
      <c r="I1503" s="69" t="s">
        <v>4404</v>
      </c>
      <c r="J1503" s="77">
        <v>1</v>
      </c>
      <c r="K1503" s="77">
        <v>198</v>
      </c>
      <c r="L1503" s="77">
        <v>198</v>
      </c>
      <c r="M1503" s="69" t="s">
        <v>515</v>
      </c>
      <c r="N1503" s="69" t="s">
        <v>4405</v>
      </c>
    </row>
    <row r="1504" spans="1:14" ht="20.100000000000001" customHeight="1">
      <c r="A1504" s="69" t="s">
        <v>651</v>
      </c>
      <c r="B1504" s="69" t="s">
        <v>781</v>
      </c>
      <c r="C1504" s="69" t="s">
        <v>699</v>
      </c>
      <c r="D1504" s="69" t="s">
        <v>4403</v>
      </c>
      <c r="E1504" s="69" t="s">
        <v>747</v>
      </c>
      <c r="F1504" s="69" t="s">
        <v>2988</v>
      </c>
      <c r="G1504" s="69" t="s">
        <v>780</v>
      </c>
      <c r="H1504" s="69" t="s">
        <v>467</v>
      </c>
      <c r="I1504" s="69" t="s">
        <v>517</v>
      </c>
      <c r="J1504" s="77">
        <v>20</v>
      </c>
      <c r="K1504" s="77">
        <v>128</v>
      </c>
      <c r="L1504" s="77">
        <v>2560</v>
      </c>
      <c r="M1504" s="69" t="s">
        <v>515</v>
      </c>
      <c r="N1504" s="69" t="s">
        <v>1688</v>
      </c>
    </row>
    <row r="1505" spans="1:14" ht="20.100000000000001" customHeight="1">
      <c r="A1505" s="69" t="s">
        <v>126</v>
      </c>
      <c r="B1505" s="69" t="s">
        <v>126</v>
      </c>
      <c r="C1505" s="69" t="s">
        <v>699</v>
      </c>
      <c r="D1505" s="69" t="s">
        <v>4406</v>
      </c>
      <c r="E1505" s="69" t="s">
        <v>548</v>
      </c>
      <c r="F1505" s="69" t="s">
        <v>3632</v>
      </c>
      <c r="G1505" s="69" t="s">
        <v>382</v>
      </c>
      <c r="H1505" s="69" t="s">
        <v>385</v>
      </c>
      <c r="I1505" s="69" t="s">
        <v>399</v>
      </c>
      <c r="J1505" s="77">
        <v>3</v>
      </c>
      <c r="K1505" s="77">
        <v>423</v>
      </c>
      <c r="L1505" s="77">
        <v>1269</v>
      </c>
      <c r="M1505" s="69" t="s">
        <v>532</v>
      </c>
      <c r="N1505" s="69" t="s">
        <v>4407</v>
      </c>
    </row>
    <row r="1506" spans="1:14" ht="20.100000000000001" customHeight="1">
      <c r="A1506" s="69" t="s">
        <v>126</v>
      </c>
      <c r="B1506" s="69" t="s">
        <v>126</v>
      </c>
      <c r="C1506" s="69" t="s">
        <v>699</v>
      </c>
      <c r="D1506" s="69" t="s">
        <v>4406</v>
      </c>
      <c r="E1506" s="69" t="s">
        <v>548</v>
      </c>
      <c r="F1506" s="69" t="s">
        <v>3632</v>
      </c>
      <c r="G1506" s="69" t="s">
        <v>382</v>
      </c>
      <c r="H1506" s="69" t="s">
        <v>386</v>
      </c>
      <c r="I1506" s="69" t="s">
        <v>422</v>
      </c>
      <c r="J1506" s="77">
        <v>3</v>
      </c>
      <c r="K1506" s="77">
        <v>808</v>
      </c>
      <c r="L1506" s="77">
        <v>2424</v>
      </c>
      <c r="M1506" s="69" t="s">
        <v>532</v>
      </c>
      <c r="N1506" s="69" t="s">
        <v>4407</v>
      </c>
    </row>
    <row r="1507" spans="1:14" ht="20.100000000000001" customHeight="1">
      <c r="A1507" s="69" t="s">
        <v>651</v>
      </c>
      <c r="B1507" s="69" t="s">
        <v>170</v>
      </c>
      <c r="C1507" s="69" t="s">
        <v>699</v>
      </c>
      <c r="D1507" s="69" t="s">
        <v>4408</v>
      </c>
      <c r="E1507" s="69" t="s">
        <v>534</v>
      </c>
      <c r="F1507" s="69" t="s">
        <v>552</v>
      </c>
      <c r="G1507" s="69" t="s">
        <v>381</v>
      </c>
      <c r="H1507" s="69" t="s">
        <v>610</v>
      </c>
      <c r="I1507" s="69" t="s">
        <v>509</v>
      </c>
      <c r="J1507" s="77">
        <v>3</v>
      </c>
      <c r="K1507" s="77">
        <v>209</v>
      </c>
      <c r="L1507" s="77">
        <v>627</v>
      </c>
      <c r="M1507" s="69" t="s">
        <v>404</v>
      </c>
      <c r="N1507" s="69" t="s">
        <v>3080</v>
      </c>
    </row>
    <row r="1508" spans="1:14" ht="20.100000000000001" customHeight="1">
      <c r="A1508" s="69" t="s">
        <v>651</v>
      </c>
      <c r="B1508" s="69" t="s">
        <v>170</v>
      </c>
      <c r="C1508" s="69" t="s">
        <v>699</v>
      </c>
      <c r="D1508" s="69" t="s">
        <v>4408</v>
      </c>
      <c r="E1508" s="69" t="s">
        <v>534</v>
      </c>
      <c r="F1508" s="69" t="s">
        <v>552</v>
      </c>
      <c r="G1508" s="69" t="s">
        <v>381</v>
      </c>
      <c r="H1508" s="69" t="s">
        <v>1341</v>
      </c>
      <c r="I1508" s="69" t="s">
        <v>509</v>
      </c>
      <c r="J1508" s="77">
        <v>12</v>
      </c>
      <c r="K1508" s="77">
        <v>290</v>
      </c>
      <c r="L1508" s="77">
        <v>3480</v>
      </c>
      <c r="M1508" s="69" t="s">
        <v>404</v>
      </c>
      <c r="N1508" s="69" t="s">
        <v>3080</v>
      </c>
    </row>
    <row r="1509" spans="1:14" ht="20.100000000000001" customHeight="1">
      <c r="A1509" s="69" t="s">
        <v>126</v>
      </c>
      <c r="B1509" s="69" t="s">
        <v>126</v>
      </c>
      <c r="C1509" s="69" t="s">
        <v>699</v>
      </c>
      <c r="D1509" s="69" t="s">
        <v>4409</v>
      </c>
      <c r="E1509" s="69" t="s">
        <v>747</v>
      </c>
      <c r="F1509" s="69" t="s">
        <v>3621</v>
      </c>
      <c r="G1509" s="69" t="s">
        <v>3845</v>
      </c>
      <c r="H1509" s="69" t="s">
        <v>3622</v>
      </c>
      <c r="I1509" s="69" t="s">
        <v>509</v>
      </c>
      <c r="J1509" s="77">
        <v>30</v>
      </c>
      <c r="K1509" s="77">
        <v>34</v>
      </c>
      <c r="L1509" s="77">
        <v>1020</v>
      </c>
      <c r="M1509" s="69" t="s">
        <v>3846</v>
      </c>
      <c r="N1509" s="69" t="s">
        <v>4410</v>
      </c>
    </row>
    <row r="1510" spans="1:14" ht="20.100000000000001" customHeight="1">
      <c r="A1510" s="69" t="s">
        <v>126</v>
      </c>
      <c r="B1510" s="69" t="s">
        <v>126</v>
      </c>
      <c r="C1510" s="69" t="s">
        <v>699</v>
      </c>
      <c r="D1510" s="69" t="s">
        <v>4409</v>
      </c>
      <c r="E1510" s="69" t="s">
        <v>747</v>
      </c>
      <c r="F1510" s="69" t="s">
        <v>3621</v>
      </c>
      <c r="G1510" s="69" t="s">
        <v>3845</v>
      </c>
      <c r="H1510" s="69" t="s">
        <v>3622</v>
      </c>
      <c r="I1510" s="69" t="s">
        <v>509</v>
      </c>
      <c r="J1510" s="77">
        <v>10</v>
      </c>
      <c r="K1510" s="77">
        <v>34</v>
      </c>
      <c r="L1510" s="77">
        <v>340</v>
      </c>
      <c r="M1510" s="69" t="s">
        <v>3846</v>
      </c>
      <c r="N1510" s="69" t="s">
        <v>4410</v>
      </c>
    </row>
    <row r="1511" spans="1:14" ht="20.100000000000001" customHeight="1">
      <c r="A1511" s="69" t="s">
        <v>126</v>
      </c>
      <c r="B1511" s="69" t="s">
        <v>126</v>
      </c>
      <c r="C1511" s="69" t="s">
        <v>699</v>
      </c>
      <c r="D1511" s="69" t="s">
        <v>4409</v>
      </c>
      <c r="E1511" s="69" t="s">
        <v>747</v>
      </c>
      <c r="F1511" s="69" t="s">
        <v>3621</v>
      </c>
      <c r="G1511" s="69" t="s">
        <v>3845</v>
      </c>
      <c r="H1511" s="69" t="s">
        <v>3625</v>
      </c>
      <c r="I1511" s="69" t="s">
        <v>509</v>
      </c>
      <c r="J1511" s="77">
        <v>30</v>
      </c>
      <c r="K1511" s="77">
        <v>36</v>
      </c>
      <c r="L1511" s="77">
        <v>1080</v>
      </c>
      <c r="M1511" s="69" t="s">
        <v>3846</v>
      </c>
      <c r="N1511" s="69" t="s">
        <v>4410</v>
      </c>
    </row>
    <row r="1512" spans="1:14" ht="20.100000000000001" customHeight="1">
      <c r="A1512" s="69" t="s">
        <v>126</v>
      </c>
      <c r="B1512" s="69" t="s">
        <v>126</v>
      </c>
      <c r="C1512" s="69" t="s">
        <v>699</v>
      </c>
      <c r="D1512" s="69" t="s">
        <v>4409</v>
      </c>
      <c r="E1512" s="69" t="s">
        <v>747</v>
      </c>
      <c r="F1512" s="69" t="s">
        <v>3621</v>
      </c>
      <c r="G1512" s="69" t="s">
        <v>3845</v>
      </c>
      <c r="H1512" s="69" t="s">
        <v>3625</v>
      </c>
      <c r="I1512" s="69" t="s">
        <v>509</v>
      </c>
      <c r="J1512" s="77">
        <v>30</v>
      </c>
      <c r="K1512" s="77">
        <v>36</v>
      </c>
      <c r="L1512" s="360">
        <v>1080</v>
      </c>
      <c r="M1512" s="69" t="s">
        <v>3846</v>
      </c>
      <c r="N1512" s="69" t="s">
        <v>4410</v>
      </c>
    </row>
    <row r="1513" spans="1:14" ht="20.100000000000001" customHeight="1">
      <c r="A1513" s="69" t="s">
        <v>126</v>
      </c>
      <c r="B1513" s="69" t="s">
        <v>126</v>
      </c>
      <c r="C1513" s="69" t="s">
        <v>699</v>
      </c>
      <c r="D1513" s="69" t="s">
        <v>4409</v>
      </c>
      <c r="E1513" s="69" t="s">
        <v>747</v>
      </c>
      <c r="F1513" s="69" t="s">
        <v>3621</v>
      </c>
      <c r="G1513" s="69" t="s">
        <v>3845</v>
      </c>
      <c r="H1513" s="69" t="s">
        <v>3625</v>
      </c>
      <c r="I1513" s="69" t="s">
        <v>509</v>
      </c>
      <c r="J1513" s="77">
        <v>40</v>
      </c>
      <c r="K1513" s="77">
        <v>36</v>
      </c>
      <c r="L1513" s="77">
        <v>1440</v>
      </c>
      <c r="M1513" s="69" t="s">
        <v>3846</v>
      </c>
      <c r="N1513" s="69" t="s">
        <v>4410</v>
      </c>
    </row>
    <row r="1514" spans="1:14" ht="20.100000000000001" customHeight="1">
      <c r="A1514" s="69" t="s">
        <v>126</v>
      </c>
      <c r="B1514" s="69" t="s">
        <v>126</v>
      </c>
      <c r="C1514" s="69" t="s">
        <v>699</v>
      </c>
      <c r="D1514" s="69" t="s">
        <v>4409</v>
      </c>
      <c r="E1514" s="69" t="s">
        <v>747</v>
      </c>
      <c r="F1514" s="69" t="s">
        <v>3621</v>
      </c>
      <c r="G1514" s="69" t="s">
        <v>3845</v>
      </c>
      <c r="H1514" s="69" t="s">
        <v>3626</v>
      </c>
      <c r="I1514" s="69" t="s">
        <v>509</v>
      </c>
      <c r="J1514" s="77">
        <v>20</v>
      </c>
      <c r="K1514" s="77">
        <v>84</v>
      </c>
      <c r="L1514" s="77">
        <v>1680</v>
      </c>
      <c r="M1514" s="69" t="s">
        <v>3846</v>
      </c>
      <c r="N1514" s="69" t="s">
        <v>4410</v>
      </c>
    </row>
    <row r="1515" spans="1:14" ht="20.100000000000001" customHeight="1">
      <c r="A1515" s="69" t="s">
        <v>126</v>
      </c>
      <c r="B1515" s="69" t="s">
        <v>126</v>
      </c>
      <c r="C1515" s="69" t="s">
        <v>699</v>
      </c>
      <c r="D1515" s="69" t="s">
        <v>4409</v>
      </c>
      <c r="E1515" s="69" t="s">
        <v>747</v>
      </c>
      <c r="F1515" s="69" t="s">
        <v>3621</v>
      </c>
      <c r="G1515" s="69" t="s">
        <v>3845</v>
      </c>
      <c r="H1515" s="69" t="s">
        <v>3626</v>
      </c>
      <c r="I1515" s="69" t="s">
        <v>509</v>
      </c>
      <c r="J1515" s="77">
        <v>20</v>
      </c>
      <c r="K1515" s="77">
        <v>84</v>
      </c>
      <c r="L1515" s="77">
        <v>1680</v>
      </c>
      <c r="M1515" s="69" t="s">
        <v>3846</v>
      </c>
      <c r="N1515" s="69" t="s">
        <v>4410</v>
      </c>
    </row>
    <row r="1516" spans="1:14" ht="20.100000000000001" customHeight="1">
      <c r="A1516" s="69" t="s">
        <v>126</v>
      </c>
      <c r="B1516" s="69" t="s">
        <v>126</v>
      </c>
      <c r="C1516" s="69" t="s">
        <v>699</v>
      </c>
      <c r="D1516" s="69" t="s">
        <v>4409</v>
      </c>
      <c r="E1516" s="69" t="s">
        <v>747</v>
      </c>
      <c r="F1516" s="69" t="s">
        <v>3621</v>
      </c>
      <c r="G1516" s="69" t="s">
        <v>3845</v>
      </c>
      <c r="H1516" s="69" t="s">
        <v>3626</v>
      </c>
      <c r="I1516" s="69" t="s">
        <v>509</v>
      </c>
      <c r="J1516" s="77">
        <v>20</v>
      </c>
      <c r="K1516" s="77">
        <v>84</v>
      </c>
      <c r="L1516" s="77">
        <v>1680</v>
      </c>
      <c r="M1516" s="69" t="s">
        <v>3846</v>
      </c>
      <c r="N1516" s="69" t="s">
        <v>4410</v>
      </c>
    </row>
    <row r="1517" spans="1:14" ht="20.100000000000001" customHeight="1">
      <c r="A1517" s="69" t="s">
        <v>167</v>
      </c>
      <c r="B1517" s="69" t="s">
        <v>167</v>
      </c>
      <c r="C1517" s="69" t="s">
        <v>699</v>
      </c>
      <c r="D1517" s="69" t="s">
        <v>4411</v>
      </c>
      <c r="E1517" s="69" t="s">
        <v>562</v>
      </c>
      <c r="F1517" s="69" t="s">
        <v>113</v>
      </c>
      <c r="G1517" s="69" t="s">
        <v>83</v>
      </c>
      <c r="H1517" s="69" t="s">
        <v>4412</v>
      </c>
      <c r="I1517" s="69" t="s">
        <v>389</v>
      </c>
      <c r="J1517" s="77">
        <v>1</v>
      </c>
      <c r="K1517" s="77">
        <v>6252</v>
      </c>
      <c r="L1517" s="77">
        <v>6252</v>
      </c>
      <c r="M1517" s="69" t="s">
        <v>4413</v>
      </c>
      <c r="N1517" s="69" t="s">
        <v>4414</v>
      </c>
    </row>
    <row r="1518" spans="1:14" ht="20.100000000000001" customHeight="1">
      <c r="A1518" s="69" t="s">
        <v>167</v>
      </c>
      <c r="B1518" s="69" t="s">
        <v>167</v>
      </c>
      <c r="C1518" s="69" t="s">
        <v>699</v>
      </c>
      <c r="D1518" s="69" t="s">
        <v>4415</v>
      </c>
      <c r="E1518" s="69" t="s">
        <v>562</v>
      </c>
      <c r="F1518" s="69" t="s">
        <v>44</v>
      </c>
      <c r="G1518" s="69" t="s">
        <v>4416</v>
      </c>
      <c r="H1518" s="69" t="s">
        <v>2966</v>
      </c>
      <c r="I1518" s="69" t="s">
        <v>419</v>
      </c>
      <c r="J1518" s="77">
        <v>1</v>
      </c>
      <c r="K1518" s="77">
        <v>76.2</v>
      </c>
      <c r="L1518" s="77">
        <v>76.2</v>
      </c>
      <c r="M1518" s="69" t="s">
        <v>4417</v>
      </c>
      <c r="N1518" s="69" t="s">
        <v>4418</v>
      </c>
    </row>
    <row r="1519" spans="1:14" ht="20.100000000000001" customHeight="1">
      <c r="A1519" s="69" t="s">
        <v>167</v>
      </c>
      <c r="B1519" s="69" t="s">
        <v>167</v>
      </c>
      <c r="C1519" s="69" t="s">
        <v>699</v>
      </c>
      <c r="D1519" s="69" t="s">
        <v>4415</v>
      </c>
      <c r="E1519" s="69" t="s">
        <v>562</v>
      </c>
      <c r="F1519" s="69" t="s">
        <v>44</v>
      </c>
      <c r="G1519" s="69" t="s">
        <v>4416</v>
      </c>
      <c r="H1519" s="69" t="s">
        <v>4419</v>
      </c>
      <c r="I1519" s="69" t="s">
        <v>432</v>
      </c>
      <c r="J1519" s="77">
        <v>1</v>
      </c>
      <c r="K1519" s="77">
        <v>117.9</v>
      </c>
      <c r="L1519" s="77">
        <v>117.9</v>
      </c>
      <c r="M1519" s="69" t="s">
        <v>4420</v>
      </c>
      <c r="N1519" s="69" t="s">
        <v>4418</v>
      </c>
    </row>
    <row r="1520" spans="1:14" ht="20.100000000000001" customHeight="1">
      <c r="A1520" s="69" t="s">
        <v>167</v>
      </c>
      <c r="B1520" s="69" t="s">
        <v>167</v>
      </c>
      <c r="C1520" s="69" t="s">
        <v>699</v>
      </c>
      <c r="D1520" s="69" t="s">
        <v>4421</v>
      </c>
      <c r="E1520" s="69" t="s">
        <v>562</v>
      </c>
      <c r="F1520" s="69" t="s">
        <v>44</v>
      </c>
      <c r="G1520" s="69" t="s">
        <v>425</v>
      </c>
      <c r="H1520" s="69" t="s">
        <v>4422</v>
      </c>
      <c r="I1520" s="69" t="s">
        <v>428</v>
      </c>
      <c r="J1520" s="77">
        <v>2</v>
      </c>
      <c r="K1520" s="77">
        <v>75</v>
      </c>
      <c r="L1520" s="77">
        <v>150</v>
      </c>
      <c r="M1520" s="69" t="s">
        <v>4423</v>
      </c>
      <c r="N1520" s="69" t="s">
        <v>4424</v>
      </c>
    </row>
    <row r="1521" spans="1:14" ht="20.100000000000001" customHeight="1">
      <c r="A1521" s="69" t="s">
        <v>167</v>
      </c>
      <c r="B1521" s="69" t="s">
        <v>167</v>
      </c>
      <c r="C1521" s="69" t="s">
        <v>699</v>
      </c>
      <c r="D1521" s="69" t="s">
        <v>4421</v>
      </c>
      <c r="E1521" s="69" t="s">
        <v>562</v>
      </c>
      <c r="F1521" s="69" t="s">
        <v>44</v>
      </c>
      <c r="G1521" s="69" t="s">
        <v>425</v>
      </c>
      <c r="H1521" s="69" t="s">
        <v>464</v>
      </c>
      <c r="I1521" s="69" t="s">
        <v>438</v>
      </c>
      <c r="J1521" s="77">
        <v>4</v>
      </c>
      <c r="K1521" s="77">
        <v>20.2</v>
      </c>
      <c r="L1521" s="77">
        <v>80.8</v>
      </c>
      <c r="M1521" s="69" t="s">
        <v>2808</v>
      </c>
      <c r="N1521" s="69" t="s">
        <v>4424</v>
      </c>
    </row>
    <row r="1522" spans="1:14" ht="20.100000000000001" customHeight="1">
      <c r="A1522" s="69" t="s">
        <v>167</v>
      </c>
      <c r="B1522" s="69" t="s">
        <v>167</v>
      </c>
      <c r="C1522" s="69" t="s">
        <v>699</v>
      </c>
      <c r="D1522" s="69" t="s">
        <v>4425</v>
      </c>
      <c r="E1522" s="69" t="s">
        <v>562</v>
      </c>
      <c r="F1522" s="69" t="s">
        <v>58</v>
      </c>
      <c r="G1522" s="69" t="s">
        <v>533</v>
      </c>
      <c r="H1522" s="69" t="s">
        <v>4426</v>
      </c>
      <c r="I1522" s="69" t="s">
        <v>428</v>
      </c>
      <c r="J1522" s="77">
        <v>1</v>
      </c>
      <c r="K1522" s="77">
        <v>310</v>
      </c>
      <c r="L1522" s="77">
        <v>310</v>
      </c>
      <c r="M1522" s="69" t="s">
        <v>4283</v>
      </c>
      <c r="N1522" s="69" t="s">
        <v>4424</v>
      </c>
    </row>
    <row r="1523" spans="1:14" ht="20.100000000000001" customHeight="1">
      <c r="A1523" s="69" t="s">
        <v>167</v>
      </c>
      <c r="B1523" s="69" t="s">
        <v>167</v>
      </c>
      <c r="C1523" s="69" t="s">
        <v>699</v>
      </c>
      <c r="D1523" s="69" t="s">
        <v>4427</v>
      </c>
      <c r="E1523" s="69" t="s">
        <v>562</v>
      </c>
      <c r="F1523" s="69" t="s">
        <v>2556</v>
      </c>
      <c r="G1523" s="69" t="s">
        <v>106</v>
      </c>
      <c r="H1523" s="69" t="s">
        <v>478</v>
      </c>
      <c r="I1523" s="69" t="s">
        <v>422</v>
      </c>
      <c r="J1523" s="77">
        <v>2</v>
      </c>
      <c r="K1523" s="77">
        <v>556</v>
      </c>
      <c r="L1523" s="77">
        <v>1112</v>
      </c>
      <c r="M1523" s="69" t="s">
        <v>2831</v>
      </c>
      <c r="N1523" s="69" t="s">
        <v>4424</v>
      </c>
    </row>
    <row r="1524" spans="1:14" ht="20.100000000000001" customHeight="1">
      <c r="A1524" s="69" t="s">
        <v>167</v>
      </c>
      <c r="B1524" s="69" t="s">
        <v>167</v>
      </c>
      <c r="C1524" s="69" t="s">
        <v>699</v>
      </c>
      <c r="D1524" s="69" t="s">
        <v>4428</v>
      </c>
      <c r="E1524" s="69" t="s">
        <v>562</v>
      </c>
      <c r="F1524" s="69" t="s">
        <v>4429</v>
      </c>
      <c r="G1524" s="69" t="s">
        <v>83</v>
      </c>
      <c r="H1524" s="69" t="s">
        <v>4430</v>
      </c>
      <c r="I1524" s="69" t="s">
        <v>423</v>
      </c>
      <c r="J1524" s="77">
        <v>1</v>
      </c>
      <c r="K1524" s="77">
        <v>547</v>
      </c>
      <c r="L1524" s="77">
        <v>547</v>
      </c>
      <c r="M1524" s="69" t="s">
        <v>4431</v>
      </c>
      <c r="N1524" s="69" t="s">
        <v>4432</v>
      </c>
    </row>
    <row r="1525" spans="1:14" ht="20.100000000000001" customHeight="1">
      <c r="A1525" s="69" t="s">
        <v>651</v>
      </c>
      <c r="B1525" s="69" t="s">
        <v>126</v>
      </c>
      <c r="C1525" s="69" t="s">
        <v>699</v>
      </c>
      <c r="D1525" s="69" t="s">
        <v>4433</v>
      </c>
      <c r="E1525" s="69" t="s">
        <v>562</v>
      </c>
      <c r="F1525" s="69" t="s">
        <v>2579</v>
      </c>
      <c r="G1525" s="69" t="s">
        <v>415</v>
      </c>
      <c r="H1525" s="69" t="s">
        <v>858</v>
      </c>
      <c r="I1525" s="69" t="s">
        <v>416</v>
      </c>
      <c r="J1525" s="77">
        <v>1</v>
      </c>
      <c r="K1525" s="77">
        <v>0</v>
      </c>
      <c r="L1525" s="77">
        <v>0</v>
      </c>
      <c r="M1525" s="69" t="s">
        <v>4434</v>
      </c>
      <c r="N1525" s="69" t="s">
        <v>4435</v>
      </c>
    </row>
    <row r="1526" spans="1:14" ht="20.100000000000001" customHeight="1">
      <c r="A1526" s="69" t="s">
        <v>651</v>
      </c>
      <c r="B1526" s="69" t="s">
        <v>126</v>
      </c>
      <c r="C1526" s="69" t="s">
        <v>699</v>
      </c>
      <c r="D1526" s="69" t="s">
        <v>4433</v>
      </c>
      <c r="E1526" s="69" t="s">
        <v>562</v>
      </c>
      <c r="F1526" s="69" t="s">
        <v>2579</v>
      </c>
      <c r="G1526" s="69" t="s">
        <v>415</v>
      </c>
      <c r="H1526" s="69" t="s">
        <v>863</v>
      </c>
      <c r="I1526" s="69" t="s">
        <v>416</v>
      </c>
      <c r="J1526" s="77">
        <v>1</v>
      </c>
      <c r="K1526" s="77">
        <v>0</v>
      </c>
      <c r="L1526" s="77">
        <v>0</v>
      </c>
      <c r="M1526" s="69" t="s">
        <v>4436</v>
      </c>
      <c r="N1526" s="69" t="s">
        <v>4435</v>
      </c>
    </row>
    <row r="1527" spans="1:14" ht="20.100000000000001" customHeight="1">
      <c r="A1527" s="69" t="s">
        <v>651</v>
      </c>
      <c r="B1527" s="69" t="s">
        <v>126</v>
      </c>
      <c r="C1527" s="69" t="s">
        <v>699</v>
      </c>
      <c r="D1527" s="69" t="s">
        <v>4433</v>
      </c>
      <c r="E1527" s="69" t="s">
        <v>562</v>
      </c>
      <c r="F1527" s="69" t="s">
        <v>2579</v>
      </c>
      <c r="G1527" s="69" t="s">
        <v>4437</v>
      </c>
      <c r="H1527" s="69" t="s">
        <v>4438</v>
      </c>
      <c r="J1527" s="77">
        <v>4</v>
      </c>
      <c r="K1527" s="77">
        <v>0</v>
      </c>
      <c r="L1527" s="77">
        <v>0</v>
      </c>
      <c r="M1527" s="69" t="s">
        <v>4439</v>
      </c>
      <c r="N1527" s="69" t="s">
        <v>4435</v>
      </c>
    </row>
    <row r="1528" spans="1:14" ht="20.100000000000001" customHeight="1">
      <c r="A1528" s="69" t="s">
        <v>651</v>
      </c>
      <c r="B1528" s="69" t="s">
        <v>126</v>
      </c>
      <c r="C1528" s="69" t="s">
        <v>699</v>
      </c>
      <c r="D1528" s="69" t="s">
        <v>4433</v>
      </c>
      <c r="E1528" s="69" t="s">
        <v>562</v>
      </c>
      <c r="F1528" s="69" t="s">
        <v>2579</v>
      </c>
      <c r="G1528" s="69" t="s">
        <v>4440</v>
      </c>
      <c r="H1528" s="69" t="s">
        <v>4441</v>
      </c>
      <c r="I1528" s="69" t="s">
        <v>400</v>
      </c>
      <c r="J1528" s="77">
        <v>1</v>
      </c>
      <c r="K1528" s="77">
        <v>0</v>
      </c>
      <c r="L1528" s="77">
        <v>0</v>
      </c>
      <c r="M1528" s="69" t="s">
        <v>4442</v>
      </c>
      <c r="N1528" s="69" t="s">
        <v>4435</v>
      </c>
    </row>
    <row r="1529" spans="1:14" ht="20.100000000000001" customHeight="1">
      <c r="A1529" s="69" t="s">
        <v>651</v>
      </c>
      <c r="B1529" s="69" t="s">
        <v>126</v>
      </c>
      <c r="C1529" s="69" t="s">
        <v>699</v>
      </c>
      <c r="D1529" s="69" t="s">
        <v>4443</v>
      </c>
      <c r="E1529" s="69" t="s">
        <v>128</v>
      </c>
      <c r="F1529" s="69" t="s">
        <v>576</v>
      </c>
      <c r="G1529" s="69" t="s">
        <v>405</v>
      </c>
      <c r="H1529" s="69" t="s">
        <v>2597</v>
      </c>
      <c r="I1529" s="69" t="s">
        <v>398</v>
      </c>
      <c r="J1529" s="77">
        <v>4</v>
      </c>
      <c r="K1529" s="77">
        <v>252</v>
      </c>
      <c r="L1529" s="77">
        <v>1008</v>
      </c>
      <c r="M1529" s="69" t="s">
        <v>4444</v>
      </c>
      <c r="N1529" s="69" t="s">
        <v>4445</v>
      </c>
    </row>
    <row r="1530" spans="1:14" ht="20.100000000000001" customHeight="1">
      <c r="A1530" s="69" t="s">
        <v>651</v>
      </c>
      <c r="B1530" s="69" t="s">
        <v>126</v>
      </c>
      <c r="C1530" s="69" t="s">
        <v>699</v>
      </c>
      <c r="D1530" s="69" t="s">
        <v>4443</v>
      </c>
      <c r="E1530" s="69" t="s">
        <v>128</v>
      </c>
      <c r="F1530" s="69" t="s">
        <v>576</v>
      </c>
      <c r="G1530" s="69" t="s">
        <v>405</v>
      </c>
      <c r="H1530" s="69" t="s">
        <v>2597</v>
      </c>
      <c r="I1530" s="69" t="s">
        <v>422</v>
      </c>
      <c r="J1530" s="77">
        <v>4</v>
      </c>
      <c r="K1530" s="77">
        <v>420</v>
      </c>
      <c r="L1530" s="77">
        <v>1680</v>
      </c>
      <c r="M1530" s="69" t="s">
        <v>4444</v>
      </c>
      <c r="N1530" s="69" t="s">
        <v>4445</v>
      </c>
    </row>
    <row r="1531" spans="1:14" ht="20.100000000000001" customHeight="1">
      <c r="A1531" s="69" t="s">
        <v>651</v>
      </c>
      <c r="B1531" s="69" t="s">
        <v>126</v>
      </c>
      <c r="C1531" s="69" t="s">
        <v>699</v>
      </c>
      <c r="D1531" s="69" t="s">
        <v>4443</v>
      </c>
      <c r="E1531" s="69" t="s">
        <v>128</v>
      </c>
      <c r="F1531" s="69" t="s">
        <v>576</v>
      </c>
      <c r="G1531" s="69" t="s">
        <v>405</v>
      </c>
      <c r="H1531" s="69" t="s">
        <v>2597</v>
      </c>
      <c r="I1531" s="69" t="s">
        <v>416</v>
      </c>
      <c r="J1531" s="77">
        <v>1</v>
      </c>
      <c r="K1531" s="77">
        <v>630</v>
      </c>
      <c r="L1531" s="77">
        <v>630</v>
      </c>
      <c r="M1531" s="69" t="s">
        <v>4444</v>
      </c>
      <c r="N1531" s="69" t="s">
        <v>4445</v>
      </c>
    </row>
    <row r="1532" spans="1:14" ht="20.100000000000001" customHeight="1">
      <c r="A1532" s="69" t="s">
        <v>651</v>
      </c>
      <c r="B1532" s="69" t="s">
        <v>126</v>
      </c>
      <c r="C1532" s="69" t="s">
        <v>699</v>
      </c>
      <c r="D1532" s="69" t="s">
        <v>4446</v>
      </c>
      <c r="E1532" s="69" t="s">
        <v>548</v>
      </c>
      <c r="F1532" s="69" t="s">
        <v>3661</v>
      </c>
      <c r="G1532" s="69" t="s">
        <v>382</v>
      </c>
      <c r="H1532" s="69" t="s">
        <v>3666</v>
      </c>
      <c r="I1532" s="69" t="s">
        <v>398</v>
      </c>
      <c r="J1532" s="77">
        <v>4</v>
      </c>
      <c r="K1532" s="77">
        <v>1419</v>
      </c>
      <c r="L1532" s="77">
        <v>5676</v>
      </c>
      <c r="M1532" s="69" t="s">
        <v>4447</v>
      </c>
      <c r="N1532" s="69" t="s">
        <v>4445</v>
      </c>
    </row>
    <row r="1533" spans="1:14" ht="20.100000000000001" customHeight="1">
      <c r="A1533" s="69" t="s">
        <v>651</v>
      </c>
      <c r="B1533" s="69" t="s">
        <v>126</v>
      </c>
      <c r="C1533" s="69" t="s">
        <v>699</v>
      </c>
      <c r="D1533" s="69" t="s">
        <v>4446</v>
      </c>
      <c r="E1533" s="69" t="s">
        <v>548</v>
      </c>
      <c r="F1533" s="69" t="s">
        <v>3661</v>
      </c>
      <c r="G1533" s="69" t="s">
        <v>382</v>
      </c>
      <c r="H1533" s="69" t="s">
        <v>3667</v>
      </c>
      <c r="I1533" s="69" t="s">
        <v>422</v>
      </c>
      <c r="J1533" s="77">
        <v>4</v>
      </c>
      <c r="K1533" s="77">
        <v>1468</v>
      </c>
      <c r="L1533" s="77">
        <v>5872</v>
      </c>
      <c r="M1533" s="69" t="s">
        <v>4447</v>
      </c>
      <c r="N1533" s="69" t="s">
        <v>4445</v>
      </c>
    </row>
    <row r="1534" spans="1:14" ht="20.100000000000001" customHeight="1">
      <c r="A1534" s="69" t="s">
        <v>651</v>
      </c>
      <c r="B1534" s="69" t="s">
        <v>126</v>
      </c>
      <c r="C1534" s="69" t="s">
        <v>699</v>
      </c>
      <c r="D1534" s="69" t="s">
        <v>4446</v>
      </c>
      <c r="E1534" s="69" t="s">
        <v>548</v>
      </c>
      <c r="F1534" s="69" t="s">
        <v>3661</v>
      </c>
      <c r="G1534" s="69" t="s">
        <v>382</v>
      </c>
      <c r="H1534" s="69" t="s">
        <v>4448</v>
      </c>
      <c r="I1534" s="69" t="s">
        <v>416</v>
      </c>
      <c r="J1534" s="77">
        <v>1</v>
      </c>
      <c r="K1534" s="77">
        <v>2050</v>
      </c>
      <c r="L1534" s="77">
        <v>2050</v>
      </c>
      <c r="M1534" s="69" t="s">
        <v>4447</v>
      </c>
      <c r="N1534" s="69" t="s">
        <v>4445</v>
      </c>
    </row>
    <row r="1535" spans="1:14" ht="20.100000000000001" customHeight="1">
      <c r="A1535" s="69" t="s">
        <v>167</v>
      </c>
      <c r="B1535" s="69" t="s">
        <v>167</v>
      </c>
      <c r="C1535" s="69" t="s">
        <v>699</v>
      </c>
      <c r="D1535" s="69" t="s">
        <v>4449</v>
      </c>
      <c r="E1535" s="69" t="s">
        <v>562</v>
      </c>
      <c r="F1535" s="69" t="s">
        <v>44</v>
      </c>
      <c r="G1535" s="69" t="s">
        <v>426</v>
      </c>
      <c r="H1535" s="69" t="s">
        <v>466</v>
      </c>
      <c r="I1535" s="69" t="s">
        <v>432</v>
      </c>
      <c r="J1535" s="77">
        <v>1</v>
      </c>
      <c r="K1535" s="77">
        <v>78.599999999999994</v>
      </c>
      <c r="L1535" s="77">
        <v>78.599999999999994</v>
      </c>
      <c r="M1535" s="69" t="s">
        <v>524</v>
      </c>
      <c r="N1535" s="69" t="s">
        <v>4424</v>
      </c>
    </row>
    <row r="1536" spans="1:14" ht="20.100000000000001" customHeight="1">
      <c r="A1536" s="69" t="s">
        <v>167</v>
      </c>
      <c r="B1536" s="69" t="s">
        <v>167</v>
      </c>
      <c r="C1536" s="69" t="s">
        <v>699</v>
      </c>
      <c r="D1536" s="69" t="s">
        <v>4449</v>
      </c>
      <c r="E1536" s="69" t="s">
        <v>562</v>
      </c>
      <c r="F1536" s="69" t="s">
        <v>44</v>
      </c>
      <c r="G1536" s="69" t="s">
        <v>426</v>
      </c>
      <c r="H1536" s="69" t="s">
        <v>466</v>
      </c>
      <c r="I1536" s="69" t="s">
        <v>428</v>
      </c>
      <c r="J1536" s="77">
        <v>1</v>
      </c>
      <c r="K1536" s="77">
        <v>102.4</v>
      </c>
      <c r="L1536" s="77">
        <v>102.4</v>
      </c>
      <c r="M1536" s="69" t="s">
        <v>524</v>
      </c>
      <c r="N1536" s="69" t="s">
        <v>4424</v>
      </c>
    </row>
    <row r="1537" spans="1:14" ht="20.100000000000001" customHeight="1">
      <c r="A1537" s="69" t="s">
        <v>126</v>
      </c>
      <c r="B1537" s="69" t="s">
        <v>126</v>
      </c>
      <c r="C1537" s="69" t="s">
        <v>699</v>
      </c>
      <c r="D1537" s="69" t="s">
        <v>4450</v>
      </c>
      <c r="E1537" s="69" t="s">
        <v>548</v>
      </c>
      <c r="F1537" s="69" t="s">
        <v>3632</v>
      </c>
      <c r="G1537" s="69" t="s">
        <v>382</v>
      </c>
      <c r="H1537" s="69" t="s">
        <v>385</v>
      </c>
      <c r="I1537" s="69" t="s">
        <v>399</v>
      </c>
      <c r="J1537" s="77">
        <v>3</v>
      </c>
      <c r="K1537" s="77">
        <v>423</v>
      </c>
      <c r="L1537" s="77">
        <v>1269</v>
      </c>
      <c r="M1537" s="69" t="s">
        <v>532</v>
      </c>
      <c r="N1537" s="69" t="s">
        <v>4379</v>
      </c>
    </row>
    <row r="1538" spans="1:14" ht="20.100000000000001" customHeight="1">
      <c r="A1538" s="69" t="s">
        <v>167</v>
      </c>
      <c r="B1538" s="69" t="s">
        <v>167</v>
      </c>
      <c r="C1538" s="69" t="s">
        <v>699</v>
      </c>
      <c r="D1538" s="69" t="s">
        <v>4451</v>
      </c>
      <c r="E1538" s="69" t="s">
        <v>128</v>
      </c>
      <c r="F1538" s="69" t="s">
        <v>576</v>
      </c>
      <c r="G1538" s="69" t="s">
        <v>397</v>
      </c>
      <c r="H1538" s="69" t="s">
        <v>2712</v>
      </c>
      <c r="I1538" s="69" t="s">
        <v>414</v>
      </c>
      <c r="J1538" s="77">
        <v>20</v>
      </c>
      <c r="K1538" s="77">
        <v>91</v>
      </c>
      <c r="L1538" s="77">
        <v>1820</v>
      </c>
      <c r="M1538" s="69" t="s">
        <v>4452</v>
      </c>
      <c r="N1538" s="69" t="s">
        <v>4453</v>
      </c>
    </row>
    <row r="1539" spans="1:14" ht="20.100000000000001" customHeight="1">
      <c r="A1539" s="69" t="s">
        <v>167</v>
      </c>
      <c r="B1539" s="69" t="s">
        <v>167</v>
      </c>
      <c r="C1539" s="69" t="s">
        <v>699</v>
      </c>
      <c r="D1539" s="69" t="s">
        <v>4451</v>
      </c>
      <c r="E1539" s="69" t="s">
        <v>128</v>
      </c>
      <c r="F1539" s="69" t="s">
        <v>576</v>
      </c>
      <c r="G1539" s="69" t="s">
        <v>397</v>
      </c>
      <c r="H1539" s="69" t="s">
        <v>4454</v>
      </c>
      <c r="I1539" s="69" t="s">
        <v>423</v>
      </c>
      <c r="J1539" s="77">
        <v>6</v>
      </c>
      <c r="K1539" s="77">
        <v>80</v>
      </c>
      <c r="L1539" s="77">
        <v>480</v>
      </c>
      <c r="M1539" s="69" t="s">
        <v>4455</v>
      </c>
      <c r="N1539" s="69" t="s">
        <v>4453</v>
      </c>
    </row>
    <row r="1540" spans="1:14" ht="20.100000000000001" customHeight="1">
      <c r="A1540" s="69" t="s">
        <v>167</v>
      </c>
      <c r="B1540" s="69" t="s">
        <v>167</v>
      </c>
      <c r="C1540" s="69" t="s">
        <v>699</v>
      </c>
      <c r="D1540" s="69" t="s">
        <v>4451</v>
      </c>
      <c r="E1540" s="69" t="s">
        <v>128</v>
      </c>
      <c r="F1540" s="69" t="s">
        <v>576</v>
      </c>
      <c r="G1540" s="69" t="s">
        <v>397</v>
      </c>
      <c r="H1540" s="69" t="s">
        <v>4454</v>
      </c>
      <c r="I1540" s="69" t="s">
        <v>400</v>
      </c>
      <c r="J1540" s="77">
        <v>3</v>
      </c>
      <c r="K1540" s="77">
        <v>110</v>
      </c>
      <c r="L1540" s="360">
        <v>330</v>
      </c>
      <c r="M1540" s="69" t="s">
        <v>4455</v>
      </c>
      <c r="N1540" s="69" t="s">
        <v>4453</v>
      </c>
    </row>
    <row r="1541" spans="1:14" ht="20.100000000000001" customHeight="1">
      <c r="A1541" s="69" t="s">
        <v>167</v>
      </c>
      <c r="B1541" s="69" t="s">
        <v>167</v>
      </c>
      <c r="C1541" s="69" t="s">
        <v>699</v>
      </c>
      <c r="D1541" s="69" t="s">
        <v>4451</v>
      </c>
      <c r="E1541" s="69" t="s">
        <v>128</v>
      </c>
      <c r="F1541" s="69" t="s">
        <v>576</v>
      </c>
      <c r="G1541" s="69" t="s">
        <v>397</v>
      </c>
      <c r="H1541" s="69" t="s">
        <v>4454</v>
      </c>
      <c r="I1541" s="69" t="s">
        <v>389</v>
      </c>
      <c r="J1541" s="77">
        <v>8</v>
      </c>
      <c r="K1541" s="77">
        <v>230</v>
      </c>
      <c r="L1541" s="360">
        <v>1840</v>
      </c>
      <c r="M1541" s="69" t="s">
        <v>4455</v>
      </c>
      <c r="N1541" s="69" t="s">
        <v>4453</v>
      </c>
    </row>
    <row r="1542" spans="1:14" ht="20.100000000000001" customHeight="1">
      <c r="A1542" s="69" t="s">
        <v>167</v>
      </c>
      <c r="B1542" s="69" t="s">
        <v>167</v>
      </c>
      <c r="C1542" s="69" t="s">
        <v>699</v>
      </c>
      <c r="D1542" s="69" t="s">
        <v>4451</v>
      </c>
      <c r="E1542" s="69" t="s">
        <v>128</v>
      </c>
      <c r="F1542" s="69" t="s">
        <v>576</v>
      </c>
      <c r="G1542" s="69" t="s">
        <v>388</v>
      </c>
      <c r="H1542" s="69" t="s">
        <v>597</v>
      </c>
      <c r="I1542" s="69" t="s">
        <v>414</v>
      </c>
      <c r="J1542" s="77">
        <v>4</v>
      </c>
      <c r="K1542" s="77">
        <v>132</v>
      </c>
      <c r="L1542" s="360">
        <v>528</v>
      </c>
      <c r="M1542" s="69" t="s">
        <v>4452</v>
      </c>
      <c r="N1542" s="69" t="s">
        <v>4453</v>
      </c>
    </row>
    <row r="1543" spans="1:14" ht="20.100000000000001" customHeight="1">
      <c r="A1543" s="69" t="s">
        <v>167</v>
      </c>
      <c r="B1543" s="69" t="s">
        <v>167</v>
      </c>
      <c r="C1543" s="69" t="s">
        <v>699</v>
      </c>
      <c r="D1543" s="69" t="s">
        <v>4451</v>
      </c>
      <c r="E1543" s="69" t="s">
        <v>128</v>
      </c>
      <c r="F1543" s="69" t="s">
        <v>576</v>
      </c>
      <c r="G1543" s="69" t="s">
        <v>388</v>
      </c>
      <c r="H1543" s="69" t="s">
        <v>597</v>
      </c>
      <c r="I1543" s="69" t="s">
        <v>400</v>
      </c>
      <c r="J1543" s="77">
        <v>1</v>
      </c>
      <c r="K1543" s="77">
        <v>150</v>
      </c>
      <c r="L1543" s="360">
        <v>150</v>
      </c>
      <c r="M1543" s="69" t="s">
        <v>4452</v>
      </c>
      <c r="N1543" s="69" t="s">
        <v>4453</v>
      </c>
    </row>
    <row r="1544" spans="1:14" ht="20.100000000000001" customHeight="1">
      <c r="A1544" s="69" t="s">
        <v>167</v>
      </c>
      <c r="B1544" s="69" t="s">
        <v>167</v>
      </c>
      <c r="C1544" s="69" t="s">
        <v>699</v>
      </c>
      <c r="D1544" s="69" t="s">
        <v>4451</v>
      </c>
      <c r="E1544" s="69" t="s">
        <v>128</v>
      </c>
      <c r="F1544" s="69" t="s">
        <v>576</v>
      </c>
      <c r="G1544" s="69" t="s">
        <v>388</v>
      </c>
      <c r="H1544" s="69" t="s">
        <v>597</v>
      </c>
      <c r="I1544" s="69" t="s">
        <v>389</v>
      </c>
      <c r="J1544" s="77">
        <v>1</v>
      </c>
      <c r="K1544" s="77">
        <v>252</v>
      </c>
      <c r="L1544" s="360">
        <v>252</v>
      </c>
      <c r="M1544" s="69" t="s">
        <v>4452</v>
      </c>
      <c r="N1544" s="69" t="s">
        <v>4453</v>
      </c>
    </row>
    <row r="1545" spans="1:14" ht="20.100000000000001" customHeight="1">
      <c r="A1545" s="69" t="s">
        <v>167</v>
      </c>
      <c r="B1545" s="69" t="s">
        <v>167</v>
      </c>
      <c r="C1545" s="69" t="s">
        <v>699</v>
      </c>
      <c r="D1545" s="69" t="s">
        <v>4451</v>
      </c>
      <c r="E1545" s="69" t="s">
        <v>128</v>
      </c>
      <c r="F1545" s="69" t="s">
        <v>576</v>
      </c>
      <c r="G1545" s="69" t="s">
        <v>388</v>
      </c>
      <c r="H1545" s="69" t="s">
        <v>4456</v>
      </c>
      <c r="I1545" s="69" t="s">
        <v>389</v>
      </c>
      <c r="J1545" s="77">
        <v>1</v>
      </c>
      <c r="K1545" s="77">
        <v>258</v>
      </c>
      <c r="L1545" s="77">
        <v>258</v>
      </c>
      <c r="M1545" s="69" t="s">
        <v>4455</v>
      </c>
      <c r="N1545" s="69" t="s">
        <v>4453</v>
      </c>
    </row>
    <row r="1546" spans="1:14" ht="20.100000000000001" customHeight="1">
      <c r="A1546" s="69" t="s">
        <v>167</v>
      </c>
      <c r="B1546" s="69" t="s">
        <v>167</v>
      </c>
      <c r="C1546" s="69" t="s">
        <v>699</v>
      </c>
      <c r="D1546" s="69" t="s">
        <v>4457</v>
      </c>
      <c r="E1546" s="69" t="s">
        <v>562</v>
      </c>
      <c r="F1546" s="69" t="s">
        <v>2512</v>
      </c>
      <c r="G1546" s="69" t="s">
        <v>406</v>
      </c>
      <c r="H1546" s="69" t="s">
        <v>2789</v>
      </c>
      <c r="I1546" s="69" t="s">
        <v>400</v>
      </c>
      <c r="J1546" s="77">
        <v>2</v>
      </c>
      <c r="K1546" s="77">
        <v>534</v>
      </c>
      <c r="L1546" s="77">
        <v>1068</v>
      </c>
      <c r="M1546" s="69" t="s">
        <v>2915</v>
      </c>
      <c r="N1546" s="69" t="s">
        <v>4453</v>
      </c>
    </row>
    <row r="1547" spans="1:14" ht="20.100000000000001" customHeight="1">
      <c r="A1547" s="69" t="s">
        <v>167</v>
      </c>
      <c r="B1547" s="69" t="s">
        <v>167</v>
      </c>
      <c r="C1547" s="69" t="s">
        <v>699</v>
      </c>
      <c r="D1547" s="69" t="s">
        <v>4458</v>
      </c>
      <c r="E1547" s="69" t="s">
        <v>562</v>
      </c>
      <c r="F1547" s="69" t="s">
        <v>44</v>
      </c>
      <c r="G1547" s="69" t="s">
        <v>4459</v>
      </c>
      <c r="H1547" s="69" t="s">
        <v>4460</v>
      </c>
      <c r="I1547" s="69" t="s">
        <v>419</v>
      </c>
      <c r="J1547" s="77">
        <v>6</v>
      </c>
      <c r="K1547" s="77">
        <v>60.7</v>
      </c>
      <c r="L1547" s="77">
        <v>364.2</v>
      </c>
      <c r="M1547" s="69" t="s">
        <v>2963</v>
      </c>
      <c r="N1547" s="69" t="s">
        <v>4461</v>
      </c>
    </row>
    <row r="1548" spans="1:14" ht="20.100000000000001" customHeight="1">
      <c r="A1548" s="69" t="s">
        <v>167</v>
      </c>
      <c r="B1548" s="69" t="s">
        <v>167</v>
      </c>
      <c r="C1548" s="69" t="s">
        <v>699</v>
      </c>
      <c r="D1548" s="69" t="s">
        <v>4458</v>
      </c>
      <c r="E1548" s="69" t="s">
        <v>562</v>
      </c>
      <c r="F1548" s="69" t="s">
        <v>44</v>
      </c>
      <c r="G1548" s="69" t="s">
        <v>4459</v>
      </c>
      <c r="H1548" s="69" t="s">
        <v>4460</v>
      </c>
      <c r="I1548" s="69" t="s">
        <v>432</v>
      </c>
      <c r="J1548" s="77">
        <v>15</v>
      </c>
      <c r="K1548" s="77">
        <v>90.5</v>
      </c>
      <c r="L1548" s="77">
        <v>1357.5</v>
      </c>
      <c r="M1548" s="69" t="s">
        <v>2963</v>
      </c>
      <c r="N1548" s="69" t="s">
        <v>4461</v>
      </c>
    </row>
    <row r="1549" spans="1:14" ht="20.100000000000001" customHeight="1">
      <c r="A1549" s="69" t="s">
        <v>167</v>
      </c>
      <c r="B1549" s="69" t="s">
        <v>167</v>
      </c>
      <c r="C1549" s="69" t="s">
        <v>699</v>
      </c>
      <c r="D1549" s="69" t="s">
        <v>4462</v>
      </c>
      <c r="E1549" s="69" t="s">
        <v>562</v>
      </c>
      <c r="F1549" s="69" t="s">
        <v>4463</v>
      </c>
      <c r="G1549" s="69" t="s">
        <v>449</v>
      </c>
      <c r="H1549" s="69" t="s">
        <v>463</v>
      </c>
      <c r="I1549" s="69" t="s">
        <v>438</v>
      </c>
      <c r="J1549" s="77">
        <v>2</v>
      </c>
      <c r="K1549" s="77">
        <v>60</v>
      </c>
      <c r="L1549" s="77">
        <v>120</v>
      </c>
      <c r="M1549" s="69" t="s">
        <v>4464</v>
      </c>
      <c r="N1549" s="69" t="s">
        <v>4465</v>
      </c>
    </row>
    <row r="1550" spans="1:14" ht="20.100000000000001" customHeight="1">
      <c r="A1550" s="69" t="s">
        <v>167</v>
      </c>
      <c r="B1550" s="69" t="s">
        <v>167</v>
      </c>
      <c r="C1550" s="69" t="s">
        <v>699</v>
      </c>
      <c r="D1550" s="69" t="s">
        <v>4466</v>
      </c>
      <c r="E1550" s="69" t="s">
        <v>562</v>
      </c>
      <c r="F1550" s="69" t="s">
        <v>2512</v>
      </c>
      <c r="G1550" s="69" t="s">
        <v>412</v>
      </c>
      <c r="H1550" s="69" t="s">
        <v>413</v>
      </c>
      <c r="I1550" s="69" t="s">
        <v>438</v>
      </c>
      <c r="J1550" s="77">
        <v>2</v>
      </c>
      <c r="K1550" s="77">
        <v>115</v>
      </c>
      <c r="L1550" s="77">
        <v>230</v>
      </c>
      <c r="M1550" s="69" t="s">
        <v>2807</v>
      </c>
      <c r="N1550" s="69" t="s">
        <v>4467</v>
      </c>
    </row>
    <row r="1551" spans="1:14" ht="20.100000000000001" customHeight="1">
      <c r="A1551" s="69" t="s">
        <v>167</v>
      </c>
      <c r="B1551" s="69" t="s">
        <v>167</v>
      </c>
      <c r="C1551" s="69" t="s">
        <v>699</v>
      </c>
      <c r="D1551" s="69" t="s">
        <v>4466</v>
      </c>
      <c r="E1551" s="69" t="s">
        <v>562</v>
      </c>
      <c r="F1551" s="69" t="s">
        <v>2512</v>
      </c>
      <c r="G1551" s="69" t="s">
        <v>412</v>
      </c>
      <c r="H1551" s="69" t="s">
        <v>413</v>
      </c>
      <c r="I1551" s="69" t="s">
        <v>423</v>
      </c>
      <c r="J1551" s="77">
        <v>5</v>
      </c>
      <c r="K1551" s="77">
        <v>282</v>
      </c>
      <c r="L1551" s="77">
        <v>1410</v>
      </c>
      <c r="M1551" s="69" t="s">
        <v>2807</v>
      </c>
      <c r="N1551" s="69" t="s">
        <v>4467</v>
      </c>
    </row>
    <row r="1552" spans="1:14" ht="20.100000000000001" customHeight="1">
      <c r="A1552" s="69" t="s">
        <v>167</v>
      </c>
      <c r="B1552" s="69" t="s">
        <v>167</v>
      </c>
      <c r="C1552" s="69" t="s">
        <v>699</v>
      </c>
      <c r="D1552" s="69" t="s">
        <v>4466</v>
      </c>
      <c r="E1552" s="69" t="s">
        <v>562</v>
      </c>
      <c r="F1552" s="69" t="s">
        <v>2512</v>
      </c>
      <c r="G1552" s="69" t="s">
        <v>412</v>
      </c>
      <c r="H1552" s="69" t="s">
        <v>413</v>
      </c>
      <c r="I1552" s="69" t="s">
        <v>399</v>
      </c>
      <c r="J1552" s="77">
        <v>1</v>
      </c>
      <c r="K1552" s="77">
        <v>667</v>
      </c>
      <c r="L1552" s="77">
        <v>667</v>
      </c>
      <c r="M1552" s="69" t="s">
        <v>2807</v>
      </c>
      <c r="N1552" s="69" t="s">
        <v>4467</v>
      </c>
    </row>
    <row r="1553" spans="1:14" ht="20.100000000000001" customHeight="1">
      <c r="A1553" s="69" t="s">
        <v>167</v>
      </c>
      <c r="B1553" s="69" t="s">
        <v>167</v>
      </c>
      <c r="C1553" s="69" t="s">
        <v>699</v>
      </c>
      <c r="D1553" s="69" t="s">
        <v>4468</v>
      </c>
      <c r="E1553" s="69" t="s">
        <v>562</v>
      </c>
      <c r="F1553" s="69" t="s">
        <v>113</v>
      </c>
      <c r="G1553" s="69" t="s">
        <v>487</v>
      </c>
      <c r="H1553" s="69" t="s">
        <v>606</v>
      </c>
      <c r="I1553" s="69" t="s">
        <v>423</v>
      </c>
      <c r="J1553" s="77">
        <v>1</v>
      </c>
      <c r="K1553" s="77">
        <v>3900</v>
      </c>
      <c r="L1553" s="77">
        <v>3900</v>
      </c>
      <c r="M1553" s="69" t="s">
        <v>1550</v>
      </c>
      <c r="N1553" s="69" t="s">
        <v>4469</v>
      </c>
    </row>
    <row r="1554" spans="1:14" ht="20.100000000000001" customHeight="1">
      <c r="A1554" s="69" t="s">
        <v>651</v>
      </c>
      <c r="B1554" s="69" t="s">
        <v>1474</v>
      </c>
      <c r="C1554" s="69" t="s">
        <v>699</v>
      </c>
      <c r="D1554" s="69" t="s">
        <v>4470</v>
      </c>
      <c r="E1554" s="69" t="s">
        <v>562</v>
      </c>
      <c r="F1554" s="69" t="s">
        <v>2512</v>
      </c>
      <c r="G1554" s="69" t="s">
        <v>111</v>
      </c>
      <c r="H1554" s="69" t="s">
        <v>4471</v>
      </c>
      <c r="I1554" s="69" t="s">
        <v>419</v>
      </c>
      <c r="J1554" s="77">
        <v>2</v>
      </c>
      <c r="K1554" s="77">
        <v>108</v>
      </c>
      <c r="L1554" s="77">
        <v>216</v>
      </c>
      <c r="M1554" s="69" t="s">
        <v>4472</v>
      </c>
      <c r="N1554" s="69" t="s">
        <v>4473</v>
      </c>
    </row>
    <row r="1555" spans="1:14" ht="20.100000000000001" customHeight="1">
      <c r="A1555" s="69" t="s">
        <v>651</v>
      </c>
      <c r="B1555" s="69" t="s">
        <v>1474</v>
      </c>
      <c r="C1555" s="69" t="s">
        <v>699</v>
      </c>
      <c r="D1555" s="69" t="s">
        <v>4470</v>
      </c>
      <c r="E1555" s="69" t="s">
        <v>562</v>
      </c>
      <c r="F1555" s="69" t="s">
        <v>2512</v>
      </c>
      <c r="G1555" s="69" t="s">
        <v>111</v>
      </c>
      <c r="H1555" s="69" t="s">
        <v>4330</v>
      </c>
      <c r="I1555" s="69" t="s">
        <v>441</v>
      </c>
      <c r="J1555" s="77">
        <v>2</v>
      </c>
      <c r="K1555" s="77">
        <v>61</v>
      </c>
      <c r="L1555" s="77">
        <v>122</v>
      </c>
      <c r="M1555" s="69" t="s">
        <v>4474</v>
      </c>
      <c r="N1555" s="69" t="s">
        <v>4473</v>
      </c>
    </row>
    <row r="1556" spans="1:14" ht="20.100000000000001" customHeight="1">
      <c r="A1556" s="69" t="s">
        <v>651</v>
      </c>
      <c r="B1556" s="69" t="s">
        <v>1474</v>
      </c>
      <c r="C1556" s="69" t="s">
        <v>699</v>
      </c>
      <c r="D1556" s="69" t="s">
        <v>4470</v>
      </c>
      <c r="E1556" s="69" t="s">
        <v>562</v>
      </c>
      <c r="F1556" s="69" t="s">
        <v>2512</v>
      </c>
      <c r="G1556" s="69" t="s">
        <v>121</v>
      </c>
      <c r="H1556" s="69" t="s">
        <v>413</v>
      </c>
      <c r="I1556" s="69" t="s">
        <v>428</v>
      </c>
      <c r="J1556" s="77">
        <v>4</v>
      </c>
      <c r="K1556" s="77">
        <v>236</v>
      </c>
      <c r="L1556" s="77">
        <v>944</v>
      </c>
      <c r="M1556" s="69" t="s">
        <v>524</v>
      </c>
      <c r="N1556" s="69" t="s">
        <v>4473</v>
      </c>
    </row>
    <row r="1557" spans="1:14" ht="20.100000000000001" customHeight="1">
      <c r="A1557" s="69" t="s">
        <v>651</v>
      </c>
      <c r="B1557" s="69" t="s">
        <v>1474</v>
      </c>
      <c r="C1557" s="69" t="s">
        <v>699</v>
      </c>
      <c r="D1557" s="69" t="s">
        <v>4470</v>
      </c>
      <c r="E1557" s="69" t="s">
        <v>562</v>
      </c>
      <c r="F1557" s="69" t="s">
        <v>2512</v>
      </c>
      <c r="G1557" s="69" t="s">
        <v>426</v>
      </c>
      <c r="H1557" s="69" t="s">
        <v>431</v>
      </c>
      <c r="I1557" s="69" t="s">
        <v>441</v>
      </c>
      <c r="J1557" s="77">
        <v>2</v>
      </c>
      <c r="K1557" s="77">
        <v>201</v>
      </c>
      <c r="L1557" s="360">
        <v>402</v>
      </c>
      <c r="M1557" s="69" t="s">
        <v>524</v>
      </c>
      <c r="N1557" s="69" t="s">
        <v>4473</v>
      </c>
    </row>
    <row r="1558" spans="1:14" ht="20.100000000000001" customHeight="1">
      <c r="A1558" s="69" t="s">
        <v>651</v>
      </c>
      <c r="B1558" s="69" t="s">
        <v>1474</v>
      </c>
      <c r="C1558" s="69" t="s">
        <v>699</v>
      </c>
      <c r="D1558" s="69" t="s">
        <v>4470</v>
      </c>
      <c r="E1558" s="69" t="s">
        <v>562</v>
      </c>
      <c r="F1558" s="69" t="s">
        <v>2512</v>
      </c>
      <c r="G1558" s="69" t="s">
        <v>426</v>
      </c>
      <c r="H1558" s="69" t="s">
        <v>431</v>
      </c>
      <c r="I1558" s="69" t="s">
        <v>438</v>
      </c>
      <c r="J1558" s="77">
        <v>2</v>
      </c>
      <c r="K1558" s="77">
        <v>184</v>
      </c>
      <c r="L1558" s="77">
        <v>368</v>
      </c>
      <c r="M1558" s="69" t="s">
        <v>524</v>
      </c>
      <c r="N1558" s="69" t="s">
        <v>4473</v>
      </c>
    </row>
    <row r="1559" spans="1:14" ht="20.100000000000001" customHeight="1">
      <c r="A1559" s="69" t="s">
        <v>651</v>
      </c>
      <c r="B1559" s="69" t="s">
        <v>1474</v>
      </c>
      <c r="C1559" s="69" t="s">
        <v>699</v>
      </c>
      <c r="D1559" s="69" t="s">
        <v>4470</v>
      </c>
      <c r="E1559" s="69" t="s">
        <v>562</v>
      </c>
      <c r="F1559" s="69" t="s">
        <v>2512</v>
      </c>
      <c r="G1559" s="69" t="s">
        <v>426</v>
      </c>
      <c r="H1559" s="69" t="s">
        <v>450</v>
      </c>
      <c r="I1559" s="69" t="s">
        <v>441</v>
      </c>
      <c r="J1559" s="77">
        <v>2</v>
      </c>
      <c r="K1559" s="77">
        <v>201</v>
      </c>
      <c r="L1559" s="77">
        <v>402</v>
      </c>
      <c r="M1559" s="69" t="s">
        <v>524</v>
      </c>
      <c r="N1559" s="69" t="s">
        <v>4473</v>
      </c>
    </row>
    <row r="1560" spans="1:14" ht="20.100000000000001" customHeight="1">
      <c r="A1560" s="69" t="s">
        <v>651</v>
      </c>
      <c r="B1560" s="69" t="s">
        <v>1474</v>
      </c>
      <c r="C1560" s="69" t="s">
        <v>699</v>
      </c>
      <c r="D1560" s="69" t="s">
        <v>4470</v>
      </c>
      <c r="E1560" s="69" t="s">
        <v>562</v>
      </c>
      <c r="F1560" s="69" t="s">
        <v>2512</v>
      </c>
      <c r="G1560" s="69" t="s">
        <v>426</v>
      </c>
      <c r="H1560" s="69" t="s">
        <v>450</v>
      </c>
      <c r="I1560" s="69" t="s">
        <v>432</v>
      </c>
      <c r="J1560" s="77">
        <v>2</v>
      </c>
      <c r="K1560" s="77">
        <v>316</v>
      </c>
      <c r="L1560" s="77">
        <v>632</v>
      </c>
      <c r="M1560" s="69" t="s">
        <v>524</v>
      </c>
      <c r="N1560" s="69" t="s">
        <v>4473</v>
      </c>
    </row>
    <row r="1561" spans="1:14" ht="20.100000000000001" customHeight="1">
      <c r="A1561" s="69" t="s">
        <v>651</v>
      </c>
      <c r="B1561" s="69" t="s">
        <v>1474</v>
      </c>
      <c r="C1561" s="69" t="s">
        <v>699</v>
      </c>
      <c r="D1561" s="69" t="s">
        <v>4470</v>
      </c>
      <c r="E1561" s="69" t="s">
        <v>562</v>
      </c>
      <c r="F1561" s="69" t="s">
        <v>2512</v>
      </c>
      <c r="G1561" s="69" t="s">
        <v>426</v>
      </c>
      <c r="H1561" s="69" t="s">
        <v>450</v>
      </c>
      <c r="I1561" s="69" t="s">
        <v>419</v>
      </c>
      <c r="J1561" s="77">
        <v>2</v>
      </c>
      <c r="K1561" s="77">
        <v>230</v>
      </c>
      <c r="L1561" s="77">
        <v>460</v>
      </c>
      <c r="M1561" s="69" t="s">
        <v>524</v>
      </c>
      <c r="N1561" s="69" t="s">
        <v>4473</v>
      </c>
    </row>
    <row r="1562" spans="1:14" ht="20.100000000000001" customHeight="1">
      <c r="A1562" s="69" t="s">
        <v>651</v>
      </c>
      <c r="B1562" s="69" t="s">
        <v>1474</v>
      </c>
      <c r="C1562" s="69" t="s">
        <v>699</v>
      </c>
      <c r="D1562" s="69" t="s">
        <v>4475</v>
      </c>
      <c r="E1562" s="69" t="s">
        <v>562</v>
      </c>
      <c r="F1562" s="69" t="s">
        <v>2579</v>
      </c>
      <c r="G1562" s="69" t="s">
        <v>111</v>
      </c>
      <c r="H1562" s="69" t="s">
        <v>538</v>
      </c>
      <c r="I1562" s="69" t="s">
        <v>414</v>
      </c>
      <c r="J1562" s="77">
        <v>8</v>
      </c>
      <c r="K1562" s="77">
        <v>80</v>
      </c>
      <c r="L1562" s="77">
        <v>640</v>
      </c>
      <c r="M1562" s="69" t="s">
        <v>4476</v>
      </c>
      <c r="N1562" s="69" t="s">
        <v>4473</v>
      </c>
    </row>
    <row r="1563" spans="1:14" ht="20.100000000000001" customHeight="1">
      <c r="A1563" s="69" t="s">
        <v>651</v>
      </c>
      <c r="B1563" s="69" t="s">
        <v>1474</v>
      </c>
      <c r="C1563" s="69" t="s">
        <v>699</v>
      </c>
      <c r="D1563" s="69" t="s">
        <v>4475</v>
      </c>
      <c r="E1563" s="69" t="s">
        <v>562</v>
      </c>
      <c r="F1563" s="69" t="s">
        <v>2579</v>
      </c>
      <c r="G1563" s="69" t="s">
        <v>111</v>
      </c>
      <c r="H1563" s="69" t="s">
        <v>538</v>
      </c>
      <c r="I1563" s="69" t="s">
        <v>400</v>
      </c>
      <c r="J1563" s="77">
        <v>7</v>
      </c>
      <c r="K1563" s="77">
        <v>114</v>
      </c>
      <c r="L1563" s="77">
        <v>798</v>
      </c>
      <c r="M1563" s="69" t="s">
        <v>4476</v>
      </c>
      <c r="N1563" s="69" t="s">
        <v>4473</v>
      </c>
    </row>
    <row r="1564" spans="1:14" ht="20.100000000000001" customHeight="1">
      <c r="A1564" s="69" t="s">
        <v>651</v>
      </c>
      <c r="B1564" s="69" t="s">
        <v>1474</v>
      </c>
      <c r="C1564" s="69" t="s">
        <v>699</v>
      </c>
      <c r="D1564" s="69" t="s">
        <v>4475</v>
      </c>
      <c r="E1564" s="69" t="s">
        <v>562</v>
      </c>
      <c r="F1564" s="69" t="s">
        <v>2579</v>
      </c>
      <c r="G1564" s="69" t="s">
        <v>111</v>
      </c>
      <c r="H1564" s="69" t="s">
        <v>538</v>
      </c>
      <c r="I1564" s="69" t="s">
        <v>389</v>
      </c>
      <c r="J1564" s="77">
        <v>2</v>
      </c>
      <c r="K1564" s="77">
        <v>189</v>
      </c>
      <c r="L1564" s="77">
        <v>378</v>
      </c>
      <c r="M1564" s="69" t="s">
        <v>4476</v>
      </c>
      <c r="N1564" s="69" t="s">
        <v>4473</v>
      </c>
    </row>
    <row r="1565" spans="1:14" ht="20.100000000000001" customHeight="1">
      <c r="A1565" s="69" t="s">
        <v>651</v>
      </c>
      <c r="B1565" s="69" t="s">
        <v>1474</v>
      </c>
      <c r="C1565" s="69" t="s">
        <v>699</v>
      </c>
      <c r="D1565" s="69" t="s">
        <v>4475</v>
      </c>
      <c r="E1565" s="69" t="s">
        <v>562</v>
      </c>
      <c r="F1565" s="69" t="s">
        <v>2579</v>
      </c>
      <c r="G1565" s="69" t="s">
        <v>111</v>
      </c>
      <c r="H1565" s="69" t="s">
        <v>554</v>
      </c>
      <c r="I1565" s="69" t="s">
        <v>414</v>
      </c>
      <c r="J1565" s="77">
        <v>2</v>
      </c>
      <c r="K1565" s="77">
        <v>80</v>
      </c>
      <c r="L1565" s="77">
        <v>160</v>
      </c>
      <c r="M1565" s="69" t="s">
        <v>4476</v>
      </c>
      <c r="N1565" s="69" t="s">
        <v>4473</v>
      </c>
    </row>
    <row r="1566" spans="1:14" ht="20.100000000000001" customHeight="1">
      <c r="A1566" s="69" t="s">
        <v>651</v>
      </c>
      <c r="B1566" s="69" t="s">
        <v>1474</v>
      </c>
      <c r="C1566" s="69" t="s">
        <v>699</v>
      </c>
      <c r="D1566" s="69" t="s">
        <v>4477</v>
      </c>
      <c r="E1566" s="69" t="s">
        <v>562</v>
      </c>
      <c r="F1566" s="69" t="s">
        <v>44</v>
      </c>
      <c r="G1566" s="69" t="s">
        <v>4478</v>
      </c>
      <c r="H1566" s="69" t="s">
        <v>443</v>
      </c>
      <c r="I1566" s="69" t="s">
        <v>1567</v>
      </c>
      <c r="J1566" s="77">
        <v>20</v>
      </c>
      <c r="K1566" s="77">
        <v>19</v>
      </c>
      <c r="L1566" s="77">
        <v>380</v>
      </c>
      <c r="M1566" s="69" t="s">
        <v>4359</v>
      </c>
      <c r="N1566" s="69" t="s">
        <v>4479</v>
      </c>
    </row>
    <row r="1567" spans="1:14" ht="20.100000000000001" customHeight="1">
      <c r="A1567" s="69" t="s">
        <v>651</v>
      </c>
      <c r="B1567" s="69" t="s">
        <v>1474</v>
      </c>
      <c r="C1567" s="69" t="s">
        <v>699</v>
      </c>
      <c r="D1567" s="69" t="s">
        <v>4477</v>
      </c>
      <c r="E1567" s="69" t="s">
        <v>562</v>
      </c>
      <c r="F1567" s="69" t="s">
        <v>44</v>
      </c>
      <c r="G1567" s="69" t="s">
        <v>4478</v>
      </c>
      <c r="H1567" s="69" t="s">
        <v>443</v>
      </c>
      <c r="I1567" s="69" t="s">
        <v>441</v>
      </c>
      <c r="J1567" s="77">
        <v>24</v>
      </c>
      <c r="K1567" s="77">
        <v>34.5</v>
      </c>
      <c r="L1567" s="77">
        <v>828</v>
      </c>
      <c r="M1567" s="69" t="s">
        <v>4359</v>
      </c>
      <c r="N1567" s="69" t="s">
        <v>4479</v>
      </c>
    </row>
    <row r="1568" spans="1:14" ht="20.100000000000001" customHeight="1">
      <c r="A1568" s="69" t="s">
        <v>651</v>
      </c>
      <c r="B1568" s="69" t="s">
        <v>1474</v>
      </c>
      <c r="C1568" s="69" t="s">
        <v>699</v>
      </c>
      <c r="D1568" s="69" t="s">
        <v>4480</v>
      </c>
      <c r="E1568" s="69" t="s">
        <v>128</v>
      </c>
      <c r="F1568" s="69" t="s">
        <v>576</v>
      </c>
      <c r="G1568" s="69" t="s">
        <v>2600</v>
      </c>
      <c r="H1568" s="69" t="s">
        <v>2712</v>
      </c>
      <c r="I1568" s="69" t="s">
        <v>414</v>
      </c>
      <c r="J1568" s="77">
        <v>8</v>
      </c>
      <c r="K1568" s="77">
        <v>91</v>
      </c>
      <c r="L1568" s="77">
        <v>728</v>
      </c>
      <c r="M1568" s="69" t="s">
        <v>4481</v>
      </c>
      <c r="N1568" s="69" t="s">
        <v>4473</v>
      </c>
    </row>
    <row r="1569" spans="1:14" ht="20.100000000000001" customHeight="1">
      <c r="A1569" s="69" t="s">
        <v>651</v>
      </c>
      <c r="B1569" s="69" t="s">
        <v>1474</v>
      </c>
      <c r="C1569" s="69" t="s">
        <v>699</v>
      </c>
      <c r="D1569" s="69" t="s">
        <v>4480</v>
      </c>
      <c r="E1569" s="69" t="s">
        <v>128</v>
      </c>
      <c r="F1569" s="69" t="s">
        <v>576</v>
      </c>
      <c r="G1569" s="69" t="s">
        <v>2600</v>
      </c>
      <c r="H1569" s="69" t="s">
        <v>2897</v>
      </c>
      <c r="I1569" s="69" t="s">
        <v>414</v>
      </c>
      <c r="J1569" s="77">
        <v>10</v>
      </c>
      <c r="K1569" s="77">
        <v>91</v>
      </c>
      <c r="L1569" s="77">
        <v>910</v>
      </c>
      <c r="M1569" s="69" t="s">
        <v>4481</v>
      </c>
      <c r="N1569" s="69" t="s">
        <v>4473</v>
      </c>
    </row>
    <row r="1570" spans="1:14" ht="20.100000000000001" customHeight="1">
      <c r="A1570" s="69" t="s">
        <v>651</v>
      </c>
      <c r="B1570" s="69" t="s">
        <v>1474</v>
      </c>
      <c r="C1570" s="69" t="s">
        <v>699</v>
      </c>
      <c r="D1570" s="69" t="s">
        <v>4480</v>
      </c>
      <c r="E1570" s="69" t="s">
        <v>128</v>
      </c>
      <c r="F1570" s="69" t="s">
        <v>576</v>
      </c>
      <c r="G1570" s="69" t="s">
        <v>405</v>
      </c>
      <c r="H1570" s="69" t="s">
        <v>2846</v>
      </c>
      <c r="I1570" s="69" t="s">
        <v>414</v>
      </c>
      <c r="J1570" s="77">
        <v>6</v>
      </c>
      <c r="K1570" s="77">
        <v>78</v>
      </c>
      <c r="L1570" s="77">
        <v>468</v>
      </c>
      <c r="M1570" s="69" t="s">
        <v>4482</v>
      </c>
      <c r="N1570" s="69" t="s">
        <v>4473</v>
      </c>
    </row>
    <row r="1571" spans="1:14" ht="20.100000000000001" customHeight="1">
      <c r="A1571" s="69" t="s">
        <v>651</v>
      </c>
      <c r="B1571" s="69" t="s">
        <v>1474</v>
      </c>
      <c r="C1571" s="69" t="s">
        <v>699</v>
      </c>
      <c r="D1571" s="69" t="s">
        <v>4480</v>
      </c>
      <c r="E1571" s="69" t="s">
        <v>128</v>
      </c>
      <c r="F1571" s="69" t="s">
        <v>576</v>
      </c>
      <c r="G1571" s="69" t="s">
        <v>405</v>
      </c>
      <c r="H1571" s="69" t="s">
        <v>2597</v>
      </c>
      <c r="I1571" s="69" t="s">
        <v>414</v>
      </c>
      <c r="J1571" s="77">
        <v>2</v>
      </c>
      <c r="K1571" s="77">
        <v>78</v>
      </c>
      <c r="L1571" s="77">
        <v>156</v>
      </c>
      <c r="M1571" s="69" t="s">
        <v>4482</v>
      </c>
      <c r="N1571" s="69" t="s">
        <v>4473</v>
      </c>
    </row>
    <row r="1572" spans="1:14" ht="20.100000000000001" customHeight="1">
      <c r="A1572" s="69" t="s">
        <v>167</v>
      </c>
      <c r="B1572" s="69" t="s">
        <v>167</v>
      </c>
      <c r="C1572" s="69" t="s">
        <v>699</v>
      </c>
      <c r="D1572" s="69" t="s">
        <v>4483</v>
      </c>
      <c r="E1572" s="69" t="s">
        <v>562</v>
      </c>
      <c r="F1572" s="69" t="s">
        <v>2486</v>
      </c>
      <c r="G1572" s="69" t="s">
        <v>4484</v>
      </c>
      <c r="H1572" s="69" t="s">
        <v>2496</v>
      </c>
      <c r="I1572" s="69" t="s">
        <v>4485</v>
      </c>
      <c r="J1572" s="77">
        <v>2</v>
      </c>
      <c r="K1572" s="77">
        <v>95</v>
      </c>
      <c r="L1572" s="77">
        <v>190</v>
      </c>
      <c r="M1572" s="69" t="s">
        <v>4486</v>
      </c>
      <c r="N1572" s="69" t="s">
        <v>4487</v>
      </c>
    </row>
    <row r="1573" spans="1:14" ht="20.100000000000001" customHeight="1">
      <c r="A1573" s="69" t="s">
        <v>167</v>
      </c>
      <c r="B1573" s="69" t="s">
        <v>167</v>
      </c>
      <c r="C1573" s="69" t="s">
        <v>699</v>
      </c>
      <c r="D1573" s="69" t="s">
        <v>4483</v>
      </c>
      <c r="E1573" s="69" t="s">
        <v>562</v>
      </c>
      <c r="F1573" s="69" t="s">
        <v>2486</v>
      </c>
      <c r="G1573" s="69" t="s">
        <v>456</v>
      </c>
      <c r="H1573" s="69" t="s">
        <v>447</v>
      </c>
      <c r="I1573" s="69" t="s">
        <v>389</v>
      </c>
      <c r="J1573" s="77">
        <v>4</v>
      </c>
      <c r="K1573" s="77">
        <v>134</v>
      </c>
      <c r="L1573" s="77">
        <v>536</v>
      </c>
      <c r="M1573" s="69" t="s">
        <v>2819</v>
      </c>
      <c r="N1573" s="69" t="s">
        <v>3077</v>
      </c>
    </row>
    <row r="1574" spans="1:14" ht="20.100000000000001" customHeight="1">
      <c r="A1574" s="69" t="s">
        <v>167</v>
      </c>
      <c r="B1574" s="69" t="s">
        <v>167</v>
      </c>
      <c r="C1574" s="69" t="s">
        <v>699</v>
      </c>
      <c r="D1574" s="69" t="s">
        <v>4483</v>
      </c>
      <c r="E1574" s="69" t="s">
        <v>562</v>
      </c>
      <c r="F1574" s="69" t="s">
        <v>2486</v>
      </c>
      <c r="G1574" s="69" t="s">
        <v>456</v>
      </c>
      <c r="H1574" s="69" t="s">
        <v>447</v>
      </c>
      <c r="I1574" s="69" t="s">
        <v>400</v>
      </c>
      <c r="J1574" s="77">
        <v>4</v>
      </c>
      <c r="K1574" s="77">
        <v>82</v>
      </c>
      <c r="L1574" s="77">
        <v>328</v>
      </c>
      <c r="M1574" s="69" t="s">
        <v>2819</v>
      </c>
      <c r="N1574" s="69" t="s">
        <v>3077</v>
      </c>
    </row>
    <row r="1575" spans="1:14" ht="20.100000000000001" customHeight="1">
      <c r="A1575" s="69" t="s">
        <v>167</v>
      </c>
      <c r="B1575" s="69" t="s">
        <v>167</v>
      </c>
      <c r="C1575" s="69" t="s">
        <v>699</v>
      </c>
      <c r="D1575" s="69" t="s">
        <v>4488</v>
      </c>
      <c r="E1575" s="69" t="s">
        <v>562</v>
      </c>
      <c r="F1575" s="69" t="s">
        <v>2649</v>
      </c>
      <c r="G1575" s="69" t="s">
        <v>496</v>
      </c>
      <c r="H1575" s="69" t="s">
        <v>497</v>
      </c>
      <c r="I1575" s="69" t="s">
        <v>414</v>
      </c>
      <c r="J1575" s="77">
        <v>4</v>
      </c>
      <c r="K1575" s="77">
        <v>273</v>
      </c>
      <c r="L1575" s="77">
        <v>1092</v>
      </c>
      <c r="M1575" s="69" t="s">
        <v>4489</v>
      </c>
      <c r="N1575" s="69" t="s">
        <v>4487</v>
      </c>
    </row>
    <row r="1576" spans="1:14" ht="20.100000000000001" customHeight="1">
      <c r="A1576" s="69" t="s">
        <v>126</v>
      </c>
      <c r="B1576" s="69" t="s">
        <v>126</v>
      </c>
      <c r="C1576" s="69" t="s">
        <v>699</v>
      </c>
      <c r="D1576" s="69" t="s">
        <v>4490</v>
      </c>
      <c r="E1576" s="69" t="s">
        <v>548</v>
      </c>
      <c r="F1576" s="69" t="s">
        <v>3632</v>
      </c>
      <c r="G1576" s="69" t="s">
        <v>382</v>
      </c>
      <c r="H1576" s="69" t="s">
        <v>383</v>
      </c>
      <c r="I1576" s="69" t="s">
        <v>398</v>
      </c>
      <c r="J1576" s="77">
        <v>1</v>
      </c>
      <c r="K1576" s="77">
        <v>546</v>
      </c>
      <c r="L1576" s="77">
        <v>546</v>
      </c>
      <c r="M1576" s="69" t="s">
        <v>532</v>
      </c>
      <c r="N1576" s="69" t="s">
        <v>4491</v>
      </c>
    </row>
    <row r="1577" spans="1:14" ht="20.100000000000001" customHeight="1">
      <c r="A1577" s="69" t="s">
        <v>126</v>
      </c>
      <c r="B1577" s="69" t="s">
        <v>126</v>
      </c>
      <c r="C1577" s="69" t="s">
        <v>699</v>
      </c>
      <c r="D1577" s="69" t="s">
        <v>4490</v>
      </c>
      <c r="E1577" s="69" t="s">
        <v>548</v>
      </c>
      <c r="F1577" s="69" t="s">
        <v>3632</v>
      </c>
      <c r="G1577" s="69" t="s">
        <v>608</v>
      </c>
      <c r="H1577" s="69" t="s">
        <v>535</v>
      </c>
      <c r="I1577" s="69" t="s">
        <v>414</v>
      </c>
      <c r="J1577" s="77">
        <v>1</v>
      </c>
      <c r="K1577" s="77">
        <v>1129</v>
      </c>
      <c r="L1577" s="77">
        <v>1129</v>
      </c>
      <c r="M1577" s="69" t="s">
        <v>3637</v>
      </c>
      <c r="N1577" s="69" t="s">
        <v>4491</v>
      </c>
    </row>
    <row r="1578" spans="1:14" ht="20.100000000000001" customHeight="1">
      <c r="A1578" s="69" t="s">
        <v>126</v>
      </c>
      <c r="B1578" s="69" t="s">
        <v>126</v>
      </c>
      <c r="C1578" s="69" t="s">
        <v>699</v>
      </c>
      <c r="D1578" s="69" t="s">
        <v>4492</v>
      </c>
      <c r="E1578" s="69" t="s">
        <v>128</v>
      </c>
      <c r="F1578" s="69" t="s">
        <v>576</v>
      </c>
      <c r="G1578" s="69" t="s">
        <v>512</v>
      </c>
      <c r="H1578" s="69" t="s">
        <v>523</v>
      </c>
      <c r="I1578" s="69" t="s">
        <v>411</v>
      </c>
      <c r="J1578" s="77">
        <v>4</v>
      </c>
      <c r="K1578" s="77">
        <v>777</v>
      </c>
      <c r="L1578" s="77">
        <v>3108</v>
      </c>
      <c r="M1578" s="69" t="s">
        <v>3852</v>
      </c>
      <c r="N1578" s="69" t="s">
        <v>4493</v>
      </c>
    </row>
    <row r="1579" spans="1:14" ht="20.100000000000001" customHeight="1">
      <c r="A1579" s="69" t="s">
        <v>126</v>
      </c>
      <c r="B1579" s="69" t="s">
        <v>126</v>
      </c>
      <c r="C1579" s="69" t="s">
        <v>699</v>
      </c>
      <c r="D1579" s="69" t="s">
        <v>4492</v>
      </c>
      <c r="E1579" s="69" t="s">
        <v>128</v>
      </c>
      <c r="F1579" s="69" t="s">
        <v>576</v>
      </c>
      <c r="G1579" s="69" t="s">
        <v>512</v>
      </c>
      <c r="H1579" s="69" t="s">
        <v>523</v>
      </c>
      <c r="I1579" s="69" t="s">
        <v>416</v>
      </c>
      <c r="J1579" s="77">
        <v>1</v>
      </c>
      <c r="K1579" s="77">
        <v>565</v>
      </c>
      <c r="L1579" s="77">
        <v>565</v>
      </c>
      <c r="M1579" s="69" t="s">
        <v>3852</v>
      </c>
      <c r="N1579" s="69" t="s">
        <v>4493</v>
      </c>
    </row>
    <row r="1580" spans="1:14" ht="20.100000000000001" customHeight="1">
      <c r="A1580" s="69" t="s">
        <v>651</v>
      </c>
      <c r="B1580" s="69" t="s">
        <v>126</v>
      </c>
      <c r="C1580" s="69" t="s">
        <v>699</v>
      </c>
      <c r="D1580" s="69" t="s">
        <v>4494</v>
      </c>
      <c r="E1580" s="69" t="s">
        <v>128</v>
      </c>
      <c r="F1580" s="69" t="s">
        <v>576</v>
      </c>
      <c r="G1580" s="69" t="s">
        <v>405</v>
      </c>
      <c r="H1580" s="79" t="s">
        <v>2897</v>
      </c>
      <c r="I1580" s="69" t="s">
        <v>411</v>
      </c>
      <c r="J1580" s="77">
        <v>3</v>
      </c>
      <c r="K1580" s="77">
        <v>910</v>
      </c>
      <c r="L1580" s="77">
        <v>2730</v>
      </c>
      <c r="M1580" s="69" t="s">
        <v>4495</v>
      </c>
      <c r="N1580" s="69" t="s">
        <v>4496</v>
      </c>
    </row>
    <row r="1581" spans="1:14" ht="20.100000000000001" customHeight="1">
      <c r="A1581" s="69" t="s">
        <v>651</v>
      </c>
      <c r="B1581" s="69" t="s">
        <v>126</v>
      </c>
      <c r="C1581" s="69" t="s">
        <v>699</v>
      </c>
      <c r="D1581" s="69" t="s">
        <v>4494</v>
      </c>
      <c r="E1581" s="69" t="s">
        <v>128</v>
      </c>
      <c r="F1581" s="69" t="s">
        <v>576</v>
      </c>
      <c r="G1581" s="69" t="s">
        <v>405</v>
      </c>
      <c r="H1581" s="79" t="s">
        <v>522</v>
      </c>
      <c r="I1581" s="69" t="s">
        <v>389</v>
      </c>
      <c r="J1581" s="77">
        <v>2</v>
      </c>
      <c r="K1581" s="77">
        <v>312</v>
      </c>
      <c r="L1581" s="77">
        <v>624</v>
      </c>
      <c r="M1581" s="69" t="s">
        <v>4497</v>
      </c>
      <c r="N1581" s="69" t="s">
        <v>4496</v>
      </c>
    </row>
    <row r="1582" spans="1:14" ht="20.100000000000001" customHeight="1">
      <c r="A1582" s="69" t="s">
        <v>651</v>
      </c>
      <c r="B1582" s="69" t="s">
        <v>126</v>
      </c>
      <c r="C1582" s="69" t="s">
        <v>699</v>
      </c>
      <c r="D1582" s="69" t="s">
        <v>4498</v>
      </c>
      <c r="E1582" s="69" t="s">
        <v>562</v>
      </c>
      <c r="F1582" s="69" t="s">
        <v>2556</v>
      </c>
      <c r="G1582" s="69" t="s">
        <v>4499</v>
      </c>
      <c r="H1582" s="69" t="s">
        <v>4500</v>
      </c>
      <c r="I1582" s="69" t="s">
        <v>398</v>
      </c>
      <c r="J1582" s="77">
        <v>2</v>
      </c>
      <c r="K1582" s="77">
        <v>1060</v>
      </c>
      <c r="L1582" s="77">
        <v>2120</v>
      </c>
      <c r="M1582" s="69" t="s">
        <v>4501</v>
      </c>
      <c r="N1582" s="69" t="s">
        <v>4502</v>
      </c>
    </row>
    <row r="1583" spans="1:14" ht="20.100000000000001" customHeight="1">
      <c r="A1583" s="69" t="s">
        <v>651</v>
      </c>
      <c r="B1583" s="69" t="s">
        <v>126</v>
      </c>
      <c r="C1583" s="69" t="s">
        <v>699</v>
      </c>
      <c r="D1583" s="69" t="s">
        <v>4498</v>
      </c>
      <c r="E1583" s="69" t="s">
        <v>562</v>
      </c>
      <c r="F1583" s="69" t="s">
        <v>2556</v>
      </c>
      <c r="G1583" s="69" t="s">
        <v>4503</v>
      </c>
      <c r="H1583" s="69" t="s">
        <v>3811</v>
      </c>
      <c r="I1583" s="69" t="s">
        <v>398</v>
      </c>
      <c r="J1583" s="77">
        <v>1</v>
      </c>
      <c r="K1583" s="77">
        <v>336</v>
      </c>
      <c r="L1583" s="77">
        <v>336</v>
      </c>
      <c r="M1583" s="69" t="s">
        <v>4504</v>
      </c>
      <c r="N1583" s="69" t="s">
        <v>4502</v>
      </c>
    </row>
    <row r="1584" spans="1:14" ht="20.100000000000001" customHeight="1">
      <c r="A1584" s="69" t="s">
        <v>651</v>
      </c>
      <c r="B1584" s="69" t="s">
        <v>126</v>
      </c>
      <c r="C1584" s="69" t="s">
        <v>699</v>
      </c>
      <c r="D1584" s="69" t="s">
        <v>4498</v>
      </c>
      <c r="E1584" s="69" t="s">
        <v>562</v>
      </c>
      <c r="F1584" s="69" t="s">
        <v>2556</v>
      </c>
      <c r="G1584" s="69" t="s">
        <v>4505</v>
      </c>
      <c r="H1584" s="69" t="s">
        <v>444</v>
      </c>
      <c r="I1584" s="69" t="s">
        <v>398</v>
      </c>
      <c r="J1584" s="77">
        <v>4</v>
      </c>
      <c r="K1584" s="77">
        <v>405</v>
      </c>
      <c r="L1584" s="77">
        <v>1620</v>
      </c>
      <c r="M1584" s="69" t="s">
        <v>4506</v>
      </c>
      <c r="N1584" s="69" t="s">
        <v>4502</v>
      </c>
    </row>
    <row r="1585" spans="1:14" ht="20.100000000000001" customHeight="1">
      <c r="A1585" s="69" t="s">
        <v>651</v>
      </c>
      <c r="B1585" s="69" t="s">
        <v>126</v>
      </c>
      <c r="C1585" s="69" t="s">
        <v>699</v>
      </c>
      <c r="D1585" s="69" t="s">
        <v>4498</v>
      </c>
      <c r="E1585" s="69" t="s">
        <v>562</v>
      </c>
      <c r="F1585" s="69" t="s">
        <v>2556</v>
      </c>
      <c r="G1585" s="69" t="s">
        <v>4507</v>
      </c>
      <c r="H1585" s="69" t="s">
        <v>4508</v>
      </c>
      <c r="I1585" s="69" t="s">
        <v>423</v>
      </c>
      <c r="J1585" s="77">
        <v>2</v>
      </c>
      <c r="K1585" s="77">
        <v>101</v>
      </c>
      <c r="L1585" s="77">
        <v>202</v>
      </c>
      <c r="M1585" s="69" t="s">
        <v>4509</v>
      </c>
      <c r="N1585" s="69" t="s">
        <v>4502</v>
      </c>
    </row>
    <row r="1586" spans="1:14" ht="20.100000000000001" customHeight="1">
      <c r="A1586" s="69" t="s">
        <v>651</v>
      </c>
      <c r="B1586" s="69" t="s">
        <v>126</v>
      </c>
      <c r="C1586" s="69" t="s">
        <v>699</v>
      </c>
      <c r="D1586" s="69" t="s">
        <v>4498</v>
      </c>
      <c r="E1586" s="69" t="s">
        <v>562</v>
      </c>
      <c r="F1586" s="69" t="s">
        <v>2556</v>
      </c>
      <c r="G1586" s="69" t="s">
        <v>4510</v>
      </c>
      <c r="H1586" s="69" t="s">
        <v>521</v>
      </c>
      <c r="I1586" s="69" t="s">
        <v>400</v>
      </c>
      <c r="J1586" s="77">
        <v>2</v>
      </c>
      <c r="K1586" s="77">
        <v>155</v>
      </c>
      <c r="L1586" s="77">
        <v>310</v>
      </c>
      <c r="M1586" s="69" t="s">
        <v>4511</v>
      </c>
      <c r="N1586" s="69" t="s">
        <v>4502</v>
      </c>
    </row>
    <row r="1587" spans="1:14" ht="20.100000000000001" customHeight="1">
      <c r="A1587" s="69" t="s">
        <v>651</v>
      </c>
      <c r="B1587" s="69" t="s">
        <v>126</v>
      </c>
      <c r="C1587" s="69" t="s">
        <v>699</v>
      </c>
      <c r="D1587" s="69" t="s">
        <v>4498</v>
      </c>
      <c r="E1587" s="69" t="s">
        <v>562</v>
      </c>
      <c r="F1587" s="69" t="s">
        <v>2556</v>
      </c>
      <c r="G1587" s="69" t="s">
        <v>4512</v>
      </c>
      <c r="H1587" s="69" t="s">
        <v>521</v>
      </c>
      <c r="I1587" s="69" t="s">
        <v>399</v>
      </c>
      <c r="J1587" s="77">
        <v>3</v>
      </c>
      <c r="K1587" s="77">
        <v>205</v>
      </c>
      <c r="L1587" s="77">
        <v>615</v>
      </c>
      <c r="M1587" s="69" t="s">
        <v>4511</v>
      </c>
      <c r="N1587" s="69" t="s">
        <v>4502</v>
      </c>
    </row>
    <row r="1588" spans="1:14" ht="20.100000000000001" customHeight="1">
      <c r="A1588" s="69" t="s">
        <v>651</v>
      </c>
      <c r="B1588" s="69" t="s">
        <v>126</v>
      </c>
      <c r="C1588" s="69" t="s">
        <v>699</v>
      </c>
      <c r="D1588" s="69" t="s">
        <v>4498</v>
      </c>
      <c r="E1588" s="69" t="s">
        <v>562</v>
      </c>
      <c r="F1588" s="69" t="s">
        <v>2556</v>
      </c>
      <c r="G1588" s="69" t="s">
        <v>4512</v>
      </c>
      <c r="H1588" s="69" t="s">
        <v>521</v>
      </c>
      <c r="I1588" s="69" t="s">
        <v>389</v>
      </c>
      <c r="J1588" s="77">
        <v>3</v>
      </c>
      <c r="K1588" s="77">
        <v>252</v>
      </c>
      <c r="L1588" s="77">
        <v>756</v>
      </c>
      <c r="M1588" s="69" t="s">
        <v>4511</v>
      </c>
      <c r="N1588" s="69" t="s">
        <v>4502</v>
      </c>
    </row>
    <row r="1589" spans="1:14" ht="20.100000000000001" customHeight="1">
      <c r="A1589" s="69" t="s">
        <v>651</v>
      </c>
      <c r="B1589" s="69" t="s">
        <v>126</v>
      </c>
      <c r="C1589" s="69" t="s">
        <v>699</v>
      </c>
      <c r="D1589" s="69" t="s">
        <v>4513</v>
      </c>
      <c r="E1589" s="69" t="s">
        <v>562</v>
      </c>
      <c r="F1589" s="69" t="s">
        <v>2700</v>
      </c>
      <c r="G1589" s="69" t="s">
        <v>406</v>
      </c>
      <c r="H1589" s="69" t="s">
        <v>4514</v>
      </c>
      <c r="I1589" s="69" t="s">
        <v>432</v>
      </c>
      <c r="J1589" s="77">
        <v>1</v>
      </c>
      <c r="K1589" s="77">
        <v>42.7</v>
      </c>
      <c r="L1589" s="77">
        <v>42.7</v>
      </c>
      <c r="M1589" s="69" t="s">
        <v>3809</v>
      </c>
      <c r="N1589" s="69" t="s">
        <v>4502</v>
      </c>
    </row>
    <row r="1590" spans="1:14" ht="20.100000000000001" customHeight="1">
      <c r="A1590" s="69" t="s">
        <v>651</v>
      </c>
      <c r="B1590" s="69" t="s">
        <v>126</v>
      </c>
      <c r="C1590" s="69" t="s">
        <v>699</v>
      </c>
      <c r="D1590" s="69" t="s">
        <v>4513</v>
      </c>
      <c r="E1590" s="69" t="s">
        <v>562</v>
      </c>
      <c r="F1590" s="69" t="s">
        <v>2700</v>
      </c>
      <c r="G1590" s="69" t="s">
        <v>4515</v>
      </c>
      <c r="H1590" s="69" t="s">
        <v>4516</v>
      </c>
      <c r="I1590" s="69" t="s">
        <v>432</v>
      </c>
      <c r="J1590" s="77">
        <v>1</v>
      </c>
      <c r="K1590" s="77">
        <v>36.4</v>
      </c>
      <c r="L1590" s="77">
        <v>36.4</v>
      </c>
      <c r="M1590" s="69" t="s">
        <v>3809</v>
      </c>
      <c r="N1590" s="69" t="s">
        <v>4502</v>
      </c>
    </row>
    <row r="1591" spans="1:14" ht="20.100000000000001" customHeight="1">
      <c r="A1591" s="69" t="s">
        <v>651</v>
      </c>
      <c r="B1591" s="69" t="s">
        <v>126</v>
      </c>
      <c r="C1591" s="69" t="s">
        <v>699</v>
      </c>
      <c r="D1591" s="69" t="s">
        <v>4513</v>
      </c>
      <c r="E1591" s="69" t="s">
        <v>562</v>
      </c>
      <c r="F1591" s="69" t="s">
        <v>2700</v>
      </c>
      <c r="G1591" s="69" t="s">
        <v>4517</v>
      </c>
      <c r="H1591" s="69" t="s">
        <v>4518</v>
      </c>
      <c r="I1591" s="69" t="s">
        <v>432</v>
      </c>
      <c r="J1591" s="77">
        <v>1</v>
      </c>
      <c r="K1591" s="77">
        <v>42.7</v>
      </c>
      <c r="L1591" s="77">
        <v>42.7</v>
      </c>
      <c r="M1591" s="69" t="s">
        <v>3809</v>
      </c>
      <c r="N1591" s="69" t="s">
        <v>4502</v>
      </c>
    </row>
    <row r="1592" spans="1:14" ht="20.100000000000001" customHeight="1">
      <c r="A1592" s="69" t="s">
        <v>651</v>
      </c>
      <c r="B1592" s="69" t="s">
        <v>126</v>
      </c>
      <c r="C1592" s="69" t="s">
        <v>699</v>
      </c>
      <c r="D1592" s="69" t="s">
        <v>4513</v>
      </c>
      <c r="E1592" s="69" t="s">
        <v>562</v>
      </c>
      <c r="F1592" s="69" t="s">
        <v>2700</v>
      </c>
      <c r="G1592" s="69" t="s">
        <v>4517</v>
      </c>
      <c r="H1592" s="69" t="s">
        <v>4518</v>
      </c>
      <c r="I1592" s="69" t="s">
        <v>419</v>
      </c>
      <c r="J1592" s="77">
        <v>1</v>
      </c>
      <c r="K1592" s="77">
        <v>25.1</v>
      </c>
      <c r="L1592" s="77">
        <v>25.1</v>
      </c>
      <c r="M1592" s="69" t="s">
        <v>3809</v>
      </c>
      <c r="N1592" s="69" t="s">
        <v>4502</v>
      </c>
    </row>
    <row r="1593" spans="1:14" ht="20.100000000000001" customHeight="1">
      <c r="A1593" s="69" t="s">
        <v>651</v>
      </c>
      <c r="B1593" s="69" t="s">
        <v>126</v>
      </c>
      <c r="C1593" s="69" t="s">
        <v>699</v>
      </c>
      <c r="D1593" s="69" t="s">
        <v>4513</v>
      </c>
      <c r="E1593" s="69" t="s">
        <v>562</v>
      </c>
      <c r="F1593" s="69" t="s">
        <v>2700</v>
      </c>
      <c r="G1593" s="69" t="s">
        <v>4519</v>
      </c>
      <c r="H1593" s="69" t="s">
        <v>4520</v>
      </c>
      <c r="I1593" s="69" t="s">
        <v>419</v>
      </c>
      <c r="J1593" s="77">
        <v>4</v>
      </c>
      <c r="K1593" s="77">
        <v>16.899999999999999</v>
      </c>
      <c r="L1593" s="77">
        <v>67.599999999999994</v>
      </c>
      <c r="M1593" s="69" t="s">
        <v>3809</v>
      </c>
      <c r="N1593" s="69" t="s">
        <v>4502</v>
      </c>
    </row>
    <row r="1594" spans="1:14" ht="20.100000000000001" customHeight="1">
      <c r="A1594" s="69" t="s">
        <v>651</v>
      </c>
      <c r="B1594" s="69" t="s">
        <v>126</v>
      </c>
      <c r="C1594" s="69" t="s">
        <v>699</v>
      </c>
      <c r="D1594" s="69" t="s">
        <v>4521</v>
      </c>
      <c r="E1594" s="69" t="s">
        <v>128</v>
      </c>
      <c r="F1594" s="69" t="s">
        <v>576</v>
      </c>
      <c r="G1594" s="69" t="s">
        <v>4522</v>
      </c>
      <c r="H1594" s="69" t="s">
        <v>585</v>
      </c>
      <c r="I1594" s="69" t="s">
        <v>398</v>
      </c>
      <c r="J1594" s="77">
        <v>7</v>
      </c>
      <c r="K1594" s="77">
        <v>225</v>
      </c>
      <c r="L1594" s="77">
        <v>1575</v>
      </c>
      <c r="M1594" s="69" t="s">
        <v>4523</v>
      </c>
      <c r="N1594" s="69" t="s">
        <v>4502</v>
      </c>
    </row>
    <row r="1595" spans="1:14" ht="20.100000000000001" customHeight="1">
      <c r="A1595" s="69" t="s">
        <v>651</v>
      </c>
      <c r="B1595" s="69" t="s">
        <v>126</v>
      </c>
      <c r="C1595" s="69" t="s">
        <v>699</v>
      </c>
      <c r="D1595" s="69" t="s">
        <v>4521</v>
      </c>
      <c r="E1595" s="69" t="s">
        <v>128</v>
      </c>
      <c r="F1595" s="69" t="s">
        <v>576</v>
      </c>
      <c r="G1595" s="69" t="s">
        <v>4524</v>
      </c>
      <c r="H1595" s="69" t="s">
        <v>2615</v>
      </c>
      <c r="I1595" s="69" t="s">
        <v>398</v>
      </c>
      <c r="J1595" s="77">
        <v>4</v>
      </c>
      <c r="K1595" s="77">
        <v>200</v>
      </c>
      <c r="L1595" s="77">
        <v>800</v>
      </c>
      <c r="M1595" s="69" t="s">
        <v>4525</v>
      </c>
      <c r="N1595" s="69" t="s">
        <v>4502</v>
      </c>
    </row>
    <row r="1596" spans="1:14" ht="20.100000000000001" customHeight="1">
      <c r="A1596" s="69" t="s">
        <v>651</v>
      </c>
      <c r="B1596" s="69" t="s">
        <v>126</v>
      </c>
      <c r="C1596" s="69" t="s">
        <v>699</v>
      </c>
      <c r="D1596" s="69" t="s">
        <v>4526</v>
      </c>
      <c r="E1596" s="69" t="s">
        <v>548</v>
      </c>
      <c r="F1596" s="69" t="s">
        <v>3661</v>
      </c>
      <c r="G1596" s="69" t="s">
        <v>382</v>
      </c>
      <c r="H1596" s="69" t="s">
        <v>3666</v>
      </c>
      <c r="I1596" s="69" t="s">
        <v>398</v>
      </c>
      <c r="J1596" s="77">
        <v>4</v>
      </c>
      <c r="K1596" s="77">
        <v>2798</v>
      </c>
      <c r="L1596" s="77">
        <v>11192</v>
      </c>
      <c r="M1596" s="69" t="s">
        <v>4527</v>
      </c>
      <c r="N1596" s="69" t="s">
        <v>4502</v>
      </c>
    </row>
    <row r="1597" spans="1:14" ht="20.100000000000001" customHeight="1">
      <c r="A1597" s="69" t="s">
        <v>167</v>
      </c>
      <c r="B1597" s="69" t="s">
        <v>167</v>
      </c>
      <c r="C1597" s="69" t="s">
        <v>699</v>
      </c>
      <c r="D1597" s="69" t="s">
        <v>4528</v>
      </c>
      <c r="E1597" s="69" t="s">
        <v>562</v>
      </c>
      <c r="F1597" s="69" t="s">
        <v>50</v>
      </c>
      <c r="G1597" s="69" t="s">
        <v>4529</v>
      </c>
      <c r="H1597" s="69" t="s">
        <v>4530</v>
      </c>
      <c r="I1597" s="69" t="s">
        <v>414</v>
      </c>
      <c r="J1597" s="77">
        <v>2</v>
      </c>
      <c r="K1597" s="77">
        <v>685</v>
      </c>
      <c r="L1597" s="77">
        <v>1370</v>
      </c>
      <c r="M1597" s="69" t="s">
        <v>4531</v>
      </c>
      <c r="N1597" s="69" t="s">
        <v>4532</v>
      </c>
    </row>
    <row r="1598" spans="1:14" ht="20.100000000000001" customHeight="1">
      <c r="A1598" s="69" t="s">
        <v>167</v>
      </c>
      <c r="B1598" s="69" t="s">
        <v>167</v>
      </c>
      <c r="C1598" s="69" t="s">
        <v>699</v>
      </c>
      <c r="D1598" s="69" t="s">
        <v>4533</v>
      </c>
      <c r="E1598" s="69" t="s">
        <v>548</v>
      </c>
      <c r="F1598" s="69" t="s">
        <v>339</v>
      </c>
      <c r="G1598" s="69" t="s">
        <v>382</v>
      </c>
      <c r="H1598" s="69" t="s">
        <v>545</v>
      </c>
      <c r="I1598" s="69" t="s">
        <v>399</v>
      </c>
      <c r="J1598" s="77">
        <v>8</v>
      </c>
      <c r="K1598" s="77">
        <v>460</v>
      </c>
      <c r="L1598" s="77">
        <v>3680</v>
      </c>
      <c r="M1598" s="69" t="s">
        <v>4534</v>
      </c>
      <c r="N1598" s="69" t="s">
        <v>4535</v>
      </c>
    </row>
    <row r="1599" spans="1:14" ht="20.100000000000001" customHeight="1">
      <c r="A1599" s="69" t="s">
        <v>126</v>
      </c>
      <c r="B1599" s="69" t="s">
        <v>126</v>
      </c>
      <c r="C1599" s="69" t="s">
        <v>699</v>
      </c>
      <c r="D1599" s="69" t="s">
        <v>4536</v>
      </c>
      <c r="E1599" s="69" t="s">
        <v>128</v>
      </c>
      <c r="F1599" s="69" t="s">
        <v>576</v>
      </c>
      <c r="G1599" s="69" t="s">
        <v>4537</v>
      </c>
      <c r="H1599" s="69" t="s">
        <v>4538</v>
      </c>
      <c r="I1599" s="69" t="s">
        <v>389</v>
      </c>
      <c r="J1599" s="77">
        <v>9</v>
      </c>
      <c r="K1599" s="77">
        <v>434</v>
      </c>
      <c r="L1599" s="77">
        <v>3906</v>
      </c>
      <c r="M1599" s="69" t="s">
        <v>4539</v>
      </c>
      <c r="N1599" s="69" t="s">
        <v>4540</v>
      </c>
    </row>
    <row r="1600" spans="1:14" ht="20.100000000000001" customHeight="1">
      <c r="A1600" s="69" t="s">
        <v>126</v>
      </c>
      <c r="B1600" s="69" t="s">
        <v>126</v>
      </c>
      <c r="C1600" s="69" t="s">
        <v>699</v>
      </c>
      <c r="D1600" s="69" t="s">
        <v>4536</v>
      </c>
      <c r="E1600" s="69" t="s">
        <v>128</v>
      </c>
      <c r="F1600" s="69" t="s">
        <v>576</v>
      </c>
      <c r="G1600" s="69" t="s">
        <v>4537</v>
      </c>
      <c r="H1600" s="69" t="s">
        <v>4538</v>
      </c>
      <c r="I1600" s="69" t="s">
        <v>411</v>
      </c>
      <c r="J1600" s="77">
        <v>9</v>
      </c>
      <c r="K1600" s="77">
        <v>1878</v>
      </c>
      <c r="L1600" s="77">
        <v>16902</v>
      </c>
      <c r="M1600" s="69" t="s">
        <v>4541</v>
      </c>
      <c r="N1600" s="69" t="s">
        <v>4542</v>
      </c>
    </row>
    <row r="1601" spans="1:14" ht="20.100000000000001" customHeight="1">
      <c r="A1601" s="69" t="s">
        <v>651</v>
      </c>
      <c r="B1601" s="69" t="s">
        <v>126</v>
      </c>
      <c r="C1601" s="69" t="s">
        <v>699</v>
      </c>
      <c r="D1601" s="69" t="s">
        <v>4543</v>
      </c>
      <c r="E1601" s="69" t="s">
        <v>562</v>
      </c>
      <c r="F1601" s="69" t="s">
        <v>2556</v>
      </c>
      <c r="G1601" s="69" t="s">
        <v>4544</v>
      </c>
      <c r="H1601" s="69" t="s">
        <v>462</v>
      </c>
      <c r="I1601" s="69" t="s">
        <v>399</v>
      </c>
      <c r="J1601" s="77">
        <v>1</v>
      </c>
      <c r="K1601" s="77">
        <v>243</v>
      </c>
      <c r="L1601" s="77">
        <v>243</v>
      </c>
      <c r="M1601" s="69" t="s">
        <v>4545</v>
      </c>
      <c r="N1601" s="69" t="s">
        <v>4546</v>
      </c>
    </row>
    <row r="1602" spans="1:14" ht="20.100000000000001" customHeight="1">
      <c r="A1602" s="69" t="s">
        <v>651</v>
      </c>
      <c r="B1602" s="69" t="s">
        <v>126</v>
      </c>
      <c r="C1602" s="69" t="s">
        <v>699</v>
      </c>
      <c r="D1602" s="69" t="s">
        <v>4543</v>
      </c>
      <c r="E1602" s="69" t="s">
        <v>562</v>
      </c>
      <c r="F1602" s="69" t="s">
        <v>2556</v>
      </c>
      <c r="G1602" s="69" t="s">
        <v>4547</v>
      </c>
      <c r="H1602" s="69" t="s">
        <v>462</v>
      </c>
      <c r="I1602" s="69" t="s">
        <v>398</v>
      </c>
      <c r="J1602" s="77">
        <v>1</v>
      </c>
      <c r="K1602" s="77">
        <v>405</v>
      </c>
      <c r="L1602" s="77">
        <v>405</v>
      </c>
      <c r="M1602" s="69" t="s">
        <v>4545</v>
      </c>
      <c r="N1602" s="69" t="s">
        <v>4546</v>
      </c>
    </row>
    <row r="1603" spans="1:14" ht="20.100000000000001" customHeight="1">
      <c r="A1603" s="69" t="s">
        <v>651</v>
      </c>
      <c r="B1603" s="69" t="s">
        <v>126</v>
      </c>
      <c r="C1603" s="69" t="s">
        <v>699</v>
      </c>
      <c r="D1603" s="69" t="s">
        <v>4543</v>
      </c>
      <c r="E1603" s="69" t="s">
        <v>562</v>
      </c>
      <c r="F1603" s="69" t="s">
        <v>2556</v>
      </c>
      <c r="G1603" s="69" t="s">
        <v>4544</v>
      </c>
      <c r="H1603" s="69" t="s">
        <v>462</v>
      </c>
      <c r="I1603" s="69" t="s">
        <v>398</v>
      </c>
      <c r="J1603" s="77">
        <v>2</v>
      </c>
      <c r="K1603" s="77">
        <v>405</v>
      </c>
      <c r="L1603" s="77">
        <v>810</v>
      </c>
      <c r="M1603" s="69" t="s">
        <v>4545</v>
      </c>
      <c r="N1603" s="69" t="s">
        <v>4546</v>
      </c>
    </row>
    <row r="1604" spans="1:14" ht="20.100000000000001" customHeight="1">
      <c r="A1604" s="69" t="s">
        <v>651</v>
      </c>
      <c r="B1604" s="69" t="s">
        <v>126</v>
      </c>
      <c r="C1604" s="69" t="s">
        <v>699</v>
      </c>
      <c r="D1604" s="69" t="s">
        <v>4543</v>
      </c>
      <c r="E1604" s="69" t="s">
        <v>562</v>
      </c>
      <c r="F1604" s="69" t="s">
        <v>2556</v>
      </c>
      <c r="G1604" s="69" t="s">
        <v>4544</v>
      </c>
      <c r="H1604" s="69" t="s">
        <v>462</v>
      </c>
      <c r="I1604" s="69" t="s">
        <v>400</v>
      </c>
      <c r="J1604" s="77">
        <v>3</v>
      </c>
      <c r="K1604" s="77">
        <v>195</v>
      </c>
      <c r="L1604" s="77">
        <v>585</v>
      </c>
      <c r="M1604" s="69" t="s">
        <v>4545</v>
      </c>
      <c r="N1604" s="69" t="s">
        <v>4546</v>
      </c>
    </row>
    <row r="1605" spans="1:14" ht="20.100000000000001" customHeight="1">
      <c r="A1605" s="69" t="s">
        <v>651</v>
      </c>
      <c r="B1605" s="69" t="s">
        <v>126</v>
      </c>
      <c r="C1605" s="69" t="s">
        <v>699</v>
      </c>
      <c r="D1605" s="69" t="s">
        <v>4543</v>
      </c>
      <c r="E1605" s="69" t="s">
        <v>562</v>
      </c>
      <c r="F1605" s="69" t="s">
        <v>2556</v>
      </c>
      <c r="G1605" s="69" t="s">
        <v>4544</v>
      </c>
      <c r="H1605" s="69" t="s">
        <v>462</v>
      </c>
      <c r="I1605" s="69" t="s">
        <v>414</v>
      </c>
      <c r="J1605" s="77">
        <v>2</v>
      </c>
      <c r="K1605" s="77">
        <v>168</v>
      </c>
      <c r="L1605" s="77">
        <v>336</v>
      </c>
      <c r="M1605" s="69" t="s">
        <v>4545</v>
      </c>
      <c r="N1605" s="69" t="s">
        <v>4546</v>
      </c>
    </row>
    <row r="1606" spans="1:14" ht="20.100000000000001" customHeight="1">
      <c r="A1606" s="69" t="s">
        <v>167</v>
      </c>
      <c r="B1606" s="69" t="s">
        <v>167</v>
      </c>
      <c r="C1606" s="69" t="s">
        <v>699</v>
      </c>
      <c r="D1606" s="69" t="s">
        <v>4548</v>
      </c>
      <c r="E1606" s="69" t="s">
        <v>562</v>
      </c>
      <c r="F1606" s="69" t="s">
        <v>44</v>
      </c>
      <c r="G1606" s="69" t="s">
        <v>4478</v>
      </c>
      <c r="H1606" s="69" t="s">
        <v>443</v>
      </c>
      <c r="I1606" s="69" t="s">
        <v>1567</v>
      </c>
      <c r="J1606" s="77">
        <v>20</v>
      </c>
      <c r="K1606" s="77">
        <v>19</v>
      </c>
      <c r="L1606" s="77">
        <v>380</v>
      </c>
      <c r="M1606" s="69" t="s">
        <v>4359</v>
      </c>
      <c r="N1606" s="69" t="s">
        <v>4479</v>
      </c>
    </row>
    <row r="1607" spans="1:14" ht="20.100000000000001" customHeight="1">
      <c r="A1607" s="69" t="s">
        <v>167</v>
      </c>
      <c r="B1607" s="69" t="s">
        <v>167</v>
      </c>
      <c r="C1607" s="69" t="s">
        <v>699</v>
      </c>
      <c r="D1607" s="69" t="s">
        <v>4548</v>
      </c>
      <c r="E1607" s="69" t="s">
        <v>562</v>
      </c>
      <c r="F1607" s="69" t="s">
        <v>44</v>
      </c>
      <c r="G1607" s="69" t="s">
        <v>4478</v>
      </c>
      <c r="H1607" s="69" t="s">
        <v>443</v>
      </c>
      <c r="I1607" s="69" t="s">
        <v>441</v>
      </c>
      <c r="J1607" s="77">
        <v>16</v>
      </c>
      <c r="K1607" s="77">
        <v>34.5</v>
      </c>
      <c r="L1607" s="77">
        <v>552</v>
      </c>
      <c r="M1607" s="69" t="s">
        <v>4359</v>
      </c>
      <c r="N1607" s="69" t="s">
        <v>4479</v>
      </c>
    </row>
    <row r="1608" spans="1:14" ht="20.100000000000001" customHeight="1">
      <c r="A1608" s="69" t="s">
        <v>167</v>
      </c>
      <c r="B1608" s="69" t="s">
        <v>167</v>
      </c>
      <c r="C1608" s="69" t="s">
        <v>699</v>
      </c>
      <c r="D1608" s="69" t="s">
        <v>4549</v>
      </c>
      <c r="E1608" s="69" t="s">
        <v>562</v>
      </c>
      <c r="F1608" s="69" t="s">
        <v>2512</v>
      </c>
      <c r="G1608" s="69" t="s">
        <v>111</v>
      </c>
      <c r="H1608" s="69" t="s">
        <v>4229</v>
      </c>
      <c r="I1608" s="69" t="s">
        <v>399</v>
      </c>
      <c r="J1608" s="77">
        <v>2</v>
      </c>
      <c r="K1608" s="77">
        <v>392</v>
      </c>
      <c r="L1608" s="77">
        <v>784</v>
      </c>
      <c r="M1608" s="69" t="s">
        <v>4550</v>
      </c>
      <c r="N1608" s="69" t="s">
        <v>4551</v>
      </c>
    </row>
    <row r="1609" spans="1:14" ht="20.100000000000001" customHeight="1">
      <c r="A1609" s="69" t="s">
        <v>167</v>
      </c>
      <c r="B1609" s="69" t="s">
        <v>167</v>
      </c>
      <c r="C1609" s="69" t="s">
        <v>699</v>
      </c>
      <c r="D1609" s="69" t="s">
        <v>4552</v>
      </c>
      <c r="E1609" s="69" t="s">
        <v>128</v>
      </c>
      <c r="F1609" s="69" t="s">
        <v>576</v>
      </c>
      <c r="G1609" s="69" t="s">
        <v>2600</v>
      </c>
      <c r="H1609" s="69" t="s">
        <v>4553</v>
      </c>
      <c r="I1609" s="69" t="s">
        <v>400</v>
      </c>
      <c r="J1609" s="77">
        <v>4</v>
      </c>
      <c r="K1609" s="77">
        <v>91</v>
      </c>
      <c r="L1609" s="77">
        <v>364</v>
      </c>
      <c r="M1609" s="69" t="s">
        <v>4554</v>
      </c>
      <c r="N1609" s="69" t="s">
        <v>4551</v>
      </c>
    </row>
    <row r="1610" spans="1:14" ht="20.100000000000001" customHeight="1">
      <c r="A1610" s="69" t="s">
        <v>126</v>
      </c>
      <c r="B1610" s="69" t="s">
        <v>126</v>
      </c>
      <c r="C1610" s="69" t="s">
        <v>699</v>
      </c>
      <c r="D1610" s="69" t="s">
        <v>4555</v>
      </c>
      <c r="E1610" s="69" t="s">
        <v>548</v>
      </c>
      <c r="F1610" s="69" t="s">
        <v>3632</v>
      </c>
      <c r="G1610" s="69" t="s">
        <v>382</v>
      </c>
      <c r="H1610" s="69" t="s">
        <v>385</v>
      </c>
      <c r="I1610" s="69" t="s">
        <v>399</v>
      </c>
      <c r="J1610" s="77">
        <v>2</v>
      </c>
      <c r="K1610" s="77">
        <v>423</v>
      </c>
      <c r="L1610" s="77">
        <v>846</v>
      </c>
      <c r="M1610" s="69" t="s">
        <v>532</v>
      </c>
      <c r="N1610" s="69" t="s">
        <v>4556</v>
      </c>
    </row>
    <row r="1611" spans="1:14" ht="20.100000000000001" customHeight="1">
      <c r="A1611" s="69" t="s">
        <v>126</v>
      </c>
      <c r="B1611" s="69" t="s">
        <v>126</v>
      </c>
      <c r="C1611" s="69" t="s">
        <v>699</v>
      </c>
      <c r="D1611" s="69" t="s">
        <v>4555</v>
      </c>
      <c r="E1611" s="69" t="s">
        <v>548</v>
      </c>
      <c r="F1611" s="69" t="s">
        <v>3632</v>
      </c>
      <c r="G1611" s="69" t="s">
        <v>608</v>
      </c>
      <c r="H1611" s="69" t="s">
        <v>3636</v>
      </c>
      <c r="I1611" s="69" t="s">
        <v>389</v>
      </c>
      <c r="J1611" s="77">
        <v>4</v>
      </c>
      <c r="K1611" s="77">
        <v>1320</v>
      </c>
      <c r="L1611" s="77">
        <v>5280</v>
      </c>
      <c r="M1611" s="69" t="s">
        <v>3637</v>
      </c>
      <c r="N1611" s="69" t="s">
        <v>4557</v>
      </c>
    </row>
    <row r="1612" spans="1:14" ht="20.100000000000001" customHeight="1">
      <c r="A1612" s="69" t="s">
        <v>126</v>
      </c>
      <c r="B1612" s="69" t="s">
        <v>126</v>
      </c>
      <c r="C1612" s="69" t="s">
        <v>699</v>
      </c>
      <c r="D1612" s="69" t="s">
        <v>4555</v>
      </c>
      <c r="E1612" s="69" t="s">
        <v>548</v>
      </c>
      <c r="F1612" s="69" t="s">
        <v>3632</v>
      </c>
      <c r="G1612" s="69" t="s">
        <v>608</v>
      </c>
      <c r="H1612" s="69" t="s">
        <v>3636</v>
      </c>
      <c r="I1612" s="69" t="s">
        <v>389</v>
      </c>
      <c r="J1612" s="77">
        <v>6</v>
      </c>
      <c r="K1612" s="77">
        <v>1320</v>
      </c>
      <c r="L1612" s="77">
        <v>7920</v>
      </c>
      <c r="M1612" s="69" t="s">
        <v>3637</v>
      </c>
      <c r="N1612" s="69" t="s">
        <v>4557</v>
      </c>
    </row>
    <row r="1613" spans="1:14" ht="20.100000000000001" customHeight="1">
      <c r="A1613" s="69" t="s">
        <v>651</v>
      </c>
      <c r="B1613" s="69" t="s">
        <v>1474</v>
      </c>
      <c r="C1613" s="69" t="s">
        <v>699</v>
      </c>
      <c r="D1613" s="69" t="s">
        <v>4558</v>
      </c>
      <c r="E1613" s="69" t="s">
        <v>548</v>
      </c>
      <c r="F1613" s="69" t="s">
        <v>339</v>
      </c>
      <c r="G1613" s="69" t="s">
        <v>382</v>
      </c>
      <c r="H1613" s="69" t="s">
        <v>646</v>
      </c>
      <c r="I1613" s="69" t="s">
        <v>398</v>
      </c>
      <c r="J1613" s="77">
        <v>2</v>
      </c>
      <c r="K1613" s="77">
        <v>800</v>
      </c>
      <c r="L1613" s="77">
        <v>1600</v>
      </c>
      <c r="M1613" s="69" t="s">
        <v>2746</v>
      </c>
      <c r="N1613" s="69" t="s">
        <v>4559</v>
      </c>
    </row>
    <row r="1614" spans="1:14" ht="20.100000000000001" customHeight="1">
      <c r="A1614" s="69" t="s">
        <v>651</v>
      </c>
      <c r="B1614" s="69" t="s">
        <v>1474</v>
      </c>
      <c r="C1614" s="69" t="s">
        <v>699</v>
      </c>
      <c r="D1614" s="69" t="s">
        <v>4560</v>
      </c>
      <c r="E1614" s="69" t="s">
        <v>562</v>
      </c>
      <c r="F1614" s="69" t="s">
        <v>2649</v>
      </c>
      <c r="G1614" s="69" t="s">
        <v>405</v>
      </c>
      <c r="H1614" s="69" t="s">
        <v>4561</v>
      </c>
      <c r="I1614" s="69" t="s">
        <v>398</v>
      </c>
      <c r="J1614" s="77">
        <v>2</v>
      </c>
      <c r="K1614" s="77">
        <v>579</v>
      </c>
      <c r="L1614" s="77">
        <v>1158</v>
      </c>
      <c r="M1614" s="69" t="s">
        <v>4562</v>
      </c>
      <c r="N1614" s="69" t="s">
        <v>4559</v>
      </c>
    </row>
    <row r="1615" spans="1:14" ht="20.100000000000001" customHeight="1">
      <c r="A1615" s="69" t="s">
        <v>167</v>
      </c>
      <c r="B1615" s="69" t="s">
        <v>167</v>
      </c>
      <c r="C1615" s="69" t="s">
        <v>699</v>
      </c>
      <c r="D1615" s="69" t="s">
        <v>4563</v>
      </c>
      <c r="E1615" s="69" t="s">
        <v>548</v>
      </c>
      <c r="F1615" s="69" t="s">
        <v>339</v>
      </c>
      <c r="G1615" s="69" t="s">
        <v>382</v>
      </c>
      <c r="H1615" s="69" t="s">
        <v>424</v>
      </c>
      <c r="I1615" s="69" t="s">
        <v>432</v>
      </c>
      <c r="J1615" s="77">
        <v>8</v>
      </c>
      <c r="K1615" s="77">
        <v>800</v>
      </c>
      <c r="L1615" s="77">
        <v>6400</v>
      </c>
      <c r="M1615" s="69" t="s">
        <v>4564</v>
      </c>
      <c r="N1615" s="69" t="s">
        <v>4565</v>
      </c>
    </row>
    <row r="1616" spans="1:14" ht="20.100000000000001" customHeight="1">
      <c r="A1616" s="69" t="s">
        <v>167</v>
      </c>
      <c r="B1616" s="69" t="s">
        <v>167</v>
      </c>
      <c r="C1616" s="69" t="s">
        <v>699</v>
      </c>
      <c r="D1616" s="69" t="s">
        <v>4563</v>
      </c>
      <c r="E1616" s="69" t="s">
        <v>548</v>
      </c>
      <c r="F1616" s="69" t="s">
        <v>339</v>
      </c>
      <c r="G1616" s="69" t="s">
        <v>382</v>
      </c>
      <c r="H1616" s="69" t="s">
        <v>424</v>
      </c>
      <c r="I1616" s="69" t="s">
        <v>400</v>
      </c>
      <c r="J1616" s="77">
        <v>5</v>
      </c>
      <c r="K1616" s="77">
        <v>800</v>
      </c>
      <c r="L1616" s="77">
        <v>4000</v>
      </c>
      <c r="M1616" s="69" t="s">
        <v>4564</v>
      </c>
      <c r="N1616" s="69" t="s">
        <v>4565</v>
      </c>
    </row>
    <row r="1617" spans="1:14" ht="20.100000000000001" customHeight="1">
      <c r="A1617" s="69" t="s">
        <v>167</v>
      </c>
      <c r="B1617" s="69" t="s">
        <v>167</v>
      </c>
      <c r="C1617" s="69" t="s">
        <v>699</v>
      </c>
      <c r="D1617" s="69" t="s">
        <v>4563</v>
      </c>
      <c r="E1617" s="69" t="s">
        <v>548</v>
      </c>
      <c r="F1617" s="69" t="s">
        <v>339</v>
      </c>
      <c r="G1617" s="69" t="s">
        <v>382</v>
      </c>
      <c r="H1617" s="69" t="s">
        <v>424</v>
      </c>
      <c r="I1617" s="69" t="s">
        <v>419</v>
      </c>
      <c r="J1617" s="77">
        <v>4</v>
      </c>
      <c r="K1617" s="77">
        <v>300</v>
      </c>
      <c r="L1617" s="77">
        <v>1200</v>
      </c>
      <c r="M1617" s="69" t="s">
        <v>4566</v>
      </c>
      <c r="N1617" s="69" t="s">
        <v>4565</v>
      </c>
    </row>
    <row r="1618" spans="1:14" ht="20.100000000000001" customHeight="1">
      <c r="A1618" s="69" t="s">
        <v>167</v>
      </c>
      <c r="B1618" s="69" t="s">
        <v>167</v>
      </c>
      <c r="C1618" s="69" t="s">
        <v>699</v>
      </c>
      <c r="D1618" s="69" t="s">
        <v>4563</v>
      </c>
      <c r="E1618" s="69" t="s">
        <v>548</v>
      </c>
      <c r="F1618" s="69" t="s">
        <v>339</v>
      </c>
      <c r="G1618" s="69" t="s">
        <v>382</v>
      </c>
      <c r="H1618" s="69" t="s">
        <v>424</v>
      </c>
      <c r="I1618" s="69" t="s">
        <v>428</v>
      </c>
      <c r="J1618" s="77">
        <v>6</v>
      </c>
      <c r="K1618" s="77">
        <v>300</v>
      </c>
      <c r="L1618" s="77">
        <v>1800</v>
      </c>
      <c r="M1618" s="69" t="s">
        <v>4566</v>
      </c>
      <c r="N1618" s="69" t="s">
        <v>4565</v>
      </c>
    </row>
    <row r="1619" spans="1:14" ht="20.100000000000001" customHeight="1">
      <c r="A1619" s="69" t="s">
        <v>167</v>
      </c>
      <c r="B1619" s="69" t="s">
        <v>167</v>
      </c>
      <c r="C1619" s="69" t="s">
        <v>699</v>
      </c>
      <c r="D1619" s="69" t="s">
        <v>4563</v>
      </c>
      <c r="E1619" s="69" t="s">
        <v>548</v>
      </c>
      <c r="F1619" s="69" t="s">
        <v>339</v>
      </c>
      <c r="G1619" s="69" t="s">
        <v>382</v>
      </c>
      <c r="H1619" s="69" t="s">
        <v>424</v>
      </c>
      <c r="I1619" s="69" t="s">
        <v>423</v>
      </c>
      <c r="J1619" s="77">
        <v>40</v>
      </c>
      <c r="K1619" s="77">
        <v>300</v>
      </c>
      <c r="L1619" s="77">
        <v>12000</v>
      </c>
      <c r="M1619" s="69" t="s">
        <v>4566</v>
      </c>
      <c r="N1619" s="69" t="s">
        <v>4565</v>
      </c>
    </row>
    <row r="1620" spans="1:14" ht="20.100000000000001" customHeight="1">
      <c r="A1620" s="69" t="s">
        <v>167</v>
      </c>
      <c r="B1620" s="69" t="s">
        <v>167</v>
      </c>
      <c r="C1620" s="69" t="s">
        <v>699</v>
      </c>
      <c r="D1620" s="69" t="s">
        <v>4563</v>
      </c>
      <c r="E1620" s="69" t="s">
        <v>548</v>
      </c>
      <c r="F1620" s="69" t="s">
        <v>339</v>
      </c>
      <c r="G1620" s="69" t="s">
        <v>382</v>
      </c>
      <c r="H1620" s="69" t="s">
        <v>424</v>
      </c>
      <c r="I1620" s="69" t="s">
        <v>400</v>
      </c>
      <c r="J1620" s="77">
        <v>4</v>
      </c>
      <c r="K1620" s="77">
        <v>300</v>
      </c>
      <c r="L1620" s="77">
        <v>1200</v>
      </c>
      <c r="M1620" s="69" t="s">
        <v>4566</v>
      </c>
      <c r="N1620" s="69" t="s">
        <v>4565</v>
      </c>
    </row>
    <row r="1621" spans="1:14" ht="20.100000000000001" customHeight="1">
      <c r="A1621" s="69" t="s">
        <v>167</v>
      </c>
      <c r="B1621" s="69" t="s">
        <v>167</v>
      </c>
      <c r="C1621" s="69" t="s">
        <v>699</v>
      </c>
      <c r="D1621" s="69" t="s">
        <v>4567</v>
      </c>
      <c r="E1621" s="69" t="s">
        <v>562</v>
      </c>
      <c r="F1621" s="69" t="s">
        <v>2512</v>
      </c>
      <c r="G1621" s="69" t="s">
        <v>412</v>
      </c>
      <c r="H1621" s="69" t="s">
        <v>4568</v>
      </c>
      <c r="I1621" s="69" t="s">
        <v>423</v>
      </c>
      <c r="J1621" s="77">
        <v>3</v>
      </c>
      <c r="K1621" s="77">
        <v>305</v>
      </c>
      <c r="L1621" s="77">
        <v>915</v>
      </c>
      <c r="M1621" s="69" t="s">
        <v>4569</v>
      </c>
      <c r="N1621" s="69" t="s">
        <v>4570</v>
      </c>
    </row>
    <row r="1622" spans="1:14" ht="20.100000000000001" customHeight="1">
      <c r="A1622" s="69" t="s">
        <v>167</v>
      </c>
      <c r="B1622" s="69" t="s">
        <v>167</v>
      </c>
      <c r="C1622" s="69" t="s">
        <v>699</v>
      </c>
      <c r="D1622" s="69" t="s">
        <v>4567</v>
      </c>
      <c r="E1622" s="69" t="s">
        <v>562</v>
      </c>
      <c r="F1622" s="69" t="s">
        <v>2512</v>
      </c>
      <c r="G1622" s="69" t="s">
        <v>412</v>
      </c>
      <c r="H1622" s="69" t="s">
        <v>4568</v>
      </c>
      <c r="I1622" s="69" t="s">
        <v>428</v>
      </c>
      <c r="J1622" s="77">
        <v>4</v>
      </c>
      <c r="K1622" s="77">
        <v>236</v>
      </c>
      <c r="L1622" s="77">
        <v>944</v>
      </c>
      <c r="M1622" s="69" t="s">
        <v>4569</v>
      </c>
      <c r="N1622" s="69" t="s">
        <v>4570</v>
      </c>
    </row>
    <row r="1623" spans="1:14" ht="20.100000000000001" customHeight="1">
      <c r="A1623" s="69" t="s">
        <v>167</v>
      </c>
      <c r="B1623" s="69" t="s">
        <v>167</v>
      </c>
      <c r="C1623" s="69" t="s">
        <v>699</v>
      </c>
      <c r="D1623" s="69" t="s">
        <v>4567</v>
      </c>
      <c r="E1623" s="69" t="s">
        <v>562</v>
      </c>
      <c r="F1623" s="69" t="s">
        <v>2512</v>
      </c>
      <c r="G1623" s="69" t="s">
        <v>2908</v>
      </c>
      <c r="H1623" s="69" t="s">
        <v>407</v>
      </c>
      <c r="I1623" s="69" t="s">
        <v>423</v>
      </c>
      <c r="J1623" s="77">
        <v>3</v>
      </c>
      <c r="K1623" s="77">
        <v>287</v>
      </c>
      <c r="L1623" s="77">
        <v>861</v>
      </c>
      <c r="M1623" s="69" t="s">
        <v>4571</v>
      </c>
      <c r="N1623" s="69" t="s">
        <v>4572</v>
      </c>
    </row>
    <row r="1624" spans="1:14" ht="20.100000000000001" customHeight="1">
      <c r="A1624" s="69" t="s">
        <v>167</v>
      </c>
      <c r="B1624" s="69" t="s">
        <v>167</v>
      </c>
      <c r="C1624" s="69" t="s">
        <v>699</v>
      </c>
      <c r="D1624" s="69" t="s">
        <v>4567</v>
      </c>
      <c r="E1624" s="69" t="s">
        <v>562</v>
      </c>
      <c r="F1624" s="69" t="s">
        <v>2512</v>
      </c>
      <c r="G1624" s="69" t="s">
        <v>549</v>
      </c>
      <c r="H1624" s="69" t="s">
        <v>2515</v>
      </c>
      <c r="I1624" s="69" t="s">
        <v>423</v>
      </c>
      <c r="J1624" s="77">
        <v>8</v>
      </c>
      <c r="K1624" s="77">
        <v>379</v>
      </c>
      <c r="L1624" s="77">
        <v>3032</v>
      </c>
      <c r="M1624" s="69" t="s">
        <v>4573</v>
      </c>
      <c r="N1624" s="69" t="s">
        <v>4572</v>
      </c>
    </row>
    <row r="1625" spans="1:14" ht="20.100000000000001" customHeight="1">
      <c r="A1625" s="69" t="s">
        <v>167</v>
      </c>
      <c r="B1625" s="69" t="s">
        <v>167</v>
      </c>
      <c r="C1625" s="69" t="s">
        <v>699</v>
      </c>
      <c r="D1625" s="69" t="s">
        <v>4567</v>
      </c>
      <c r="E1625" s="69" t="s">
        <v>562</v>
      </c>
      <c r="F1625" s="69" t="s">
        <v>2512</v>
      </c>
      <c r="G1625" s="69" t="s">
        <v>4574</v>
      </c>
      <c r="H1625" s="69" t="s">
        <v>2787</v>
      </c>
      <c r="I1625" s="69" t="s">
        <v>389</v>
      </c>
      <c r="J1625" s="77">
        <v>2</v>
      </c>
      <c r="K1625" s="77">
        <v>531</v>
      </c>
      <c r="L1625" s="77">
        <v>1062</v>
      </c>
      <c r="M1625" s="69" t="s">
        <v>4575</v>
      </c>
      <c r="N1625" s="69" t="s">
        <v>4572</v>
      </c>
    </row>
    <row r="1626" spans="1:14" ht="20.100000000000001" customHeight="1">
      <c r="A1626" s="69" t="s">
        <v>167</v>
      </c>
      <c r="B1626" s="69" t="s">
        <v>167</v>
      </c>
      <c r="C1626" s="69" t="s">
        <v>699</v>
      </c>
      <c r="D1626" s="69" t="s">
        <v>4576</v>
      </c>
      <c r="E1626" s="69" t="s">
        <v>562</v>
      </c>
      <c r="F1626" s="69" t="s">
        <v>4282</v>
      </c>
      <c r="G1626" s="69" t="s">
        <v>111</v>
      </c>
      <c r="H1626" s="69" t="s">
        <v>4577</v>
      </c>
      <c r="I1626" s="69" t="s">
        <v>399</v>
      </c>
      <c r="J1626" s="77">
        <v>3</v>
      </c>
      <c r="K1626" s="77">
        <v>395</v>
      </c>
      <c r="L1626" s="77">
        <v>1185</v>
      </c>
      <c r="M1626" s="69" t="s">
        <v>4578</v>
      </c>
      <c r="N1626" s="69" t="s">
        <v>4572</v>
      </c>
    </row>
    <row r="1627" spans="1:14" ht="20.100000000000001" customHeight="1">
      <c r="A1627" s="69" t="s">
        <v>167</v>
      </c>
      <c r="B1627" s="69" t="s">
        <v>167</v>
      </c>
      <c r="C1627" s="69" t="s">
        <v>699</v>
      </c>
      <c r="D1627" s="69" t="s">
        <v>4576</v>
      </c>
      <c r="E1627" s="69" t="s">
        <v>562</v>
      </c>
      <c r="F1627" s="69" t="s">
        <v>4282</v>
      </c>
      <c r="G1627" s="69" t="s">
        <v>111</v>
      </c>
      <c r="H1627" s="69" t="s">
        <v>4577</v>
      </c>
      <c r="I1627" s="69" t="s">
        <v>399</v>
      </c>
      <c r="J1627" s="77">
        <v>1</v>
      </c>
      <c r="K1627" s="77">
        <v>395</v>
      </c>
      <c r="L1627" s="77">
        <v>395</v>
      </c>
      <c r="M1627" s="69" t="s">
        <v>4579</v>
      </c>
      <c r="N1627" s="69" t="s">
        <v>4572</v>
      </c>
    </row>
    <row r="1628" spans="1:14" ht="20.100000000000001" customHeight="1">
      <c r="A1628" s="69" t="s">
        <v>167</v>
      </c>
      <c r="B1628" s="69" t="s">
        <v>167</v>
      </c>
      <c r="C1628" s="69" t="s">
        <v>699</v>
      </c>
      <c r="D1628" s="69" t="s">
        <v>4580</v>
      </c>
      <c r="E1628" s="69" t="s">
        <v>562</v>
      </c>
      <c r="F1628" s="69" t="s">
        <v>2976</v>
      </c>
      <c r="G1628" s="69" t="s">
        <v>106</v>
      </c>
      <c r="H1628" s="69" t="s">
        <v>417</v>
      </c>
      <c r="I1628" s="69" t="s">
        <v>389</v>
      </c>
      <c r="J1628" s="77">
        <v>1</v>
      </c>
      <c r="K1628" s="77">
        <v>432</v>
      </c>
      <c r="L1628" s="77">
        <v>432</v>
      </c>
      <c r="M1628" s="69" t="s">
        <v>4579</v>
      </c>
      <c r="N1628" s="69" t="s">
        <v>4572</v>
      </c>
    </row>
    <row r="1629" spans="1:14" ht="20.100000000000001" customHeight="1">
      <c r="A1629" s="69" t="s">
        <v>167</v>
      </c>
      <c r="B1629" s="69" t="s">
        <v>167</v>
      </c>
      <c r="C1629" s="69" t="s">
        <v>699</v>
      </c>
      <c r="D1629" s="69" t="s">
        <v>4581</v>
      </c>
      <c r="E1629" s="69" t="s">
        <v>562</v>
      </c>
      <c r="F1629" s="69" t="s">
        <v>2649</v>
      </c>
      <c r="G1629" s="69" t="s">
        <v>2600</v>
      </c>
      <c r="H1629" s="69" t="s">
        <v>497</v>
      </c>
      <c r="I1629" s="69" t="s">
        <v>399</v>
      </c>
      <c r="J1629" s="77">
        <v>5</v>
      </c>
      <c r="K1629" s="77">
        <v>346</v>
      </c>
      <c r="L1629" s="77">
        <v>1730</v>
      </c>
      <c r="M1629" s="69" t="s">
        <v>4582</v>
      </c>
      <c r="N1629" s="69" t="s">
        <v>4572</v>
      </c>
    </row>
    <row r="1630" spans="1:14" ht="20.100000000000001" customHeight="1">
      <c r="A1630" s="69" t="s">
        <v>167</v>
      </c>
      <c r="B1630" s="69" t="s">
        <v>167</v>
      </c>
      <c r="C1630" s="69" t="s">
        <v>699</v>
      </c>
      <c r="D1630" s="69" t="s">
        <v>4581</v>
      </c>
      <c r="E1630" s="69" t="s">
        <v>562</v>
      </c>
      <c r="F1630" s="69" t="s">
        <v>2649</v>
      </c>
      <c r="G1630" s="69" t="s">
        <v>2600</v>
      </c>
      <c r="H1630" s="69" t="s">
        <v>497</v>
      </c>
      <c r="I1630" s="69" t="s">
        <v>389</v>
      </c>
      <c r="J1630" s="77">
        <v>3</v>
      </c>
      <c r="K1630" s="77">
        <v>486</v>
      </c>
      <c r="L1630" s="77">
        <v>1458</v>
      </c>
      <c r="M1630" s="69" t="s">
        <v>4582</v>
      </c>
      <c r="N1630" s="69" t="s">
        <v>4572</v>
      </c>
    </row>
    <row r="1631" spans="1:14" ht="20.100000000000001" customHeight="1">
      <c r="A1631" s="69" t="s">
        <v>167</v>
      </c>
      <c r="B1631" s="69" t="s">
        <v>167</v>
      </c>
      <c r="C1631" s="69" t="s">
        <v>699</v>
      </c>
      <c r="D1631" s="69" t="s">
        <v>4583</v>
      </c>
      <c r="E1631" s="69" t="s">
        <v>562</v>
      </c>
      <c r="F1631" s="69" t="s">
        <v>47</v>
      </c>
      <c r="G1631" s="69" t="s">
        <v>82</v>
      </c>
      <c r="H1631" s="69" t="s">
        <v>4396</v>
      </c>
      <c r="I1631" s="69" t="s">
        <v>400</v>
      </c>
      <c r="J1631" s="77">
        <v>1</v>
      </c>
      <c r="K1631" s="77">
        <v>780</v>
      </c>
      <c r="L1631" s="77">
        <v>780</v>
      </c>
      <c r="M1631" s="69" t="s">
        <v>4584</v>
      </c>
      <c r="N1631" s="69" t="s">
        <v>4572</v>
      </c>
    </row>
    <row r="1632" spans="1:14" ht="20.100000000000001" customHeight="1">
      <c r="A1632" s="69" t="s">
        <v>651</v>
      </c>
      <c r="B1632" s="69" t="s">
        <v>126</v>
      </c>
      <c r="C1632" s="69" t="s">
        <v>699</v>
      </c>
      <c r="D1632" s="69" t="s">
        <v>4585</v>
      </c>
      <c r="E1632" s="69" t="s">
        <v>562</v>
      </c>
      <c r="F1632" s="69" t="s">
        <v>2556</v>
      </c>
      <c r="G1632" s="69" t="s">
        <v>406</v>
      </c>
      <c r="H1632" s="69" t="s">
        <v>4586</v>
      </c>
      <c r="I1632" s="69" t="s">
        <v>398</v>
      </c>
      <c r="J1632" s="77">
        <v>6</v>
      </c>
      <c r="K1632" s="77">
        <v>336</v>
      </c>
      <c r="L1632" s="77">
        <v>2016</v>
      </c>
      <c r="M1632" s="69" t="s">
        <v>4587</v>
      </c>
      <c r="N1632" s="69" t="s">
        <v>4588</v>
      </c>
    </row>
    <row r="1633" spans="1:14" ht="20.100000000000001" customHeight="1">
      <c r="A1633" s="69" t="s">
        <v>651</v>
      </c>
      <c r="B1633" s="69" t="s">
        <v>126</v>
      </c>
      <c r="C1633" s="69" t="s">
        <v>699</v>
      </c>
      <c r="D1633" s="69" t="s">
        <v>4585</v>
      </c>
      <c r="E1633" s="69" t="s">
        <v>562</v>
      </c>
      <c r="F1633" s="69" t="s">
        <v>2556</v>
      </c>
      <c r="G1633" s="69" t="s">
        <v>406</v>
      </c>
      <c r="H1633" s="69" t="s">
        <v>4586</v>
      </c>
      <c r="I1633" s="69" t="s">
        <v>400</v>
      </c>
      <c r="J1633" s="77">
        <v>1</v>
      </c>
      <c r="K1633" s="77">
        <v>146</v>
      </c>
      <c r="L1633" s="77">
        <v>146</v>
      </c>
      <c r="M1633" s="69" t="s">
        <v>4587</v>
      </c>
      <c r="N1633" s="69" t="s">
        <v>4588</v>
      </c>
    </row>
    <row r="1634" spans="1:14" ht="20.100000000000001" customHeight="1">
      <c r="A1634" s="69" t="s">
        <v>651</v>
      </c>
      <c r="B1634" s="69" t="s">
        <v>126</v>
      </c>
      <c r="C1634" s="69" t="s">
        <v>699</v>
      </c>
      <c r="D1634" s="69" t="s">
        <v>4585</v>
      </c>
      <c r="E1634" s="69" t="s">
        <v>562</v>
      </c>
      <c r="F1634" s="69" t="s">
        <v>2556</v>
      </c>
      <c r="G1634" s="69" t="s">
        <v>406</v>
      </c>
      <c r="H1634" s="69" t="s">
        <v>4586</v>
      </c>
      <c r="I1634" s="69" t="s">
        <v>399</v>
      </c>
      <c r="J1634" s="77">
        <v>1</v>
      </c>
      <c r="K1634" s="77">
        <v>187</v>
      </c>
      <c r="L1634" s="77">
        <v>187</v>
      </c>
      <c r="M1634" s="69" t="s">
        <v>4587</v>
      </c>
      <c r="N1634" s="69" t="s">
        <v>4588</v>
      </c>
    </row>
    <row r="1635" spans="1:14" ht="20.100000000000001" customHeight="1">
      <c r="A1635" s="69" t="s">
        <v>651</v>
      </c>
      <c r="B1635" s="69" t="s">
        <v>126</v>
      </c>
      <c r="C1635" s="69" t="s">
        <v>699</v>
      </c>
      <c r="D1635" s="69" t="s">
        <v>4585</v>
      </c>
      <c r="E1635" s="69" t="s">
        <v>562</v>
      </c>
      <c r="F1635" s="69" t="s">
        <v>2556</v>
      </c>
      <c r="G1635" s="69" t="s">
        <v>406</v>
      </c>
      <c r="H1635" s="69" t="s">
        <v>4586</v>
      </c>
      <c r="I1635" s="69" t="s">
        <v>414</v>
      </c>
      <c r="J1635" s="77">
        <v>1</v>
      </c>
      <c r="K1635" s="77">
        <v>119</v>
      </c>
      <c r="L1635" s="77">
        <v>119</v>
      </c>
      <c r="M1635" s="69" t="s">
        <v>4587</v>
      </c>
      <c r="N1635" s="69" t="s">
        <v>4588</v>
      </c>
    </row>
    <row r="1636" spans="1:14" ht="20.100000000000001" customHeight="1">
      <c r="A1636" s="69" t="s">
        <v>651</v>
      </c>
      <c r="B1636" s="69" t="s">
        <v>126</v>
      </c>
      <c r="C1636" s="69" t="s">
        <v>699</v>
      </c>
      <c r="D1636" s="69" t="s">
        <v>4585</v>
      </c>
      <c r="E1636" s="69" t="s">
        <v>562</v>
      </c>
      <c r="F1636" s="69" t="s">
        <v>2556</v>
      </c>
      <c r="G1636" s="69" t="s">
        <v>406</v>
      </c>
      <c r="H1636" s="69" t="s">
        <v>4586</v>
      </c>
      <c r="I1636" s="69" t="s">
        <v>422</v>
      </c>
      <c r="J1636" s="77">
        <v>4</v>
      </c>
      <c r="K1636" s="77">
        <v>556</v>
      </c>
      <c r="L1636" s="77">
        <v>2224</v>
      </c>
      <c r="M1636" s="69" t="s">
        <v>4587</v>
      </c>
      <c r="N1636" s="69" t="s">
        <v>4588</v>
      </c>
    </row>
    <row r="1637" spans="1:14" ht="20.100000000000001" customHeight="1">
      <c r="A1637" s="69" t="s">
        <v>651</v>
      </c>
      <c r="B1637" s="69" t="s">
        <v>126</v>
      </c>
      <c r="C1637" s="69" t="s">
        <v>699</v>
      </c>
      <c r="D1637" s="69" t="s">
        <v>4585</v>
      </c>
      <c r="E1637" s="69" t="s">
        <v>562</v>
      </c>
      <c r="F1637" s="69" t="s">
        <v>2556</v>
      </c>
      <c r="G1637" s="69" t="s">
        <v>4589</v>
      </c>
      <c r="H1637" s="69" t="s">
        <v>4590</v>
      </c>
      <c r="I1637" s="69" t="s">
        <v>398</v>
      </c>
      <c r="J1637" s="77">
        <v>4</v>
      </c>
      <c r="K1637" s="77">
        <v>391</v>
      </c>
      <c r="L1637" s="77">
        <v>1564</v>
      </c>
      <c r="M1637" s="69" t="s">
        <v>4591</v>
      </c>
      <c r="N1637" s="69" t="s">
        <v>4588</v>
      </c>
    </row>
    <row r="1638" spans="1:14" ht="20.100000000000001" customHeight="1">
      <c r="A1638" s="69" t="s">
        <v>651</v>
      </c>
      <c r="B1638" s="69" t="s">
        <v>126</v>
      </c>
      <c r="C1638" s="69" t="s">
        <v>699</v>
      </c>
      <c r="D1638" s="69" t="s">
        <v>4585</v>
      </c>
      <c r="E1638" s="69" t="s">
        <v>562</v>
      </c>
      <c r="F1638" s="69" t="s">
        <v>2556</v>
      </c>
      <c r="G1638" s="69" t="s">
        <v>4592</v>
      </c>
      <c r="H1638" s="69" t="s">
        <v>521</v>
      </c>
      <c r="I1638" s="69" t="s">
        <v>416</v>
      </c>
      <c r="J1638" s="77">
        <v>2</v>
      </c>
      <c r="K1638" s="77">
        <v>933</v>
      </c>
      <c r="L1638" s="77">
        <v>1866</v>
      </c>
      <c r="M1638" s="69" t="s">
        <v>4067</v>
      </c>
      <c r="N1638" s="69" t="s">
        <v>4588</v>
      </c>
    </row>
    <row r="1639" spans="1:14" ht="20.100000000000001" customHeight="1">
      <c r="A1639" s="69" t="s">
        <v>651</v>
      </c>
      <c r="B1639" s="69" t="s">
        <v>126</v>
      </c>
      <c r="C1639" s="69" t="s">
        <v>699</v>
      </c>
      <c r="D1639" s="69" t="s">
        <v>4593</v>
      </c>
      <c r="E1639" s="69" t="s">
        <v>128</v>
      </c>
      <c r="F1639" s="69" t="s">
        <v>576</v>
      </c>
      <c r="G1639" s="69" t="s">
        <v>2600</v>
      </c>
      <c r="H1639" s="69" t="s">
        <v>585</v>
      </c>
      <c r="I1639" s="69" t="s">
        <v>398</v>
      </c>
      <c r="J1639" s="77">
        <v>27</v>
      </c>
      <c r="K1639" s="77">
        <v>225</v>
      </c>
      <c r="L1639" s="77">
        <v>6075</v>
      </c>
      <c r="M1639" s="69" t="s">
        <v>4594</v>
      </c>
      <c r="N1639" s="69" t="s">
        <v>4588</v>
      </c>
    </row>
    <row r="1640" spans="1:14" ht="20.100000000000001" customHeight="1">
      <c r="A1640" s="69" t="s">
        <v>651</v>
      </c>
      <c r="B1640" s="69" t="s">
        <v>126</v>
      </c>
      <c r="C1640" s="69" t="s">
        <v>699</v>
      </c>
      <c r="D1640" s="69" t="s">
        <v>4593</v>
      </c>
      <c r="E1640" s="69" t="s">
        <v>128</v>
      </c>
      <c r="F1640" s="69" t="s">
        <v>576</v>
      </c>
      <c r="G1640" s="69" t="s">
        <v>2600</v>
      </c>
      <c r="H1640" s="69" t="s">
        <v>585</v>
      </c>
      <c r="I1640" s="69" t="s">
        <v>400</v>
      </c>
      <c r="J1640" s="77">
        <v>5</v>
      </c>
      <c r="K1640" s="77">
        <v>91</v>
      </c>
      <c r="L1640" s="77">
        <v>455</v>
      </c>
      <c r="M1640" s="69" t="s">
        <v>4594</v>
      </c>
      <c r="N1640" s="69" t="s">
        <v>4588</v>
      </c>
    </row>
    <row r="1641" spans="1:14" ht="20.100000000000001" customHeight="1">
      <c r="A1641" s="69" t="s">
        <v>651</v>
      </c>
      <c r="B1641" s="69" t="s">
        <v>126</v>
      </c>
      <c r="C1641" s="69" t="s">
        <v>699</v>
      </c>
      <c r="D1641" s="69" t="s">
        <v>4593</v>
      </c>
      <c r="E1641" s="69" t="s">
        <v>128</v>
      </c>
      <c r="F1641" s="69" t="s">
        <v>576</v>
      </c>
      <c r="G1641" s="69" t="s">
        <v>2600</v>
      </c>
      <c r="H1641" s="69" t="s">
        <v>585</v>
      </c>
      <c r="I1641" s="69" t="s">
        <v>399</v>
      </c>
      <c r="J1641" s="77">
        <v>5</v>
      </c>
      <c r="K1641" s="77">
        <v>140</v>
      </c>
      <c r="L1641" s="77">
        <v>700</v>
      </c>
      <c r="M1641" s="69" t="s">
        <v>4594</v>
      </c>
      <c r="N1641" s="69" t="s">
        <v>4588</v>
      </c>
    </row>
    <row r="1642" spans="1:14" ht="20.100000000000001" customHeight="1">
      <c r="A1642" s="69" t="s">
        <v>651</v>
      </c>
      <c r="B1642" s="69" t="s">
        <v>126</v>
      </c>
      <c r="C1642" s="69" t="s">
        <v>699</v>
      </c>
      <c r="D1642" s="69" t="s">
        <v>4593</v>
      </c>
      <c r="E1642" s="69" t="s">
        <v>128</v>
      </c>
      <c r="F1642" s="69" t="s">
        <v>576</v>
      </c>
      <c r="G1642" s="69" t="s">
        <v>2600</v>
      </c>
      <c r="H1642" s="69" t="s">
        <v>585</v>
      </c>
      <c r="I1642" s="69" t="s">
        <v>414</v>
      </c>
      <c r="J1642" s="77">
        <v>5</v>
      </c>
      <c r="K1642" s="77">
        <v>76</v>
      </c>
      <c r="L1642" s="77">
        <v>380</v>
      </c>
      <c r="M1642" s="69" t="s">
        <v>4594</v>
      </c>
      <c r="N1642" s="69" t="s">
        <v>4588</v>
      </c>
    </row>
    <row r="1643" spans="1:14" ht="20.100000000000001" customHeight="1">
      <c r="A1643" s="69" t="s">
        <v>651</v>
      </c>
      <c r="B1643" s="69" t="s">
        <v>126</v>
      </c>
      <c r="C1643" s="69" t="s">
        <v>699</v>
      </c>
      <c r="D1643" s="69" t="s">
        <v>4593</v>
      </c>
      <c r="E1643" s="69" t="s">
        <v>128</v>
      </c>
      <c r="F1643" s="69" t="s">
        <v>576</v>
      </c>
      <c r="G1643" s="69" t="s">
        <v>2600</v>
      </c>
      <c r="H1643" s="69" t="s">
        <v>585</v>
      </c>
      <c r="I1643" s="69" t="s">
        <v>389</v>
      </c>
      <c r="J1643" s="77">
        <v>2</v>
      </c>
      <c r="K1643" s="77">
        <v>180</v>
      </c>
      <c r="L1643" s="77">
        <v>360</v>
      </c>
      <c r="M1643" s="69" t="s">
        <v>4594</v>
      </c>
      <c r="N1643" s="69" t="s">
        <v>4588</v>
      </c>
    </row>
    <row r="1644" spans="1:14" ht="20.100000000000001" customHeight="1">
      <c r="A1644" s="69" t="s">
        <v>651</v>
      </c>
      <c r="B1644" s="69" t="s">
        <v>126</v>
      </c>
      <c r="C1644" s="69" t="s">
        <v>699</v>
      </c>
      <c r="D1644" s="69" t="s">
        <v>4593</v>
      </c>
      <c r="E1644" s="69" t="s">
        <v>128</v>
      </c>
      <c r="F1644" s="69" t="s">
        <v>576</v>
      </c>
      <c r="G1644" s="69" t="s">
        <v>2600</v>
      </c>
      <c r="H1644" s="69" t="s">
        <v>4595</v>
      </c>
      <c r="I1644" s="69" t="s">
        <v>422</v>
      </c>
      <c r="J1644" s="77">
        <v>8</v>
      </c>
      <c r="K1644" s="77">
        <v>440</v>
      </c>
      <c r="L1644" s="77">
        <v>3520</v>
      </c>
      <c r="M1644" s="69" t="s">
        <v>4596</v>
      </c>
      <c r="N1644" s="69" t="s">
        <v>4588</v>
      </c>
    </row>
    <row r="1645" spans="1:14" ht="20.100000000000001" customHeight="1">
      <c r="A1645" s="69" t="s">
        <v>651</v>
      </c>
      <c r="B1645" s="69" t="s">
        <v>126</v>
      </c>
      <c r="C1645" s="69" t="s">
        <v>699</v>
      </c>
      <c r="D1645" s="69" t="s">
        <v>4597</v>
      </c>
      <c r="E1645" s="69" t="s">
        <v>562</v>
      </c>
      <c r="F1645" s="69" t="s">
        <v>2700</v>
      </c>
      <c r="G1645" s="69" t="s">
        <v>4517</v>
      </c>
      <c r="H1645" s="69" t="s">
        <v>4518</v>
      </c>
      <c r="I1645" s="69" t="s">
        <v>428</v>
      </c>
      <c r="J1645" s="77">
        <v>5</v>
      </c>
      <c r="K1645" s="77">
        <v>52.5</v>
      </c>
      <c r="L1645" s="77">
        <v>262.5</v>
      </c>
      <c r="M1645" s="69" t="s">
        <v>3809</v>
      </c>
      <c r="N1645" s="69" t="s">
        <v>4588</v>
      </c>
    </row>
    <row r="1646" spans="1:14" ht="20.100000000000001" customHeight="1">
      <c r="A1646" s="69" t="s">
        <v>651</v>
      </c>
      <c r="B1646" s="69" t="s">
        <v>126</v>
      </c>
      <c r="C1646" s="69" t="s">
        <v>699</v>
      </c>
      <c r="D1646" s="69" t="s">
        <v>4597</v>
      </c>
      <c r="E1646" s="69" t="s">
        <v>562</v>
      </c>
      <c r="F1646" s="69" t="s">
        <v>2700</v>
      </c>
      <c r="G1646" s="69" t="s">
        <v>4517</v>
      </c>
      <c r="H1646" s="69" t="s">
        <v>4518</v>
      </c>
      <c r="I1646" s="69" t="s">
        <v>423</v>
      </c>
      <c r="J1646" s="77">
        <v>4</v>
      </c>
      <c r="K1646" s="77">
        <v>73.2</v>
      </c>
      <c r="L1646" s="77">
        <v>292.8</v>
      </c>
      <c r="M1646" s="69" t="s">
        <v>3809</v>
      </c>
      <c r="N1646" s="69" t="s">
        <v>4588</v>
      </c>
    </row>
    <row r="1647" spans="1:14" ht="20.100000000000001" customHeight="1">
      <c r="A1647" s="69" t="s">
        <v>651</v>
      </c>
      <c r="B1647" s="69" t="s">
        <v>126</v>
      </c>
      <c r="C1647" s="69" t="s">
        <v>699</v>
      </c>
      <c r="D1647" s="69" t="s">
        <v>4597</v>
      </c>
      <c r="E1647" s="69" t="s">
        <v>562</v>
      </c>
      <c r="F1647" s="69" t="s">
        <v>2700</v>
      </c>
      <c r="G1647" s="69" t="s">
        <v>4517</v>
      </c>
      <c r="H1647" s="69" t="s">
        <v>4518</v>
      </c>
      <c r="I1647" s="69" t="s">
        <v>432</v>
      </c>
      <c r="J1647" s="77">
        <v>35</v>
      </c>
      <c r="K1647" s="77">
        <v>42.7</v>
      </c>
      <c r="L1647" s="77">
        <v>1494.5</v>
      </c>
      <c r="M1647" s="69" t="s">
        <v>3809</v>
      </c>
      <c r="N1647" s="69" t="s">
        <v>4588</v>
      </c>
    </row>
    <row r="1648" spans="1:14" ht="20.100000000000001" customHeight="1">
      <c r="A1648" s="69" t="s">
        <v>651</v>
      </c>
      <c r="B1648" s="69" t="s">
        <v>126</v>
      </c>
      <c r="C1648" s="69" t="s">
        <v>699</v>
      </c>
      <c r="D1648" s="69" t="s">
        <v>4597</v>
      </c>
      <c r="E1648" s="69" t="s">
        <v>562</v>
      </c>
      <c r="F1648" s="69" t="s">
        <v>2700</v>
      </c>
      <c r="G1648" s="69" t="s">
        <v>4517</v>
      </c>
      <c r="H1648" s="69" t="s">
        <v>4518</v>
      </c>
      <c r="I1648" s="69" t="s">
        <v>419</v>
      </c>
      <c r="J1648" s="77">
        <v>42</v>
      </c>
      <c r="K1648" s="77">
        <v>25.1</v>
      </c>
      <c r="L1648" s="77">
        <v>1054.2</v>
      </c>
      <c r="M1648" s="69" t="s">
        <v>3809</v>
      </c>
      <c r="N1648" s="69" t="s">
        <v>4588</v>
      </c>
    </row>
    <row r="1649" spans="1:14" ht="20.100000000000001" customHeight="1">
      <c r="A1649" s="69" t="s">
        <v>651</v>
      </c>
      <c r="B1649" s="69" t="s">
        <v>126</v>
      </c>
      <c r="C1649" s="69" t="s">
        <v>699</v>
      </c>
      <c r="D1649" s="69" t="s">
        <v>4597</v>
      </c>
      <c r="E1649" s="69" t="s">
        <v>562</v>
      </c>
      <c r="F1649" s="69" t="s">
        <v>2700</v>
      </c>
      <c r="G1649" s="69" t="s">
        <v>4598</v>
      </c>
      <c r="H1649" s="69" t="s">
        <v>4520</v>
      </c>
      <c r="I1649" s="69" t="s">
        <v>419</v>
      </c>
      <c r="J1649" s="77">
        <v>2</v>
      </c>
      <c r="K1649" s="77">
        <v>16.899999999999999</v>
      </c>
      <c r="L1649" s="77">
        <v>33.799999999999997</v>
      </c>
      <c r="M1649" s="69" t="s">
        <v>3809</v>
      </c>
      <c r="N1649" s="69" t="s">
        <v>4588</v>
      </c>
    </row>
    <row r="1650" spans="1:14" ht="20.100000000000001" customHeight="1">
      <c r="A1650" s="69" t="s">
        <v>651</v>
      </c>
      <c r="B1650" s="69" t="s">
        <v>126</v>
      </c>
      <c r="C1650" s="69" t="s">
        <v>699</v>
      </c>
      <c r="D1650" s="69" t="s">
        <v>4597</v>
      </c>
      <c r="E1650" s="69" t="s">
        <v>562</v>
      </c>
      <c r="F1650" s="69" t="s">
        <v>2700</v>
      </c>
      <c r="G1650" s="69" t="s">
        <v>406</v>
      </c>
      <c r="H1650" s="69" t="s">
        <v>4514</v>
      </c>
      <c r="I1650" s="69" t="s">
        <v>428</v>
      </c>
      <c r="J1650" s="77">
        <v>1</v>
      </c>
      <c r="K1650" s="77">
        <v>53.9</v>
      </c>
      <c r="L1650" s="77">
        <v>53.9</v>
      </c>
      <c r="M1650" s="69" t="s">
        <v>3809</v>
      </c>
      <c r="N1650" s="69" t="s">
        <v>4588</v>
      </c>
    </row>
    <row r="1651" spans="1:14" ht="20.100000000000001" customHeight="1">
      <c r="A1651" s="69" t="s">
        <v>651</v>
      </c>
      <c r="B1651" s="69" t="s">
        <v>126</v>
      </c>
      <c r="C1651" s="69" t="s">
        <v>699</v>
      </c>
      <c r="D1651" s="69" t="s">
        <v>4597</v>
      </c>
      <c r="E1651" s="69" t="s">
        <v>562</v>
      </c>
      <c r="F1651" s="69" t="s">
        <v>2700</v>
      </c>
      <c r="G1651" s="69" t="s">
        <v>406</v>
      </c>
      <c r="H1651" s="69" t="s">
        <v>4514</v>
      </c>
      <c r="I1651" s="69" t="s">
        <v>432</v>
      </c>
      <c r="J1651" s="77">
        <v>1</v>
      </c>
      <c r="K1651" s="77">
        <v>42.7</v>
      </c>
      <c r="L1651" s="77">
        <v>42.7</v>
      </c>
      <c r="M1651" s="69" t="s">
        <v>3809</v>
      </c>
      <c r="N1651" s="69" t="s">
        <v>4588</v>
      </c>
    </row>
    <row r="1652" spans="1:14" ht="20.100000000000001" customHeight="1">
      <c r="A1652" s="69" t="s">
        <v>167</v>
      </c>
      <c r="B1652" s="69" t="s">
        <v>167</v>
      </c>
      <c r="C1652" s="69" t="s">
        <v>699</v>
      </c>
      <c r="D1652" s="69" t="s">
        <v>4599</v>
      </c>
      <c r="E1652" s="69" t="s">
        <v>562</v>
      </c>
      <c r="F1652" s="69" t="s">
        <v>2751</v>
      </c>
      <c r="G1652" s="69" t="s">
        <v>2944</v>
      </c>
    </row>
    <row r="1653" spans="1:14" ht="20.100000000000001" customHeight="1">
      <c r="A1653" s="69" t="s">
        <v>167</v>
      </c>
      <c r="B1653" s="69" t="s">
        <v>167</v>
      </c>
      <c r="C1653" s="69" t="s">
        <v>699</v>
      </c>
      <c r="D1653" s="69" t="s">
        <v>4599</v>
      </c>
      <c r="E1653" s="69" t="s">
        <v>562</v>
      </c>
      <c r="F1653" s="69" t="s">
        <v>2751</v>
      </c>
      <c r="G1653" s="69" t="s">
        <v>2944</v>
      </c>
    </row>
    <row r="1654" spans="1:14" ht="20.100000000000001" customHeight="1">
      <c r="A1654" s="69" t="s">
        <v>167</v>
      </c>
      <c r="B1654" s="69" t="s">
        <v>167</v>
      </c>
      <c r="C1654" s="69" t="s">
        <v>699</v>
      </c>
      <c r="D1654" s="69" t="s">
        <v>4600</v>
      </c>
      <c r="E1654" s="69" t="s">
        <v>562</v>
      </c>
      <c r="F1654" s="69" t="s">
        <v>2676</v>
      </c>
      <c r="G1654" s="69" t="s">
        <v>405</v>
      </c>
      <c r="H1654" s="69" t="s">
        <v>4601</v>
      </c>
      <c r="I1654" s="69" t="s">
        <v>400</v>
      </c>
      <c r="J1654" s="77">
        <v>5</v>
      </c>
      <c r="K1654" s="77">
        <v>435</v>
      </c>
      <c r="L1654" s="77">
        <v>2175</v>
      </c>
      <c r="M1654" s="69" t="s">
        <v>4602</v>
      </c>
      <c r="N1654" s="69" t="s">
        <v>4603</v>
      </c>
    </row>
    <row r="1655" spans="1:14" ht="20.100000000000001" customHeight="1">
      <c r="A1655" s="69" t="s">
        <v>167</v>
      </c>
      <c r="B1655" s="69" t="s">
        <v>167</v>
      </c>
      <c r="C1655" s="69" t="s">
        <v>699</v>
      </c>
      <c r="D1655" s="69" t="s">
        <v>4604</v>
      </c>
      <c r="E1655" s="69" t="s">
        <v>534</v>
      </c>
      <c r="F1655" s="69" t="s">
        <v>4605</v>
      </c>
      <c r="G1655" s="69" t="s">
        <v>4606</v>
      </c>
      <c r="H1655" s="69" t="s">
        <v>4607</v>
      </c>
      <c r="I1655" s="69" t="s">
        <v>400</v>
      </c>
      <c r="J1655" s="77">
        <v>9</v>
      </c>
      <c r="K1655" s="77">
        <v>180</v>
      </c>
      <c r="L1655" s="77">
        <v>1620</v>
      </c>
      <c r="M1655" s="69" t="s">
        <v>4608</v>
      </c>
      <c r="N1655" s="69" t="s">
        <v>4603</v>
      </c>
    </row>
    <row r="1656" spans="1:14" ht="20.100000000000001" customHeight="1">
      <c r="A1656" s="69" t="s">
        <v>167</v>
      </c>
      <c r="B1656" s="69" t="s">
        <v>167</v>
      </c>
      <c r="C1656" s="69" t="s">
        <v>699</v>
      </c>
      <c r="D1656" s="69" t="s">
        <v>4609</v>
      </c>
      <c r="E1656" s="69" t="s">
        <v>534</v>
      </c>
      <c r="F1656" s="69" t="s">
        <v>2838</v>
      </c>
      <c r="G1656" s="69" t="s">
        <v>4610</v>
      </c>
      <c r="H1656" s="69" t="s">
        <v>663</v>
      </c>
      <c r="J1656" s="77">
        <v>9</v>
      </c>
      <c r="K1656" s="77">
        <v>520</v>
      </c>
      <c r="L1656" s="77">
        <v>4680</v>
      </c>
      <c r="M1656" s="69" t="s">
        <v>664</v>
      </c>
      <c r="N1656" s="69" t="s">
        <v>4603</v>
      </c>
    </row>
    <row r="1657" spans="1:14" ht="20.100000000000001" customHeight="1">
      <c r="A1657" s="69" t="s">
        <v>167</v>
      </c>
      <c r="B1657" s="69" t="s">
        <v>167</v>
      </c>
      <c r="C1657" s="69" t="s">
        <v>699</v>
      </c>
      <c r="D1657" s="69" t="s">
        <v>4609</v>
      </c>
      <c r="E1657" s="69" t="s">
        <v>534</v>
      </c>
      <c r="F1657" s="69" t="s">
        <v>2838</v>
      </c>
      <c r="G1657" s="69" t="s">
        <v>4611</v>
      </c>
      <c r="H1657" s="69" t="s">
        <v>403</v>
      </c>
      <c r="J1657" s="77">
        <v>9</v>
      </c>
      <c r="K1657" s="77">
        <v>101</v>
      </c>
      <c r="L1657" s="77">
        <v>909</v>
      </c>
      <c r="N1657" s="69" t="s">
        <v>4603</v>
      </c>
    </row>
    <row r="1658" spans="1:14" ht="20.100000000000001" customHeight="1">
      <c r="A1658" s="69" t="s">
        <v>651</v>
      </c>
      <c r="B1658" s="69" t="s">
        <v>1688</v>
      </c>
      <c r="C1658" s="69" t="s">
        <v>699</v>
      </c>
      <c r="D1658" s="69" t="s">
        <v>4612</v>
      </c>
      <c r="E1658" s="69" t="s">
        <v>747</v>
      </c>
      <c r="F1658" s="69" t="s">
        <v>2988</v>
      </c>
      <c r="G1658" s="69" t="s">
        <v>780</v>
      </c>
      <c r="H1658" s="69" t="s">
        <v>467</v>
      </c>
      <c r="I1658" s="69" t="s">
        <v>514</v>
      </c>
      <c r="J1658" s="77">
        <v>20</v>
      </c>
      <c r="K1658" s="77">
        <v>150</v>
      </c>
      <c r="L1658" s="77">
        <v>3000</v>
      </c>
      <c r="M1658" s="69" t="s">
        <v>515</v>
      </c>
      <c r="N1658" s="69" t="s">
        <v>1688</v>
      </c>
    </row>
    <row r="1659" spans="1:14" ht="20.100000000000001" customHeight="1">
      <c r="A1659" s="69" t="s">
        <v>651</v>
      </c>
      <c r="B1659" s="69" t="s">
        <v>1688</v>
      </c>
      <c r="C1659" s="69" t="s">
        <v>699</v>
      </c>
      <c r="D1659" s="69" t="s">
        <v>4612</v>
      </c>
      <c r="E1659" s="69" t="s">
        <v>747</v>
      </c>
      <c r="F1659" s="69" t="s">
        <v>2988</v>
      </c>
      <c r="G1659" s="69" t="s">
        <v>780</v>
      </c>
      <c r="H1659" s="69" t="s">
        <v>467</v>
      </c>
      <c r="I1659" s="69" t="s">
        <v>4613</v>
      </c>
      <c r="J1659" s="77">
        <v>20</v>
      </c>
      <c r="K1659" s="77">
        <v>175</v>
      </c>
      <c r="L1659" s="77">
        <v>3500</v>
      </c>
      <c r="M1659" s="69" t="s">
        <v>515</v>
      </c>
      <c r="N1659" s="69" t="s">
        <v>1688</v>
      </c>
    </row>
    <row r="1660" spans="1:14" ht="20.100000000000001" customHeight="1">
      <c r="A1660" s="69" t="s">
        <v>651</v>
      </c>
      <c r="B1660" s="69" t="s">
        <v>1688</v>
      </c>
      <c r="C1660" s="69" t="s">
        <v>699</v>
      </c>
      <c r="D1660" s="69" t="s">
        <v>4612</v>
      </c>
      <c r="E1660" s="69" t="s">
        <v>747</v>
      </c>
      <c r="F1660" s="69" t="s">
        <v>2988</v>
      </c>
      <c r="G1660" s="69" t="s">
        <v>780</v>
      </c>
      <c r="H1660" s="69" t="s">
        <v>467</v>
      </c>
      <c r="I1660" s="69" t="s">
        <v>514</v>
      </c>
      <c r="J1660" s="77">
        <v>30</v>
      </c>
      <c r="K1660" s="77">
        <v>150</v>
      </c>
      <c r="L1660" s="77">
        <v>4500</v>
      </c>
      <c r="M1660" s="69" t="s">
        <v>515</v>
      </c>
      <c r="N1660" s="69" t="s">
        <v>1688</v>
      </c>
    </row>
    <row r="1661" spans="1:14" ht="20.100000000000001" customHeight="1">
      <c r="A1661" s="69" t="s">
        <v>651</v>
      </c>
      <c r="B1661" s="69" t="s">
        <v>1688</v>
      </c>
      <c r="C1661" s="69" t="s">
        <v>699</v>
      </c>
      <c r="D1661" s="69" t="s">
        <v>4612</v>
      </c>
      <c r="E1661" s="69" t="s">
        <v>747</v>
      </c>
      <c r="F1661" s="69" t="s">
        <v>2988</v>
      </c>
      <c r="G1661" s="69" t="s">
        <v>780</v>
      </c>
      <c r="H1661" s="69" t="s">
        <v>467</v>
      </c>
      <c r="I1661" s="69" t="s">
        <v>517</v>
      </c>
      <c r="J1661" s="77">
        <v>15</v>
      </c>
      <c r="K1661" s="77">
        <v>106</v>
      </c>
      <c r="L1661" s="77">
        <v>1590</v>
      </c>
      <c r="M1661" s="69" t="s">
        <v>515</v>
      </c>
      <c r="N1661" s="69" t="s">
        <v>1688</v>
      </c>
    </row>
    <row r="1662" spans="1:14" ht="20.100000000000001" customHeight="1">
      <c r="A1662" s="69" t="s">
        <v>651</v>
      </c>
      <c r="B1662" s="69" t="s">
        <v>1688</v>
      </c>
      <c r="C1662" s="69" t="s">
        <v>699</v>
      </c>
      <c r="D1662" s="69" t="s">
        <v>4612</v>
      </c>
      <c r="E1662" s="69" t="s">
        <v>747</v>
      </c>
      <c r="F1662" s="69" t="s">
        <v>2988</v>
      </c>
      <c r="G1662" s="69" t="s">
        <v>780</v>
      </c>
      <c r="H1662" s="69" t="s">
        <v>467</v>
      </c>
      <c r="I1662" s="69" t="s">
        <v>4404</v>
      </c>
      <c r="J1662" s="77">
        <v>1</v>
      </c>
      <c r="K1662" s="77">
        <v>198</v>
      </c>
      <c r="L1662" s="77">
        <v>198</v>
      </c>
      <c r="M1662" s="69" t="s">
        <v>515</v>
      </c>
      <c r="N1662" s="69" t="s">
        <v>1688</v>
      </c>
    </row>
    <row r="1663" spans="1:14" ht="20.100000000000001" customHeight="1">
      <c r="A1663" s="69" t="s">
        <v>651</v>
      </c>
      <c r="B1663" s="69" t="s">
        <v>1688</v>
      </c>
      <c r="C1663" s="69" t="s">
        <v>699</v>
      </c>
      <c r="D1663" s="69" t="s">
        <v>4612</v>
      </c>
      <c r="E1663" s="69" t="s">
        <v>747</v>
      </c>
      <c r="F1663" s="69" t="s">
        <v>2988</v>
      </c>
      <c r="G1663" s="69" t="s">
        <v>780</v>
      </c>
      <c r="H1663" s="69" t="s">
        <v>467</v>
      </c>
      <c r="I1663" s="69" t="s">
        <v>4614</v>
      </c>
      <c r="J1663" s="77">
        <v>1</v>
      </c>
      <c r="K1663" s="77">
        <v>214</v>
      </c>
      <c r="L1663" s="77">
        <v>214</v>
      </c>
      <c r="M1663" s="69" t="s">
        <v>515</v>
      </c>
      <c r="N1663" s="69" t="s">
        <v>1688</v>
      </c>
    </row>
    <row r="1664" spans="1:14" ht="20.100000000000001" customHeight="1">
      <c r="A1664" s="69" t="s">
        <v>651</v>
      </c>
      <c r="B1664" s="69" t="s">
        <v>1688</v>
      </c>
      <c r="C1664" s="69" t="s">
        <v>699</v>
      </c>
      <c r="D1664" s="69" t="s">
        <v>4612</v>
      </c>
      <c r="E1664" s="69" t="s">
        <v>747</v>
      </c>
      <c r="F1664" s="69" t="s">
        <v>2988</v>
      </c>
      <c r="G1664" s="69" t="s">
        <v>780</v>
      </c>
      <c r="H1664" s="69" t="s">
        <v>467</v>
      </c>
      <c r="I1664" s="69" t="s">
        <v>4615</v>
      </c>
      <c r="J1664" s="77">
        <v>1</v>
      </c>
      <c r="K1664" s="77">
        <v>306</v>
      </c>
      <c r="L1664" s="77">
        <v>306</v>
      </c>
      <c r="M1664" s="69" t="s">
        <v>515</v>
      </c>
      <c r="N1664" s="69" t="s">
        <v>1688</v>
      </c>
    </row>
    <row r="1665" spans="1:14" ht="20.100000000000001" customHeight="1">
      <c r="A1665" s="69" t="s">
        <v>651</v>
      </c>
      <c r="B1665" s="69" t="s">
        <v>1688</v>
      </c>
      <c r="C1665" s="69" t="s">
        <v>699</v>
      </c>
      <c r="D1665" s="69" t="s">
        <v>4612</v>
      </c>
      <c r="E1665" s="69" t="s">
        <v>747</v>
      </c>
      <c r="F1665" s="69" t="s">
        <v>2988</v>
      </c>
      <c r="G1665" s="69" t="s">
        <v>4616</v>
      </c>
      <c r="H1665" s="69" t="s">
        <v>467</v>
      </c>
      <c r="I1665" s="69" t="s">
        <v>514</v>
      </c>
      <c r="J1665" s="77">
        <v>5</v>
      </c>
      <c r="K1665" s="77">
        <v>220</v>
      </c>
      <c r="L1665" s="77">
        <v>1100</v>
      </c>
      <c r="M1665" s="69" t="s">
        <v>515</v>
      </c>
      <c r="N1665" s="69" t="s">
        <v>1688</v>
      </c>
    </row>
    <row r="1666" spans="1:14" ht="20.100000000000001" customHeight="1">
      <c r="A1666" s="69" t="s">
        <v>651</v>
      </c>
      <c r="B1666" s="69" t="s">
        <v>1688</v>
      </c>
      <c r="C1666" s="69" t="s">
        <v>699</v>
      </c>
      <c r="D1666" s="69" t="s">
        <v>4612</v>
      </c>
      <c r="E1666" s="69" t="s">
        <v>747</v>
      </c>
      <c r="F1666" s="69" t="s">
        <v>2988</v>
      </c>
      <c r="G1666" s="69" t="s">
        <v>4616</v>
      </c>
      <c r="H1666" s="69" t="s">
        <v>467</v>
      </c>
      <c r="I1666" s="69" t="s">
        <v>517</v>
      </c>
      <c r="J1666" s="77">
        <v>5</v>
      </c>
      <c r="K1666" s="77">
        <v>150</v>
      </c>
      <c r="L1666" s="77">
        <v>750</v>
      </c>
      <c r="M1666" s="69" t="s">
        <v>515</v>
      </c>
      <c r="N1666" s="69" t="s">
        <v>1688</v>
      </c>
    </row>
    <row r="1667" spans="1:14" ht="20.100000000000001" customHeight="1">
      <c r="A1667" s="69" t="s">
        <v>167</v>
      </c>
      <c r="B1667" s="69" t="s">
        <v>167</v>
      </c>
      <c r="C1667" s="69" t="s">
        <v>699</v>
      </c>
      <c r="D1667" s="69" t="s">
        <v>4617</v>
      </c>
      <c r="E1667" s="69" t="s">
        <v>562</v>
      </c>
      <c r="F1667" s="69" t="s">
        <v>64</v>
      </c>
      <c r="G1667" s="69" t="s">
        <v>4618</v>
      </c>
      <c r="H1667" s="69" t="s">
        <v>4619</v>
      </c>
      <c r="I1667" s="69" t="s">
        <v>428</v>
      </c>
      <c r="J1667" s="77">
        <v>2</v>
      </c>
      <c r="K1667" s="77">
        <v>745</v>
      </c>
      <c r="L1667" s="77">
        <v>1490</v>
      </c>
      <c r="M1667" s="69" t="s">
        <v>4620</v>
      </c>
      <c r="N1667" s="69" t="s">
        <v>4570</v>
      </c>
    </row>
    <row r="1668" spans="1:14" ht="20.100000000000001" customHeight="1">
      <c r="A1668" s="69" t="s">
        <v>167</v>
      </c>
      <c r="B1668" s="69" t="s">
        <v>167</v>
      </c>
      <c r="C1668" s="69" t="s">
        <v>699</v>
      </c>
      <c r="D1668" s="69" t="s">
        <v>4621</v>
      </c>
      <c r="E1668" s="69" t="s">
        <v>562</v>
      </c>
      <c r="F1668" s="69" t="s">
        <v>44</v>
      </c>
      <c r="G1668" s="69" t="s">
        <v>596</v>
      </c>
      <c r="H1668" s="69" t="s">
        <v>4622</v>
      </c>
      <c r="I1668" s="69" t="s">
        <v>441</v>
      </c>
      <c r="J1668" s="77">
        <v>2</v>
      </c>
      <c r="K1668" s="77">
        <v>21.4</v>
      </c>
      <c r="L1668" s="77">
        <v>42.8</v>
      </c>
      <c r="M1668" s="69" t="s">
        <v>4623</v>
      </c>
      <c r="N1668" s="69" t="s">
        <v>4624</v>
      </c>
    </row>
    <row r="1669" spans="1:14" ht="20.100000000000001" customHeight="1">
      <c r="A1669" s="69" t="s">
        <v>167</v>
      </c>
      <c r="B1669" s="69" t="s">
        <v>167</v>
      </c>
      <c r="C1669" s="69" t="s">
        <v>699</v>
      </c>
      <c r="D1669" s="69" t="s">
        <v>4621</v>
      </c>
      <c r="E1669" s="69" t="s">
        <v>562</v>
      </c>
      <c r="F1669" s="69" t="s">
        <v>44</v>
      </c>
      <c r="G1669" s="69" t="s">
        <v>121</v>
      </c>
      <c r="H1669" s="69" t="s">
        <v>453</v>
      </c>
      <c r="I1669" s="69" t="s">
        <v>419</v>
      </c>
      <c r="J1669" s="77">
        <v>4</v>
      </c>
      <c r="K1669" s="77">
        <v>60.7</v>
      </c>
      <c r="L1669" s="77">
        <v>242.8</v>
      </c>
      <c r="M1669" s="69" t="s">
        <v>4625</v>
      </c>
      <c r="N1669" s="69" t="s">
        <v>4624</v>
      </c>
    </row>
    <row r="1670" spans="1:14" ht="20.100000000000001" customHeight="1">
      <c r="A1670" s="69" t="s">
        <v>167</v>
      </c>
      <c r="B1670" s="69" t="s">
        <v>167</v>
      </c>
      <c r="C1670" s="69" t="s">
        <v>699</v>
      </c>
      <c r="D1670" s="69" t="s">
        <v>4621</v>
      </c>
      <c r="E1670" s="69" t="s">
        <v>562</v>
      </c>
      <c r="F1670" s="69" t="s">
        <v>44</v>
      </c>
      <c r="G1670" s="69" t="s">
        <v>121</v>
      </c>
      <c r="H1670" s="69" t="s">
        <v>453</v>
      </c>
      <c r="I1670" s="69" t="s">
        <v>432</v>
      </c>
      <c r="J1670" s="77">
        <v>13</v>
      </c>
      <c r="K1670" s="77">
        <v>90.5</v>
      </c>
      <c r="L1670" s="77">
        <v>1176.5</v>
      </c>
      <c r="M1670" s="69" t="s">
        <v>4625</v>
      </c>
      <c r="N1670" s="69" t="s">
        <v>4624</v>
      </c>
    </row>
    <row r="1671" spans="1:14" ht="20.100000000000001" customHeight="1">
      <c r="A1671" s="69" t="s">
        <v>167</v>
      </c>
      <c r="B1671" s="69" t="s">
        <v>167</v>
      </c>
      <c r="C1671" s="69" t="s">
        <v>699</v>
      </c>
      <c r="D1671" s="69" t="s">
        <v>4626</v>
      </c>
      <c r="E1671" s="69" t="s">
        <v>562</v>
      </c>
      <c r="F1671" s="69" t="s">
        <v>2976</v>
      </c>
      <c r="G1671" s="69" t="s">
        <v>596</v>
      </c>
      <c r="H1671" s="69" t="s">
        <v>417</v>
      </c>
      <c r="I1671" s="69" t="s">
        <v>419</v>
      </c>
      <c r="J1671" s="77">
        <v>2</v>
      </c>
      <c r="K1671" s="77">
        <v>115</v>
      </c>
      <c r="L1671" s="77">
        <v>230</v>
      </c>
      <c r="M1671" s="69" t="s">
        <v>2624</v>
      </c>
      <c r="N1671" s="69" t="s">
        <v>4624</v>
      </c>
    </row>
    <row r="1672" spans="1:14" ht="20.100000000000001" customHeight="1">
      <c r="A1672" s="69" t="s">
        <v>167</v>
      </c>
      <c r="B1672" s="69" t="s">
        <v>167</v>
      </c>
      <c r="C1672" s="69" t="s">
        <v>699</v>
      </c>
      <c r="D1672" s="69" t="s">
        <v>4626</v>
      </c>
      <c r="E1672" s="69" t="s">
        <v>562</v>
      </c>
      <c r="F1672" s="69" t="s">
        <v>2976</v>
      </c>
      <c r="G1672" s="69" t="s">
        <v>596</v>
      </c>
      <c r="H1672" s="69" t="s">
        <v>417</v>
      </c>
      <c r="I1672" s="69" t="s">
        <v>400</v>
      </c>
      <c r="J1672" s="77">
        <v>5</v>
      </c>
      <c r="K1672" s="77">
        <v>265</v>
      </c>
      <c r="L1672" s="77">
        <v>1325</v>
      </c>
      <c r="M1672" s="69" t="s">
        <v>2624</v>
      </c>
      <c r="N1672" s="69" t="s">
        <v>4624</v>
      </c>
    </row>
    <row r="1673" spans="1:14" ht="20.100000000000001" customHeight="1">
      <c r="A1673" s="69" t="s">
        <v>167</v>
      </c>
      <c r="B1673" s="69" t="s">
        <v>167</v>
      </c>
      <c r="C1673" s="69" t="s">
        <v>699</v>
      </c>
      <c r="D1673" s="69" t="s">
        <v>4626</v>
      </c>
      <c r="E1673" s="69" t="s">
        <v>562</v>
      </c>
      <c r="F1673" s="69" t="s">
        <v>2976</v>
      </c>
      <c r="G1673" s="69" t="s">
        <v>596</v>
      </c>
      <c r="H1673" s="69" t="s">
        <v>417</v>
      </c>
      <c r="I1673" s="69" t="s">
        <v>389</v>
      </c>
      <c r="J1673" s="77">
        <v>1</v>
      </c>
      <c r="K1673" s="77">
        <v>432</v>
      </c>
      <c r="L1673" s="77">
        <v>432</v>
      </c>
      <c r="M1673" s="69" t="s">
        <v>2624</v>
      </c>
      <c r="N1673" s="69" t="s">
        <v>4624</v>
      </c>
    </row>
    <row r="1674" spans="1:14" ht="20.100000000000001" customHeight="1">
      <c r="A1674" s="69" t="s">
        <v>167</v>
      </c>
      <c r="B1674" s="69" t="s">
        <v>167</v>
      </c>
      <c r="C1674" s="69" t="s">
        <v>699</v>
      </c>
      <c r="D1674" s="69" t="s">
        <v>4626</v>
      </c>
      <c r="E1674" s="69" t="s">
        <v>562</v>
      </c>
      <c r="F1674" s="69" t="s">
        <v>2976</v>
      </c>
      <c r="G1674" s="69" t="s">
        <v>596</v>
      </c>
      <c r="H1674" s="69" t="s">
        <v>417</v>
      </c>
      <c r="I1674" s="69" t="s">
        <v>398</v>
      </c>
      <c r="J1674" s="77">
        <v>1</v>
      </c>
      <c r="K1674" s="77">
        <v>611</v>
      </c>
      <c r="L1674" s="77">
        <v>611</v>
      </c>
      <c r="M1674" s="69" t="s">
        <v>2624</v>
      </c>
      <c r="N1674" s="69" t="s">
        <v>4624</v>
      </c>
    </row>
    <row r="1675" spans="1:14" ht="20.100000000000001" customHeight="1">
      <c r="A1675" s="69" t="s">
        <v>167</v>
      </c>
      <c r="B1675" s="69" t="s">
        <v>167</v>
      </c>
      <c r="C1675" s="69" t="s">
        <v>699</v>
      </c>
      <c r="D1675" s="69" t="s">
        <v>4626</v>
      </c>
      <c r="E1675" s="69" t="s">
        <v>562</v>
      </c>
      <c r="F1675" s="69" t="s">
        <v>2976</v>
      </c>
      <c r="G1675" s="69" t="s">
        <v>596</v>
      </c>
      <c r="H1675" s="69" t="s">
        <v>417</v>
      </c>
      <c r="I1675" s="69" t="s">
        <v>422</v>
      </c>
      <c r="J1675" s="77">
        <v>1</v>
      </c>
      <c r="K1675" s="77">
        <v>945</v>
      </c>
      <c r="L1675" s="77">
        <v>945</v>
      </c>
      <c r="M1675" s="69" t="s">
        <v>2624</v>
      </c>
      <c r="N1675" s="69" t="s">
        <v>4624</v>
      </c>
    </row>
    <row r="1676" spans="1:14" ht="20.100000000000001" customHeight="1">
      <c r="A1676" s="69" t="s">
        <v>651</v>
      </c>
      <c r="B1676" s="69" t="s">
        <v>167</v>
      </c>
      <c r="C1676" s="69" t="s">
        <v>699</v>
      </c>
      <c r="D1676" s="69" t="s">
        <v>4627</v>
      </c>
      <c r="E1676" s="69" t="s">
        <v>562</v>
      </c>
      <c r="F1676" s="69" t="s">
        <v>364</v>
      </c>
      <c r="G1676" s="69" t="s">
        <v>111</v>
      </c>
      <c r="H1676" s="69" t="s">
        <v>1416</v>
      </c>
      <c r="I1676" s="69" t="s">
        <v>414</v>
      </c>
      <c r="J1676" s="77">
        <v>4</v>
      </c>
      <c r="K1676" s="77">
        <v>398</v>
      </c>
      <c r="L1676" s="77">
        <v>1592</v>
      </c>
      <c r="M1676" s="69" t="s">
        <v>4628</v>
      </c>
      <c r="N1676" s="69" t="s">
        <v>4629</v>
      </c>
    </row>
    <row r="1677" spans="1:14" ht="20.100000000000001" customHeight="1">
      <c r="A1677" s="69" t="s">
        <v>167</v>
      </c>
      <c r="B1677" s="69" t="s">
        <v>167</v>
      </c>
      <c r="C1677" s="69" t="s">
        <v>699</v>
      </c>
      <c r="D1677" s="69" t="s">
        <v>4630</v>
      </c>
      <c r="E1677" s="69" t="s">
        <v>562</v>
      </c>
      <c r="F1677" s="69" t="s">
        <v>2556</v>
      </c>
      <c r="G1677" s="69" t="s">
        <v>475</v>
      </c>
      <c r="H1677" s="69" t="s">
        <v>521</v>
      </c>
      <c r="I1677" s="69" t="s">
        <v>399</v>
      </c>
      <c r="J1677" s="77">
        <v>8</v>
      </c>
      <c r="K1677" s="77">
        <v>205</v>
      </c>
      <c r="L1677" s="77">
        <v>1640</v>
      </c>
      <c r="M1677" s="69" t="s">
        <v>4631</v>
      </c>
      <c r="N1677" s="69" t="s">
        <v>4629</v>
      </c>
    </row>
    <row r="1678" spans="1:14" ht="20.100000000000001" customHeight="1">
      <c r="A1678" s="69" t="s">
        <v>167</v>
      </c>
      <c r="B1678" s="69" t="s">
        <v>167</v>
      </c>
      <c r="C1678" s="69" t="s">
        <v>699</v>
      </c>
      <c r="D1678" s="69" t="s">
        <v>4632</v>
      </c>
      <c r="E1678" s="69" t="s">
        <v>128</v>
      </c>
      <c r="F1678" s="69" t="s">
        <v>576</v>
      </c>
      <c r="G1678" s="69" t="s">
        <v>397</v>
      </c>
      <c r="H1678" s="69" t="s">
        <v>2712</v>
      </c>
      <c r="I1678" s="69" t="s">
        <v>423</v>
      </c>
      <c r="J1678" s="77">
        <v>7</v>
      </c>
      <c r="K1678" s="77">
        <v>79</v>
      </c>
      <c r="L1678" s="77">
        <v>553</v>
      </c>
      <c r="M1678" s="69" t="s">
        <v>4633</v>
      </c>
      <c r="N1678" s="69" t="s">
        <v>4629</v>
      </c>
    </row>
    <row r="1679" spans="1:14" ht="20.100000000000001" customHeight="1">
      <c r="A1679" s="69" t="s">
        <v>167</v>
      </c>
      <c r="B1679" s="69" t="s">
        <v>167</v>
      </c>
      <c r="C1679" s="69" t="s">
        <v>699</v>
      </c>
      <c r="D1679" s="69" t="s">
        <v>4632</v>
      </c>
      <c r="E1679" s="69" t="s">
        <v>128</v>
      </c>
      <c r="F1679" s="69" t="s">
        <v>576</v>
      </c>
      <c r="G1679" s="69" t="s">
        <v>397</v>
      </c>
      <c r="H1679" s="69" t="s">
        <v>2712</v>
      </c>
      <c r="I1679" s="69" t="s">
        <v>400</v>
      </c>
      <c r="J1679" s="77">
        <v>8</v>
      </c>
      <c r="K1679" s="77">
        <v>108</v>
      </c>
      <c r="L1679" s="77">
        <v>864</v>
      </c>
      <c r="M1679" s="69" t="s">
        <v>4633</v>
      </c>
      <c r="N1679" s="69" t="s">
        <v>4629</v>
      </c>
    </row>
    <row r="1680" spans="1:14" ht="20.100000000000001" customHeight="1">
      <c r="A1680" s="69" t="s">
        <v>167</v>
      </c>
      <c r="B1680" s="69" t="s">
        <v>167</v>
      </c>
      <c r="C1680" s="69" t="s">
        <v>699</v>
      </c>
      <c r="D1680" s="69" t="s">
        <v>4632</v>
      </c>
      <c r="E1680" s="69" t="s">
        <v>128</v>
      </c>
      <c r="F1680" s="69" t="s">
        <v>576</v>
      </c>
      <c r="G1680" s="69" t="s">
        <v>397</v>
      </c>
      <c r="H1680" s="69" t="s">
        <v>2712</v>
      </c>
      <c r="I1680" s="69" t="s">
        <v>399</v>
      </c>
      <c r="J1680" s="77">
        <v>5</v>
      </c>
      <c r="K1680" s="77">
        <v>165</v>
      </c>
      <c r="L1680" s="77">
        <v>825</v>
      </c>
      <c r="M1680" s="69" t="s">
        <v>4633</v>
      </c>
      <c r="N1680" s="69" t="s">
        <v>4629</v>
      </c>
    </row>
    <row r="1681" spans="1:14" ht="20.100000000000001" customHeight="1">
      <c r="A1681" s="69" t="s">
        <v>167</v>
      </c>
      <c r="B1681" s="69" t="s">
        <v>167</v>
      </c>
      <c r="C1681" s="69" t="s">
        <v>699</v>
      </c>
      <c r="D1681" s="69" t="s">
        <v>4634</v>
      </c>
      <c r="E1681" s="69" t="s">
        <v>562</v>
      </c>
      <c r="F1681" s="69" t="s">
        <v>2486</v>
      </c>
      <c r="G1681" s="69" t="s">
        <v>446</v>
      </c>
      <c r="H1681" s="69" t="s">
        <v>543</v>
      </c>
      <c r="I1681" s="69" t="s">
        <v>400</v>
      </c>
      <c r="J1681" s="77">
        <v>2</v>
      </c>
      <c r="K1681" s="77">
        <v>82</v>
      </c>
      <c r="L1681" s="77">
        <v>164</v>
      </c>
      <c r="M1681" s="69" t="s">
        <v>4188</v>
      </c>
      <c r="N1681" s="69" t="s">
        <v>4635</v>
      </c>
    </row>
    <row r="1682" spans="1:14" ht="20.100000000000001" customHeight="1">
      <c r="A1682" s="69" t="s">
        <v>167</v>
      </c>
      <c r="B1682" s="69" t="s">
        <v>167</v>
      </c>
      <c r="C1682" s="69" t="s">
        <v>699</v>
      </c>
      <c r="D1682" s="69" t="s">
        <v>4636</v>
      </c>
      <c r="E1682" s="69" t="s">
        <v>562</v>
      </c>
      <c r="F1682" s="69" t="s">
        <v>2512</v>
      </c>
      <c r="G1682" s="69" t="s">
        <v>111</v>
      </c>
      <c r="H1682" s="69" t="s">
        <v>4637</v>
      </c>
      <c r="I1682" s="69" t="s">
        <v>423</v>
      </c>
      <c r="J1682" s="77">
        <v>4</v>
      </c>
      <c r="K1682" s="77">
        <v>99</v>
      </c>
      <c r="L1682" s="77">
        <v>396</v>
      </c>
      <c r="M1682" s="69" t="s">
        <v>524</v>
      </c>
      <c r="N1682" s="69" t="s">
        <v>4638</v>
      </c>
    </row>
    <row r="1683" spans="1:14" ht="20.100000000000001" customHeight="1">
      <c r="A1683" s="69" t="s">
        <v>167</v>
      </c>
      <c r="B1683" s="69" t="s">
        <v>167</v>
      </c>
      <c r="C1683" s="69" t="s">
        <v>699</v>
      </c>
      <c r="D1683" s="69" t="s">
        <v>4639</v>
      </c>
      <c r="E1683" s="69" t="s">
        <v>562</v>
      </c>
      <c r="F1683" s="69" t="s">
        <v>2751</v>
      </c>
      <c r="G1683" s="69" t="s">
        <v>121</v>
      </c>
      <c r="H1683" s="69" t="s">
        <v>4640</v>
      </c>
      <c r="I1683" s="69" t="s">
        <v>4641</v>
      </c>
      <c r="J1683" s="77">
        <v>1</v>
      </c>
      <c r="K1683" s="77">
        <v>140</v>
      </c>
      <c r="L1683" s="77">
        <v>140</v>
      </c>
      <c r="M1683" s="69" t="s">
        <v>4642</v>
      </c>
      <c r="N1683" s="69" t="s">
        <v>4643</v>
      </c>
    </row>
    <row r="1684" spans="1:14" ht="20.100000000000001" customHeight="1">
      <c r="A1684" s="69" t="s">
        <v>651</v>
      </c>
      <c r="B1684" s="69" t="s">
        <v>126</v>
      </c>
      <c r="C1684" s="69" t="s">
        <v>699</v>
      </c>
      <c r="D1684" s="69" t="s">
        <v>4644</v>
      </c>
      <c r="E1684" s="69" t="s">
        <v>562</v>
      </c>
      <c r="F1684" s="69" t="s">
        <v>2556</v>
      </c>
      <c r="G1684" s="69" t="s">
        <v>106</v>
      </c>
      <c r="H1684" s="69" t="s">
        <v>461</v>
      </c>
      <c r="I1684" s="69" t="s">
        <v>400</v>
      </c>
      <c r="J1684" s="77">
        <v>4</v>
      </c>
      <c r="K1684" s="77">
        <v>146</v>
      </c>
      <c r="L1684" s="77">
        <v>584</v>
      </c>
      <c r="M1684" s="69" t="s">
        <v>4645</v>
      </c>
      <c r="N1684" s="69" t="s">
        <v>4646</v>
      </c>
    </row>
    <row r="1685" spans="1:14" ht="20.100000000000001" customHeight="1">
      <c r="A1685" s="69" t="s">
        <v>651</v>
      </c>
      <c r="B1685" s="69" t="s">
        <v>126</v>
      </c>
      <c r="C1685" s="69" t="s">
        <v>699</v>
      </c>
      <c r="D1685" s="69" t="s">
        <v>4644</v>
      </c>
      <c r="E1685" s="69" t="s">
        <v>562</v>
      </c>
      <c r="F1685" s="69" t="s">
        <v>2556</v>
      </c>
      <c r="G1685" s="69" t="s">
        <v>406</v>
      </c>
      <c r="H1685" s="69" t="s">
        <v>461</v>
      </c>
      <c r="I1685" s="69" t="s">
        <v>423</v>
      </c>
      <c r="J1685" s="77">
        <v>2</v>
      </c>
      <c r="K1685" s="77">
        <v>93</v>
      </c>
      <c r="L1685" s="77">
        <v>186</v>
      </c>
      <c r="M1685" s="69" t="s">
        <v>4647</v>
      </c>
      <c r="N1685" s="69" t="s">
        <v>4648</v>
      </c>
    </row>
    <row r="1686" spans="1:14" ht="20.100000000000001" customHeight="1">
      <c r="A1686" s="69" t="s">
        <v>651</v>
      </c>
      <c r="B1686" s="69" t="s">
        <v>126</v>
      </c>
      <c r="C1686" s="69" t="s">
        <v>699</v>
      </c>
      <c r="D1686" s="69" t="s">
        <v>4649</v>
      </c>
      <c r="E1686" s="69" t="s">
        <v>548</v>
      </c>
      <c r="F1686" s="69" t="s">
        <v>339</v>
      </c>
      <c r="G1686" s="69" t="s">
        <v>382</v>
      </c>
      <c r="H1686" s="69" t="s">
        <v>646</v>
      </c>
      <c r="I1686" s="69" t="s">
        <v>416</v>
      </c>
      <c r="J1686" s="77">
        <v>1</v>
      </c>
      <c r="K1686" s="77">
        <v>800</v>
      </c>
      <c r="L1686" s="77">
        <v>800</v>
      </c>
      <c r="M1686" s="69" t="s">
        <v>4650</v>
      </c>
      <c r="N1686" s="69" t="s">
        <v>4648</v>
      </c>
    </row>
    <row r="1687" spans="1:14" ht="20.100000000000001" customHeight="1">
      <c r="A1687" s="69" t="s">
        <v>651</v>
      </c>
      <c r="B1687" s="69" t="s">
        <v>126</v>
      </c>
      <c r="C1687" s="69" t="s">
        <v>699</v>
      </c>
      <c r="D1687" s="69" t="s">
        <v>4651</v>
      </c>
      <c r="E1687" s="69" t="s">
        <v>562</v>
      </c>
      <c r="F1687" s="69" t="s">
        <v>3083</v>
      </c>
      <c r="G1687" s="69" t="s">
        <v>4652</v>
      </c>
      <c r="H1687" s="69" t="s">
        <v>4653</v>
      </c>
      <c r="I1687" s="69" t="s">
        <v>423</v>
      </c>
      <c r="J1687" s="77">
        <v>1</v>
      </c>
      <c r="K1687" s="77">
        <v>495</v>
      </c>
      <c r="L1687" s="77">
        <v>495</v>
      </c>
      <c r="M1687" s="69" t="s">
        <v>4654</v>
      </c>
      <c r="N1687" s="69" t="s">
        <v>4648</v>
      </c>
    </row>
    <row r="1688" spans="1:14" ht="20.100000000000001" customHeight="1">
      <c r="A1688" s="69" t="s">
        <v>651</v>
      </c>
      <c r="B1688" s="69" t="s">
        <v>126</v>
      </c>
      <c r="C1688" s="69" t="s">
        <v>699</v>
      </c>
      <c r="D1688" s="69" t="s">
        <v>4651</v>
      </c>
      <c r="E1688" s="69" t="s">
        <v>562</v>
      </c>
      <c r="F1688" s="69" t="s">
        <v>3083</v>
      </c>
      <c r="G1688" s="69" t="s">
        <v>4655</v>
      </c>
      <c r="H1688" s="69" t="s">
        <v>4656</v>
      </c>
      <c r="I1688" s="69" t="s">
        <v>4657</v>
      </c>
      <c r="J1688" s="77">
        <v>1</v>
      </c>
      <c r="K1688" s="77">
        <v>90</v>
      </c>
      <c r="L1688" s="77">
        <v>90</v>
      </c>
      <c r="M1688" s="69" t="s">
        <v>4658</v>
      </c>
      <c r="N1688" s="69" t="s">
        <v>4648</v>
      </c>
    </row>
    <row r="1689" spans="1:14" ht="20.100000000000001" customHeight="1">
      <c r="A1689" s="69" t="s">
        <v>167</v>
      </c>
      <c r="B1689" s="69" t="s">
        <v>167</v>
      </c>
      <c r="C1689" s="69" t="s">
        <v>699</v>
      </c>
      <c r="D1689" s="69" t="s">
        <v>4659</v>
      </c>
      <c r="E1689" s="69" t="s">
        <v>562</v>
      </c>
      <c r="F1689" s="69" t="s">
        <v>51</v>
      </c>
      <c r="G1689" s="69" t="s">
        <v>425</v>
      </c>
      <c r="H1689" s="69" t="s">
        <v>4660</v>
      </c>
      <c r="I1689" s="69" t="s">
        <v>441</v>
      </c>
      <c r="J1689" s="77">
        <v>2</v>
      </c>
      <c r="K1689" s="77">
        <v>380</v>
      </c>
      <c r="L1689" s="77">
        <v>760</v>
      </c>
      <c r="M1689" s="69" t="s">
        <v>4661</v>
      </c>
      <c r="N1689" s="69" t="s">
        <v>4662</v>
      </c>
    </row>
    <row r="1690" spans="1:14" ht="20.100000000000001" customHeight="1">
      <c r="A1690" s="69" t="s">
        <v>167</v>
      </c>
      <c r="B1690" s="69" t="s">
        <v>167</v>
      </c>
      <c r="C1690" s="69" t="s">
        <v>699</v>
      </c>
      <c r="D1690" s="69" t="s">
        <v>4659</v>
      </c>
      <c r="E1690" s="69" t="s">
        <v>562</v>
      </c>
      <c r="F1690" s="69" t="s">
        <v>51</v>
      </c>
      <c r="G1690" s="69" t="s">
        <v>4663</v>
      </c>
      <c r="H1690" s="69" t="s">
        <v>4664</v>
      </c>
      <c r="I1690" s="69" t="s">
        <v>423</v>
      </c>
      <c r="J1690" s="77">
        <v>1</v>
      </c>
      <c r="K1690" s="77">
        <v>1800</v>
      </c>
      <c r="L1690" s="77">
        <v>1800</v>
      </c>
      <c r="M1690" s="69" t="s">
        <v>4665</v>
      </c>
      <c r="N1690" s="69" t="s">
        <v>4666</v>
      </c>
    </row>
    <row r="1691" spans="1:14" ht="20.100000000000001" customHeight="1">
      <c r="A1691" s="69" t="s">
        <v>651</v>
      </c>
      <c r="B1691" s="69" t="s">
        <v>167</v>
      </c>
      <c r="C1691" s="69" t="s">
        <v>699</v>
      </c>
      <c r="D1691" s="69" t="s">
        <v>4667</v>
      </c>
      <c r="E1691" s="69" t="s">
        <v>562</v>
      </c>
      <c r="F1691" s="69" t="s">
        <v>364</v>
      </c>
      <c r="G1691" s="69" t="s">
        <v>430</v>
      </c>
      <c r="H1691" s="69" t="s">
        <v>477</v>
      </c>
      <c r="I1691" s="69" t="s">
        <v>438</v>
      </c>
      <c r="J1691" s="77">
        <v>2</v>
      </c>
      <c r="K1691" s="77">
        <v>116</v>
      </c>
      <c r="L1691" s="77">
        <v>232</v>
      </c>
      <c r="M1691" s="69" t="s">
        <v>4668</v>
      </c>
      <c r="N1691" s="69" t="s">
        <v>4662</v>
      </c>
    </row>
    <row r="1692" spans="1:14" ht="20.100000000000001" customHeight="1">
      <c r="A1692" s="69" t="s">
        <v>167</v>
      </c>
      <c r="B1692" s="69" t="s">
        <v>167</v>
      </c>
      <c r="C1692" s="69" t="s">
        <v>699</v>
      </c>
      <c r="D1692" s="69" t="s">
        <v>4669</v>
      </c>
      <c r="E1692" s="69" t="s">
        <v>562</v>
      </c>
      <c r="F1692" s="69" t="s">
        <v>4429</v>
      </c>
      <c r="G1692" s="69" t="s">
        <v>83</v>
      </c>
      <c r="H1692" s="69" t="s">
        <v>4670</v>
      </c>
      <c r="I1692" s="69" t="s">
        <v>441</v>
      </c>
      <c r="J1692" s="77">
        <v>1</v>
      </c>
      <c r="K1692" s="77">
        <v>390</v>
      </c>
      <c r="L1692" s="77">
        <v>390</v>
      </c>
      <c r="M1692" s="69" t="s">
        <v>4671</v>
      </c>
      <c r="N1692" s="69" t="s">
        <v>4662</v>
      </c>
    </row>
    <row r="1693" spans="1:14" ht="20.100000000000001" customHeight="1">
      <c r="A1693" s="69" t="s">
        <v>167</v>
      </c>
      <c r="B1693" s="69" t="s">
        <v>167</v>
      </c>
      <c r="C1693" s="69" t="s">
        <v>699</v>
      </c>
      <c r="D1693" s="69" t="s">
        <v>4672</v>
      </c>
      <c r="E1693" s="69" t="s">
        <v>562</v>
      </c>
      <c r="F1693" s="69" t="s">
        <v>2976</v>
      </c>
      <c r="G1693" s="69" t="s">
        <v>106</v>
      </c>
      <c r="H1693" s="69" t="s">
        <v>4673</v>
      </c>
      <c r="I1693" s="69" t="s">
        <v>419</v>
      </c>
      <c r="J1693" s="77">
        <v>1</v>
      </c>
      <c r="K1693" s="77">
        <v>115</v>
      </c>
      <c r="L1693" s="77">
        <v>115</v>
      </c>
      <c r="M1693" s="69" t="s">
        <v>4674</v>
      </c>
      <c r="N1693" s="69" t="s">
        <v>4662</v>
      </c>
    </row>
    <row r="1694" spans="1:14" ht="20.100000000000001" customHeight="1">
      <c r="A1694" s="69" t="s">
        <v>167</v>
      </c>
      <c r="B1694" s="69" t="s">
        <v>167</v>
      </c>
      <c r="C1694" s="69" t="s">
        <v>699</v>
      </c>
      <c r="D1694" s="69" t="s">
        <v>4675</v>
      </c>
      <c r="E1694" s="69" t="s">
        <v>128</v>
      </c>
      <c r="F1694" s="69" t="s">
        <v>576</v>
      </c>
      <c r="G1694" s="69" t="s">
        <v>405</v>
      </c>
      <c r="H1694" s="69" t="s">
        <v>807</v>
      </c>
      <c r="I1694" s="69" t="s">
        <v>398</v>
      </c>
      <c r="J1694" s="77">
        <v>4</v>
      </c>
      <c r="K1694" s="77">
        <v>200</v>
      </c>
      <c r="L1694" s="77">
        <v>800</v>
      </c>
      <c r="M1694" s="69" t="s">
        <v>4676</v>
      </c>
      <c r="N1694" s="69" t="s">
        <v>4677</v>
      </c>
    </row>
    <row r="1695" spans="1:14" ht="20.100000000000001" customHeight="1">
      <c r="A1695" s="69" t="s">
        <v>167</v>
      </c>
      <c r="B1695" s="69" t="s">
        <v>167</v>
      </c>
      <c r="C1695" s="69" t="s">
        <v>699</v>
      </c>
      <c r="D1695" s="69" t="s">
        <v>4675</v>
      </c>
      <c r="E1695" s="69" t="s">
        <v>128</v>
      </c>
      <c r="F1695" s="69" t="s">
        <v>576</v>
      </c>
      <c r="G1695" s="69" t="s">
        <v>405</v>
      </c>
      <c r="H1695" s="69" t="s">
        <v>807</v>
      </c>
      <c r="I1695" s="69" t="s">
        <v>389</v>
      </c>
      <c r="J1695" s="77">
        <v>11</v>
      </c>
      <c r="K1695" s="77">
        <v>156</v>
      </c>
      <c r="L1695" s="77">
        <v>1716</v>
      </c>
      <c r="M1695" s="69" t="s">
        <v>4676</v>
      </c>
      <c r="N1695" s="69" t="s">
        <v>4677</v>
      </c>
    </row>
    <row r="1696" spans="1:14" ht="20.100000000000001" customHeight="1">
      <c r="A1696" s="69" t="s">
        <v>167</v>
      </c>
      <c r="B1696" s="69" t="s">
        <v>167</v>
      </c>
      <c r="C1696" s="69" t="s">
        <v>699</v>
      </c>
      <c r="D1696" s="69" t="s">
        <v>4675</v>
      </c>
      <c r="E1696" s="69" t="s">
        <v>128</v>
      </c>
      <c r="F1696" s="69" t="s">
        <v>576</v>
      </c>
      <c r="G1696" s="69" t="s">
        <v>405</v>
      </c>
      <c r="H1696" s="69" t="s">
        <v>807</v>
      </c>
      <c r="I1696" s="69" t="s">
        <v>414</v>
      </c>
      <c r="J1696" s="77">
        <v>3</v>
      </c>
      <c r="K1696" s="77">
        <v>64</v>
      </c>
      <c r="L1696" s="77">
        <v>192</v>
      </c>
      <c r="M1696" s="69" t="s">
        <v>4676</v>
      </c>
      <c r="N1696" s="69" t="s">
        <v>4677</v>
      </c>
    </row>
    <row r="1697" spans="1:14" ht="20.100000000000001" customHeight="1">
      <c r="A1697" s="69" t="s">
        <v>167</v>
      </c>
      <c r="B1697" s="69" t="s">
        <v>167</v>
      </c>
      <c r="C1697" s="69" t="s">
        <v>699</v>
      </c>
      <c r="D1697" s="69" t="s">
        <v>4675</v>
      </c>
      <c r="E1697" s="69" t="s">
        <v>128</v>
      </c>
      <c r="F1697" s="69" t="s">
        <v>576</v>
      </c>
      <c r="G1697" s="69" t="s">
        <v>405</v>
      </c>
      <c r="H1697" s="69" t="s">
        <v>807</v>
      </c>
      <c r="I1697" s="69" t="s">
        <v>423</v>
      </c>
      <c r="J1697" s="77">
        <v>5</v>
      </c>
      <c r="K1697" s="77">
        <v>56</v>
      </c>
      <c r="L1697" s="77">
        <v>280</v>
      </c>
      <c r="M1697" s="69" t="s">
        <v>4676</v>
      </c>
      <c r="N1697" s="69" t="s">
        <v>4677</v>
      </c>
    </row>
    <row r="1698" spans="1:14" ht="20.100000000000001" customHeight="1">
      <c r="A1698" s="69" t="s">
        <v>167</v>
      </c>
      <c r="B1698" s="69" t="s">
        <v>167</v>
      </c>
      <c r="C1698" s="69" t="s">
        <v>699</v>
      </c>
      <c r="D1698" s="69" t="s">
        <v>4675</v>
      </c>
      <c r="E1698" s="69" t="s">
        <v>128</v>
      </c>
      <c r="F1698" s="69" t="s">
        <v>576</v>
      </c>
      <c r="G1698" s="69" t="s">
        <v>405</v>
      </c>
      <c r="H1698" s="69" t="s">
        <v>2615</v>
      </c>
      <c r="I1698" s="69" t="s">
        <v>422</v>
      </c>
      <c r="J1698" s="77">
        <v>2</v>
      </c>
      <c r="K1698" s="77">
        <v>330</v>
      </c>
      <c r="L1698" s="77">
        <v>660</v>
      </c>
      <c r="M1698" s="69" t="s">
        <v>4678</v>
      </c>
      <c r="N1698" s="69" t="s">
        <v>4677</v>
      </c>
    </row>
    <row r="1699" spans="1:14" ht="20.100000000000001" customHeight="1">
      <c r="A1699" s="69" t="s">
        <v>167</v>
      </c>
      <c r="B1699" s="69" t="s">
        <v>167</v>
      </c>
      <c r="C1699" s="69" t="s">
        <v>699</v>
      </c>
      <c r="D1699" s="69" t="s">
        <v>4675</v>
      </c>
      <c r="E1699" s="69" t="s">
        <v>128</v>
      </c>
      <c r="F1699" s="69" t="s">
        <v>576</v>
      </c>
      <c r="G1699" s="69" t="s">
        <v>388</v>
      </c>
      <c r="H1699" s="69" t="s">
        <v>4595</v>
      </c>
      <c r="I1699" s="69" t="s">
        <v>472</v>
      </c>
      <c r="J1699" s="77">
        <v>2</v>
      </c>
      <c r="K1699" s="77">
        <v>1300</v>
      </c>
      <c r="L1699" s="77">
        <v>2600</v>
      </c>
      <c r="M1699" s="69" t="s">
        <v>4679</v>
      </c>
      <c r="N1699" s="69" t="s">
        <v>4677</v>
      </c>
    </row>
    <row r="1700" spans="1:14" ht="20.100000000000001" customHeight="1">
      <c r="A1700" s="69" t="s">
        <v>167</v>
      </c>
      <c r="B1700" s="69" t="s">
        <v>167</v>
      </c>
      <c r="C1700" s="69" t="s">
        <v>699</v>
      </c>
      <c r="D1700" s="69" t="s">
        <v>4675</v>
      </c>
      <c r="E1700" s="69" t="s">
        <v>128</v>
      </c>
      <c r="F1700" s="69" t="s">
        <v>576</v>
      </c>
      <c r="G1700" s="69" t="s">
        <v>388</v>
      </c>
      <c r="H1700" s="69" t="s">
        <v>4595</v>
      </c>
      <c r="I1700" s="69" t="s">
        <v>422</v>
      </c>
      <c r="J1700" s="77">
        <v>10</v>
      </c>
      <c r="K1700" s="77">
        <v>440</v>
      </c>
      <c r="L1700" s="77">
        <v>4400</v>
      </c>
      <c r="M1700" s="69" t="s">
        <v>4679</v>
      </c>
      <c r="N1700" s="69" t="s">
        <v>4677</v>
      </c>
    </row>
    <row r="1701" spans="1:14" ht="20.100000000000001" customHeight="1">
      <c r="A1701" s="69" t="s">
        <v>167</v>
      </c>
      <c r="B1701" s="69" t="s">
        <v>167</v>
      </c>
      <c r="C1701" s="69" t="s">
        <v>699</v>
      </c>
      <c r="D1701" s="69" t="s">
        <v>4675</v>
      </c>
      <c r="E1701" s="69" t="s">
        <v>128</v>
      </c>
      <c r="F1701" s="69" t="s">
        <v>576</v>
      </c>
      <c r="G1701" s="69" t="s">
        <v>397</v>
      </c>
      <c r="H1701" s="69" t="s">
        <v>585</v>
      </c>
      <c r="I1701" s="69" t="s">
        <v>398</v>
      </c>
      <c r="J1701" s="77">
        <v>6</v>
      </c>
      <c r="K1701" s="77">
        <v>225</v>
      </c>
      <c r="L1701" s="77">
        <v>1350</v>
      </c>
      <c r="M1701" s="69" t="s">
        <v>4679</v>
      </c>
      <c r="N1701" s="69" t="s">
        <v>4677</v>
      </c>
    </row>
    <row r="1702" spans="1:14" ht="20.100000000000001" customHeight="1">
      <c r="A1702" s="69" t="s">
        <v>167</v>
      </c>
      <c r="B1702" s="69" t="s">
        <v>167</v>
      </c>
      <c r="C1702" s="69" t="s">
        <v>699</v>
      </c>
      <c r="D1702" s="69" t="s">
        <v>4680</v>
      </c>
      <c r="E1702" s="69" t="s">
        <v>562</v>
      </c>
      <c r="F1702" s="69" t="s">
        <v>2579</v>
      </c>
      <c r="G1702" s="69" t="s">
        <v>111</v>
      </c>
      <c r="H1702" s="69" t="s">
        <v>538</v>
      </c>
      <c r="I1702" s="69" t="s">
        <v>422</v>
      </c>
      <c r="J1702" s="77">
        <v>3</v>
      </c>
      <c r="K1702" s="77">
        <v>472</v>
      </c>
      <c r="L1702" s="77">
        <v>1416</v>
      </c>
      <c r="M1702" s="69" t="s">
        <v>4681</v>
      </c>
      <c r="N1702" s="69" t="s">
        <v>4677</v>
      </c>
    </row>
    <row r="1703" spans="1:14" ht="20.100000000000001" customHeight="1">
      <c r="A1703" s="69" t="s">
        <v>167</v>
      </c>
      <c r="B1703" s="69" t="s">
        <v>167</v>
      </c>
      <c r="C1703" s="69" t="s">
        <v>699</v>
      </c>
      <c r="D1703" s="69" t="s">
        <v>4680</v>
      </c>
      <c r="E1703" s="69" t="s">
        <v>562</v>
      </c>
      <c r="F1703" s="69" t="s">
        <v>2579</v>
      </c>
      <c r="G1703" s="69" t="s">
        <v>111</v>
      </c>
      <c r="H1703" s="69" t="s">
        <v>538</v>
      </c>
      <c r="I1703" s="69" t="s">
        <v>398</v>
      </c>
      <c r="J1703" s="77">
        <v>4</v>
      </c>
      <c r="K1703" s="77">
        <v>276</v>
      </c>
      <c r="L1703" s="77">
        <v>1104</v>
      </c>
      <c r="M1703" s="69" t="s">
        <v>4681</v>
      </c>
      <c r="N1703" s="69" t="s">
        <v>4677</v>
      </c>
    </row>
    <row r="1704" spans="1:14" ht="20.100000000000001" customHeight="1">
      <c r="A1704" s="69" t="s">
        <v>651</v>
      </c>
      <c r="B1704" s="69" t="s">
        <v>167</v>
      </c>
      <c r="C1704" s="69" t="s">
        <v>699</v>
      </c>
      <c r="D1704" s="69" t="s">
        <v>4682</v>
      </c>
      <c r="E1704" s="69" t="s">
        <v>534</v>
      </c>
      <c r="F1704" s="69" t="s">
        <v>2838</v>
      </c>
      <c r="G1704" s="69" t="s">
        <v>103</v>
      </c>
      <c r="H1704" s="69" t="s">
        <v>663</v>
      </c>
      <c r="J1704" s="77">
        <v>25</v>
      </c>
      <c r="K1704" s="77">
        <v>94</v>
      </c>
      <c r="L1704" s="77">
        <v>2350</v>
      </c>
      <c r="M1704" s="69" t="s">
        <v>664</v>
      </c>
      <c r="N1704" s="69" t="s">
        <v>4677</v>
      </c>
    </row>
    <row r="1705" spans="1:14" ht="20.100000000000001" customHeight="1">
      <c r="A1705" s="69" t="s">
        <v>651</v>
      </c>
      <c r="B1705" s="69" t="s">
        <v>167</v>
      </c>
      <c r="C1705" s="69" t="s">
        <v>699</v>
      </c>
      <c r="D1705" s="69" t="s">
        <v>4682</v>
      </c>
      <c r="E1705" s="69" t="s">
        <v>534</v>
      </c>
      <c r="F1705" s="69" t="s">
        <v>2838</v>
      </c>
      <c r="G1705" s="69" t="s">
        <v>402</v>
      </c>
      <c r="H1705" s="69" t="s">
        <v>403</v>
      </c>
      <c r="J1705" s="77">
        <v>5</v>
      </c>
      <c r="K1705" s="77">
        <v>101</v>
      </c>
      <c r="L1705" s="77">
        <v>505</v>
      </c>
      <c r="N1705" s="69" t="s">
        <v>4666</v>
      </c>
    </row>
    <row r="1706" spans="1:14" ht="20.100000000000001" customHeight="1">
      <c r="A1706" s="69" t="s">
        <v>126</v>
      </c>
      <c r="B1706" s="69" t="s">
        <v>126</v>
      </c>
      <c r="C1706" s="69" t="s">
        <v>699</v>
      </c>
      <c r="D1706" s="69" t="s">
        <v>4683</v>
      </c>
      <c r="E1706" s="69" t="s">
        <v>548</v>
      </c>
      <c r="F1706" s="69" t="s">
        <v>3632</v>
      </c>
      <c r="G1706" s="69" t="s">
        <v>382</v>
      </c>
      <c r="H1706" s="69" t="s">
        <v>395</v>
      </c>
      <c r="I1706" s="69" t="s">
        <v>416</v>
      </c>
      <c r="J1706" s="77">
        <v>17</v>
      </c>
      <c r="K1706" s="77">
        <v>917</v>
      </c>
      <c r="L1706" s="77">
        <v>15589</v>
      </c>
      <c r="M1706" s="69" t="s">
        <v>532</v>
      </c>
      <c r="N1706" s="69" t="s">
        <v>4684</v>
      </c>
    </row>
    <row r="1707" spans="1:14" ht="20.100000000000001" customHeight="1">
      <c r="A1707" s="69" t="s">
        <v>126</v>
      </c>
      <c r="B1707" s="69" t="s">
        <v>126</v>
      </c>
      <c r="C1707" s="69" t="s">
        <v>699</v>
      </c>
      <c r="D1707" s="69" t="s">
        <v>4683</v>
      </c>
      <c r="E1707" s="69" t="s">
        <v>548</v>
      </c>
      <c r="F1707" s="69" t="s">
        <v>3632</v>
      </c>
      <c r="G1707" s="69" t="s">
        <v>382</v>
      </c>
      <c r="H1707" s="69" t="s">
        <v>385</v>
      </c>
      <c r="I1707" s="69" t="s">
        <v>399</v>
      </c>
      <c r="J1707" s="77">
        <v>4</v>
      </c>
      <c r="K1707" s="77">
        <v>423</v>
      </c>
      <c r="L1707" s="77">
        <v>1692</v>
      </c>
      <c r="M1707" s="69" t="s">
        <v>532</v>
      </c>
      <c r="N1707" s="69" t="s">
        <v>4684</v>
      </c>
    </row>
    <row r="1708" spans="1:14" ht="20.100000000000001" customHeight="1">
      <c r="A1708" s="69" t="s">
        <v>126</v>
      </c>
      <c r="B1708" s="69" t="s">
        <v>126</v>
      </c>
      <c r="C1708" s="69" t="s">
        <v>699</v>
      </c>
      <c r="D1708" s="69" t="s">
        <v>4683</v>
      </c>
      <c r="E1708" s="69" t="s">
        <v>548</v>
      </c>
      <c r="F1708" s="69" t="s">
        <v>3632</v>
      </c>
      <c r="G1708" s="69" t="s">
        <v>608</v>
      </c>
      <c r="H1708" s="69" t="s">
        <v>3639</v>
      </c>
      <c r="I1708" s="69" t="s">
        <v>416</v>
      </c>
      <c r="J1708" s="77">
        <v>1</v>
      </c>
      <c r="K1708" s="77">
        <v>1651</v>
      </c>
      <c r="L1708" s="77">
        <v>1651</v>
      </c>
      <c r="M1708" s="69" t="s">
        <v>3637</v>
      </c>
      <c r="N1708" s="69" t="s">
        <v>4684</v>
      </c>
    </row>
    <row r="1709" spans="1:14" ht="20.100000000000001" customHeight="1">
      <c r="A1709" s="69" t="s">
        <v>126</v>
      </c>
      <c r="B1709" s="69" t="s">
        <v>126</v>
      </c>
      <c r="C1709" s="69" t="s">
        <v>699</v>
      </c>
      <c r="D1709" s="69" t="s">
        <v>4683</v>
      </c>
      <c r="E1709" s="69" t="s">
        <v>548</v>
      </c>
      <c r="F1709" s="69" t="s">
        <v>3632</v>
      </c>
      <c r="G1709" s="69" t="s">
        <v>382</v>
      </c>
      <c r="H1709" s="69" t="s">
        <v>3634</v>
      </c>
      <c r="I1709" s="69" t="s">
        <v>472</v>
      </c>
      <c r="J1709" s="77">
        <v>9</v>
      </c>
      <c r="K1709" s="77">
        <v>1021</v>
      </c>
      <c r="L1709" s="77">
        <v>9189</v>
      </c>
      <c r="M1709" s="69" t="s">
        <v>532</v>
      </c>
      <c r="N1709" s="69" t="s">
        <v>4685</v>
      </c>
    </row>
    <row r="1710" spans="1:14" ht="20.100000000000001" customHeight="1">
      <c r="A1710" s="69" t="s">
        <v>651</v>
      </c>
      <c r="B1710" s="69" t="s">
        <v>126</v>
      </c>
      <c r="C1710" s="69" t="s">
        <v>699</v>
      </c>
      <c r="D1710" s="69" t="s">
        <v>4686</v>
      </c>
      <c r="E1710" s="69" t="s">
        <v>128</v>
      </c>
      <c r="F1710" s="69" t="s">
        <v>3680</v>
      </c>
      <c r="G1710" s="69" t="s">
        <v>405</v>
      </c>
      <c r="H1710" s="69" t="s">
        <v>2897</v>
      </c>
      <c r="I1710" s="69" t="s">
        <v>423</v>
      </c>
      <c r="J1710" s="77">
        <v>50</v>
      </c>
      <c r="K1710" s="77">
        <v>75</v>
      </c>
      <c r="L1710" s="77">
        <v>3750</v>
      </c>
      <c r="M1710" s="69" t="s">
        <v>4687</v>
      </c>
      <c r="N1710" s="69" t="s">
        <v>4688</v>
      </c>
    </row>
    <row r="1711" spans="1:14" ht="20.100000000000001" customHeight="1">
      <c r="A1711" s="69" t="s">
        <v>651</v>
      </c>
      <c r="B1711" s="69" t="s">
        <v>126</v>
      </c>
      <c r="C1711" s="69" t="s">
        <v>699</v>
      </c>
      <c r="D1711" s="69" t="s">
        <v>4686</v>
      </c>
      <c r="E1711" s="69" t="s">
        <v>128</v>
      </c>
      <c r="F1711" s="69" t="s">
        <v>3680</v>
      </c>
      <c r="G1711" s="69" t="s">
        <v>405</v>
      </c>
      <c r="H1711" s="69" t="s">
        <v>2897</v>
      </c>
      <c r="I1711" s="69" t="s">
        <v>389</v>
      </c>
      <c r="J1711" s="77">
        <v>10</v>
      </c>
      <c r="K1711" s="77">
        <v>219</v>
      </c>
      <c r="L1711" s="77">
        <v>2190</v>
      </c>
      <c r="M1711" s="69" t="s">
        <v>4689</v>
      </c>
      <c r="N1711" s="69" t="s">
        <v>4688</v>
      </c>
    </row>
    <row r="1712" spans="1:14" ht="20.100000000000001" customHeight="1">
      <c r="A1712" s="69" t="s">
        <v>167</v>
      </c>
      <c r="B1712" s="69" t="s">
        <v>167</v>
      </c>
      <c r="C1712" s="69" t="s">
        <v>699</v>
      </c>
      <c r="D1712" s="69" t="s">
        <v>4690</v>
      </c>
      <c r="E1712" s="69" t="s">
        <v>534</v>
      </c>
      <c r="F1712" s="69" t="s">
        <v>552</v>
      </c>
      <c r="G1712" s="69" t="s">
        <v>3061</v>
      </c>
      <c r="I1712" s="69" t="s">
        <v>509</v>
      </c>
      <c r="J1712" s="77">
        <v>20</v>
      </c>
      <c r="K1712" s="77">
        <v>95</v>
      </c>
      <c r="L1712" s="77">
        <v>1900</v>
      </c>
      <c r="M1712" s="69" t="s">
        <v>4691</v>
      </c>
      <c r="N1712" s="69" t="s">
        <v>4666</v>
      </c>
    </row>
    <row r="1713" spans="1:14" ht="20.100000000000001" customHeight="1">
      <c r="A1713" s="69" t="s">
        <v>651</v>
      </c>
      <c r="B1713" s="69" t="s">
        <v>126</v>
      </c>
      <c r="C1713" s="69" t="s">
        <v>699</v>
      </c>
      <c r="D1713" s="69" t="s">
        <v>4692</v>
      </c>
      <c r="E1713" s="69" t="s">
        <v>128</v>
      </c>
      <c r="F1713" s="69" t="s">
        <v>3680</v>
      </c>
      <c r="G1713" s="69" t="s">
        <v>4693</v>
      </c>
      <c r="H1713" s="69" t="s">
        <v>2846</v>
      </c>
      <c r="I1713" s="69" t="s">
        <v>389</v>
      </c>
      <c r="J1713" s="77">
        <v>4</v>
      </c>
      <c r="K1713" s="77">
        <v>219</v>
      </c>
      <c r="L1713" s="77">
        <v>876</v>
      </c>
      <c r="M1713" s="69" t="s">
        <v>4694</v>
      </c>
      <c r="N1713" s="69" t="s">
        <v>4557</v>
      </c>
    </row>
    <row r="1714" spans="1:14" ht="20.100000000000001" customHeight="1">
      <c r="A1714" s="69" t="s">
        <v>167</v>
      </c>
      <c r="B1714" s="69" t="s">
        <v>167</v>
      </c>
      <c r="C1714" s="69" t="s">
        <v>699</v>
      </c>
      <c r="D1714" s="69" t="s">
        <v>4695</v>
      </c>
      <c r="E1714" s="69" t="s">
        <v>548</v>
      </c>
      <c r="F1714" s="69" t="s">
        <v>339</v>
      </c>
      <c r="G1714" s="69" t="s">
        <v>382</v>
      </c>
      <c r="H1714" s="69" t="s">
        <v>646</v>
      </c>
      <c r="I1714" s="69" t="s">
        <v>416</v>
      </c>
      <c r="J1714" s="77">
        <v>2</v>
      </c>
      <c r="K1714" s="77">
        <v>800</v>
      </c>
      <c r="L1714" s="77">
        <v>1600</v>
      </c>
      <c r="M1714" s="69" t="s">
        <v>4696</v>
      </c>
      <c r="N1714" s="69" t="s">
        <v>4677</v>
      </c>
    </row>
    <row r="1715" spans="1:14" ht="20.100000000000001" customHeight="1">
      <c r="A1715" s="69" t="s">
        <v>651</v>
      </c>
      <c r="B1715" s="69" t="s">
        <v>126</v>
      </c>
      <c r="C1715" s="69" t="s">
        <v>699</v>
      </c>
      <c r="D1715" s="69" t="s">
        <v>4697</v>
      </c>
      <c r="E1715" s="69" t="s">
        <v>562</v>
      </c>
      <c r="F1715" s="69" t="s">
        <v>4698</v>
      </c>
      <c r="G1715" s="69" t="s">
        <v>4699</v>
      </c>
      <c r="H1715" s="69" t="s">
        <v>4700</v>
      </c>
      <c r="I1715" s="69" t="s">
        <v>389</v>
      </c>
      <c r="J1715" s="77">
        <v>1</v>
      </c>
      <c r="K1715" s="77">
        <v>8276</v>
      </c>
      <c r="L1715" s="77">
        <v>8276</v>
      </c>
      <c r="M1715" s="69" t="s">
        <v>4701</v>
      </c>
      <c r="N1715" s="69" t="s">
        <v>4702</v>
      </c>
    </row>
    <row r="1716" spans="1:14" ht="20.100000000000001" customHeight="1">
      <c r="A1716" s="69" t="s">
        <v>651</v>
      </c>
      <c r="B1716" s="69" t="s">
        <v>1688</v>
      </c>
      <c r="C1716" s="69" t="s">
        <v>699</v>
      </c>
      <c r="D1716" s="69" t="s">
        <v>4703</v>
      </c>
      <c r="E1716" s="69" t="s">
        <v>747</v>
      </c>
      <c r="F1716" s="69" t="s">
        <v>2886</v>
      </c>
      <c r="G1716" s="69" t="s">
        <v>528</v>
      </c>
      <c r="H1716" s="69" t="s">
        <v>4324</v>
      </c>
      <c r="I1716" s="69" t="s">
        <v>660</v>
      </c>
      <c r="J1716" s="77">
        <v>5000</v>
      </c>
      <c r="K1716" s="77">
        <v>0.35</v>
      </c>
      <c r="L1716" s="77">
        <v>1750</v>
      </c>
      <c r="M1716" s="69" t="s">
        <v>524</v>
      </c>
      <c r="N1716" s="69" t="s">
        <v>516</v>
      </c>
    </row>
    <row r="1717" spans="1:14" ht="20.100000000000001" customHeight="1">
      <c r="A1717" s="69" t="s">
        <v>167</v>
      </c>
      <c r="B1717" s="69" t="s">
        <v>167</v>
      </c>
      <c r="C1717" s="69" t="s">
        <v>699</v>
      </c>
      <c r="D1717" s="69" t="s">
        <v>4704</v>
      </c>
      <c r="E1717" s="69" t="s">
        <v>128</v>
      </c>
      <c r="F1717" s="69" t="s">
        <v>576</v>
      </c>
      <c r="G1717" s="69" t="s">
        <v>512</v>
      </c>
      <c r="H1717" s="69" t="s">
        <v>4595</v>
      </c>
      <c r="I1717" s="69" t="s">
        <v>414</v>
      </c>
      <c r="J1717" s="77">
        <v>2</v>
      </c>
      <c r="K1717" s="77">
        <v>121</v>
      </c>
      <c r="L1717" s="77">
        <v>242</v>
      </c>
      <c r="M1717" s="69" t="s">
        <v>4705</v>
      </c>
      <c r="N1717" s="69" t="s">
        <v>4706</v>
      </c>
    </row>
    <row r="1718" spans="1:14" ht="20.100000000000001" customHeight="1">
      <c r="A1718" s="69" t="s">
        <v>167</v>
      </c>
      <c r="B1718" s="69" t="s">
        <v>167</v>
      </c>
      <c r="C1718" s="69" t="s">
        <v>699</v>
      </c>
      <c r="D1718" s="69" t="s">
        <v>4704</v>
      </c>
      <c r="E1718" s="69" t="s">
        <v>128</v>
      </c>
      <c r="F1718" s="69" t="s">
        <v>576</v>
      </c>
      <c r="G1718" s="69" t="s">
        <v>512</v>
      </c>
      <c r="H1718" s="69" t="s">
        <v>4595</v>
      </c>
      <c r="I1718" s="69" t="s">
        <v>398</v>
      </c>
      <c r="J1718" s="77">
        <v>2</v>
      </c>
      <c r="K1718" s="77">
        <v>257</v>
      </c>
      <c r="L1718" s="77">
        <v>514</v>
      </c>
      <c r="M1718" s="69" t="s">
        <v>4705</v>
      </c>
      <c r="N1718" s="69" t="s">
        <v>4706</v>
      </c>
    </row>
    <row r="5234" spans="12:12" ht="20.100000000000001" customHeight="1">
      <c r="L5234" s="360"/>
    </row>
    <row r="5353" spans="12:12" ht="20.100000000000001" customHeight="1">
      <c r="L5353" s="360"/>
    </row>
    <row r="5376" spans="12:12" ht="20.100000000000001" customHeight="1">
      <c r="L5376" s="360"/>
    </row>
    <row r="5377" spans="12:12" ht="20.100000000000001" customHeight="1">
      <c r="L5377" s="360"/>
    </row>
    <row r="5432" spans="9:9" ht="20.100000000000001" customHeight="1">
      <c r="I5432" s="80"/>
    </row>
    <row r="5433" spans="9:9" ht="20.100000000000001" customHeight="1">
      <c r="I5433" s="80"/>
    </row>
    <row r="5439" spans="9:9" ht="20.100000000000001" customHeight="1">
      <c r="I5439" s="80"/>
    </row>
    <row r="5881" spans="1:14" ht="20.100000000000001" customHeight="1">
      <c r="A5881" s="346"/>
      <c r="B5881" s="346"/>
      <c r="C5881" s="346"/>
      <c r="D5881" s="346"/>
      <c r="E5881" s="347"/>
      <c r="F5881" s="346"/>
      <c r="G5881" s="346"/>
      <c r="H5881" s="346"/>
      <c r="I5881" s="346"/>
      <c r="J5881" s="346"/>
      <c r="K5881" s="346"/>
      <c r="L5881" s="348"/>
      <c r="M5881" s="349"/>
      <c r="N5881" s="346"/>
    </row>
    <row r="5882" spans="1:14" ht="20.100000000000001" customHeight="1">
      <c r="A5882" s="346"/>
      <c r="B5882" s="346"/>
      <c r="C5882" s="346"/>
      <c r="D5882" s="346"/>
      <c r="E5882" s="347"/>
      <c r="F5882" s="346"/>
      <c r="G5882" s="346"/>
      <c r="H5882" s="346"/>
      <c r="I5882" s="346"/>
      <c r="J5882" s="346"/>
      <c r="K5882" s="346"/>
      <c r="L5882" s="348"/>
      <c r="M5882" s="349"/>
      <c r="N5882" s="346"/>
    </row>
    <row r="5883" spans="1:14" ht="20.100000000000001" customHeight="1">
      <c r="A5883" s="346"/>
      <c r="B5883" s="346"/>
      <c r="C5883" s="346"/>
      <c r="D5883" s="346"/>
      <c r="E5883" s="347"/>
      <c r="F5883" s="346"/>
      <c r="G5883" s="346"/>
      <c r="H5883" s="346"/>
      <c r="I5883" s="346"/>
      <c r="J5883" s="346"/>
      <c r="K5883" s="346"/>
      <c r="L5883" s="348"/>
      <c r="M5883" s="349"/>
      <c r="N5883" s="346"/>
    </row>
    <row r="5884" spans="1:14" ht="20.100000000000001" customHeight="1">
      <c r="A5884" s="346"/>
      <c r="B5884" s="346"/>
      <c r="C5884" s="346"/>
      <c r="D5884" s="346"/>
      <c r="E5884" s="347"/>
      <c r="F5884" s="346"/>
      <c r="G5884" s="346"/>
      <c r="H5884" s="346"/>
      <c r="I5884" s="346"/>
      <c r="J5884" s="346"/>
      <c r="K5884" s="346"/>
      <c r="L5884" s="348"/>
      <c r="M5884" s="349"/>
      <c r="N5884" s="346"/>
    </row>
    <row r="5885" spans="1:14" ht="20.100000000000001" customHeight="1">
      <c r="A5885" s="346"/>
      <c r="B5885" s="346"/>
      <c r="C5885" s="346"/>
      <c r="D5885" s="346"/>
      <c r="E5885" s="347"/>
      <c r="F5885" s="346"/>
      <c r="G5885" s="346"/>
      <c r="H5885" s="346"/>
      <c r="I5885" s="346"/>
      <c r="J5885" s="346"/>
      <c r="K5885" s="346"/>
      <c r="L5885" s="348"/>
      <c r="M5885" s="349"/>
      <c r="N5885" s="346"/>
    </row>
    <row r="5886" spans="1:14" ht="20.100000000000001" customHeight="1">
      <c r="A5886" s="346"/>
      <c r="B5886" s="346"/>
      <c r="C5886" s="346"/>
      <c r="D5886" s="346"/>
      <c r="E5886" s="347"/>
      <c r="F5886" s="346"/>
      <c r="G5886" s="346"/>
      <c r="H5886" s="346"/>
      <c r="I5886" s="346"/>
      <c r="J5886" s="346"/>
      <c r="K5886" s="346"/>
      <c r="L5886" s="348"/>
      <c r="M5886" s="349"/>
      <c r="N5886" s="346"/>
    </row>
    <row r="5887" spans="1:14" ht="20.100000000000001" customHeight="1">
      <c r="A5887" s="346"/>
      <c r="B5887" s="346"/>
      <c r="C5887" s="346"/>
      <c r="D5887" s="346"/>
      <c r="E5887" s="347"/>
      <c r="F5887" s="346"/>
      <c r="G5887" s="346"/>
      <c r="H5887" s="346"/>
      <c r="I5887" s="346"/>
      <c r="J5887" s="346"/>
      <c r="K5887" s="346"/>
      <c r="L5887" s="348"/>
      <c r="M5887" s="349"/>
      <c r="N5887" s="346"/>
    </row>
    <row r="5888" spans="1:14" ht="20.100000000000001" customHeight="1">
      <c r="A5888" s="346"/>
      <c r="B5888" s="346"/>
      <c r="C5888" s="346"/>
      <c r="D5888" s="346"/>
      <c r="E5888" s="347"/>
      <c r="F5888" s="346"/>
      <c r="G5888" s="346"/>
      <c r="H5888" s="346"/>
      <c r="I5888" s="346"/>
      <c r="J5888" s="346"/>
      <c r="K5888" s="346"/>
      <c r="L5888" s="348"/>
      <c r="M5888" s="349"/>
      <c r="N5888" s="346"/>
    </row>
    <row r="5889" spans="1:14" ht="20.100000000000001" customHeight="1">
      <c r="A5889" s="346"/>
      <c r="B5889" s="346"/>
      <c r="C5889" s="346"/>
      <c r="D5889" s="346"/>
      <c r="E5889" s="347"/>
      <c r="F5889" s="346"/>
      <c r="G5889" s="346"/>
      <c r="H5889" s="346"/>
      <c r="I5889" s="346"/>
      <c r="J5889" s="346"/>
      <c r="K5889" s="346"/>
      <c r="L5889" s="348"/>
      <c r="M5889" s="349"/>
      <c r="N5889" s="346"/>
    </row>
    <row r="5890" spans="1:14" ht="20.100000000000001" customHeight="1">
      <c r="A5890" s="346"/>
      <c r="B5890" s="346"/>
      <c r="C5890" s="346"/>
      <c r="D5890" s="346"/>
      <c r="E5890" s="347"/>
      <c r="F5890" s="346"/>
      <c r="G5890" s="346"/>
      <c r="H5890" s="346"/>
      <c r="I5890" s="346"/>
      <c r="J5890" s="346"/>
      <c r="K5890" s="346"/>
      <c r="L5890" s="348"/>
      <c r="M5890" s="349"/>
      <c r="N5890" s="346"/>
    </row>
    <row r="5891" spans="1:14" ht="20.100000000000001" customHeight="1">
      <c r="A5891" s="346"/>
      <c r="B5891" s="346"/>
      <c r="C5891" s="346"/>
      <c r="D5891" s="346"/>
      <c r="E5891" s="347"/>
      <c r="F5891" s="349"/>
      <c r="G5891" s="346"/>
      <c r="H5891" s="346"/>
      <c r="I5891" s="346"/>
      <c r="J5891" s="346"/>
      <c r="K5891" s="346"/>
      <c r="L5891" s="348"/>
      <c r="M5891" s="346"/>
      <c r="N5891" s="346"/>
    </row>
    <row r="5892" spans="1:14" ht="20.100000000000001" customHeight="1">
      <c r="A5892" s="346"/>
      <c r="B5892" s="346"/>
      <c r="C5892" s="346"/>
      <c r="D5892" s="346"/>
      <c r="E5892" s="347"/>
      <c r="F5892" s="346"/>
      <c r="G5892" s="346"/>
      <c r="H5892" s="346"/>
      <c r="I5892" s="346"/>
      <c r="J5892" s="346"/>
      <c r="K5892" s="346"/>
      <c r="L5892" s="348"/>
      <c r="M5892" s="346"/>
      <c r="N5892" s="346"/>
    </row>
    <row r="5893" spans="1:14" ht="20.100000000000001" customHeight="1">
      <c r="A5893" s="346"/>
      <c r="B5893" s="346"/>
      <c r="C5893" s="346"/>
      <c r="D5893" s="346"/>
      <c r="E5893" s="347"/>
      <c r="F5893" s="346"/>
      <c r="G5893" s="346"/>
      <c r="H5893" s="346"/>
      <c r="I5893" s="346"/>
      <c r="J5893" s="346"/>
      <c r="K5893" s="346"/>
      <c r="L5893" s="348"/>
      <c r="M5893" s="346"/>
      <c r="N5893" s="346"/>
    </row>
    <row r="5894" spans="1:14" ht="20.100000000000001" customHeight="1">
      <c r="A5894" s="346"/>
      <c r="B5894" s="346"/>
      <c r="C5894" s="346"/>
      <c r="D5894" s="346"/>
      <c r="E5894" s="347"/>
      <c r="F5894" s="346"/>
      <c r="G5894" s="346"/>
      <c r="H5894" s="346"/>
      <c r="I5894" s="346"/>
      <c r="J5894" s="346"/>
      <c r="K5894" s="346"/>
      <c r="L5894" s="348"/>
      <c r="M5894" s="346"/>
      <c r="N5894" s="346"/>
    </row>
    <row r="5895" spans="1:14" ht="20.100000000000001" customHeight="1">
      <c r="A5895" s="346"/>
      <c r="B5895" s="346"/>
      <c r="C5895" s="346"/>
      <c r="D5895" s="346"/>
      <c r="E5895" s="347"/>
      <c r="F5895" s="346"/>
      <c r="G5895" s="346"/>
      <c r="H5895" s="346"/>
      <c r="I5895" s="346"/>
      <c r="J5895" s="346"/>
      <c r="K5895" s="346"/>
      <c r="L5895" s="348"/>
      <c r="M5895" s="346"/>
      <c r="N5895" s="346"/>
    </row>
    <row r="5896" spans="1:14" ht="20.100000000000001" customHeight="1">
      <c r="A5896" s="346"/>
      <c r="B5896" s="346"/>
      <c r="C5896" s="346"/>
      <c r="D5896" s="346"/>
      <c r="E5896" s="347"/>
      <c r="F5896" s="346"/>
      <c r="G5896" s="346"/>
      <c r="H5896" s="346"/>
      <c r="I5896" s="346"/>
      <c r="J5896" s="346"/>
      <c r="K5896" s="346"/>
      <c r="L5896" s="348"/>
      <c r="M5896" s="346"/>
      <c r="N5896" s="346"/>
    </row>
    <row r="5897" spans="1:14" ht="20.100000000000001" customHeight="1">
      <c r="A5897" s="346"/>
      <c r="B5897" s="346"/>
      <c r="C5897" s="346"/>
      <c r="D5897" s="346"/>
      <c r="E5897" s="347"/>
      <c r="F5897" s="346"/>
      <c r="G5897" s="346"/>
      <c r="H5897" s="346"/>
      <c r="I5897" s="346"/>
      <c r="J5897" s="346"/>
      <c r="K5897" s="346"/>
      <c r="L5897" s="348"/>
      <c r="M5897" s="346"/>
      <c r="N5897" s="346"/>
    </row>
    <row r="5898" spans="1:14" ht="20.100000000000001" customHeight="1">
      <c r="A5898" s="346"/>
      <c r="B5898" s="346"/>
      <c r="C5898" s="346"/>
      <c r="D5898" s="346"/>
      <c r="E5898" s="347"/>
      <c r="F5898" s="346"/>
      <c r="G5898" s="346"/>
      <c r="H5898" s="346"/>
      <c r="I5898" s="346"/>
      <c r="J5898" s="346"/>
      <c r="K5898" s="346"/>
      <c r="L5898" s="348"/>
      <c r="M5898" s="346"/>
      <c r="N5898" s="346"/>
    </row>
    <row r="5899" spans="1:14" ht="20.100000000000001" customHeight="1">
      <c r="A5899" s="346"/>
      <c r="B5899" s="346"/>
      <c r="C5899" s="346"/>
      <c r="D5899" s="346"/>
      <c r="E5899" s="347"/>
      <c r="F5899" s="346"/>
      <c r="G5899" s="346"/>
      <c r="H5899" s="346"/>
      <c r="I5899" s="346"/>
      <c r="J5899" s="346"/>
      <c r="K5899" s="346"/>
      <c r="L5899" s="348"/>
      <c r="M5899" s="346"/>
      <c r="N5899" s="346"/>
    </row>
    <row r="5900" spans="1:14" ht="20.100000000000001" customHeight="1">
      <c r="A5900" s="346"/>
      <c r="B5900" s="346"/>
      <c r="C5900" s="346"/>
      <c r="D5900" s="346"/>
      <c r="E5900" s="347"/>
      <c r="F5900" s="346"/>
      <c r="G5900" s="346"/>
      <c r="H5900" s="346"/>
      <c r="I5900" s="346"/>
      <c r="J5900" s="346"/>
      <c r="K5900" s="346"/>
      <c r="L5900" s="348"/>
      <c r="M5900" s="346"/>
      <c r="N5900" s="346"/>
    </row>
    <row r="5901" spans="1:14" ht="20.100000000000001" customHeight="1">
      <c r="A5901" s="346"/>
      <c r="B5901" s="346"/>
      <c r="C5901" s="346"/>
      <c r="D5901" s="346"/>
      <c r="E5901" s="347"/>
      <c r="F5901" s="346"/>
      <c r="G5901" s="346"/>
      <c r="H5901" s="346"/>
      <c r="I5901" s="346"/>
      <c r="J5901" s="346"/>
      <c r="K5901" s="346"/>
      <c r="L5901" s="348"/>
      <c r="M5901" s="346"/>
      <c r="N5901" s="346"/>
    </row>
    <row r="5902" spans="1:14" ht="20.100000000000001" customHeight="1">
      <c r="A5902" s="346"/>
      <c r="B5902" s="346"/>
      <c r="C5902" s="346"/>
      <c r="D5902" s="346"/>
      <c r="E5902" s="347"/>
      <c r="F5902" s="346"/>
      <c r="G5902" s="346"/>
      <c r="H5902" s="346"/>
      <c r="I5902" s="346"/>
      <c r="J5902" s="346"/>
      <c r="K5902" s="346"/>
      <c r="L5902" s="348"/>
      <c r="M5902" s="346"/>
      <c r="N5902" s="346"/>
    </row>
    <row r="5903" spans="1:14" ht="20.100000000000001" customHeight="1">
      <c r="A5903" s="346"/>
      <c r="B5903" s="346"/>
      <c r="C5903" s="346"/>
      <c r="D5903" s="346"/>
      <c r="E5903" s="347"/>
      <c r="F5903" s="346"/>
      <c r="G5903" s="346"/>
      <c r="H5903" s="346"/>
      <c r="I5903" s="346"/>
      <c r="J5903" s="346"/>
      <c r="K5903" s="346"/>
      <c r="L5903" s="348"/>
      <c r="M5903" s="346"/>
      <c r="N5903" s="346"/>
    </row>
    <row r="5904" spans="1:14" ht="20.100000000000001" customHeight="1">
      <c r="A5904" s="346"/>
      <c r="B5904" s="346"/>
      <c r="C5904" s="346"/>
      <c r="D5904" s="346"/>
      <c r="E5904" s="347"/>
      <c r="F5904" s="346"/>
      <c r="G5904" s="346"/>
      <c r="H5904" s="346"/>
      <c r="I5904" s="346"/>
      <c r="J5904" s="346"/>
      <c r="K5904" s="346"/>
      <c r="L5904" s="348"/>
      <c r="M5904" s="346"/>
      <c r="N5904" s="346"/>
    </row>
    <row r="5905" spans="1:14" ht="20.100000000000001" customHeight="1">
      <c r="A5905" s="346"/>
      <c r="B5905" s="346"/>
      <c r="C5905" s="346"/>
      <c r="D5905" s="346"/>
      <c r="E5905" s="347"/>
      <c r="F5905" s="346"/>
      <c r="G5905" s="346"/>
      <c r="H5905" s="346"/>
      <c r="I5905" s="346"/>
      <c r="J5905" s="346"/>
      <c r="K5905" s="346"/>
      <c r="L5905" s="348"/>
      <c r="M5905" s="346"/>
      <c r="N5905" s="351"/>
    </row>
    <row r="5906" spans="1:14" ht="20.100000000000001" customHeight="1">
      <c r="A5906" s="346"/>
      <c r="B5906" s="346"/>
      <c r="C5906" s="346"/>
      <c r="D5906" s="346"/>
      <c r="E5906" s="347"/>
      <c r="F5906" s="346"/>
      <c r="G5906" s="346"/>
      <c r="H5906" s="346"/>
      <c r="I5906" s="346"/>
      <c r="J5906" s="346"/>
      <c r="K5906" s="346"/>
      <c r="L5906" s="348"/>
      <c r="M5906" s="346"/>
      <c r="N5906" s="351"/>
    </row>
    <row r="5907" spans="1:14" ht="20.100000000000001" customHeight="1">
      <c r="A5907" s="346"/>
      <c r="B5907" s="346"/>
      <c r="C5907" s="346"/>
      <c r="D5907" s="346"/>
      <c r="E5907" s="347"/>
      <c r="F5907" s="346"/>
      <c r="G5907" s="346"/>
      <c r="H5907" s="346"/>
      <c r="I5907" s="346"/>
      <c r="J5907" s="346"/>
      <c r="K5907" s="346"/>
      <c r="L5907" s="348"/>
      <c r="M5907" s="346"/>
      <c r="N5907" s="351"/>
    </row>
    <row r="5908" spans="1:14" ht="20.100000000000001" customHeight="1">
      <c r="A5908" s="346"/>
      <c r="B5908" s="346"/>
      <c r="C5908" s="346"/>
      <c r="D5908" s="346"/>
      <c r="E5908" s="347"/>
      <c r="F5908" s="346"/>
      <c r="G5908" s="346"/>
      <c r="H5908" s="346"/>
      <c r="I5908" s="346"/>
      <c r="J5908" s="346"/>
      <c r="K5908" s="346"/>
      <c r="L5908" s="348"/>
      <c r="M5908" s="346"/>
      <c r="N5908" s="351"/>
    </row>
    <row r="5909" spans="1:14" ht="20.100000000000001" customHeight="1">
      <c r="A5909" s="346"/>
      <c r="B5909" s="346"/>
      <c r="C5909" s="346"/>
      <c r="D5909" s="346"/>
      <c r="E5909" s="347"/>
      <c r="F5909" s="346"/>
      <c r="G5909" s="346"/>
      <c r="H5909" s="346"/>
      <c r="I5909" s="346"/>
      <c r="J5909" s="346"/>
      <c r="K5909" s="346"/>
      <c r="L5909" s="348"/>
      <c r="M5909" s="346"/>
      <c r="N5909" s="351"/>
    </row>
    <row r="5910" spans="1:14" ht="20.100000000000001" customHeight="1">
      <c r="A5910" s="346"/>
      <c r="B5910" s="346"/>
      <c r="C5910" s="346"/>
      <c r="D5910" s="346"/>
      <c r="E5910" s="347"/>
      <c r="F5910" s="346"/>
      <c r="G5910" s="346"/>
      <c r="H5910" s="346"/>
      <c r="I5910" s="346"/>
      <c r="J5910" s="346"/>
      <c r="K5910" s="346"/>
      <c r="L5910" s="348"/>
      <c r="M5910" s="346"/>
      <c r="N5910" s="351"/>
    </row>
    <row r="5911" spans="1:14" ht="20.100000000000001" customHeight="1">
      <c r="A5911" s="346"/>
      <c r="B5911" s="346"/>
      <c r="C5911" s="346"/>
      <c r="D5911" s="346"/>
      <c r="E5911" s="347"/>
      <c r="F5911" s="346"/>
      <c r="G5911" s="346"/>
      <c r="H5911" s="346"/>
      <c r="I5911" s="346"/>
      <c r="J5911" s="346"/>
      <c r="K5911" s="346"/>
      <c r="L5911" s="348"/>
      <c r="M5911" s="346"/>
      <c r="N5911" s="351"/>
    </row>
    <row r="5912" spans="1:14" ht="20.100000000000001" customHeight="1">
      <c r="A5912" s="346"/>
      <c r="B5912" s="346"/>
      <c r="C5912" s="346"/>
      <c r="D5912" s="346"/>
      <c r="E5912" s="347"/>
      <c r="F5912" s="346"/>
      <c r="G5912" s="346"/>
      <c r="H5912" s="346"/>
      <c r="I5912" s="346"/>
      <c r="J5912" s="346"/>
      <c r="K5912" s="346"/>
      <c r="L5912" s="348"/>
      <c r="M5912" s="346"/>
      <c r="N5912" s="351"/>
    </row>
    <row r="5913" spans="1:14" ht="20.100000000000001" customHeight="1">
      <c r="A5913" s="346"/>
      <c r="B5913" s="346"/>
      <c r="C5913" s="346"/>
      <c r="D5913" s="346"/>
      <c r="E5913" s="347"/>
      <c r="F5913" s="346"/>
      <c r="G5913" s="346"/>
      <c r="H5913" s="346"/>
      <c r="I5913" s="346"/>
      <c r="J5913" s="346"/>
      <c r="K5913" s="346"/>
      <c r="L5913" s="348"/>
      <c r="M5913" s="346"/>
      <c r="N5913" s="351"/>
    </row>
    <row r="5914" spans="1:14" ht="20.100000000000001" customHeight="1">
      <c r="A5914" s="346"/>
      <c r="B5914" s="346"/>
      <c r="C5914" s="346"/>
      <c r="D5914" s="346"/>
      <c r="E5914" s="347"/>
      <c r="F5914" s="346"/>
      <c r="G5914" s="346"/>
      <c r="H5914" s="346"/>
      <c r="I5914" s="346"/>
      <c r="J5914" s="346"/>
      <c r="K5914" s="346"/>
      <c r="L5914" s="348"/>
      <c r="M5914" s="346"/>
      <c r="N5914" s="351"/>
    </row>
    <row r="5915" spans="1:14" ht="20.100000000000001" customHeight="1">
      <c r="A5915" s="346"/>
      <c r="B5915" s="346"/>
      <c r="C5915" s="346"/>
      <c r="D5915" s="346"/>
      <c r="E5915" s="347"/>
      <c r="F5915" s="346"/>
      <c r="G5915" s="346"/>
      <c r="H5915" s="346"/>
      <c r="I5915" s="346"/>
      <c r="J5915" s="346"/>
      <c r="K5915" s="346"/>
      <c r="L5915" s="348"/>
      <c r="M5915" s="346"/>
      <c r="N5915" s="351"/>
    </row>
    <row r="5916" spans="1:14" ht="20.100000000000001" customHeight="1">
      <c r="A5916" s="346"/>
      <c r="B5916" s="346"/>
      <c r="C5916" s="346"/>
      <c r="D5916" s="346"/>
      <c r="E5916" s="347"/>
      <c r="F5916" s="346"/>
      <c r="G5916" s="346"/>
      <c r="H5916" s="346"/>
      <c r="I5916" s="346"/>
      <c r="J5916" s="346"/>
      <c r="K5916" s="346"/>
      <c r="L5916" s="348"/>
      <c r="M5916" s="346"/>
      <c r="N5916" s="346"/>
    </row>
    <row r="5917" spans="1:14" ht="19.5" customHeight="1">
      <c r="A5917" s="346"/>
      <c r="B5917" s="346"/>
      <c r="C5917" s="346"/>
      <c r="D5917" s="346"/>
      <c r="E5917" s="347"/>
      <c r="F5917" s="346"/>
      <c r="G5917" s="346"/>
      <c r="H5917" s="346"/>
      <c r="I5917" s="346"/>
      <c r="J5917" s="346"/>
      <c r="K5917" s="346"/>
      <c r="L5917" s="348"/>
      <c r="M5917" s="346"/>
      <c r="N5917" s="351"/>
    </row>
    <row r="5918" spans="1:14" ht="20.100000000000001" customHeight="1">
      <c r="A5918" s="346"/>
      <c r="B5918" s="346"/>
      <c r="C5918" s="346"/>
      <c r="D5918" s="346"/>
      <c r="E5918" s="347"/>
      <c r="F5918" s="346"/>
      <c r="G5918" s="346"/>
      <c r="H5918" s="346"/>
      <c r="I5918" s="346"/>
      <c r="J5918" s="346"/>
      <c r="K5918" s="346"/>
      <c r="L5918" s="348"/>
      <c r="M5918" s="352"/>
      <c r="N5918" s="346"/>
    </row>
    <row r="5919" spans="1:14" ht="20.100000000000001" customHeight="1">
      <c r="A5919" s="346"/>
      <c r="B5919" s="346"/>
      <c r="C5919" s="346"/>
      <c r="D5919" s="346"/>
      <c r="E5919" s="347"/>
      <c r="F5919" s="346"/>
      <c r="G5919" s="346"/>
      <c r="H5919" s="346"/>
      <c r="I5919" s="346"/>
      <c r="J5919" s="346"/>
      <c r="K5919" s="346"/>
      <c r="L5919" s="348"/>
      <c r="M5919" s="352"/>
      <c r="N5919" s="346"/>
    </row>
    <row r="5920" spans="1:14" ht="20.100000000000001" customHeight="1">
      <c r="A5920" s="346"/>
      <c r="B5920" s="346"/>
      <c r="C5920" s="346"/>
      <c r="D5920" s="346"/>
      <c r="E5920" s="347"/>
      <c r="F5920" s="346"/>
      <c r="G5920" s="346"/>
      <c r="H5920" s="346"/>
      <c r="I5920" s="346"/>
      <c r="J5920" s="346"/>
      <c r="K5920" s="346"/>
      <c r="L5920" s="348"/>
      <c r="M5920" s="352"/>
      <c r="N5920" s="346"/>
    </row>
    <row r="5921" spans="1:14" ht="20.100000000000001" customHeight="1">
      <c r="A5921" s="346"/>
      <c r="B5921" s="346"/>
      <c r="C5921" s="346"/>
      <c r="D5921" s="346"/>
      <c r="E5921" s="347"/>
      <c r="F5921" s="346"/>
      <c r="G5921" s="346"/>
      <c r="H5921" s="346"/>
      <c r="I5921" s="346"/>
      <c r="J5921" s="346"/>
      <c r="K5921" s="346"/>
      <c r="L5921" s="348"/>
      <c r="M5921" s="352"/>
      <c r="N5921" s="346"/>
    </row>
    <row r="5922" spans="1:14" ht="20.100000000000001" customHeight="1">
      <c r="A5922" s="346"/>
      <c r="B5922" s="346"/>
      <c r="C5922" s="346"/>
      <c r="D5922" s="346"/>
      <c r="E5922" s="347"/>
      <c r="F5922" s="346"/>
      <c r="G5922" s="346"/>
      <c r="H5922" s="346"/>
      <c r="I5922" s="346"/>
      <c r="J5922" s="346"/>
      <c r="K5922" s="346"/>
      <c r="L5922" s="348"/>
      <c r="M5922" s="352"/>
      <c r="N5922" s="346"/>
    </row>
    <row r="5923" spans="1:14" ht="20.100000000000001" customHeight="1">
      <c r="A5923" s="346"/>
      <c r="B5923" s="346"/>
      <c r="C5923" s="346"/>
      <c r="D5923" s="346"/>
      <c r="E5923" s="347"/>
      <c r="F5923" s="346"/>
      <c r="G5923" s="346"/>
      <c r="H5923" s="346"/>
      <c r="I5923" s="346"/>
      <c r="J5923" s="346"/>
      <c r="K5923" s="346"/>
      <c r="L5923" s="348"/>
      <c r="M5923" s="352"/>
      <c r="N5923" s="346"/>
    </row>
    <row r="5924" spans="1:14" ht="20.100000000000001" customHeight="1">
      <c r="A5924" s="346"/>
      <c r="B5924" s="346"/>
      <c r="C5924" s="346"/>
      <c r="D5924" s="346"/>
      <c r="E5924" s="347"/>
      <c r="F5924" s="346"/>
      <c r="G5924" s="346"/>
      <c r="H5924" s="346"/>
      <c r="I5924" s="346"/>
      <c r="J5924" s="346"/>
      <c r="K5924" s="346"/>
      <c r="L5924" s="348"/>
      <c r="M5924" s="352"/>
      <c r="N5924" s="346"/>
    </row>
    <row r="5925" spans="1:14" ht="20.100000000000001" customHeight="1">
      <c r="A5925" s="346"/>
      <c r="B5925" s="346"/>
      <c r="C5925" s="346"/>
      <c r="D5925" s="346"/>
      <c r="E5925" s="347"/>
      <c r="F5925" s="346"/>
      <c r="G5925" s="346"/>
      <c r="H5925" s="346"/>
      <c r="I5925" s="346"/>
      <c r="J5925" s="346"/>
      <c r="K5925" s="346"/>
      <c r="L5925" s="348"/>
      <c r="M5925" s="352"/>
      <c r="N5925" s="346"/>
    </row>
    <row r="5926" spans="1:14" ht="20.100000000000001" customHeight="1">
      <c r="A5926" s="346"/>
      <c r="B5926" s="346"/>
      <c r="C5926" s="346"/>
      <c r="D5926" s="346"/>
      <c r="E5926" s="347"/>
      <c r="F5926" s="346"/>
      <c r="G5926" s="346"/>
      <c r="H5926" s="346"/>
      <c r="I5926" s="346"/>
      <c r="J5926" s="346"/>
      <c r="K5926" s="346"/>
      <c r="L5926" s="348"/>
      <c r="M5926" s="352"/>
      <c r="N5926" s="346"/>
    </row>
    <row r="5927" spans="1:14" ht="20.100000000000001" customHeight="1">
      <c r="A5927" s="346"/>
      <c r="B5927" s="346"/>
      <c r="C5927" s="346"/>
      <c r="D5927" s="346"/>
      <c r="E5927" s="347"/>
      <c r="F5927" s="346"/>
      <c r="G5927" s="346"/>
      <c r="H5927" s="346"/>
      <c r="I5927" s="346"/>
      <c r="J5927" s="346"/>
      <c r="K5927" s="346"/>
      <c r="L5927" s="348"/>
      <c r="M5927" s="352"/>
      <c r="N5927" s="346"/>
    </row>
    <row r="5928" spans="1:14" ht="20.100000000000001" customHeight="1">
      <c r="A5928" s="346"/>
      <c r="B5928" s="346"/>
      <c r="C5928" s="346"/>
      <c r="D5928" s="346"/>
      <c r="E5928" s="347"/>
      <c r="F5928" s="346"/>
      <c r="G5928" s="346"/>
      <c r="H5928" s="346"/>
      <c r="I5928" s="346"/>
      <c r="J5928" s="346"/>
      <c r="K5928" s="346"/>
      <c r="L5928" s="348"/>
      <c r="M5928" s="352"/>
      <c r="N5928" s="346"/>
    </row>
    <row r="5929" spans="1:14" ht="20.100000000000001" customHeight="1">
      <c r="A5929" s="346"/>
      <c r="B5929" s="346"/>
      <c r="C5929" s="346"/>
      <c r="D5929" s="346"/>
      <c r="E5929" s="347"/>
      <c r="F5929" s="346"/>
      <c r="G5929" s="346"/>
      <c r="H5929" s="346"/>
      <c r="I5929" s="346"/>
      <c r="J5929" s="346"/>
      <c r="K5929" s="346"/>
      <c r="L5929" s="348"/>
      <c r="M5929" s="352"/>
      <c r="N5929" s="346"/>
    </row>
    <row r="5930" spans="1:14" ht="20.100000000000001" customHeight="1">
      <c r="A5930" s="346"/>
      <c r="B5930" s="346"/>
      <c r="C5930" s="346"/>
      <c r="D5930" s="346"/>
      <c r="E5930" s="347"/>
      <c r="F5930" s="346"/>
      <c r="G5930" s="346"/>
      <c r="H5930" s="346"/>
      <c r="I5930" s="346"/>
      <c r="J5930" s="346"/>
      <c r="K5930" s="346"/>
      <c r="L5930" s="348"/>
      <c r="M5930" s="352"/>
      <c r="N5930" s="346"/>
    </row>
    <row r="5931" spans="1:14" ht="20.100000000000001" customHeight="1">
      <c r="A5931" s="346"/>
      <c r="B5931" s="346"/>
      <c r="C5931" s="346"/>
      <c r="D5931" s="346"/>
      <c r="E5931" s="347"/>
      <c r="F5931" s="346"/>
      <c r="G5931" s="346"/>
      <c r="H5931" s="346"/>
      <c r="I5931" s="346"/>
      <c r="J5931" s="346"/>
      <c r="K5931" s="346"/>
      <c r="L5931" s="348"/>
      <c r="M5931" s="346"/>
      <c r="N5931" s="346"/>
    </row>
    <row r="5932" spans="1:14" ht="20.100000000000001" customHeight="1">
      <c r="A5932" s="346"/>
      <c r="B5932" s="346"/>
      <c r="C5932" s="346"/>
      <c r="D5932" s="346"/>
      <c r="E5932" s="347"/>
      <c r="F5932" s="346"/>
      <c r="G5932" s="346"/>
      <c r="H5932" s="346"/>
      <c r="I5932" s="346"/>
      <c r="J5932" s="346"/>
      <c r="K5932" s="346"/>
      <c r="L5932" s="348"/>
      <c r="M5932" s="346"/>
      <c r="N5932" s="346"/>
    </row>
    <row r="5933" spans="1:14" ht="20.100000000000001" customHeight="1">
      <c r="A5933" s="346"/>
      <c r="B5933" s="346"/>
      <c r="C5933" s="346"/>
      <c r="D5933" s="346"/>
      <c r="E5933" s="347"/>
      <c r="F5933" s="346"/>
      <c r="G5933" s="346"/>
      <c r="H5933" s="346"/>
      <c r="I5933" s="346"/>
      <c r="J5933" s="346"/>
      <c r="K5933" s="346"/>
      <c r="L5933" s="348"/>
      <c r="M5933" s="346"/>
      <c r="N5933" s="346"/>
    </row>
    <row r="5934" spans="1:14" ht="20.100000000000001" customHeight="1">
      <c r="A5934" s="346"/>
      <c r="B5934" s="346"/>
      <c r="C5934" s="346"/>
      <c r="D5934" s="346"/>
      <c r="E5934" s="347"/>
      <c r="F5934" s="346"/>
      <c r="G5934" s="346"/>
      <c r="H5934" s="346"/>
      <c r="I5934" s="346"/>
      <c r="J5934" s="346"/>
      <c r="K5934" s="346"/>
      <c r="L5934" s="348"/>
      <c r="M5934" s="346"/>
      <c r="N5934" s="346"/>
    </row>
    <row r="5935" spans="1:14" ht="20.100000000000001" customHeight="1">
      <c r="A5935" s="346"/>
      <c r="B5935" s="346"/>
      <c r="C5935" s="346"/>
      <c r="D5935" s="346"/>
      <c r="E5935" s="347"/>
      <c r="F5935" s="346"/>
      <c r="G5935" s="346"/>
      <c r="H5935" s="346"/>
      <c r="I5935" s="346"/>
      <c r="J5935" s="346"/>
      <c r="K5935" s="346"/>
      <c r="L5935" s="348"/>
      <c r="M5935" s="346"/>
      <c r="N5935" s="346"/>
    </row>
    <row r="5936" spans="1:14" ht="20.100000000000001" customHeight="1">
      <c r="A5936" s="346"/>
      <c r="B5936" s="346"/>
      <c r="C5936" s="346"/>
      <c r="D5936" s="346"/>
      <c r="E5936" s="347"/>
      <c r="F5936" s="346"/>
      <c r="G5936" s="346"/>
      <c r="H5936" s="346"/>
      <c r="I5936" s="346"/>
      <c r="J5936" s="346"/>
      <c r="K5936" s="346"/>
      <c r="L5936" s="348"/>
      <c r="M5936" s="346"/>
      <c r="N5936" s="346"/>
    </row>
    <row r="5937" spans="1:14" ht="20.100000000000001" customHeight="1">
      <c r="A5937" s="346"/>
      <c r="B5937" s="346"/>
      <c r="C5937" s="346"/>
      <c r="D5937" s="346"/>
      <c r="E5937" s="347"/>
      <c r="F5937" s="346"/>
      <c r="G5937" s="346"/>
      <c r="H5937" s="346"/>
      <c r="I5937" s="346"/>
      <c r="J5937" s="346"/>
      <c r="K5937" s="346"/>
      <c r="L5937" s="348"/>
      <c r="M5937" s="346"/>
      <c r="N5937" s="346"/>
    </row>
    <row r="5938" spans="1:14" ht="20.100000000000001" customHeight="1">
      <c r="A5938" s="346"/>
      <c r="B5938" s="346"/>
      <c r="C5938" s="346"/>
      <c r="D5938" s="346"/>
      <c r="E5938" s="347"/>
      <c r="F5938" s="346"/>
      <c r="G5938" s="346"/>
      <c r="H5938" s="346"/>
      <c r="I5938" s="346"/>
      <c r="J5938" s="346"/>
      <c r="K5938" s="346"/>
      <c r="L5938" s="348"/>
      <c r="M5938" s="346"/>
      <c r="N5938" s="346"/>
    </row>
    <row r="5939" spans="1:14" ht="20.100000000000001" customHeight="1">
      <c r="A5939" s="346"/>
      <c r="B5939" s="346"/>
      <c r="C5939" s="346"/>
      <c r="D5939" s="346"/>
      <c r="E5939" s="347"/>
      <c r="F5939" s="346"/>
      <c r="G5939" s="346"/>
      <c r="H5939" s="346"/>
      <c r="I5939" s="346"/>
      <c r="J5939" s="346"/>
      <c r="K5939" s="346"/>
      <c r="L5939" s="348"/>
      <c r="M5939" s="346"/>
      <c r="N5939" s="346"/>
    </row>
    <row r="5940" spans="1:14" ht="20.100000000000001" customHeight="1">
      <c r="A5940" s="346"/>
      <c r="B5940" s="346"/>
      <c r="C5940" s="346"/>
      <c r="D5940" s="346"/>
      <c r="E5940" s="347"/>
      <c r="F5940" s="346"/>
      <c r="G5940" s="346"/>
      <c r="H5940" s="346"/>
      <c r="I5940" s="346"/>
      <c r="J5940" s="346"/>
      <c r="K5940" s="346"/>
      <c r="L5940" s="348"/>
      <c r="M5940" s="346"/>
      <c r="N5940" s="346"/>
    </row>
    <row r="5941" spans="1:14" ht="20.100000000000001" customHeight="1">
      <c r="A5941" s="346"/>
      <c r="B5941" s="346"/>
      <c r="C5941" s="346"/>
      <c r="D5941" s="346"/>
      <c r="E5941" s="347"/>
      <c r="F5941" s="346"/>
      <c r="G5941" s="346"/>
      <c r="H5941" s="346"/>
      <c r="I5941" s="346"/>
      <c r="J5941" s="346"/>
      <c r="K5941" s="346"/>
      <c r="L5941" s="348"/>
      <c r="M5941" s="346"/>
      <c r="N5941" s="346"/>
    </row>
    <row r="5942" spans="1:14" ht="20.100000000000001" customHeight="1">
      <c r="A5942" s="346"/>
      <c r="B5942" s="346"/>
      <c r="C5942" s="346"/>
      <c r="D5942" s="346"/>
      <c r="E5942" s="347"/>
      <c r="F5942" s="346"/>
      <c r="G5942" s="346"/>
      <c r="H5942" s="346"/>
      <c r="I5942" s="346"/>
      <c r="J5942" s="346"/>
      <c r="K5942" s="346"/>
      <c r="L5942" s="348"/>
      <c r="M5942" s="346"/>
      <c r="N5942" s="346"/>
    </row>
    <row r="5943" spans="1:14" ht="20.100000000000001" customHeight="1">
      <c r="A5943" s="346"/>
      <c r="B5943" s="346"/>
      <c r="C5943" s="346"/>
      <c r="D5943" s="346"/>
      <c r="E5943" s="347"/>
      <c r="F5943" s="346"/>
      <c r="G5943" s="346"/>
      <c r="H5943" s="346"/>
      <c r="I5943" s="346"/>
      <c r="J5943" s="346"/>
      <c r="K5943" s="346"/>
      <c r="L5943" s="348"/>
      <c r="M5943" s="346"/>
      <c r="N5943" s="346"/>
    </row>
    <row r="5944" spans="1:14" ht="20.100000000000001" customHeight="1">
      <c r="A5944" s="346"/>
      <c r="B5944" s="346"/>
      <c r="C5944" s="346"/>
      <c r="D5944" s="346"/>
      <c r="E5944" s="347"/>
      <c r="F5944" s="346"/>
      <c r="G5944" s="346"/>
      <c r="H5944" s="346"/>
      <c r="I5944" s="346"/>
      <c r="J5944" s="346"/>
      <c r="K5944" s="346"/>
      <c r="L5944" s="348"/>
      <c r="M5944" s="346"/>
      <c r="N5944" s="346"/>
    </row>
    <row r="5945" spans="1:14" ht="20.100000000000001" customHeight="1">
      <c r="A5945" s="346"/>
      <c r="B5945" s="346"/>
      <c r="C5945" s="346"/>
      <c r="D5945" s="346"/>
      <c r="E5945" s="347"/>
      <c r="F5945" s="346"/>
      <c r="G5945" s="346"/>
      <c r="H5945" s="346"/>
      <c r="I5945" s="346"/>
      <c r="J5945" s="346"/>
      <c r="K5945" s="346"/>
      <c r="L5945" s="348"/>
      <c r="M5945" s="346"/>
      <c r="N5945" s="346"/>
    </row>
    <row r="5946" spans="1:14" ht="20.100000000000001" customHeight="1">
      <c r="A5946" s="346"/>
      <c r="B5946" s="346"/>
      <c r="C5946" s="346"/>
      <c r="D5946" s="346"/>
      <c r="E5946" s="347"/>
      <c r="F5946" s="346"/>
      <c r="G5946" s="346"/>
      <c r="H5946" s="346"/>
      <c r="I5946" s="346"/>
      <c r="J5946" s="346"/>
      <c r="K5946" s="346"/>
      <c r="L5946" s="348"/>
      <c r="M5946" s="346"/>
      <c r="N5946" s="346"/>
    </row>
    <row r="5947" spans="1:14" ht="20.100000000000001" customHeight="1">
      <c r="A5947" s="346"/>
      <c r="B5947" s="346"/>
      <c r="C5947" s="346"/>
      <c r="D5947" s="346"/>
      <c r="E5947" s="347"/>
      <c r="F5947" s="346"/>
      <c r="G5947" s="346"/>
      <c r="H5947" s="346"/>
      <c r="I5947" s="346"/>
      <c r="J5947" s="346"/>
      <c r="K5947" s="346"/>
      <c r="L5947" s="348"/>
      <c r="M5947" s="346"/>
      <c r="N5947" s="346"/>
    </row>
    <row r="5948" spans="1:14" ht="20.100000000000001" customHeight="1">
      <c r="A5948" s="346"/>
      <c r="B5948" s="346"/>
      <c r="C5948" s="346"/>
      <c r="D5948" s="346"/>
      <c r="E5948" s="347"/>
      <c r="F5948" s="346"/>
      <c r="G5948" s="346"/>
      <c r="H5948" s="346"/>
      <c r="I5948" s="346"/>
      <c r="J5948" s="346"/>
      <c r="K5948" s="346"/>
      <c r="L5948" s="348"/>
      <c r="M5948" s="346"/>
      <c r="N5948" s="346"/>
    </row>
    <row r="5949" spans="1:14" ht="20.100000000000001" customHeight="1">
      <c r="A5949" s="346"/>
      <c r="B5949" s="346"/>
      <c r="C5949" s="346"/>
      <c r="D5949" s="346"/>
      <c r="E5949" s="347"/>
      <c r="F5949" s="346"/>
      <c r="G5949" s="346"/>
      <c r="H5949" s="346"/>
      <c r="I5949" s="346"/>
      <c r="J5949" s="346"/>
      <c r="K5949" s="346"/>
      <c r="L5949" s="348"/>
      <c r="M5949" s="346"/>
      <c r="N5949" s="346"/>
    </row>
    <row r="5950" spans="1:14" ht="20.100000000000001" customHeight="1">
      <c r="A5950" s="346"/>
      <c r="B5950" s="346"/>
      <c r="C5950" s="346"/>
      <c r="D5950" s="346"/>
      <c r="E5950" s="347"/>
      <c r="F5950" s="346"/>
      <c r="G5950" s="346"/>
      <c r="H5950" s="346"/>
      <c r="I5950" s="346"/>
      <c r="J5950" s="346"/>
      <c r="K5950" s="346"/>
      <c r="L5950" s="348"/>
      <c r="M5950" s="346"/>
      <c r="N5950" s="346"/>
    </row>
    <row r="5951" spans="1:14" ht="20.100000000000001" customHeight="1">
      <c r="A5951" s="346"/>
      <c r="B5951" s="346"/>
      <c r="C5951" s="346"/>
      <c r="D5951" s="346"/>
      <c r="E5951" s="346"/>
      <c r="F5951" s="346"/>
      <c r="G5951" s="346"/>
      <c r="H5951" s="346"/>
      <c r="I5951" s="346"/>
      <c r="J5951" s="346"/>
      <c r="K5951" s="346"/>
      <c r="L5951" s="348"/>
      <c r="M5951" s="346"/>
      <c r="N5951" s="346"/>
    </row>
    <row r="5952" spans="1:14" ht="20.100000000000001" customHeight="1">
      <c r="A5952" s="346"/>
      <c r="B5952" s="346"/>
      <c r="C5952" s="346"/>
      <c r="D5952" s="346"/>
      <c r="E5952" s="346"/>
      <c r="F5952" s="346"/>
      <c r="G5952" s="346"/>
      <c r="H5952" s="346"/>
      <c r="I5952" s="346"/>
      <c r="J5952" s="346"/>
      <c r="K5952" s="346"/>
      <c r="L5952" s="348"/>
      <c r="M5952" s="346"/>
      <c r="N5952" s="346"/>
    </row>
    <row r="5953" spans="1:14" ht="20.100000000000001" customHeight="1">
      <c r="A5953" s="346"/>
      <c r="B5953" s="346"/>
      <c r="C5953" s="346"/>
      <c r="D5953" s="346"/>
      <c r="E5953" s="346"/>
      <c r="F5953" s="346"/>
      <c r="G5953" s="346"/>
      <c r="H5953" s="346"/>
      <c r="I5953" s="346"/>
      <c r="J5953" s="346"/>
      <c r="K5953" s="346"/>
      <c r="L5953" s="348"/>
      <c r="M5953" s="346"/>
      <c r="N5953" s="346"/>
    </row>
    <row r="5954" spans="1:14" ht="20.100000000000001" customHeight="1">
      <c r="A5954" s="346"/>
      <c r="B5954" s="346"/>
      <c r="C5954" s="346"/>
      <c r="D5954" s="346"/>
      <c r="E5954" s="346"/>
      <c r="F5954" s="346"/>
      <c r="G5954" s="346"/>
      <c r="H5954" s="346"/>
      <c r="I5954" s="346"/>
      <c r="J5954" s="346"/>
      <c r="K5954" s="346"/>
      <c r="L5954" s="348"/>
      <c r="M5954" s="346"/>
      <c r="N5954" s="346"/>
    </row>
    <row r="5955" spans="1:14" ht="20.100000000000001" customHeight="1">
      <c r="A5955" s="346"/>
      <c r="B5955" s="346"/>
      <c r="C5955" s="346"/>
      <c r="D5955" s="346"/>
      <c r="E5955" s="346"/>
      <c r="F5955" s="346"/>
      <c r="G5955" s="346"/>
      <c r="H5955" s="346"/>
      <c r="I5955" s="346"/>
      <c r="J5955" s="346"/>
      <c r="K5955" s="346"/>
      <c r="L5955" s="348"/>
      <c r="M5955" s="346"/>
      <c r="N5955" s="346"/>
    </row>
    <row r="5956" spans="1:14" ht="20.100000000000001" customHeight="1">
      <c r="A5956" s="346"/>
      <c r="B5956" s="346"/>
      <c r="C5956" s="346"/>
      <c r="D5956" s="346"/>
      <c r="E5956" s="346"/>
      <c r="F5956" s="346"/>
      <c r="G5956" s="346"/>
      <c r="H5956" s="346"/>
      <c r="I5956" s="346"/>
      <c r="J5956" s="346"/>
      <c r="K5956" s="346"/>
      <c r="L5956" s="348"/>
      <c r="M5956" s="346"/>
      <c r="N5956" s="346"/>
    </row>
    <row r="5957" spans="1:14" ht="20.100000000000001" customHeight="1">
      <c r="A5957" s="346"/>
      <c r="B5957" s="346"/>
      <c r="C5957" s="346"/>
      <c r="D5957" s="346"/>
      <c r="E5957" s="346"/>
      <c r="F5957" s="346"/>
      <c r="G5957" s="346"/>
      <c r="H5957" s="346"/>
      <c r="I5957" s="346"/>
      <c r="J5957" s="346"/>
      <c r="K5957" s="346"/>
      <c r="L5957" s="348"/>
      <c r="M5957" s="346"/>
      <c r="N5957" s="346"/>
    </row>
    <row r="5958" spans="1:14" ht="20.100000000000001" customHeight="1">
      <c r="A5958" s="346"/>
      <c r="B5958" s="346"/>
      <c r="C5958" s="346"/>
      <c r="D5958" s="346"/>
      <c r="E5958" s="346"/>
      <c r="F5958" s="346"/>
      <c r="G5958" s="346"/>
      <c r="H5958" s="346"/>
      <c r="I5958" s="346"/>
      <c r="J5958" s="346"/>
      <c r="K5958" s="346"/>
      <c r="L5958" s="348"/>
      <c r="M5958" s="346"/>
      <c r="N5958" s="346"/>
    </row>
    <row r="5959" spans="1:14" ht="20.100000000000001" customHeight="1">
      <c r="A5959" s="346"/>
      <c r="B5959" s="346"/>
      <c r="C5959" s="346"/>
      <c r="D5959" s="346"/>
      <c r="E5959" s="346"/>
      <c r="F5959" s="346"/>
      <c r="G5959" s="346"/>
      <c r="H5959" s="346"/>
      <c r="I5959" s="346"/>
      <c r="J5959" s="346"/>
      <c r="K5959" s="346"/>
      <c r="L5959" s="348"/>
      <c r="M5959" s="346"/>
      <c r="N5959" s="346"/>
    </row>
    <row r="5960" spans="1:14" ht="20.100000000000001" customHeight="1">
      <c r="A5960" s="346"/>
      <c r="B5960" s="346"/>
      <c r="C5960" s="346"/>
      <c r="D5960" s="346"/>
      <c r="E5960" s="346"/>
      <c r="F5960" s="346"/>
      <c r="G5960" s="346"/>
      <c r="H5960" s="346"/>
      <c r="I5960" s="346"/>
      <c r="J5960" s="346"/>
      <c r="K5960" s="346"/>
      <c r="L5960" s="348"/>
      <c r="M5960" s="346"/>
      <c r="N5960" s="346"/>
    </row>
    <row r="5961" spans="1:14" ht="20.100000000000001" customHeight="1">
      <c r="A5961" s="346"/>
      <c r="B5961" s="346"/>
      <c r="C5961" s="346"/>
      <c r="D5961" s="346"/>
      <c r="E5961" s="346"/>
      <c r="F5961" s="346"/>
      <c r="G5961" s="346"/>
      <c r="H5961" s="346"/>
      <c r="I5961" s="346"/>
      <c r="J5961" s="346"/>
      <c r="K5961" s="346"/>
      <c r="L5961" s="348"/>
      <c r="M5961" s="346"/>
      <c r="N5961" s="346"/>
    </row>
    <row r="5962" spans="1:14" ht="20.100000000000001" customHeight="1">
      <c r="A5962" s="346"/>
      <c r="B5962" s="346"/>
      <c r="C5962" s="346"/>
      <c r="D5962" s="346"/>
      <c r="E5962" s="346"/>
      <c r="F5962" s="346"/>
      <c r="G5962" s="346"/>
      <c r="H5962" s="346"/>
      <c r="I5962" s="346"/>
      <c r="J5962" s="346"/>
      <c r="K5962" s="346"/>
      <c r="L5962" s="348"/>
      <c r="M5962" s="346"/>
      <c r="N5962" s="346"/>
    </row>
    <row r="5963" spans="1:14" ht="20.100000000000001" customHeight="1">
      <c r="A5963" s="346"/>
      <c r="B5963" s="346"/>
      <c r="C5963" s="346"/>
      <c r="D5963" s="346"/>
      <c r="E5963" s="346"/>
      <c r="F5963" s="346"/>
      <c r="G5963" s="346"/>
      <c r="H5963" s="346"/>
      <c r="I5963" s="346"/>
      <c r="J5963" s="346"/>
      <c r="K5963" s="346"/>
      <c r="L5963" s="348"/>
      <c r="M5963" s="346"/>
      <c r="N5963" s="346"/>
    </row>
    <row r="5964" spans="1:14" ht="20.100000000000001" customHeight="1">
      <c r="A5964" s="346"/>
      <c r="B5964" s="346"/>
      <c r="C5964" s="346"/>
      <c r="D5964" s="346"/>
      <c r="E5964" s="347"/>
      <c r="F5964" s="346"/>
      <c r="G5964" s="346"/>
      <c r="H5964" s="346"/>
      <c r="I5964" s="346"/>
      <c r="J5964" s="346"/>
      <c r="K5964" s="346"/>
      <c r="L5964" s="348"/>
      <c r="M5964" s="346"/>
      <c r="N5964" s="346"/>
    </row>
    <row r="5965" spans="1:14" ht="20.100000000000001" customHeight="1">
      <c r="A5965" s="346"/>
      <c r="B5965" s="346"/>
      <c r="C5965" s="346"/>
      <c r="D5965" s="346"/>
      <c r="E5965" s="346"/>
      <c r="F5965" s="346"/>
      <c r="G5965" s="346"/>
      <c r="H5965" s="346"/>
      <c r="I5965" s="346"/>
      <c r="J5965" s="346"/>
      <c r="K5965" s="346"/>
      <c r="L5965" s="348"/>
      <c r="M5965" s="346"/>
      <c r="N5965" s="346"/>
    </row>
    <row r="5966" spans="1:14" ht="20.100000000000001" customHeight="1">
      <c r="A5966" s="346"/>
      <c r="B5966" s="346"/>
      <c r="C5966" s="346"/>
      <c r="D5966" s="346"/>
      <c r="E5966" s="346"/>
      <c r="F5966" s="346"/>
      <c r="G5966" s="346"/>
      <c r="H5966" s="346"/>
      <c r="I5966" s="346"/>
      <c r="J5966" s="346"/>
      <c r="K5966" s="346"/>
      <c r="L5966" s="348"/>
      <c r="M5966" s="346"/>
      <c r="N5966" s="346"/>
    </row>
    <row r="5967" spans="1:14" ht="20.100000000000001" customHeight="1">
      <c r="A5967" s="346"/>
      <c r="B5967" s="346"/>
      <c r="C5967" s="346"/>
      <c r="D5967" s="346"/>
      <c r="E5967" s="346"/>
      <c r="F5967" s="346"/>
      <c r="G5967" s="346"/>
      <c r="H5967" s="346"/>
      <c r="I5967" s="346"/>
      <c r="J5967" s="346"/>
      <c r="K5967" s="346"/>
      <c r="L5967" s="348"/>
      <c r="M5967" s="346"/>
      <c r="N5967" s="346"/>
    </row>
    <row r="5968" spans="1:14" ht="20.100000000000001" customHeight="1">
      <c r="A5968" s="346"/>
      <c r="B5968" s="346"/>
      <c r="C5968" s="346"/>
      <c r="D5968" s="346"/>
      <c r="E5968" s="346"/>
      <c r="F5968" s="346"/>
      <c r="G5968" s="346"/>
      <c r="H5968" s="346"/>
      <c r="I5968" s="346"/>
      <c r="J5968" s="346"/>
      <c r="K5968" s="346"/>
      <c r="L5968" s="348"/>
      <c r="M5968" s="346"/>
      <c r="N5968" s="346"/>
    </row>
    <row r="5969" spans="1:14" ht="20.100000000000001" customHeight="1">
      <c r="A5969" s="346"/>
      <c r="B5969" s="346"/>
      <c r="C5969" s="346"/>
      <c r="D5969" s="346"/>
      <c r="E5969" s="346"/>
      <c r="F5969" s="346"/>
      <c r="G5969" s="346"/>
      <c r="H5969" s="346"/>
      <c r="I5969" s="346"/>
      <c r="J5969" s="346"/>
      <c r="K5969" s="346"/>
      <c r="L5969" s="348"/>
      <c r="M5969" s="346"/>
      <c r="N5969" s="346"/>
    </row>
    <row r="5970" spans="1:14" ht="20.100000000000001" customHeight="1">
      <c r="A5970" s="346"/>
      <c r="B5970" s="346"/>
      <c r="C5970" s="346"/>
      <c r="D5970" s="346"/>
      <c r="E5970" s="346"/>
      <c r="F5970" s="346"/>
      <c r="G5970" s="346"/>
      <c r="H5970" s="346"/>
      <c r="I5970" s="346"/>
      <c r="J5970" s="346"/>
      <c r="K5970" s="346"/>
      <c r="L5970" s="348"/>
      <c r="M5970" s="346"/>
      <c r="N5970" s="346"/>
    </row>
    <row r="5971" spans="1:14" ht="20.100000000000001" customHeight="1">
      <c r="A5971" s="346"/>
      <c r="B5971" s="346"/>
      <c r="C5971" s="346"/>
      <c r="D5971" s="346"/>
      <c r="E5971" s="346"/>
      <c r="F5971" s="346"/>
      <c r="G5971" s="346"/>
      <c r="H5971" s="346"/>
      <c r="I5971" s="346"/>
      <c r="J5971" s="346"/>
      <c r="K5971" s="346"/>
      <c r="L5971" s="348"/>
      <c r="M5971" s="346"/>
      <c r="N5971" s="346"/>
    </row>
    <row r="5972" spans="1:14" ht="20.100000000000001" customHeight="1">
      <c r="A5972" s="346"/>
      <c r="B5972" s="346"/>
      <c r="C5972" s="346"/>
      <c r="D5972" s="346"/>
      <c r="E5972" s="346"/>
      <c r="F5972" s="346"/>
      <c r="G5972" s="346"/>
      <c r="H5972" s="346"/>
      <c r="I5972" s="346"/>
      <c r="J5972" s="346"/>
      <c r="K5972" s="346"/>
      <c r="L5972" s="348"/>
      <c r="M5972" s="346"/>
      <c r="N5972" s="346"/>
    </row>
    <row r="5973" spans="1:14" ht="20.100000000000001" customHeight="1">
      <c r="A5973" s="346"/>
      <c r="B5973" s="346"/>
      <c r="C5973" s="346"/>
      <c r="D5973" s="346"/>
      <c r="E5973" s="346"/>
      <c r="F5973" s="346"/>
      <c r="G5973" s="346"/>
      <c r="H5973" s="346"/>
      <c r="I5973" s="346"/>
      <c r="J5973" s="346"/>
      <c r="K5973" s="346"/>
      <c r="L5973" s="348"/>
      <c r="M5973" s="346"/>
      <c r="N5973" s="346"/>
    </row>
    <row r="5974" spans="1:14" ht="20.100000000000001" customHeight="1">
      <c r="A5974" s="346"/>
      <c r="B5974" s="346"/>
      <c r="C5974" s="346"/>
      <c r="D5974" s="346"/>
      <c r="E5974" s="347"/>
      <c r="F5974" s="346"/>
      <c r="G5974" s="346"/>
      <c r="H5974" s="346"/>
      <c r="I5974" s="346"/>
      <c r="J5974" s="346"/>
      <c r="K5974" s="346"/>
      <c r="L5974" s="348"/>
      <c r="M5974" s="346"/>
      <c r="N5974" s="346"/>
    </row>
    <row r="5975" spans="1:14" ht="20.100000000000001" customHeight="1">
      <c r="A5975" s="346"/>
      <c r="B5975" s="346"/>
      <c r="C5975" s="346"/>
      <c r="D5975" s="346"/>
      <c r="E5975" s="347"/>
      <c r="F5975" s="346"/>
      <c r="G5975" s="346"/>
      <c r="H5975" s="346"/>
      <c r="I5975" s="346"/>
      <c r="J5975" s="346"/>
      <c r="K5975" s="346"/>
      <c r="L5975" s="348"/>
      <c r="M5975" s="346"/>
      <c r="N5975" s="346"/>
    </row>
    <row r="5976" spans="1:14" ht="20.100000000000001" customHeight="1">
      <c r="A5976" s="346"/>
      <c r="B5976" s="346"/>
      <c r="C5976" s="346"/>
      <c r="D5976" s="346"/>
      <c r="E5976" s="346"/>
      <c r="F5976" s="346"/>
      <c r="G5976" s="346"/>
      <c r="H5976" s="346"/>
      <c r="I5976" s="346"/>
      <c r="J5976" s="346"/>
      <c r="K5976" s="346"/>
      <c r="L5976" s="348"/>
      <c r="M5976" s="346"/>
      <c r="N5976" s="346"/>
    </row>
    <row r="5977" spans="1:14" ht="20.100000000000001" customHeight="1">
      <c r="A5977" s="346"/>
      <c r="B5977" s="346"/>
      <c r="C5977" s="346"/>
      <c r="D5977" s="346"/>
      <c r="E5977" s="346"/>
      <c r="F5977" s="346"/>
      <c r="G5977" s="346"/>
      <c r="H5977" s="346"/>
      <c r="I5977" s="346"/>
      <c r="J5977" s="346"/>
      <c r="K5977" s="346"/>
      <c r="L5977" s="348"/>
      <c r="M5977" s="346"/>
      <c r="N5977" s="346"/>
    </row>
    <row r="5978" spans="1:14" ht="20.100000000000001" customHeight="1">
      <c r="A5978" s="346"/>
      <c r="B5978" s="346"/>
      <c r="C5978" s="346"/>
      <c r="D5978" s="346"/>
      <c r="E5978" s="346"/>
      <c r="F5978" s="346"/>
      <c r="G5978" s="346"/>
      <c r="H5978" s="346"/>
      <c r="I5978" s="346"/>
      <c r="J5978" s="346"/>
      <c r="K5978" s="346"/>
      <c r="L5978" s="348"/>
      <c r="M5978" s="346"/>
      <c r="N5978" s="346"/>
    </row>
    <row r="5979" spans="1:14" ht="20.100000000000001" customHeight="1">
      <c r="A5979" s="346"/>
      <c r="B5979" s="346"/>
      <c r="C5979" s="346"/>
      <c r="D5979" s="346"/>
      <c r="E5979" s="346"/>
      <c r="F5979" s="346"/>
      <c r="G5979" s="346"/>
      <c r="H5979" s="346"/>
      <c r="I5979" s="346"/>
      <c r="J5979" s="346"/>
      <c r="K5979" s="346"/>
      <c r="L5979" s="348"/>
      <c r="M5979" s="346"/>
      <c r="N5979" s="346"/>
    </row>
    <row r="5980" spans="1:14" ht="20.100000000000001" customHeight="1">
      <c r="A5980" s="346"/>
      <c r="B5980" s="346"/>
      <c r="C5980" s="346"/>
      <c r="D5980" s="346"/>
      <c r="E5980" s="346"/>
      <c r="F5980" s="346"/>
      <c r="G5980" s="346"/>
      <c r="H5980" s="346"/>
      <c r="I5980" s="346"/>
      <c r="J5980" s="346"/>
      <c r="K5980" s="346"/>
      <c r="L5980" s="348"/>
      <c r="M5980" s="346"/>
      <c r="N5980" s="346"/>
    </row>
    <row r="5981" spans="1:14" ht="20.100000000000001" customHeight="1">
      <c r="A5981" s="346"/>
      <c r="B5981" s="346"/>
      <c r="C5981" s="346"/>
      <c r="D5981" s="346"/>
      <c r="E5981" s="346"/>
      <c r="F5981" s="346"/>
      <c r="G5981" s="346"/>
      <c r="H5981" s="346"/>
      <c r="I5981" s="346"/>
      <c r="J5981" s="346"/>
      <c r="K5981" s="346"/>
      <c r="L5981" s="348"/>
      <c r="M5981" s="346"/>
      <c r="N5981" s="346"/>
    </row>
    <row r="5982" spans="1:14" ht="20.100000000000001" customHeight="1">
      <c r="A5982" s="346"/>
      <c r="B5982" s="346"/>
      <c r="C5982" s="346"/>
      <c r="D5982" s="346"/>
      <c r="E5982" s="346"/>
      <c r="F5982" s="346"/>
      <c r="G5982" s="346"/>
      <c r="H5982" s="346"/>
      <c r="I5982" s="346"/>
      <c r="J5982" s="346"/>
      <c r="K5982" s="346"/>
      <c r="L5982" s="348"/>
      <c r="M5982" s="346"/>
      <c r="N5982" s="346"/>
    </row>
    <row r="5983" spans="1:14" ht="20.100000000000001" customHeight="1">
      <c r="A5983" s="346"/>
      <c r="B5983" s="346"/>
      <c r="C5983" s="346"/>
      <c r="D5983" s="346"/>
      <c r="E5983" s="346"/>
      <c r="F5983" s="346"/>
      <c r="G5983" s="346"/>
      <c r="H5983" s="346"/>
      <c r="I5983" s="346"/>
      <c r="J5983" s="346"/>
      <c r="K5983" s="346"/>
      <c r="L5983" s="348"/>
      <c r="M5983" s="346"/>
      <c r="N5983" s="346"/>
    </row>
    <row r="5984" spans="1:14" ht="20.100000000000001" customHeight="1">
      <c r="A5984" s="346"/>
      <c r="B5984" s="346"/>
      <c r="C5984" s="346"/>
      <c r="D5984" s="346"/>
      <c r="E5984" s="346"/>
      <c r="F5984" s="346"/>
      <c r="G5984" s="346"/>
      <c r="H5984" s="346"/>
      <c r="I5984" s="346"/>
      <c r="J5984" s="346"/>
      <c r="K5984" s="346"/>
      <c r="L5984" s="348"/>
      <c r="M5984" s="346"/>
      <c r="N5984" s="346"/>
    </row>
    <row r="5985" spans="1:14" ht="20.100000000000001" customHeight="1">
      <c r="A5985" s="346"/>
      <c r="B5985" s="346"/>
      <c r="C5985" s="346"/>
      <c r="D5985" s="346"/>
      <c r="E5985" s="346"/>
      <c r="F5985" s="346"/>
      <c r="G5985" s="346"/>
      <c r="H5985" s="346"/>
      <c r="I5985" s="346"/>
      <c r="J5985" s="346"/>
      <c r="K5985" s="346"/>
      <c r="L5985" s="348"/>
      <c r="M5985" s="346"/>
      <c r="N5985" s="346"/>
    </row>
    <row r="5986" spans="1:14" ht="20.100000000000001" customHeight="1">
      <c r="A5986" s="346"/>
      <c r="B5986" s="346"/>
      <c r="C5986" s="346"/>
      <c r="D5986" s="346"/>
      <c r="E5986" s="346"/>
      <c r="F5986" s="346"/>
      <c r="G5986" s="346"/>
      <c r="H5986" s="346"/>
      <c r="I5986" s="346"/>
      <c r="J5986" s="346"/>
      <c r="K5986" s="346"/>
      <c r="L5986" s="348"/>
      <c r="M5986" s="346"/>
      <c r="N5986" s="346"/>
    </row>
    <row r="5987" spans="1:14" ht="20.100000000000001" customHeight="1">
      <c r="A5987" s="346"/>
      <c r="B5987" s="346"/>
      <c r="C5987" s="346"/>
      <c r="D5987" s="346"/>
      <c r="E5987" s="346"/>
      <c r="F5987" s="346"/>
      <c r="G5987" s="346"/>
      <c r="H5987" s="346"/>
      <c r="I5987" s="346"/>
      <c r="J5987" s="346"/>
      <c r="K5987" s="346"/>
      <c r="L5987" s="348"/>
      <c r="M5987" s="346"/>
      <c r="N5987" s="346"/>
    </row>
    <row r="5988" spans="1:14" ht="20.100000000000001" customHeight="1">
      <c r="A5988" s="346"/>
      <c r="B5988" s="346"/>
      <c r="C5988" s="346"/>
      <c r="D5988" s="346"/>
      <c r="E5988" s="346"/>
      <c r="F5988" s="346"/>
      <c r="G5988" s="346"/>
      <c r="H5988" s="346"/>
      <c r="I5988" s="346"/>
      <c r="J5988" s="346"/>
      <c r="K5988" s="346"/>
      <c r="L5988" s="348"/>
      <c r="M5988" s="346"/>
      <c r="N5988" s="346"/>
    </row>
    <row r="5989" spans="1:14" ht="20.100000000000001" customHeight="1">
      <c r="A5989" s="346"/>
      <c r="B5989" s="346"/>
      <c r="C5989" s="346"/>
      <c r="D5989" s="346"/>
      <c r="E5989" s="346"/>
      <c r="F5989" s="346"/>
      <c r="G5989" s="346"/>
      <c r="H5989" s="346"/>
      <c r="I5989" s="346"/>
      <c r="J5989" s="346"/>
      <c r="K5989" s="346"/>
      <c r="L5989" s="348"/>
      <c r="M5989" s="346"/>
      <c r="N5989" s="346"/>
    </row>
    <row r="5990" spans="1:14" ht="20.100000000000001" customHeight="1">
      <c r="A5990" s="346"/>
      <c r="B5990" s="346"/>
      <c r="C5990" s="346"/>
      <c r="D5990" s="346"/>
      <c r="E5990" s="346"/>
      <c r="F5990" s="346"/>
      <c r="G5990" s="346"/>
      <c r="H5990" s="346"/>
      <c r="I5990" s="346"/>
      <c r="J5990" s="346"/>
      <c r="K5990" s="346"/>
      <c r="L5990" s="348"/>
      <c r="M5990" s="346"/>
      <c r="N5990" s="346"/>
    </row>
    <row r="5991" spans="1:14" ht="20.100000000000001" customHeight="1">
      <c r="A5991" s="346"/>
      <c r="B5991" s="346"/>
      <c r="C5991" s="346"/>
      <c r="D5991" s="346"/>
      <c r="E5991" s="346"/>
      <c r="F5991" s="346"/>
      <c r="G5991" s="346"/>
      <c r="H5991" s="346"/>
      <c r="I5991" s="346"/>
      <c r="J5991" s="346"/>
      <c r="K5991" s="346"/>
      <c r="L5991" s="348"/>
      <c r="M5991" s="346"/>
      <c r="N5991" s="346"/>
    </row>
    <row r="5992" spans="1:14" ht="20.100000000000001" customHeight="1">
      <c r="A5992" s="346"/>
      <c r="B5992" s="346"/>
      <c r="C5992" s="346"/>
      <c r="D5992" s="346"/>
      <c r="E5992" s="346"/>
      <c r="F5992" s="346"/>
      <c r="G5992" s="346"/>
      <c r="H5992" s="346"/>
      <c r="I5992" s="346"/>
      <c r="J5992" s="346"/>
      <c r="K5992" s="346"/>
      <c r="L5992" s="348"/>
      <c r="M5992" s="346"/>
      <c r="N5992" s="346"/>
    </row>
    <row r="5993" spans="1:14" ht="20.100000000000001" customHeight="1">
      <c r="A5993" s="346"/>
      <c r="B5993" s="346"/>
      <c r="C5993" s="346"/>
      <c r="D5993" s="346"/>
      <c r="E5993" s="346"/>
      <c r="F5993" s="346"/>
      <c r="G5993" s="346"/>
      <c r="H5993" s="346"/>
      <c r="I5993" s="346"/>
      <c r="J5993" s="346"/>
      <c r="K5993" s="346"/>
      <c r="L5993" s="348"/>
      <c r="M5993" s="346"/>
      <c r="N5993" s="346"/>
    </row>
    <row r="5994" spans="1:14" ht="20.100000000000001" customHeight="1">
      <c r="A5994" s="346"/>
      <c r="B5994" s="346"/>
      <c r="C5994" s="346"/>
      <c r="D5994" s="346"/>
      <c r="E5994" s="346"/>
      <c r="F5994" s="346"/>
      <c r="G5994" s="346"/>
      <c r="H5994" s="346"/>
      <c r="I5994" s="346"/>
      <c r="J5994" s="346"/>
      <c r="K5994" s="346"/>
      <c r="L5994" s="348"/>
      <c r="M5994" s="346"/>
      <c r="N5994" s="346"/>
    </row>
    <row r="5995" spans="1:14" ht="20.100000000000001" customHeight="1">
      <c r="A5995" s="346"/>
      <c r="B5995" s="346"/>
      <c r="C5995" s="346"/>
      <c r="D5995" s="346"/>
      <c r="E5995" s="346"/>
      <c r="F5995" s="346"/>
      <c r="G5995" s="346"/>
      <c r="H5995" s="346"/>
      <c r="I5995" s="346"/>
      <c r="J5995" s="346"/>
      <c r="K5995" s="346"/>
      <c r="L5995" s="348"/>
      <c r="M5995" s="346"/>
      <c r="N5995" s="346"/>
    </row>
    <row r="5996" spans="1:14" ht="20.100000000000001" customHeight="1">
      <c r="A5996" s="346"/>
      <c r="B5996" s="346"/>
      <c r="C5996" s="346"/>
      <c r="D5996" s="346"/>
      <c r="E5996" s="346"/>
      <c r="F5996" s="346"/>
      <c r="G5996" s="346"/>
      <c r="H5996" s="346"/>
      <c r="I5996" s="346"/>
      <c r="J5996" s="346"/>
      <c r="K5996" s="346"/>
      <c r="L5996" s="348"/>
      <c r="M5996" s="346"/>
      <c r="N5996" s="346"/>
    </row>
    <row r="5997" spans="1:14" ht="20.100000000000001" customHeight="1">
      <c r="A5997" s="346"/>
      <c r="B5997" s="346"/>
      <c r="C5997" s="346"/>
      <c r="D5997" s="346"/>
      <c r="E5997" s="346"/>
      <c r="F5997" s="346"/>
      <c r="G5997" s="346"/>
      <c r="H5997" s="346"/>
      <c r="I5997" s="346"/>
      <c r="J5997" s="346"/>
      <c r="K5997" s="346"/>
      <c r="L5997" s="348"/>
      <c r="M5997" s="346"/>
      <c r="N5997" s="346"/>
    </row>
    <row r="5998" spans="1:14" ht="20.100000000000001" customHeight="1">
      <c r="A5998" s="346"/>
      <c r="B5998" s="346"/>
      <c r="C5998" s="346"/>
      <c r="D5998" s="346"/>
      <c r="E5998" s="347"/>
      <c r="F5998" s="346"/>
      <c r="G5998" s="346"/>
      <c r="H5998" s="346"/>
      <c r="I5998" s="346"/>
      <c r="J5998" s="346"/>
      <c r="K5998" s="346"/>
      <c r="L5998" s="348"/>
      <c r="M5998" s="346"/>
      <c r="N5998" s="346"/>
    </row>
    <row r="5999" spans="1:14" ht="20.100000000000001" customHeight="1">
      <c r="A5999" s="346"/>
      <c r="B5999" s="346"/>
      <c r="C5999" s="346"/>
      <c r="D5999" s="346"/>
      <c r="E5999" s="347"/>
      <c r="F5999" s="346"/>
      <c r="G5999" s="346"/>
      <c r="H5999" s="346"/>
      <c r="I5999" s="346"/>
      <c r="J5999" s="346"/>
      <c r="K5999" s="346"/>
      <c r="L5999" s="348"/>
      <c r="M5999" s="346"/>
      <c r="N5999" s="346"/>
    </row>
    <row r="6000" spans="1:14" ht="20.100000000000001" customHeight="1">
      <c r="A6000" s="346"/>
      <c r="B6000" s="346"/>
      <c r="C6000" s="346"/>
      <c r="D6000" s="346"/>
      <c r="E6000" s="346"/>
      <c r="F6000" s="346"/>
      <c r="G6000" s="346"/>
      <c r="H6000" s="346"/>
      <c r="I6000" s="346"/>
      <c r="J6000" s="346"/>
      <c r="K6000" s="346"/>
      <c r="L6000" s="348"/>
      <c r="M6000" s="346"/>
      <c r="N6000" s="346"/>
    </row>
    <row r="6001" spans="1:14" ht="20.100000000000001" customHeight="1">
      <c r="A6001" s="346"/>
      <c r="B6001" s="346"/>
      <c r="C6001" s="346"/>
      <c r="D6001" s="346"/>
      <c r="E6001" s="346"/>
      <c r="F6001" s="346"/>
      <c r="G6001" s="346"/>
      <c r="H6001" s="346"/>
      <c r="I6001" s="346"/>
      <c r="J6001" s="346"/>
      <c r="K6001" s="346"/>
      <c r="L6001" s="348"/>
      <c r="M6001" s="346"/>
      <c r="N6001" s="346"/>
    </row>
    <row r="6002" spans="1:14" ht="20.100000000000001" customHeight="1">
      <c r="A6002" s="346"/>
      <c r="B6002" s="346"/>
      <c r="C6002" s="346"/>
      <c r="D6002" s="346"/>
      <c r="E6002" s="346"/>
      <c r="F6002" s="346"/>
      <c r="G6002" s="346"/>
      <c r="H6002" s="346"/>
      <c r="I6002" s="346"/>
      <c r="J6002" s="346"/>
      <c r="K6002" s="346"/>
      <c r="L6002" s="348"/>
      <c r="M6002" s="346"/>
      <c r="N6002" s="346"/>
    </row>
    <row r="6003" spans="1:14" ht="20.100000000000001" customHeight="1">
      <c r="A6003" s="346"/>
      <c r="B6003" s="346"/>
      <c r="C6003" s="346"/>
      <c r="D6003" s="346"/>
      <c r="E6003" s="346"/>
      <c r="F6003" s="346"/>
      <c r="G6003" s="346"/>
      <c r="H6003" s="346"/>
      <c r="I6003" s="346"/>
      <c r="J6003" s="346"/>
      <c r="K6003" s="346"/>
      <c r="L6003" s="348"/>
      <c r="M6003" s="346"/>
      <c r="N6003" s="346"/>
    </row>
    <row r="6004" spans="1:14" ht="20.100000000000001" customHeight="1">
      <c r="A6004" s="346"/>
      <c r="B6004" s="346"/>
      <c r="C6004" s="346"/>
      <c r="D6004" s="346"/>
      <c r="E6004" s="346"/>
      <c r="F6004" s="346"/>
      <c r="G6004" s="346"/>
      <c r="H6004" s="346"/>
      <c r="I6004" s="346"/>
      <c r="J6004" s="346"/>
      <c r="K6004" s="346"/>
      <c r="L6004" s="348"/>
      <c r="M6004" s="346"/>
      <c r="N6004" s="346"/>
    </row>
    <row r="6005" spans="1:14" ht="20.100000000000001" customHeight="1">
      <c r="A6005" s="346"/>
      <c r="B6005" s="346"/>
      <c r="C6005" s="346"/>
      <c r="D6005" s="346"/>
      <c r="E6005" s="346"/>
      <c r="F6005" s="346"/>
      <c r="G6005" s="346"/>
      <c r="H6005" s="346"/>
      <c r="I6005" s="346"/>
      <c r="J6005" s="346"/>
      <c r="K6005" s="346"/>
      <c r="L6005" s="348"/>
      <c r="M6005" s="346"/>
      <c r="N6005" s="346"/>
    </row>
    <row r="6006" spans="1:14" ht="20.100000000000001" customHeight="1">
      <c r="A6006" s="346"/>
      <c r="B6006" s="346"/>
      <c r="C6006" s="346"/>
      <c r="D6006" s="346"/>
      <c r="E6006" s="346"/>
      <c r="F6006" s="346"/>
      <c r="G6006" s="346"/>
      <c r="H6006" s="346"/>
      <c r="I6006" s="346"/>
      <c r="J6006" s="346"/>
      <c r="K6006" s="346"/>
      <c r="L6006" s="348"/>
      <c r="M6006" s="346"/>
      <c r="N6006" s="346"/>
    </row>
    <row r="6007" spans="1:14" ht="20.100000000000001" customHeight="1">
      <c r="A6007" s="346"/>
      <c r="B6007" s="346"/>
      <c r="C6007" s="346"/>
      <c r="D6007" s="346"/>
      <c r="E6007" s="346"/>
      <c r="F6007" s="346"/>
      <c r="G6007" s="346"/>
      <c r="H6007" s="346"/>
      <c r="I6007" s="346"/>
      <c r="J6007" s="346"/>
      <c r="K6007" s="346"/>
      <c r="L6007" s="348"/>
      <c r="M6007" s="346"/>
      <c r="N6007" s="346"/>
    </row>
    <row r="6008" spans="1:14" ht="20.100000000000001" customHeight="1">
      <c r="A6008" s="346"/>
      <c r="B6008" s="346"/>
      <c r="C6008" s="346"/>
      <c r="D6008" s="346"/>
      <c r="E6008" s="346"/>
      <c r="F6008" s="346"/>
      <c r="G6008" s="346"/>
      <c r="H6008" s="346"/>
      <c r="I6008" s="346"/>
      <c r="J6008" s="346"/>
      <c r="K6008" s="346"/>
      <c r="L6008" s="348"/>
      <c r="M6008" s="346"/>
      <c r="N6008" s="346"/>
    </row>
    <row r="6009" spans="1:14" ht="20.100000000000001" customHeight="1">
      <c r="A6009" s="346"/>
      <c r="B6009" s="346"/>
      <c r="C6009" s="346"/>
      <c r="D6009" s="346"/>
      <c r="E6009" s="346"/>
      <c r="F6009" s="346"/>
      <c r="G6009" s="346"/>
      <c r="H6009" s="346"/>
      <c r="I6009" s="346"/>
      <c r="J6009" s="346"/>
      <c r="K6009" s="346"/>
      <c r="L6009" s="348"/>
      <c r="M6009" s="346"/>
      <c r="N6009" s="346"/>
    </row>
    <row r="6010" spans="1:14" ht="20.100000000000001" customHeight="1">
      <c r="A6010" s="346"/>
      <c r="B6010" s="346"/>
      <c r="C6010" s="346"/>
      <c r="D6010" s="346"/>
      <c r="E6010" s="346"/>
      <c r="F6010" s="346"/>
      <c r="G6010" s="346"/>
      <c r="H6010" s="346"/>
      <c r="I6010" s="346"/>
      <c r="J6010" s="346"/>
      <c r="K6010" s="346"/>
      <c r="L6010" s="348"/>
      <c r="M6010" s="346"/>
      <c r="N6010" s="346"/>
    </row>
    <row r="6011" spans="1:14" ht="20.100000000000001" customHeight="1">
      <c r="A6011" s="346"/>
      <c r="B6011" s="346"/>
      <c r="C6011" s="346"/>
      <c r="D6011" s="346"/>
      <c r="E6011" s="346"/>
      <c r="F6011" s="346"/>
      <c r="G6011" s="346"/>
      <c r="H6011" s="346"/>
      <c r="I6011" s="346"/>
      <c r="J6011" s="346"/>
      <c r="K6011" s="346"/>
      <c r="L6011" s="348"/>
      <c r="M6011" s="346"/>
      <c r="N6011" s="346"/>
    </row>
    <row r="6012" spans="1:14" ht="20.100000000000001" customHeight="1">
      <c r="A6012" s="346"/>
      <c r="B6012" s="346"/>
      <c r="C6012" s="346"/>
      <c r="D6012" s="346"/>
      <c r="E6012" s="346"/>
      <c r="F6012" s="346"/>
      <c r="G6012" s="346"/>
      <c r="H6012" s="346"/>
      <c r="I6012" s="346"/>
      <c r="J6012" s="346"/>
      <c r="K6012" s="346"/>
      <c r="L6012" s="348"/>
      <c r="M6012" s="346"/>
      <c r="N6012" s="346"/>
    </row>
    <row r="6013" spans="1:14" ht="20.100000000000001" customHeight="1">
      <c r="A6013" s="346"/>
      <c r="B6013" s="346"/>
      <c r="C6013" s="346"/>
      <c r="D6013" s="346"/>
      <c r="E6013" s="346"/>
      <c r="F6013" s="346"/>
      <c r="G6013" s="346"/>
      <c r="H6013" s="346"/>
      <c r="I6013" s="346"/>
      <c r="J6013" s="346"/>
      <c r="K6013" s="346"/>
      <c r="L6013" s="348"/>
      <c r="M6013" s="346"/>
      <c r="N6013" s="346"/>
    </row>
    <row r="6014" spans="1:14" ht="20.100000000000001" customHeight="1">
      <c r="A6014" s="346"/>
      <c r="B6014" s="346"/>
      <c r="C6014" s="346"/>
      <c r="D6014" s="346"/>
      <c r="E6014" s="346"/>
      <c r="F6014" s="346"/>
      <c r="G6014" s="346"/>
      <c r="H6014" s="346"/>
      <c r="I6014" s="346"/>
      <c r="J6014" s="346"/>
      <c r="K6014" s="346"/>
      <c r="L6014" s="348"/>
      <c r="M6014" s="346"/>
      <c r="N6014" s="346"/>
    </row>
    <row r="6015" spans="1:14" ht="20.100000000000001" customHeight="1">
      <c r="A6015" s="346"/>
      <c r="B6015" s="346"/>
      <c r="C6015" s="346"/>
      <c r="D6015" s="346"/>
      <c r="E6015" s="346"/>
      <c r="F6015" s="346"/>
      <c r="G6015" s="346"/>
      <c r="H6015" s="346"/>
      <c r="I6015" s="346"/>
      <c r="J6015" s="346"/>
      <c r="K6015" s="346"/>
      <c r="L6015" s="348"/>
      <c r="M6015" s="346"/>
      <c r="N6015" s="346"/>
    </row>
    <row r="6016" spans="1:14" ht="20.100000000000001" customHeight="1">
      <c r="A6016" s="346"/>
      <c r="B6016" s="346"/>
      <c r="C6016" s="346"/>
      <c r="D6016" s="346"/>
      <c r="E6016" s="347"/>
      <c r="F6016" s="346"/>
      <c r="G6016" s="346"/>
      <c r="H6016" s="346"/>
      <c r="I6016" s="346"/>
      <c r="J6016" s="346"/>
      <c r="K6016" s="346"/>
      <c r="L6016" s="348"/>
      <c r="M6016" s="346"/>
      <c r="N6016" s="346"/>
    </row>
    <row r="6017" spans="1:14" ht="20.100000000000001" customHeight="1">
      <c r="A6017" s="346"/>
      <c r="B6017" s="346"/>
      <c r="C6017" s="346"/>
      <c r="D6017" s="346"/>
      <c r="E6017" s="347"/>
      <c r="F6017" s="346"/>
      <c r="G6017" s="346"/>
      <c r="H6017" s="346"/>
      <c r="I6017" s="346"/>
      <c r="J6017" s="346"/>
      <c r="K6017" s="346"/>
      <c r="L6017" s="348"/>
      <c r="M6017" s="346"/>
      <c r="N6017" s="346"/>
    </row>
    <row r="6018" spans="1:14" ht="20.100000000000001" customHeight="1">
      <c r="A6018" s="346"/>
      <c r="B6018" s="346"/>
      <c r="C6018" s="346"/>
      <c r="D6018" s="346"/>
      <c r="E6018" s="347"/>
      <c r="F6018" s="346"/>
      <c r="G6018" s="346"/>
      <c r="H6018" s="346"/>
      <c r="I6018" s="346"/>
      <c r="J6018" s="346"/>
      <c r="K6018" s="346"/>
      <c r="L6018" s="348"/>
      <c r="M6018" s="346"/>
      <c r="N6018" s="346"/>
    </row>
    <row r="6019" spans="1:14" ht="20.100000000000001" customHeight="1">
      <c r="A6019" s="346"/>
      <c r="B6019" s="346"/>
      <c r="C6019" s="346"/>
      <c r="D6019" s="346"/>
      <c r="E6019" s="347"/>
      <c r="F6019" s="346"/>
      <c r="G6019" s="346"/>
      <c r="H6019" s="346"/>
      <c r="I6019" s="346"/>
      <c r="J6019" s="346"/>
      <c r="K6019" s="346"/>
      <c r="L6019" s="348"/>
      <c r="M6019" s="346"/>
      <c r="N6019" s="346"/>
    </row>
    <row r="6020" spans="1:14" ht="20.100000000000001" customHeight="1">
      <c r="A6020" s="346"/>
      <c r="B6020" s="346"/>
      <c r="C6020" s="346"/>
      <c r="D6020" s="346"/>
      <c r="E6020" s="347"/>
      <c r="F6020" s="346"/>
      <c r="G6020" s="346"/>
      <c r="H6020" s="346"/>
      <c r="I6020" s="346"/>
      <c r="J6020" s="346"/>
      <c r="K6020" s="346"/>
      <c r="L6020" s="348"/>
      <c r="M6020" s="346"/>
      <c r="N6020" s="346"/>
    </row>
    <row r="6021" spans="1:14" ht="20.100000000000001" customHeight="1">
      <c r="A6021" s="346"/>
      <c r="B6021" s="346"/>
      <c r="C6021" s="346"/>
      <c r="D6021" s="346"/>
      <c r="E6021" s="347"/>
      <c r="F6021" s="346"/>
      <c r="G6021" s="346"/>
      <c r="H6021" s="346"/>
      <c r="I6021" s="346"/>
      <c r="J6021" s="346"/>
      <c r="K6021" s="346"/>
      <c r="L6021" s="348"/>
      <c r="M6021" s="346"/>
      <c r="N6021" s="346"/>
    </row>
    <row r="6022" spans="1:14" ht="20.100000000000001" customHeight="1">
      <c r="A6022" s="346"/>
      <c r="B6022" s="346"/>
      <c r="C6022" s="346"/>
      <c r="D6022" s="346"/>
      <c r="E6022" s="346"/>
      <c r="F6022" s="346"/>
      <c r="G6022" s="346"/>
      <c r="H6022" s="346"/>
      <c r="I6022" s="346"/>
      <c r="J6022" s="346"/>
      <c r="K6022" s="346"/>
      <c r="L6022" s="348"/>
      <c r="M6022" s="346"/>
      <c r="N6022" s="346"/>
    </row>
    <row r="6023" spans="1:14" ht="20.100000000000001" customHeight="1">
      <c r="A6023" s="346"/>
      <c r="B6023" s="346"/>
      <c r="C6023" s="346"/>
      <c r="D6023" s="346"/>
      <c r="E6023" s="346"/>
      <c r="F6023" s="346"/>
      <c r="G6023" s="346"/>
      <c r="H6023" s="346"/>
      <c r="I6023" s="346"/>
      <c r="J6023" s="346"/>
      <c r="K6023" s="346"/>
      <c r="L6023" s="348"/>
      <c r="M6023" s="346"/>
      <c r="N6023" s="346"/>
    </row>
    <row r="6024" spans="1:14" ht="20.100000000000001" customHeight="1">
      <c r="A6024" s="346"/>
      <c r="B6024" s="346"/>
      <c r="C6024" s="346"/>
      <c r="D6024" s="346"/>
      <c r="E6024" s="346"/>
      <c r="F6024" s="346"/>
      <c r="G6024" s="346"/>
      <c r="H6024" s="346"/>
      <c r="I6024" s="346"/>
      <c r="J6024" s="346"/>
      <c r="K6024" s="346"/>
      <c r="L6024" s="348"/>
      <c r="M6024" s="346"/>
      <c r="N6024" s="346"/>
    </row>
    <row r="6025" spans="1:14" ht="20.100000000000001" customHeight="1">
      <c r="A6025" s="346"/>
      <c r="B6025" s="346"/>
      <c r="C6025" s="346"/>
      <c r="D6025" s="346"/>
      <c r="E6025" s="346"/>
      <c r="F6025" s="346"/>
      <c r="G6025" s="346"/>
      <c r="H6025" s="346"/>
      <c r="I6025" s="346"/>
      <c r="J6025" s="346"/>
      <c r="K6025" s="346"/>
      <c r="L6025" s="348"/>
      <c r="M6025" s="346"/>
      <c r="N6025" s="346"/>
    </row>
    <row r="6026" spans="1:14" ht="20.100000000000001" customHeight="1">
      <c r="A6026" s="346"/>
      <c r="B6026" s="346"/>
      <c r="C6026" s="346"/>
      <c r="D6026" s="346"/>
      <c r="E6026" s="346"/>
      <c r="F6026" s="346"/>
      <c r="G6026" s="346"/>
      <c r="H6026" s="346"/>
      <c r="I6026" s="346"/>
      <c r="J6026" s="346"/>
      <c r="K6026" s="346"/>
      <c r="L6026" s="348"/>
      <c r="M6026" s="346"/>
      <c r="N6026" s="346"/>
    </row>
    <row r="6027" spans="1:14" ht="20.100000000000001" customHeight="1">
      <c r="A6027" s="346"/>
      <c r="B6027" s="346"/>
      <c r="C6027" s="346"/>
      <c r="D6027" s="346"/>
      <c r="E6027" s="346"/>
      <c r="F6027" s="349"/>
      <c r="G6027" s="346"/>
      <c r="H6027" s="346"/>
      <c r="I6027" s="346"/>
      <c r="J6027" s="346"/>
      <c r="K6027" s="346"/>
      <c r="L6027" s="348"/>
      <c r="M6027" s="346"/>
      <c r="N6027" s="346"/>
    </row>
    <row r="6028" spans="1:14" ht="20.100000000000001" customHeight="1">
      <c r="A6028" s="346"/>
      <c r="B6028" s="346"/>
      <c r="C6028" s="346"/>
      <c r="D6028" s="346"/>
      <c r="E6028" s="346"/>
      <c r="F6028" s="349"/>
      <c r="G6028" s="346"/>
      <c r="H6028" s="346"/>
      <c r="I6028" s="346"/>
      <c r="J6028" s="346"/>
      <c r="K6028" s="346"/>
      <c r="L6028" s="348"/>
      <c r="M6028" s="346"/>
      <c r="N6028" s="346"/>
    </row>
    <row r="6029" spans="1:14" ht="20.100000000000001" customHeight="1">
      <c r="A6029" s="346"/>
      <c r="B6029" s="346"/>
      <c r="C6029" s="346"/>
      <c r="D6029" s="346"/>
      <c r="E6029" s="346"/>
      <c r="F6029" s="349"/>
      <c r="G6029" s="346"/>
      <c r="H6029" s="346"/>
      <c r="I6029" s="346"/>
      <c r="J6029" s="346"/>
      <c r="K6029" s="346"/>
      <c r="L6029" s="348"/>
      <c r="M6029" s="346"/>
      <c r="N6029" s="346"/>
    </row>
    <row r="6030" spans="1:14" ht="20.100000000000001" customHeight="1">
      <c r="A6030" s="346"/>
      <c r="B6030" s="346"/>
      <c r="C6030" s="346"/>
      <c r="D6030" s="346"/>
      <c r="E6030" s="346"/>
      <c r="F6030" s="349"/>
      <c r="G6030" s="346"/>
      <c r="H6030" s="346"/>
      <c r="I6030" s="346"/>
      <c r="J6030" s="346"/>
      <c r="K6030" s="346"/>
      <c r="L6030" s="348"/>
      <c r="M6030" s="346"/>
      <c r="N6030" s="346"/>
    </row>
    <row r="6031" spans="1:14" ht="20.100000000000001" customHeight="1">
      <c r="A6031" s="346"/>
      <c r="B6031" s="346"/>
      <c r="C6031" s="346"/>
      <c r="D6031" s="346"/>
      <c r="E6031" s="346"/>
      <c r="F6031" s="349"/>
      <c r="G6031" s="346"/>
      <c r="H6031" s="346"/>
      <c r="I6031" s="346"/>
      <c r="J6031" s="346"/>
      <c r="K6031" s="346"/>
      <c r="L6031" s="348"/>
      <c r="M6031" s="346"/>
      <c r="N6031" s="346"/>
    </row>
    <row r="6032" spans="1:14" ht="20.100000000000001" customHeight="1">
      <c r="A6032" s="346"/>
      <c r="B6032" s="346"/>
      <c r="C6032" s="346"/>
      <c r="D6032" s="346"/>
      <c r="E6032" s="346"/>
      <c r="F6032" s="346"/>
      <c r="G6032" s="346"/>
      <c r="H6032" s="346"/>
      <c r="I6032" s="346"/>
      <c r="J6032" s="346"/>
      <c r="K6032" s="346"/>
      <c r="L6032" s="348"/>
      <c r="M6032" s="346"/>
      <c r="N6032" s="346"/>
    </row>
    <row r="6033" spans="1:14" ht="20.100000000000001" customHeight="1">
      <c r="A6033" s="346"/>
      <c r="B6033" s="346"/>
      <c r="C6033" s="346"/>
      <c r="D6033" s="346"/>
      <c r="E6033" s="346"/>
      <c r="F6033" s="346"/>
      <c r="G6033" s="346"/>
      <c r="H6033" s="346"/>
      <c r="I6033" s="346"/>
      <c r="J6033" s="346"/>
      <c r="K6033" s="346"/>
      <c r="L6033" s="348"/>
      <c r="M6033" s="346"/>
      <c r="N6033" s="346"/>
    </row>
    <row r="6034" spans="1:14" ht="20.100000000000001" customHeight="1">
      <c r="A6034" s="346"/>
      <c r="B6034" s="346"/>
      <c r="C6034" s="346"/>
      <c r="D6034" s="346"/>
      <c r="E6034" s="346"/>
      <c r="F6034" s="346"/>
      <c r="G6034" s="346"/>
      <c r="H6034" s="346"/>
      <c r="I6034" s="346"/>
      <c r="J6034" s="346"/>
      <c r="K6034" s="346"/>
      <c r="L6034" s="348"/>
      <c r="M6034" s="346"/>
      <c r="N6034" s="346"/>
    </row>
    <row r="6035" spans="1:14" ht="20.100000000000001" customHeight="1">
      <c r="A6035" s="346"/>
      <c r="B6035" s="346"/>
      <c r="C6035" s="346"/>
      <c r="D6035" s="346"/>
      <c r="E6035" s="346"/>
      <c r="F6035" s="346"/>
      <c r="G6035" s="346"/>
      <c r="H6035" s="346"/>
      <c r="I6035" s="346"/>
      <c r="J6035" s="346"/>
      <c r="K6035" s="346"/>
      <c r="L6035" s="348"/>
      <c r="M6035" s="346"/>
      <c r="N6035" s="346"/>
    </row>
    <row r="6036" spans="1:14" ht="20.100000000000001" customHeight="1">
      <c r="A6036" s="346"/>
      <c r="B6036" s="346"/>
      <c r="C6036" s="346"/>
      <c r="D6036" s="346"/>
      <c r="E6036" s="346"/>
      <c r="F6036" s="346"/>
      <c r="G6036" s="346"/>
      <c r="H6036" s="346"/>
      <c r="I6036" s="346"/>
      <c r="J6036" s="346"/>
      <c r="K6036" s="346"/>
      <c r="L6036" s="348"/>
      <c r="M6036" s="346"/>
      <c r="N6036" s="346"/>
    </row>
    <row r="6037" spans="1:14" ht="20.100000000000001" customHeight="1">
      <c r="A6037" s="346"/>
      <c r="B6037" s="346"/>
      <c r="C6037" s="346"/>
      <c r="D6037" s="346"/>
      <c r="E6037" s="346"/>
      <c r="F6037" s="346"/>
      <c r="G6037" s="346"/>
      <c r="H6037" s="346"/>
      <c r="I6037" s="346"/>
      <c r="J6037" s="346"/>
      <c r="K6037" s="346"/>
      <c r="L6037" s="348"/>
      <c r="M6037" s="346"/>
      <c r="N6037" s="346"/>
    </row>
    <row r="6038" spans="1:14" ht="20.100000000000001" customHeight="1">
      <c r="A6038" s="346"/>
      <c r="B6038" s="346"/>
      <c r="C6038" s="346"/>
      <c r="D6038" s="346"/>
      <c r="E6038" s="346"/>
      <c r="F6038" s="346"/>
      <c r="G6038" s="346"/>
      <c r="H6038" s="346"/>
      <c r="I6038" s="346"/>
      <c r="J6038" s="346"/>
      <c r="K6038" s="346"/>
      <c r="L6038" s="348"/>
      <c r="M6038" s="346"/>
      <c r="N6038" s="346"/>
    </row>
    <row r="6039" spans="1:14" ht="20.100000000000001" customHeight="1">
      <c r="A6039" s="346"/>
      <c r="B6039" s="346"/>
      <c r="C6039" s="346"/>
      <c r="D6039" s="346"/>
      <c r="E6039" s="346"/>
      <c r="F6039" s="346"/>
      <c r="G6039" s="346"/>
      <c r="H6039" s="346"/>
      <c r="I6039" s="346"/>
      <c r="J6039" s="346"/>
      <c r="K6039" s="346"/>
      <c r="L6039" s="348"/>
      <c r="M6039" s="346"/>
      <c r="N6039" s="346"/>
    </row>
    <row r="6040" spans="1:14" ht="20.100000000000001" customHeight="1">
      <c r="A6040" s="346"/>
      <c r="B6040" s="346"/>
      <c r="C6040" s="346"/>
      <c r="D6040" s="346"/>
      <c r="E6040" s="347"/>
      <c r="F6040" s="346"/>
      <c r="G6040" s="346"/>
      <c r="H6040" s="346"/>
      <c r="I6040" s="346"/>
      <c r="J6040" s="346"/>
      <c r="K6040" s="346"/>
      <c r="L6040" s="348"/>
      <c r="M6040" s="346"/>
      <c r="N6040" s="346"/>
    </row>
    <row r="6041" spans="1:14" ht="20.100000000000001" customHeight="1">
      <c r="A6041" s="346"/>
      <c r="B6041" s="346"/>
      <c r="C6041" s="346"/>
      <c r="D6041" s="346"/>
      <c r="E6041" s="347"/>
      <c r="F6041" s="346"/>
      <c r="G6041" s="346"/>
      <c r="H6041" s="346"/>
      <c r="I6041" s="346"/>
      <c r="J6041" s="346"/>
      <c r="K6041" s="346"/>
      <c r="L6041" s="348"/>
      <c r="M6041" s="346"/>
      <c r="N6041" s="346"/>
    </row>
    <row r="6042" spans="1:14" ht="20.100000000000001" customHeight="1">
      <c r="A6042" s="346"/>
      <c r="B6042" s="346"/>
      <c r="C6042" s="346"/>
      <c r="D6042" s="346"/>
      <c r="E6042" s="347"/>
      <c r="F6042" s="346"/>
      <c r="G6042" s="346"/>
      <c r="H6042" s="346"/>
      <c r="I6042" s="346"/>
      <c r="J6042" s="346"/>
      <c r="K6042" s="346"/>
      <c r="L6042" s="348"/>
      <c r="M6042" s="346"/>
      <c r="N6042" s="346"/>
    </row>
    <row r="6043" spans="1:14" ht="20.100000000000001" customHeight="1">
      <c r="A6043" s="346"/>
      <c r="B6043" s="346"/>
      <c r="C6043" s="346"/>
      <c r="D6043" s="346"/>
      <c r="E6043" s="347"/>
      <c r="F6043" s="346"/>
      <c r="G6043" s="346"/>
      <c r="H6043" s="346"/>
      <c r="I6043" s="346"/>
      <c r="J6043" s="346"/>
      <c r="K6043" s="346"/>
      <c r="L6043" s="348"/>
      <c r="M6043" s="346"/>
      <c r="N6043" s="346"/>
    </row>
    <row r="6044" spans="1:14" ht="20.100000000000001" customHeight="1">
      <c r="A6044" s="346"/>
      <c r="B6044" s="346"/>
      <c r="C6044" s="346"/>
      <c r="D6044" s="346"/>
      <c r="E6044" s="346"/>
      <c r="F6044" s="346"/>
      <c r="G6044" s="346"/>
      <c r="H6044" s="346"/>
      <c r="I6044" s="346"/>
      <c r="J6044" s="346"/>
      <c r="K6044" s="346"/>
      <c r="L6044" s="348"/>
      <c r="M6044" s="346"/>
      <c r="N6044" s="346"/>
    </row>
    <row r="6045" spans="1:14" ht="20.100000000000001" customHeight="1">
      <c r="A6045" s="346"/>
      <c r="B6045" s="346"/>
      <c r="C6045" s="346"/>
      <c r="D6045" s="346"/>
      <c r="E6045" s="347"/>
      <c r="F6045" s="346"/>
      <c r="G6045" s="346"/>
      <c r="H6045" s="346"/>
      <c r="I6045" s="346"/>
      <c r="J6045" s="346"/>
      <c r="K6045" s="346"/>
      <c r="L6045" s="348"/>
      <c r="M6045" s="346"/>
      <c r="N6045" s="346"/>
    </row>
    <row r="6046" spans="1:14" ht="20.100000000000001" customHeight="1">
      <c r="A6046" s="346"/>
      <c r="B6046" s="346"/>
      <c r="C6046" s="346"/>
      <c r="D6046" s="346"/>
      <c r="E6046" s="346"/>
      <c r="F6046" s="346"/>
      <c r="G6046" s="346"/>
      <c r="H6046" s="346"/>
      <c r="I6046" s="346"/>
      <c r="J6046" s="346"/>
      <c r="K6046" s="346"/>
      <c r="L6046" s="348"/>
      <c r="M6046" s="346"/>
      <c r="N6046" s="346"/>
    </row>
    <row r="6047" spans="1:14" ht="20.100000000000001" customHeight="1">
      <c r="A6047" s="346"/>
      <c r="B6047" s="346"/>
      <c r="C6047" s="346"/>
      <c r="D6047" s="346"/>
      <c r="E6047" s="346"/>
      <c r="F6047" s="346"/>
      <c r="G6047" s="346"/>
      <c r="H6047" s="346"/>
      <c r="I6047" s="346"/>
      <c r="J6047" s="346"/>
      <c r="K6047" s="346"/>
      <c r="L6047" s="348"/>
      <c r="M6047" s="346"/>
      <c r="N6047" s="346"/>
    </row>
    <row r="6048" spans="1:14" ht="20.100000000000001" customHeight="1">
      <c r="A6048" s="346"/>
      <c r="B6048" s="346"/>
      <c r="C6048" s="346"/>
      <c r="D6048" s="346"/>
      <c r="E6048" s="346"/>
      <c r="F6048" s="349"/>
      <c r="G6048" s="346"/>
      <c r="H6048" s="346"/>
      <c r="I6048" s="346"/>
      <c r="J6048" s="346"/>
      <c r="K6048" s="346"/>
      <c r="L6048" s="348"/>
      <c r="M6048" s="346"/>
      <c r="N6048" s="346"/>
    </row>
    <row r="6049" spans="1:14" ht="20.100000000000001" customHeight="1">
      <c r="A6049" s="346"/>
      <c r="B6049" s="346"/>
      <c r="C6049" s="346"/>
      <c r="D6049" s="346"/>
      <c r="E6049" s="346"/>
      <c r="F6049" s="346"/>
      <c r="G6049" s="346"/>
      <c r="H6049" s="346"/>
      <c r="I6049" s="346"/>
      <c r="J6049" s="346"/>
      <c r="K6049" s="346"/>
      <c r="L6049" s="348"/>
      <c r="M6049" s="346"/>
      <c r="N6049" s="346"/>
    </row>
    <row r="6050" spans="1:14" ht="20.100000000000001" customHeight="1">
      <c r="A6050" s="346"/>
      <c r="B6050" s="346"/>
      <c r="C6050" s="346"/>
      <c r="D6050" s="346"/>
      <c r="E6050" s="346"/>
      <c r="F6050" s="349"/>
      <c r="G6050" s="346"/>
      <c r="H6050" s="346"/>
      <c r="I6050" s="346"/>
      <c r="J6050" s="346"/>
      <c r="K6050" s="346"/>
      <c r="L6050" s="348"/>
      <c r="M6050" s="346"/>
      <c r="N6050" s="346"/>
    </row>
    <row r="6051" spans="1:14" ht="20.100000000000001" customHeight="1">
      <c r="A6051" s="346"/>
      <c r="B6051" s="346"/>
      <c r="C6051" s="346"/>
      <c r="D6051" s="346"/>
      <c r="E6051" s="346"/>
      <c r="F6051" s="346"/>
      <c r="G6051" s="346"/>
      <c r="H6051" s="346"/>
      <c r="I6051" s="346"/>
      <c r="J6051" s="346"/>
      <c r="K6051" s="346"/>
      <c r="L6051" s="348"/>
      <c r="M6051" s="346"/>
      <c r="N6051" s="346"/>
    </row>
    <row r="6052" spans="1:14" ht="20.100000000000001" customHeight="1">
      <c r="A6052" s="346"/>
      <c r="B6052" s="346"/>
      <c r="C6052" s="346"/>
      <c r="D6052" s="346"/>
      <c r="E6052" s="346"/>
      <c r="F6052" s="346"/>
      <c r="G6052" s="346"/>
      <c r="H6052" s="346"/>
      <c r="I6052" s="346"/>
      <c r="J6052" s="346"/>
      <c r="K6052" s="346"/>
      <c r="L6052" s="348"/>
      <c r="M6052" s="346"/>
      <c r="N6052" s="346"/>
    </row>
    <row r="6053" spans="1:14" ht="20.100000000000001" customHeight="1">
      <c r="A6053" s="346"/>
      <c r="B6053" s="346"/>
      <c r="C6053" s="346"/>
      <c r="D6053" s="346"/>
      <c r="E6053" s="346"/>
      <c r="F6053" s="346"/>
      <c r="G6053" s="346"/>
      <c r="H6053" s="346"/>
      <c r="I6053" s="346"/>
      <c r="J6053" s="346"/>
      <c r="K6053" s="346"/>
      <c r="L6053" s="348"/>
      <c r="M6053" s="346"/>
      <c r="N6053" s="346"/>
    </row>
    <row r="6054" spans="1:14" ht="20.100000000000001" customHeight="1">
      <c r="A6054" s="346"/>
      <c r="B6054" s="346"/>
      <c r="C6054" s="346"/>
      <c r="D6054" s="346"/>
      <c r="E6054" s="346"/>
      <c r="F6054" s="346"/>
      <c r="G6054" s="346"/>
      <c r="H6054" s="346"/>
      <c r="I6054" s="346"/>
      <c r="J6054" s="346"/>
      <c r="K6054" s="346"/>
      <c r="L6054" s="348"/>
      <c r="M6054" s="346"/>
      <c r="N6054" s="346"/>
    </row>
    <row r="6055" spans="1:14" ht="20.100000000000001" customHeight="1">
      <c r="A6055" s="346"/>
      <c r="B6055" s="346"/>
      <c r="C6055" s="346"/>
      <c r="D6055" s="346"/>
      <c r="E6055" s="346"/>
      <c r="F6055" s="346"/>
      <c r="G6055" s="346"/>
      <c r="H6055" s="346"/>
      <c r="I6055" s="346"/>
      <c r="J6055" s="346"/>
      <c r="K6055" s="346"/>
      <c r="L6055" s="348"/>
      <c r="M6055" s="346"/>
      <c r="N6055" s="346"/>
    </row>
    <row r="6056" spans="1:14" ht="20.100000000000001" customHeight="1">
      <c r="A6056" s="346"/>
      <c r="B6056" s="346"/>
      <c r="C6056" s="346"/>
      <c r="D6056" s="346"/>
      <c r="E6056" s="346"/>
      <c r="F6056" s="346"/>
      <c r="G6056" s="346"/>
      <c r="H6056" s="346"/>
      <c r="I6056" s="346"/>
      <c r="J6056" s="346"/>
      <c r="K6056" s="346"/>
      <c r="L6056" s="348"/>
      <c r="M6056" s="346"/>
      <c r="N6056" s="346"/>
    </row>
    <row r="6057" spans="1:14" ht="20.100000000000001" customHeight="1">
      <c r="A6057" s="346"/>
      <c r="B6057" s="346"/>
      <c r="C6057" s="346"/>
      <c r="D6057" s="346"/>
      <c r="E6057" s="346"/>
      <c r="F6057" s="346"/>
      <c r="G6057" s="346"/>
      <c r="H6057" s="346"/>
      <c r="I6057" s="346"/>
      <c r="J6057" s="346"/>
      <c r="K6057" s="346"/>
      <c r="L6057" s="348"/>
      <c r="M6057" s="346"/>
      <c r="N6057" s="346"/>
    </row>
    <row r="6058" spans="1:14" ht="20.100000000000001" customHeight="1">
      <c r="A6058" s="346"/>
      <c r="B6058" s="346"/>
      <c r="C6058" s="346"/>
      <c r="D6058" s="346"/>
      <c r="E6058" s="346"/>
      <c r="F6058" s="346"/>
      <c r="G6058" s="346"/>
      <c r="H6058" s="346"/>
      <c r="I6058" s="346"/>
      <c r="J6058" s="346"/>
      <c r="K6058" s="346"/>
      <c r="L6058" s="348"/>
      <c r="M6058" s="346"/>
      <c r="N6058" s="346"/>
    </row>
    <row r="6059" spans="1:14" ht="20.100000000000001" customHeight="1">
      <c r="A6059" s="346"/>
      <c r="B6059" s="346"/>
      <c r="C6059" s="346"/>
      <c r="D6059" s="346"/>
      <c r="E6059" s="346"/>
      <c r="F6059" s="346"/>
      <c r="G6059" s="346"/>
      <c r="H6059" s="346"/>
      <c r="I6059" s="346"/>
      <c r="J6059" s="346"/>
      <c r="K6059" s="346"/>
      <c r="L6059" s="348"/>
      <c r="M6059" s="346"/>
      <c r="N6059" s="346"/>
    </row>
    <row r="6060" spans="1:14" ht="20.100000000000001" customHeight="1">
      <c r="A6060" s="346"/>
      <c r="B6060" s="346"/>
      <c r="C6060" s="346"/>
      <c r="D6060" s="346"/>
      <c r="E6060" s="346"/>
      <c r="F6060" s="346"/>
      <c r="G6060" s="346"/>
      <c r="H6060" s="346"/>
      <c r="I6060" s="346"/>
      <c r="J6060" s="346"/>
      <c r="K6060" s="346"/>
      <c r="L6060" s="348"/>
      <c r="M6060" s="346"/>
      <c r="N6060" s="346"/>
    </row>
    <row r="6061" spans="1:14" ht="20.100000000000001" customHeight="1">
      <c r="A6061" s="346"/>
      <c r="B6061" s="346"/>
      <c r="C6061" s="346"/>
      <c r="D6061" s="346"/>
      <c r="E6061" s="346"/>
      <c r="F6061" s="346"/>
      <c r="G6061" s="346"/>
      <c r="H6061" s="346"/>
      <c r="I6061" s="346"/>
      <c r="J6061" s="346"/>
      <c r="K6061" s="346"/>
      <c r="L6061" s="348"/>
      <c r="M6061" s="346"/>
      <c r="N6061" s="346"/>
    </row>
    <row r="6062" spans="1:14" ht="20.100000000000001" customHeight="1">
      <c r="A6062" s="346"/>
      <c r="B6062" s="346"/>
      <c r="C6062" s="346"/>
      <c r="D6062" s="346"/>
      <c r="E6062" s="346"/>
      <c r="F6062" s="346"/>
      <c r="G6062" s="346"/>
      <c r="H6062" s="346"/>
      <c r="I6062" s="346"/>
      <c r="J6062" s="346"/>
      <c r="K6062" s="346"/>
      <c r="L6062" s="348"/>
      <c r="M6062" s="346"/>
      <c r="N6062" s="346"/>
    </row>
    <row r="6063" spans="1:14" ht="20.100000000000001" customHeight="1">
      <c r="A6063" s="346"/>
      <c r="B6063" s="346"/>
      <c r="C6063" s="346"/>
      <c r="D6063" s="346"/>
      <c r="E6063" s="346"/>
      <c r="F6063" s="346"/>
      <c r="G6063" s="346"/>
      <c r="H6063" s="346"/>
      <c r="I6063" s="346"/>
      <c r="J6063" s="346"/>
      <c r="K6063" s="346"/>
      <c r="L6063" s="348"/>
      <c r="M6063" s="346"/>
      <c r="N6063" s="346"/>
    </row>
    <row r="6064" spans="1:14" ht="20.100000000000001" customHeight="1">
      <c r="A6064" s="346"/>
      <c r="B6064" s="346"/>
      <c r="C6064" s="346"/>
      <c r="D6064" s="346"/>
      <c r="E6064" s="346"/>
      <c r="F6064" s="346"/>
      <c r="G6064" s="346"/>
      <c r="H6064" s="346"/>
      <c r="I6064" s="346"/>
      <c r="J6064" s="346"/>
      <c r="K6064" s="346"/>
      <c r="L6064" s="348"/>
      <c r="M6064" s="346"/>
      <c r="N6064" s="346"/>
    </row>
    <row r="6065" spans="1:14" ht="20.100000000000001" customHeight="1">
      <c r="A6065" s="346"/>
      <c r="B6065" s="346"/>
      <c r="C6065" s="346"/>
      <c r="D6065" s="346"/>
      <c r="E6065" s="346"/>
      <c r="F6065" s="346"/>
      <c r="G6065" s="346"/>
      <c r="H6065" s="346"/>
      <c r="I6065" s="346"/>
      <c r="J6065" s="346"/>
      <c r="K6065" s="346"/>
      <c r="L6065" s="348"/>
      <c r="M6065" s="346"/>
      <c r="N6065" s="346"/>
    </row>
    <row r="6066" spans="1:14" ht="20.100000000000001" customHeight="1">
      <c r="A6066" s="346"/>
      <c r="B6066" s="346"/>
      <c r="C6066" s="346"/>
      <c r="D6066" s="346"/>
      <c r="E6066" s="346"/>
      <c r="F6066" s="346"/>
      <c r="G6066" s="346"/>
      <c r="H6066" s="346"/>
      <c r="I6066" s="353"/>
      <c r="J6066" s="346"/>
      <c r="K6066" s="346"/>
      <c r="L6066" s="348"/>
      <c r="M6066" s="346"/>
      <c r="N6066" s="346"/>
    </row>
    <row r="6067" spans="1:14" ht="20.100000000000001" customHeight="1">
      <c r="A6067" s="346"/>
      <c r="B6067" s="346"/>
      <c r="C6067" s="346"/>
      <c r="D6067" s="346"/>
      <c r="E6067" s="346"/>
      <c r="F6067" s="346"/>
      <c r="G6067" s="346"/>
      <c r="H6067" s="346"/>
      <c r="I6067" s="346"/>
      <c r="J6067" s="346"/>
      <c r="K6067" s="346"/>
      <c r="L6067" s="348"/>
      <c r="M6067" s="346"/>
      <c r="N6067" s="346"/>
    </row>
    <row r="6068" spans="1:14" ht="20.100000000000001" customHeight="1">
      <c r="A6068" s="346"/>
      <c r="B6068" s="346"/>
      <c r="C6068" s="346"/>
      <c r="D6068" s="346"/>
      <c r="E6068" s="346"/>
      <c r="F6068" s="346"/>
      <c r="G6068" s="346"/>
      <c r="H6068" s="346"/>
      <c r="I6068" s="346"/>
      <c r="J6068" s="346"/>
      <c r="K6068" s="346"/>
      <c r="L6068" s="348"/>
      <c r="M6068" s="346"/>
      <c r="N6068" s="346"/>
    </row>
    <row r="6069" spans="1:14" ht="20.100000000000001" customHeight="1">
      <c r="A6069" s="346"/>
      <c r="B6069" s="346"/>
      <c r="C6069" s="346"/>
      <c r="D6069" s="346"/>
      <c r="E6069" s="346"/>
      <c r="F6069" s="346"/>
      <c r="G6069" s="346"/>
      <c r="H6069" s="346"/>
      <c r="I6069" s="346"/>
      <c r="J6069" s="346"/>
      <c r="K6069" s="346"/>
      <c r="L6069" s="348"/>
      <c r="M6069" s="346"/>
      <c r="N6069" s="346"/>
    </row>
    <row r="6070" spans="1:14" ht="20.100000000000001" customHeight="1">
      <c r="A6070" s="346"/>
      <c r="B6070" s="346"/>
      <c r="C6070" s="346"/>
      <c r="D6070" s="346"/>
      <c r="E6070" s="346"/>
      <c r="F6070" s="346"/>
      <c r="G6070" s="346"/>
      <c r="H6070" s="346"/>
      <c r="I6070" s="346"/>
      <c r="J6070" s="346"/>
      <c r="K6070" s="346"/>
      <c r="L6070" s="348"/>
      <c r="M6070" s="346"/>
      <c r="N6070" s="346"/>
    </row>
    <row r="6071" spans="1:14" ht="20.100000000000001" customHeight="1">
      <c r="A6071" s="346"/>
      <c r="B6071" s="346"/>
      <c r="C6071" s="346"/>
      <c r="D6071" s="346"/>
      <c r="E6071" s="346"/>
      <c r="F6071" s="346"/>
      <c r="G6071" s="346"/>
      <c r="H6071" s="346"/>
      <c r="I6071" s="346"/>
      <c r="J6071" s="346"/>
      <c r="K6071" s="346"/>
      <c r="L6071" s="348"/>
      <c r="M6071" s="346"/>
      <c r="N6071" s="346"/>
    </row>
    <row r="6072" spans="1:14" ht="20.100000000000001" customHeight="1">
      <c r="A6072" s="346"/>
      <c r="B6072" s="346"/>
      <c r="C6072" s="346"/>
      <c r="D6072" s="346"/>
      <c r="E6072" s="346"/>
      <c r="F6072" s="346"/>
      <c r="G6072" s="346"/>
      <c r="H6072" s="346"/>
      <c r="I6072" s="346"/>
      <c r="J6072" s="346"/>
      <c r="K6072" s="346"/>
      <c r="L6072" s="348"/>
      <c r="M6072" s="346"/>
      <c r="N6072" s="346"/>
    </row>
    <row r="6073" spans="1:14" ht="20.100000000000001" customHeight="1">
      <c r="A6073" s="346"/>
      <c r="B6073" s="346"/>
      <c r="C6073" s="346"/>
      <c r="D6073" s="346"/>
      <c r="E6073" s="346"/>
      <c r="F6073" s="346"/>
      <c r="G6073" s="346"/>
      <c r="H6073" s="346"/>
      <c r="I6073" s="346"/>
      <c r="J6073" s="346"/>
      <c r="K6073" s="346"/>
      <c r="L6073" s="348"/>
      <c r="M6073" s="346"/>
      <c r="N6073" s="346"/>
    </row>
    <row r="6074" spans="1:14" ht="20.100000000000001" customHeight="1">
      <c r="A6074" s="346"/>
      <c r="B6074" s="346"/>
      <c r="C6074" s="346"/>
      <c r="D6074" s="346"/>
      <c r="E6074" s="346"/>
      <c r="F6074" s="346"/>
      <c r="G6074" s="346"/>
      <c r="H6074" s="346"/>
      <c r="I6074" s="346"/>
      <c r="J6074" s="346"/>
      <c r="K6074" s="346"/>
      <c r="L6074" s="348"/>
      <c r="M6074" s="346"/>
      <c r="N6074" s="346"/>
    </row>
    <row r="6075" spans="1:14" ht="20.100000000000001" customHeight="1">
      <c r="A6075" s="346"/>
      <c r="B6075" s="346"/>
      <c r="C6075" s="346"/>
      <c r="D6075" s="346"/>
      <c r="E6075" s="346"/>
      <c r="F6075" s="346"/>
      <c r="G6075" s="346"/>
      <c r="H6075" s="346"/>
      <c r="I6075" s="346"/>
      <c r="J6075" s="346"/>
      <c r="K6075" s="346"/>
      <c r="L6075" s="348"/>
      <c r="M6075" s="346"/>
      <c r="N6075" s="346"/>
    </row>
    <row r="6076" spans="1:14" ht="20.100000000000001" customHeight="1">
      <c r="A6076" s="346"/>
      <c r="B6076" s="346"/>
      <c r="C6076" s="346"/>
      <c r="D6076" s="346"/>
      <c r="E6076" s="346"/>
      <c r="F6076" s="346"/>
      <c r="G6076" s="346"/>
      <c r="H6076" s="346"/>
      <c r="I6076" s="346"/>
      <c r="J6076" s="346"/>
      <c r="K6076" s="346"/>
      <c r="L6076" s="348"/>
      <c r="M6076" s="346"/>
      <c r="N6076" s="346"/>
    </row>
    <row r="6077" spans="1:14" ht="20.100000000000001" customHeight="1">
      <c r="A6077" s="346"/>
      <c r="B6077" s="346"/>
      <c r="C6077" s="346"/>
      <c r="D6077" s="346"/>
      <c r="E6077" s="346"/>
      <c r="F6077" s="346"/>
      <c r="G6077" s="346"/>
      <c r="H6077" s="346"/>
      <c r="I6077" s="346"/>
      <c r="J6077" s="346"/>
      <c r="K6077" s="346"/>
      <c r="L6077" s="348"/>
      <c r="M6077" s="346"/>
      <c r="N6077" s="346"/>
    </row>
    <row r="6078" spans="1:14" ht="20.100000000000001" customHeight="1">
      <c r="A6078" s="346"/>
      <c r="B6078" s="346"/>
      <c r="C6078" s="346"/>
      <c r="D6078" s="346"/>
      <c r="E6078" s="347"/>
      <c r="F6078" s="346"/>
      <c r="G6078" s="346"/>
      <c r="H6078" s="346"/>
      <c r="I6078" s="346"/>
      <c r="J6078" s="346"/>
      <c r="K6078" s="346"/>
      <c r="L6078" s="348"/>
      <c r="M6078" s="346"/>
      <c r="N6078" s="346"/>
    </row>
    <row r="6079" spans="1:14" ht="20.100000000000001" customHeight="1">
      <c r="A6079" s="346"/>
      <c r="B6079" s="346"/>
      <c r="C6079" s="346"/>
      <c r="D6079" s="346"/>
      <c r="E6079" s="346"/>
      <c r="F6079" s="346"/>
      <c r="G6079" s="346"/>
      <c r="H6079" s="346"/>
      <c r="I6079" s="346"/>
      <c r="J6079" s="346"/>
      <c r="K6079" s="346"/>
      <c r="L6079" s="348"/>
      <c r="M6079" s="346"/>
      <c r="N6079" s="346"/>
    </row>
    <row r="6080" spans="1:14" ht="20.100000000000001" customHeight="1">
      <c r="A6080" s="346"/>
      <c r="B6080" s="346"/>
      <c r="C6080" s="346"/>
      <c r="D6080" s="346"/>
      <c r="E6080" s="346"/>
      <c r="F6080" s="346"/>
      <c r="G6080" s="346"/>
      <c r="H6080" s="346"/>
      <c r="I6080" s="346"/>
      <c r="J6080" s="346"/>
      <c r="K6080" s="346"/>
      <c r="L6080" s="348"/>
      <c r="M6080" s="346"/>
      <c r="N6080" s="346"/>
    </row>
    <row r="6081" spans="1:14" ht="20.100000000000001" customHeight="1">
      <c r="A6081" s="346"/>
      <c r="B6081" s="346"/>
      <c r="C6081" s="346"/>
      <c r="D6081" s="346"/>
      <c r="E6081" s="346"/>
      <c r="F6081" s="346"/>
      <c r="G6081" s="346"/>
      <c r="H6081" s="346"/>
      <c r="I6081" s="346"/>
      <c r="J6081" s="346"/>
      <c r="K6081" s="346"/>
      <c r="L6081" s="348"/>
      <c r="M6081" s="346"/>
      <c r="N6081" s="346"/>
    </row>
    <row r="6082" spans="1:14" ht="20.100000000000001" customHeight="1">
      <c r="A6082" s="346"/>
      <c r="B6082" s="346"/>
      <c r="C6082" s="346"/>
      <c r="D6082" s="346"/>
      <c r="E6082" s="346"/>
      <c r="F6082" s="346"/>
      <c r="G6082" s="346"/>
      <c r="H6082" s="346"/>
      <c r="I6082" s="346"/>
      <c r="J6082" s="346"/>
      <c r="K6082" s="346"/>
      <c r="L6082" s="348"/>
      <c r="M6082" s="346"/>
      <c r="N6082" s="346"/>
    </row>
    <row r="6083" spans="1:14" ht="20.100000000000001" customHeight="1">
      <c r="A6083" s="346"/>
      <c r="B6083" s="346"/>
      <c r="C6083" s="346"/>
      <c r="D6083" s="346"/>
      <c r="E6083" s="346"/>
      <c r="F6083" s="346"/>
      <c r="G6083" s="346"/>
      <c r="H6083" s="346"/>
      <c r="I6083" s="346"/>
      <c r="J6083" s="346"/>
      <c r="K6083" s="346"/>
      <c r="L6083" s="348"/>
      <c r="M6083" s="346"/>
      <c r="N6083" s="346"/>
    </row>
    <row r="6084" spans="1:14" ht="20.100000000000001" customHeight="1">
      <c r="A6084" s="346"/>
      <c r="B6084" s="346"/>
      <c r="C6084" s="346"/>
      <c r="D6084" s="346"/>
      <c r="E6084" s="346"/>
      <c r="F6084" s="349"/>
      <c r="G6084" s="346"/>
      <c r="H6084" s="346"/>
      <c r="I6084" s="346"/>
      <c r="J6084" s="346"/>
      <c r="K6084" s="346"/>
      <c r="L6084" s="348"/>
      <c r="M6084" s="346"/>
      <c r="N6084" s="346"/>
    </row>
    <row r="6085" spans="1:14" ht="20.100000000000001" customHeight="1">
      <c r="A6085" s="346"/>
      <c r="B6085" s="346"/>
      <c r="C6085" s="346"/>
      <c r="D6085" s="346"/>
      <c r="E6085" s="346"/>
      <c r="F6085" s="346"/>
      <c r="G6085" s="346"/>
      <c r="H6085" s="346"/>
      <c r="I6085" s="346"/>
      <c r="J6085" s="346"/>
      <c r="K6085" s="346"/>
      <c r="L6085" s="348"/>
      <c r="M6085" s="346"/>
      <c r="N6085" s="346"/>
    </row>
    <row r="6086" spans="1:14" ht="20.100000000000001" customHeight="1">
      <c r="A6086" s="346"/>
      <c r="B6086" s="346"/>
      <c r="C6086" s="346"/>
      <c r="D6086" s="346"/>
      <c r="E6086" s="347"/>
      <c r="F6086" s="346"/>
      <c r="G6086" s="346"/>
      <c r="H6086" s="346"/>
      <c r="I6086" s="346"/>
      <c r="J6086" s="346"/>
      <c r="K6086" s="346"/>
      <c r="L6086" s="348"/>
      <c r="M6086" s="346"/>
      <c r="N6086" s="346"/>
    </row>
    <row r="6087" spans="1:14" ht="20.100000000000001" customHeight="1">
      <c r="A6087" s="346"/>
      <c r="B6087" s="346"/>
      <c r="C6087" s="346"/>
      <c r="D6087" s="346"/>
      <c r="E6087" s="347"/>
      <c r="F6087" s="346"/>
      <c r="G6087" s="346"/>
      <c r="H6087" s="346"/>
      <c r="I6087" s="346"/>
      <c r="J6087" s="346"/>
      <c r="K6087" s="346"/>
      <c r="L6087" s="348"/>
      <c r="M6087" s="346"/>
      <c r="N6087" s="346"/>
    </row>
    <row r="6088" spans="1:14" ht="20.100000000000001" customHeight="1">
      <c r="A6088" s="346"/>
      <c r="B6088" s="346"/>
      <c r="C6088" s="346"/>
      <c r="D6088" s="346"/>
      <c r="E6088" s="347"/>
      <c r="F6088" s="346"/>
      <c r="G6088" s="346"/>
      <c r="H6088" s="346"/>
      <c r="I6088" s="346"/>
      <c r="J6088" s="346"/>
      <c r="K6088" s="346"/>
      <c r="L6088" s="348"/>
      <c r="M6088" s="346"/>
      <c r="N6088" s="346"/>
    </row>
    <row r="6089" spans="1:14" ht="20.100000000000001" customHeight="1">
      <c r="A6089" s="346"/>
      <c r="B6089" s="346"/>
      <c r="C6089" s="346"/>
      <c r="D6089" s="346"/>
      <c r="E6089" s="346"/>
      <c r="F6089" s="346"/>
      <c r="G6089" s="346"/>
      <c r="H6089" s="346"/>
      <c r="I6089" s="346"/>
      <c r="J6089" s="346"/>
      <c r="K6089" s="346"/>
      <c r="L6089" s="348"/>
      <c r="M6089" s="346"/>
      <c r="N6089" s="346"/>
    </row>
    <row r="6090" spans="1:14" ht="20.100000000000001" customHeight="1">
      <c r="A6090" s="346"/>
      <c r="B6090" s="346"/>
      <c r="C6090" s="346"/>
      <c r="D6090" s="346"/>
      <c r="E6090" s="346"/>
      <c r="F6090" s="346"/>
      <c r="G6090" s="346"/>
      <c r="H6090" s="346"/>
      <c r="I6090" s="346"/>
      <c r="J6090" s="346"/>
      <c r="K6090" s="346"/>
      <c r="L6090" s="348"/>
      <c r="M6090" s="346"/>
      <c r="N6090" s="346"/>
    </row>
    <row r="6091" spans="1:14" ht="20.100000000000001" customHeight="1">
      <c r="A6091" s="346"/>
      <c r="B6091" s="346"/>
      <c r="C6091" s="346"/>
      <c r="D6091" s="346"/>
      <c r="E6091" s="346"/>
      <c r="F6091" s="346"/>
      <c r="G6091" s="346"/>
      <c r="H6091" s="346"/>
      <c r="I6091" s="346"/>
      <c r="J6091" s="346"/>
      <c r="K6091" s="346"/>
      <c r="L6091" s="348"/>
      <c r="M6091" s="346"/>
      <c r="N6091" s="346"/>
    </row>
    <row r="6092" spans="1:14" ht="20.100000000000001" customHeight="1">
      <c r="A6092" s="346"/>
      <c r="B6092" s="346"/>
      <c r="C6092" s="346"/>
      <c r="D6092" s="346"/>
      <c r="E6092" s="346"/>
      <c r="F6092" s="346"/>
      <c r="G6092" s="346"/>
      <c r="H6092" s="346"/>
      <c r="I6092" s="346"/>
      <c r="J6092" s="346"/>
      <c r="K6092" s="346"/>
      <c r="L6092" s="348"/>
      <c r="M6092" s="346"/>
      <c r="N6092" s="346"/>
    </row>
    <row r="6093" spans="1:14" ht="20.100000000000001" customHeight="1">
      <c r="A6093" s="346"/>
      <c r="B6093" s="346"/>
      <c r="C6093" s="346"/>
      <c r="D6093" s="346"/>
      <c r="E6093" s="346"/>
      <c r="F6093" s="346"/>
      <c r="G6093" s="346"/>
      <c r="H6093" s="346"/>
      <c r="I6093" s="346"/>
      <c r="J6093" s="346"/>
      <c r="K6093" s="346"/>
      <c r="L6093" s="348"/>
      <c r="M6093" s="346"/>
      <c r="N6093" s="346"/>
    </row>
    <row r="6094" spans="1:14" ht="20.100000000000001" customHeight="1">
      <c r="A6094" s="346"/>
      <c r="B6094" s="346"/>
      <c r="C6094" s="346"/>
      <c r="D6094" s="346"/>
      <c r="E6094" s="346"/>
      <c r="F6094" s="346"/>
      <c r="G6094" s="346"/>
      <c r="H6094" s="346"/>
      <c r="I6094" s="346"/>
      <c r="J6094" s="346"/>
      <c r="K6094" s="346"/>
      <c r="L6094" s="348"/>
      <c r="M6094" s="346"/>
      <c r="N6094" s="346"/>
    </row>
    <row r="6095" spans="1:14" ht="20.100000000000001" customHeight="1">
      <c r="A6095" s="346"/>
      <c r="B6095" s="346"/>
      <c r="C6095" s="346"/>
      <c r="D6095" s="346"/>
      <c r="E6095" s="346"/>
      <c r="F6095" s="346"/>
      <c r="G6095" s="346"/>
      <c r="H6095" s="346"/>
      <c r="I6095" s="346"/>
      <c r="J6095" s="346"/>
      <c r="K6095" s="346"/>
      <c r="L6095" s="348"/>
      <c r="M6095" s="346"/>
      <c r="N6095" s="346"/>
    </row>
    <row r="6096" spans="1:14" ht="20.100000000000001" customHeight="1">
      <c r="A6096" s="346"/>
      <c r="B6096" s="346"/>
      <c r="C6096" s="346"/>
      <c r="D6096" s="346"/>
      <c r="E6096" s="346"/>
      <c r="F6096" s="346"/>
      <c r="G6096" s="346"/>
      <c r="H6096" s="346"/>
      <c r="I6096" s="346"/>
      <c r="J6096" s="346"/>
      <c r="K6096" s="346"/>
      <c r="L6096" s="348"/>
      <c r="M6096" s="346"/>
      <c r="N6096" s="346"/>
    </row>
    <row r="6097" spans="1:14" ht="20.100000000000001" customHeight="1">
      <c r="A6097" s="346"/>
      <c r="B6097" s="346"/>
      <c r="C6097" s="346"/>
      <c r="D6097" s="346"/>
      <c r="E6097" s="346"/>
      <c r="F6097" s="346"/>
      <c r="G6097" s="346"/>
      <c r="H6097" s="346"/>
      <c r="I6097" s="346"/>
      <c r="J6097" s="346"/>
      <c r="K6097" s="346"/>
      <c r="L6097" s="348"/>
      <c r="M6097" s="346"/>
      <c r="N6097" s="346"/>
    </row>
    <row r="6098" spans="1:14" ht="20.100000000000001" customHeight="1">
      <c r="A6098" s="346"/>
      <c r="B6098" s="346"/>
      <c r="C6098" s="346"/>
      <c r="D6098" s="346"/>
      <c r="E6098" s="346"/>
      <c r="F6098" s="346"/>
      <c r="G6098" s="346"/>
      <c r="H6098" s="346"/>
      <c r="I6098" s="346"/>
      <c r="J6098" s="346"/>
      <c r="K6098" s="346"/>
      <c r="L6098" s="348"/>
      <c r="M6098" s="346"/>
      <c r="N6098" s="346"/>
    </row>
    <row r="6099" spans="1:14" ht="20.100000000000001" customHeight="1">
      <c r="A6099" s="346"/>
      <c r="B6099" s="346"/>
      <c r="C6099" s="346"/>
      <c r="D6099" s="346"/>
      <c r="E6099" s="346"/>
      <c r="F6099" s="346"/>
      <c r="G6099" s="346"/>
      <c r="H6099" s="346"/>
      <c r="I6099" s="346"/>
      <c r="J6099" s="346"/>
      <c r="K6099" s="346"/>
      <c r="L6099" s="348"/>
      <c r="M6099" s="355"/>
      <c r="N6099" s="346"/>
    </row>
    <row r="6100" spans="1:14" ht="20.100000000000001" customHeight="1">
      <c r="A6100" s="346"/>
      <c r="B6100" s="346"/>
      <c r="C6100" s="346"/>
      <c r="D6100" s="346"/>
      <c r="E6100" s="346"/>
      <c r="F6100" s="346"/>
      <c r="G6100" s="346"/>
      <c r="H6100" s="346"/>
      <c r="I6100" s="346"/>
      <c r="J6100" s="346"/>
      <c r="K6100" s="346"/>
      <c r="L6100" s="348"/>
      <c r="M6100" s="346"/>
      <c r="N6100" s="346"/>
    </row>
    <row r="6101" spans="1:14" ht="20.100000000000001" customHeight="1">
      <c r="A6101" s="346"/>
      <c r="B6101" s="346"/>
      <c r="C6101" s="346"/>
      <c r="D6101" s="346"/>
      <c r="E6101" s="346"/>
      <c r="F6101" s="346"/>
      <c r="G6101" s="346"/>
      <c r="H6101" s="346"/>
      <c r="I6101" s="346"/>
      <c r="J6101" s="346"/>
      <c r="K6101" s="346"/>
      <c r="L6101" s="348"/>
      <c r="M6101" s="346"/>
      <c r="N6101" s="346"/>
    </row>
    <row r="6102" spans="1:14" ht="20.100000000000001" customHeight="1">
      <c r="A6102" s="346"/>
      <c r="B6102" s="346"/>
      <c r="C6102" s="346"/>
      <c r="D6102" s="346"/>
      <c r="E6102" s="346"/>
      <c r="F6102" s="346"/>
      <c r="G6102" s="346"/>
      <c r="H6102" s="346"/>
      <c r="I6102" s="346"/>
      <c r="J6102" s="346"/>
      <c r="K6102" s="346"/>
      <c r="L6102" s="348"/>
      <c r="M6102" s="346"/>
      <c r="N6102" s="346"/>
    </row>
    <row r="6103" spans="1:14" ht="20.100000000000001" customHeight="1">
      <c r="A6103" s="346"/>
      <c r="B6103" s="346"/>
      <c r="C6103" s="346"/>
      <c r="D6103" s="346"/>
      <c r="E6103" s="346"/>
      <c r="F6103" s="346"/>
      <c r="G6103" s="346"/>
      <c r="H6103" s="346"/>
      <c r="I6103" s="346"/>
      <c r="J6103" s="346"/>
      <c r="K6103" s="346"/>
      <c r="L6103" s="348"/>
      <c r="M6103" s="346"/>
      <c r="N6103" s="346"/>
    </row>
    <row r="6104" spans="1:14" ht="20.100000000000001" customHeight="1">
      <c r="A6104" s="346"/>
      <c r="B6104" s="346"/>
      <c r="C6104" s="346"/>
      <c r="D6104" s="346"/>
      <c r="E6104" s="346"/>
      <c r="F6104" s="346"/>
      <c r="G6104" s="346"/>
      <c r="H6104" s="346"/>
      <c r="I6104" s="346"/>
      <c r="J6104" s="346"/>
      <c r="K6104" s="346"/>
      <c r="L6104" s="348"/>
      <c r="M6104" s="346"/>
      <c r="N6104" s="346"/>
    </row>
    <row r="6105" spans="1:14" ht="20.100000000000001" customHeight="1">
      <c r="A6105" s="346"/>
      <c r="B6105" s="346"/>
      <c r="C6105" s="346"/>
      <c r="D6105" s="346"/>
      <c r="E6105" s="347"/>
      <c r="F6105" s="346"/>
      <c r="G6105" s="346"/>
      <c r="H6105" s="346"/>
      <c r="I6105" s="346"/>
      <c r="J6105" s="346"/>
      <c r="K6105" s="346"/>
      <c r="L6105" s="348"/>
      <c r="M6105" s="346"/>
      <c r="N6105" s="346"/>
    </row>
    <row r="6106" spans="1:14" ht="20.100000000000001" customHeight="1">
      <c r="A6106" s="346"/>
      <c r="B6106" s="346"/>
      <c r="C6106" s="346"/>
      <c r="D6106" s="346"/>
      <c r="E6106" s="347"/>
      <c r="F6106" s="346"/>
      <c r="G6106" s="346"/>
      <c r="H6106" s="346"/>
      <c r="I6106" s="346"/>
      <c r="J6106" s="346"/>
      <c r="K6106" s="346"/>
      <c r="L6106" s="348"/>
      <c r="M6106" s="346"/>
      <c r="N6106" s="346"/>
    </row>
    <row r="6107" spans="1:14" ht="20.100000000000001" customHeight="1">
      <c r="A6107" s="346"/>
      <c r="B6107" s="346"/>
      <c r="C6107" s="346"/>
      <c r="D6107" s="346"/>
      <c r="E6107" s="347"/>
      <c r="F6107" s="346"/>
      <c r="G6107" s="346"/>
      <c r="H6107" s="346"/>
      <c r="I6107" s="346"/>
      <c r="J6107" s="346"/>
      <c r="K6107" s="346"/>
      <c r="L6107" s="348"/>
      <c r="M6107" s="346"/>
      <c r="N6107" s="346"/>
    </row>
    <row r="6108" spans="1:14" ht="20.100000000000001" customHeight="1">
      <c r="A6108" s="346"/>
      <c r="B6108" s="346"/>
      <c r="C6108" s="346"/>
      <c r="D6108" s="346"/>
      <c r="E6108" s="347"/>
      <c r="F6108" s="346"/>
      <c r="G6108" s="346"/>
      <c r="H6108" s="346"/>
      <c r="I6108" s="346"/>
      <c r="J6108" s="346"/>
      <c r="K6108" s="346"/>
      <c r="L6108" s="348"/>
      <c r="M6108" s="346"/>
      <c r="N6108" s="346"/>
    </row>
    <row r="6109" spans="1:14" ht="20.100000000000001" customHeight="1">
      <c r="A6109" s="346"/>
      <c r="B6109" s="346"/>
      <c r="C6109" s="346"/>
      <c r="D6109" s="346"/>
      <c r="E6109" s="347"/>
      <c r="F6109" s="346"/>
      <c r="G6109" s="346"/>
      <c r="H6109" s="346"/>
      <c r="I6109" s="346"/>
      <c r="J6109" s="346"/>
      <c r="K6109" s="346"/>
      <c r="L6109" s="348"/>
      <c r="M6109" s="346"/>
      <c r="N6109" s="346"/>
    </row>
    <row r="6110" spans="1:14" ht="20.100000000000001" customHeight="1">
      <c r="A6110" s="346"/>
      <c r="B6110" s="346"/>
      <c r="C6110" s="346"/>
      <c r="D6110" s="346"/>
      <c r="E6110" s="347"/>
      <c r="F6110" s="346"/>
      <c r="G6110" s="346"/>
      <c r="H6110" s="346"/>
      <c r="I6110" s="346"/>
      <c r="J6110" s="346"/>
      <c r="K6110" s="346"/>
      <c r="L6110" s="348"/>
      <c r="M6110" s="346"/>
      <c r="N6110" s="346"/>
    </row>
    <row r="6111" spans="1:14" ht="20.100000000000001" customHeight="1">
      <c r="A6111" s="346"/>
      <c r="B6111" s="346"/>
      <c r="C6111" s="346"/>
      <c r="D6111" s="346"/>
      <c r="E6111" s="347"/>
      <c r="F6111" s="346"/>
      <c r="G6111" s="346"/>
      <c r="H6111" s="346"/>
      <c r="I6111" s="346"/>
      <c r="J6111" s="346"/>
      <c r="K6111" s="346"/>
      <c r="L6111" s="348"/>
      <c r="M6111" s="346"/>
      <c r="N6111" s="346"/>
    </row>
    <row r="6112" spans="1:14" ht="20.100000000000001" customHeight="1">
      <c r="A6112" s="346"/>
      <c r="B6112" s="346"/>
      <c r="C6112" s="346"/>
      <c r="D6112" s="346"/>
      <c r="E6112" s="347"/>
      <c r="F6112" s="346"/>
      <c r="G6112" s="346"/>
      <c r="H6112" s="346"/>
      <c r="I6112" s="346"/>
      <c r="J6112" s="346"/>
      <c r="K6112" s="346"/>
      <c r="L6112" s="348"/>
      <c r="M6112" s="346"/>
      <c r="N6112" s="346"/>
    </row>
    <row r="6113" spans="1:14" ht="20.100000000000001" customHeight="1">
      <c r="A6113" s="346"/>
      <c r="B6113" s="346"/>
      <c r="C6113" s="346"/>
      <c r="D6113" s="346"/>
      <c r="E6113" s="346"/>
      <c r="F6113" s="346"/>
      <c r="G6113" s="346"/>
      <c r="H6113" s="346"/>
      <c r="I6113" s="346"/>
      <c r="J6113" s="346"/>
      <c r="K6113" s="346"/>
      <c r="L6113" s="348"/>
      <c r="M6113" s="346"/>
      <c r="N6113" s="346"/>
    </row>
    <row r="6114" spans="1:14" ht="20.100000000000001" customHeight="1">
      <c r="A6114" s="346"/>
      <c r="B6114" s="346"/>
      <c r="C6114" s="346"/>
      <c r="D6114" s="346"/>
      <c r="E6114" s="346"/>
      <c r="F6114" s="346"/>
      <c r="G6114" s="346"/>
      <c r="H6114" s="346"/>
      <c r="I6114" s="346"/>
      <c r="J6114" s="346"/>
      <c r="K6114" s="346"/>
      <c r="L6114" s="348"/>
      <c r="M6114" s="346"/>
      <c r="N6114" s="346"/>
    </row>
    <row r="6115" spans="1:14" ht="20.100000000000001" customHeight="1">
      <c r="A6115" s="346"/>
      <c r="B6115" s="346"/>
      <c r="C6115" s="346"/>
      <c r="D6115" s="346"/>
      <c r="E6115" s="346"/>
      <c r="F6115" s="346"/>
      <c r="G6115" s="346"/>
      <c r="H6115" s="346"/>
      <c r="I6115" s="346"/>
      <c r="J6115" s="346"/>
      <c r="K6115" s="346"/>
      <c r="L6115" s="348"/>
      <c r="M6115" s="346"/>
      <c r="N6115" s="346"/>
    </row>
    <row r="6116" spans="1:14" ht="20.100000000000001" customHeight="1">
      <c r="A6116" s="346"/>
      <c r="B6116" s="346"/>
      <c r="C6116" s="346"/>
      <c r="D6116" s="346"/>
      <c r="E6116" s="346"/>
      <c r="F6116" s="346"/>
      <c r="G6116" s="346"/>
      <c r="H6116" s="346"/>
      <c r="I6116" s="346"/>
      <c r="J6116" s="346"/>
      <c r="K6116" s="346"/>
      <c r="L6116" s="348"/>
      <c r="M6116" s="346"/>
      <c r="N6116" s="346"/>
    </row>
    <row r="6117" spans="1:14" ht="20.100000000000001" customHeight="1">
      <c r="A6117" s="346"/>
      <c r="B6117" s="346"/>
      <c r="C6117" s="346"/>
      <c r="D6117" s="346"/>
      <c r="E6117" s="346"/>
      <c r="F6117" s="346"/>
      <c r="G6117" s="346"/>
      <c r="H6117" s="346"/>
      <c r="I6117" s="346"/>
      <c r="J6117" s="346"/>
      <c r="K6117" s="346"/>
      <c r="L6117" s="348"/>
      <c r="M6117" s="346"/>
      <c r="N6117" s="346"/>
    </row>
    <row r="6118" spans="1:14" ht="20.100000000000001" customHeight="1">
      <c r="A6118" s="346"/>
      <c r="B6118" s="346"/>
      <c r="C6118" s="346"/>
      <c r="D6118" s="346"/>
      <c r="E6118" s="346"/>
      <c r="F6118" s="346"/>
      <c r="G6118" s="346"/>
      <c r="H6118" s="346"/>
      <c r="I6118" s="346"/>
      <c r="J6118" s="346"/>
      <c r="K6118" s="346"/>
      <c r="L6118" s="348"/>
      <c r="M6118" s="346"/>
      <c r="N6118" s="346"/>
    </row>
    <row r="6119" spans="1:14" ht="20.100000000000001" customHeight="1">
      <c r="A6119" s="346"/>
      <c r="B6119" s="346"/>
      <c r="C6119" s="346"/>
      <c r="D6119" s="346"/>
      <c r="E6119" s="346"/>
      <c r="F6119" s="346"/>
      <c r="G6119" s="346"/>
      <c r="H6119" s="346"/>
      <c r="I6119" s="346"/>
      <c r="J6119" s="346"/>
      <c r="K6119" s="346"/>
      <c r="L6119" s="348"/>
      <c r="M6119" s="346"/>
      <c r="N6119" s="346"/>
    </row>
    <row r="6120" spans="1:14" ht="20.100000000000001" customHeight="1">
      <c r="A6120" s="346"/>
      <c r="B6120" s="346"/>
      <c r="C6120" s="346"/>
      <c r="D6120" s="346"/>
      <c r="E6120" s="347"/>
      <c r="F6120" s="346"/>
      <c r="G6120" s="346"/>
      <c r="H6120" s="346"/>
      <c r="I6120" s="346"/>
      <c r="J6120" s="346"/>
      <c r="K6120" s="346"/>
      <c r="L6120" s="348"/>
      <c r="M6120" s="346"/>
      <c r="N6120" s="346"/>
    </row>
    <row r="6121" spans="1:14" ht="20.100000000000001" customHeight="1">
      <c r="A6121" s="346"/>
      <c r="B6121" s="346"/>
      <c r="C6121" s="346"/>
      <c r="D6121" s="346"/>
      <c r="E6121" s="347"/>
      <c r="F6121" s="346"/>
      <c r="G6121" s="346"/>
      <c r="H6121" s="346"/>
      <c r="I6121" s="346"/>
      <c r="J6121" s="346"/>
      <c r="K6121" s="346"/>
      <c r="L6121" s="348"/>
      <c r="M6121" s="346"/>
      <c r="N6121" s="346"/>
    </row>
    <row r="6122" spans="1:14" ht="20.100000000000001" customHeight="1">
      <c r="A6122" s="346"/>
      <c r="B6122" s="346"/>
      <c r="C6122" s="346"/>
      <c r="D6122" s="346"/>
      <c r="E6122" s="346"/>
      <c r="F6122" s="346"/>
      <c r="G6122" s="346"/>
      <c r="H6122" s="346"/>
      <c r="I6122" s="346"/>
      <c r="J6122" s="346"/>
      <c r="K6122" s="346"/>
      <c r="L6122" s="348"/>
      <c r="M6122" s="346"/>
      <c r="N6122" s="346"/>
    </row>
    <row r="6123" spans="1:14" ht="20.100000000000001" customHeight="1">
      <c r="A6123" s="346"/>
      <c r="B6123" s="346"/>
      <c r="C6123" s="346"/>
      <c r="D6123" s="346"/>
      <c r="E6123" s="346"/>
      <c r="F6123" s="346"/>
      <c r="G6123" s="346"/>
      <c r="H6123" s="346"/>
      <c r="I6123" s="346"/>
      <c r="J6123" s="346"/>
      <c r="K6123" s="346"/>
      <c r="L6123" s="348"/>
      <c r="M6123" s="346"/>
      <c r="N6123" s="346"/>
    </row>
    <row r="6124" spans="1:14" ht="20.100000000000001" customHeight="1">
      <c r="A6124" s="346"/>
      <c r="B6124" s="346"/>
      <c r="C6124" s="346"/>
      <c r="D6124" s="346"/>
      <c r="E6124" s="346"/>
      <c r="F6124" s="346"/>
      <c r="G6124" s="346"/>
      <c r="H6124" s="346"/>
      <c r="I6124" s="346"/>
      <c r="J6124" s="346"/>
      <c r="K6124" s="346"/>
      <c r="L6124" s="348"/>
      <c r="M6124" s="346"/>
      <c r="N6124" s="346"/>
    </row>
    <row r="6125" spans="1:14" ht="20.100000000000001" customHeight="1">
      <c r="A6125" s="346"/>
      <c r="B6125" s="346"/>
      <c r="C6125" s="346"/>
      <c r="D6125" s="346"/>
      <c r="E6125" s="346"/>
      <c r="F6125" s="346"/>
      <c r="G6125" s="346"/>
      <c r="H6125" s="346"/>
      <c r="I6125" s="346"/>
      <c r="J6125" s="346"/>
      <c r="K6125" s="346"/>
      <c r="L6125" s="348"/>
      <c r="M6125" s="346"/>
      <c r="N6125" s="346"/>
    </row>
    <row r="6126" spans="1:14" ht="20.100000000000001" customHeight="1">
      <c r="A6126" s="346"/>
      <c r="B6126" s="346"/>
      <c r="C6126" s="346"/>
      <c r="D6126" s="346"/>
      <c r="E6126" s="346"/>
      <c r="F6126" s="346"/>
      <c r="G6126" s="346"/>
      <c r="H6126" s="346"/>
      <c r="I6126" s="346"/>
      <c r="J6126" s="346"/>
      <c r="K6126" s="346"/>
      <c r="L6126" s="348"/>
      <c r="M6126" s="346"/>
      <c r="N6126" s="346"/>
    </row>
    <row r="6127" spans="1:14" ht="20.100000000000001" customHeight="1">
      <c r="A6127" s="346"/>
      <c r="B6127" s="346"/>
      <c r="C6127" s="346"/>
      <c r="D6127" s="346"/>
      <c r="E6127" s="346"/>
      <c r="F6127" s="346"/>
      <c r="G6127" s="346"/>
      <c r="H6127" s="346"/>
      <c r="I6127" s="346"/>
      <c r="J6127" s="346"/>
      <c r="K6127" s="346"/>
      <c r="L6127" s="348"/>
      <c r="M6127" s="346"/>
      <c r="N6127" s="346"/>
    </row>
    <row r="6128" spans="1:14" ht="20.100000000000001" customHeight="1">
      <c r="A6128" s="346"/>
      <c r="B6128" s="346"/>
      <c r="C6128" s="346"/>
      <c r="D6128" s="346"/>
      <c r="E6128" s="346"/>
      <c r="F6128" s="346"/>
      <c r="G6128" s="346"/>
      <c r="H6128" s="346"/>
      <c r="I6128" s="346"/>
      <c r="J6128" s="346"/>
      <c r="K6128" s="346"/>
      <c r="L6128" s="348"/>
      <c r="M6128" s="346"/>
      <c r="N6128" s="346"/>
    </row>
    <row r="6129" spans="1:14" ht="20.100000000000001" customHeight="1">
      <c r="A6129" s="346"/>
      <c r="B6129" s="346"/>
      <c r="C6129" s="346"/>
      <c r="D6129" s="346"/>
      <c r="E6129" s="346"/>
      <c r="F6129" s="346"/>
      <c r="G6129" s="346"/>
      <c r="H6129" s="346"/>
      <c r="I6129" s="346"/>
      <c r="J6129" s="346"/>
      <c r="K6129" s="346"/>
      <c r="L6129" s="348"/>
      <c r="M6129" s="346"/>
      <c r="N6129" s="346"/>
    </row>
    <row r="6130" spans="1:14" ht="20.100000000000001" customHeight="1">
      <c r="A6130" s="346"/>
      <c r="B6130" s="346"/>
      <c r="C6130" s="346"/>
      <c r="D6130" s="346"/>
      <c r="E6130" s="346"/>
      <c r="F6130" s="346"/>
      <c r="G6130" s="346"/>
      <c r="H6130" s="346"/>
      <c r="I6130" s="346"/>
      <c r="J6130" s="346"/>
      <c r="K6130" s="346"/>
      <c r="L6130" s="348"/>
      <c r="M6130" s="346"/>
      <c r="N6130" s="346"/>
    </row>
    <row r="6131" spans="1:14" ht="20.100000000000001" customHeight="1">
      <c r="A6131" s="346"/>
      <c r="B6131" s="346"/>
      <c r="C6131" s="346"/>
      <c r="D6131" s="346"/>
      <c r="E6131" s="346"/>
      <c r="F6131" s="346"/>
      <c r="G6131" s="346"/>
      <c r="H6131" s="346"/>
      <c r="I6131" s="346"/>
      <c r="J6131" s="346"/>
      <c r="K6131" s="346"/>
      <c r="L6131" s="348"/>
      <c r="M6131" s="346"/>
      <c r="N6131" s="346"/>
    </row>
    <row r="6132" spans="1:14" ht="20.100000000000001" customHeight="1">
      <c r="A6132" s="346"/>
      <c r="B6132" s="346"/>
      <c r="C6132" s="346"/>
      <c r="D6132" s="346"/>
      <c r="E6132" s="346"/>
      <c r="F6132" s="346"/>
      <c r="G6132" s="346"/>
      <c r="H6132" s="346"/>
      <c r="I6132" s="346"/>
      <c r="J6132" s="346"/>
      <c r="K6132" s="346"/>
      <c r="L6132" s="348"/>
      <c r="M6132" s="346"/>
      <c r="N6132" s="346"/>
    </row>
    <row r="6133" spans="1:14" ht="20.100000000000001" customHeight="1">
      <c r="A6133" s="346"/>
      <c r="B6133" s="346"/>
      <c r="C6133" s="346"/>
      <c r="D6133" s="346"/>
      <c r="E6133" s="346"/>
      <c r="F6133" s="346"/>
      <c r="G6133" s="346"/>
      <c r="H6133" s="346"/>
      <c r="I6133" s="346"/>
      <c r="J6133" s="346"/>
      <c r="K6133" s="346"/>
      <c r="L6133" s="348"/>
      <c r="M6133" s="346"/>
      <c r="N6133" s="346"/>
    </row>
    <row r="6134" spans="1:14" ht="20.100000000000001" customHeight="1">
      <c r="A6134" s="346"/>
      <c r="B6134" s="346"/>
      <c r="C6134" s="346"/>
      <c r="D6134" s="346"/>
      <c r="E6134" s="346"/>
      <c r="F6134" s="346"/>
      <c r="G6134" s="346"/>
      <c r="H6134" s="346"/>
      <c r="I6134" s="346"/>
      <c r="J6134" s="346"/>
      <c r="K6134" s="346"/>
      <c r="L6134" s="348"/>
      <c r="M6134" s="346"/>
      <c r="N6134" s="346"/>
    </row>
    <row r="6135" spans="1:14" ht="20.100000000000001" customHeight="1">
      <c r="A6135" s="346"/>
      <c r="B6135" s="346"/>
      <c r="C6135" s="346"/>
      <c r="D6135" s="346"/>
      <c r="E6135" s="346"/>
      <c r="F6135" s="346"/>
      <c r="G6135" s="346"/>
      <c r="H6135" s="346"/>
      <c r="I6135" s="346"/>
      <c r="J6135" s="346"/>
      <c r="K6135" s="346"/>
      <c r="L6135" s="348"/>
      <c r="M6135" s="346"/>
      <c r="N6135" s="346"/>
    </row>
    <row r="6136" spans="1:14" ht="20.100000000000001" customHeight="1">
      <c r="A6136" s="346"/>
      <c r="B6136" s="346"/>
      <c r="C6136" s="346"/>
      <c r="D6136" s="346"/>
      <c r="E6136" s="346"/>
      <c r="F6136" s="346"/>
      <c r="G6136" s="346"/>
      <c r="H6136" s="346"/>
      <c r="I6136" s="346"/>
      <c r="J6136" s="346"/>
      <c r="K6136" s="346"/>
      <c r="L6136" s="348"/>
      <c r="M6136" s="346"/>
      <c r="N6136" s="346"/>
    </row>
    <row r="6137" spans="1:14" ht="20.100000000000001" customHeight="1">
      <c r="A6137" s="346"/>
      <c r="B6137" s="346"/>
      <c r="C6137" s="346"/>
      <c r="D6137" s="346"/>
      <c r="E6137" s="346"/>
      <c r="F6137" s="346"/>
      <c r="G6137" s="346"/>
      <c r="H6137" s="346"/>
      <c r="I6137" s="346"/>
      <c r="J6137" s="346"/>
      <c r="K6137" s="346"/>
      <c r="L6137" s="348"/>
      <c r="M6137" s="346"/>
      <c r="N6137" s="346"/>
    </row>
    <row r="6138" spans="1:14" ht="20.100000000000001" customHeight="1">
      <c r="A6138" s="346"/>
      <c r="B6138" s="346"/>
      <c r="C6138" s="346"/>
      <c r="D6138" s="346"/>
      <c r="E6138" s="346"/>
      <c r="F6138" s="346"/>
      <c r="G6138" s="346"/>
      <c r="H6138" s="346"/>
      <c r="I6138" s="346"/>
      <c r="J6138" s="346"/>
      <c r="K6138" s="346"/>
      <c r="L6138" s="348"/>
      <c r="M6138" s="346"/>
      <c r="N6138" s="346"/>
    </row>
    <row r="6139" spans="1:14" ht="20.100000000000001" customHeight="1">
      <c r="A6139" s="346"/>
      <c r="B6139" s="346"/>
      <c r="C6139" s="346"/>
      <c r="D6139" s="346"/>
      <c r="E6139" s="346"/>
      <c r="F6139" s="346"/>
      <c r="G6139" s="346"/>
      <c r="H6139" s="346"/>
      <c r="I6139" s="346"/>
      <c r="J6139" s="346"/>
      <c r="K6139" s="346"/>
      <c r="L6139" s="348"/>
      <c r="M6139" s="346"/>
      <c r="N6139" s="346"/>
    </row>
    <row r="6140" spans="1:14" ht="20.100000000000001" customHeight="1">
      <c r="A6140" s="346"/>
      <c r="B6140" s="346"/>
      <c r="C6140" s="346"/>
      <c r="D6140" s="346"/>
      <c r="E6140" s="346"/>
      <c r="F6140" s="346"/>
      <c r="G6140" s="346"/>
      <c r="H6140" s="346"/>
      <c r="I6140" s="346"/>
      <c r="J6140" s="346"/>
      <c r="K6140" s="346"/>
      <c r="L6140" s="348"/>
      <c r="M6140" s="346"/>
      <c r="N6140" s="346"/>
    </row>
    <row r="6141" spans="1:14" ht="20.100000000000001" customHeight="1">
      <c r="A6141" s="346"/>
      <c r="B6141" s="346"/>
      <c r="C6141" s="346"/>
      <c r="D6141" s="346"/>
      <c r="E6141" s="346"/>
      <c r="F6141" s="346"/>
      <c r="G6141" s="346"/>
      <c r="H6141" s="346"/>
      <c r="I6141" s="346"/>
      <c r="J6141" s="346"/>
      <c r="K6141" s="346"/>
      <c r="L6141" s="348"/>
      <c r="M6141" s="346"/>
      <c r="N6141" s="346"/>
    </row>
    <row r="6142" spans="1:14" ht="20.100000000000001" customHeight="1">
      <c r="A6142" s="346"/>
      <c r="B6142" s="346"/>
      <c r="C6142" s="346"/>
      <c r="D6142" s="346"/>
      <c r="E6142" s="346"/>
      <c r="F6142" s="346"/>
      <c r="G6142" s="346"/>
      <c r="H6142" s="346"/>
      <c r="I6142" s="346"/>
      <c r="J6142" s="346"/>
      <c r="K6142" s="346"/>
      <c r="L6142" s="348"/>
      <c r="M6142" s="346"/>
      <c r="N6142" s="346"/>
    </row>
    <row r="6143" spans="1:14" ht="20.100000000000001" customHeight="1">
      <c r="A6143" s="346"/>
      <c r="B6143" s="346"/>
      <c r="C6143" s="346"/>
      <c r="D6143" s="346"/>
      <c r="E6143" s="346"/>
      <c r="F6143" s="346"/>
      <c r="G6143" s="346"/>
      <c r="H6143" s="346"/>
      <c r="I6143" s="346"/>
      <c r="J6143" s="346"/>
      <c r="K6143" s="346"/>
      <c r="L6143" s="348"/>
      <c r="M6143" s="346"/>
      <c r="N6143" s="346"/>
    </row>
    <row r="6144" spans="1:14" ht="20.100000000000001" customHeight="1">
      <c r="A6144" s="346"/>
      <c r="B6144" s="346"/>
      <c r="C6144" s="346"/>
      <c r="D6144" s="346"/>
      <c r="E6144" s="346"/>
      <c r="F6144" s="346"/>
      <c r="G6144" s="346"/>
      <c r="H6144" s="346"/>
      <c r="I6144" s="346"/>
      <c r="J6144" s="346"/>
      <c r="K6144" s="346"/>
      <c r="L6144" s="348"/>
      <c r="M6144" s="346"/>
      <c r="N6144" s="346"/>
    </row>
    <row r="6145" spans="1:14" ht="20.100000000000001" customHeight="1">
      <c r="A6145" s="346"/>
      <c r="B6145" s="346"/>
      <c r="C6145" s="346"/>
      <c r="D6145" s="346"/>
      <c r="E6145" s="346"/>
      <c r="F6145" s="346"/>
      <c r="G6145" s="346"/>
      <c r="H6145" s="346"/>
      <c r="I6145" s="346"/>
      <c r="J6145" s="346"/>
      <c r="K6145" s="346"/>
      <c r="L6145" s="348"/>
      <c r="M6145" s="346"/>
      <c r="N6145" s="346"/>
    </row>
    <row r="6146" spans="1:14" ht="20.100000000000001" customHeight="1">
      <c r="A6146" s="346"/>
      <c r="B6146" s="346"/>
      <c r="C6146" s="346"/>
      <c r="D6146" s="346"/>
      <c r="E6146" s="346"/>
      <c r="F6146" s="346"/>
      <c r="G6146" s="346"/>
      <c r="H6146" s="346"/>
      <c r="I6146" s="346"/>
      <c r="J6146" s="346"/>
      <c r="K6146" s="346"/>
      <c r="L6146" s="348"/>
      <c r="M6146" s="346"/>
      <c r="N6146" s="346"/>
    </row>
    <row r="6147" spans="1:14" ht="20.100000000000001" customHeight="1">
      <c r="A6147" s="346"/>
      <c r="B6147" s="346"/>
      <c r="C6147" s="346"/>
      <c r="D6147" s="346"/>
      <c r="E6147" s="346"/>
      <c r="F6147" s="346"/>
      <c r="G6147" s="346"/>
      <c r="H6147" s="346"/>
      <c r="I6147" s="346"/>
      <c r="J6147" s="346"/>
      <c r="K6147" s="346"/>
      <c r="L6147" s="348"/>
      <c r="M6147" s="346"/>
      <c r="N6147" s="346"/>
    </row>
    <row r="6148" spans="1:14" ht="20.100000000000001" customHeight="1">
      <c r="A6148" s="346"/>
      <c r="B6148" s="346"/>
      <c r="C6148" s="346"/>
      <c r="D6148" s="346"/>
      <c r="E6148" s="346"/>
      <c r="F6148" s="346"/>
      <c r="G6148" s="346"/>
      <c r="H6148" s="346"/>
      <c r="I6148" s="346"/>
      <c r="J6148" s="346"/>
      <c r="K6148" s="346"/>
      <c r="L6148" s="348"/>
      <c r="M6148" s="346"/>
      <c r="N6148" s="346"/>
    </row>
    <row r="6149" spans="1:14" ht="20.100000000000001" customHeight="1">
      <c r="A6149" s="346"/>
      <c r="B6149" s="346"/>
      <c r="C6149" s="346"/>
      <c r="D6149" s="346"/>
      <c r="E6149" s="346"/>
      <c r="F6149" s="346"/>
      <c r="G6149" s="346"/>
      <c r="H6149" s="346"/>
      <c r="I6149" s="346"/>
      <c r="J6149" s="346"/>
      <c r="K6149" s="346"/>
      <c r="L6149" s="348"/>
      <c r="M6149" s="346"/>
      <c r="N6149" s="346"/>
    </row>
    <row r="6150" spans="1:14" ht="20.100000000000001" customHeight="1">
      <c r="A6150" s="346"/>
      <c r="B6150" s="346"/>
      <c r="C6150" s="346"/>
      <c r="D6150" s="346"/>
      <c r="E6150" s="346"/>
      <c r="F6150" s="346"/>
      <c r="G6150" s="346"/>
      <c r="H6150" s="346"/>
      <c r="I6150" s="346"/>
      <c r="J6150" s="346"/>
      <c r="K6150" s="346"/>
      <c r="L6150" s="348"/>
      <c r="M6150" s="346"/>
      <c r="N6150" s="346"/>
    </row>
    <row r="6151" spans="1:14" ht="20.100000000000001" customHeight="1">
      <c r="A6151" s="346"/>
      <c r="B6151" s="346"/>
      <c r="C6151" s="346"/>
      <c r="D6151" s="346"/>
      <c r="E6151" s="346"/>
      <c r="F6151" s="346"/>
      <c r="G6151" s="346"/>
      <c r="H6151" s="346"/>
      <c r="I6151" s="346"/>
      <c r="J6151" s="346"/>
      <c r="K6151" s="346"/>
      <c r="L6151" s="348"/>
      <c r="M6151" s="346"/>
      <c r="N6151" s="346"/>
    </row>
    <row r="6152" spans="1:14" ht="20.100000000000001" customHeight="1">
      <c r="A6152" s="346"/>
      <c r="B6152" s="346"/>
      <c r="C6152" s="346"/>
      <c r="D6152" s="346"/>
      <c r="E6152" s="346"/>
      <c r="F6152" s="346"/>
      <c r="G6152" s="346"/>
      <c r="H6152" s="346"/>
      <c r="I6152" s="346"/>
      <c r="J6152" s="346"/>
      <c r="K6152" s="346"/>
      <c r="L6152" s="348"/>
      <c r="M6152" s="346"/>
      <c r="N6152" s="346"/>
    </row>
    <row r="6153" spans="1:14" ht="20.100000000000001" customHeight="1">
      <c r="A6153" s="346"/>
      <c r="B6153" s="346"/>
      <c r="C6153" s="346"/>
      <c r="D6153" s="346"/>
      <c r="E6153" s="346"/>
      <c r="F6153" s="346"/>
      <c r="G6153" s="346"/>
      <c r="H6153" s="346"/>
      <c r="I6153" s="346"/>
      <c r="J6153" s="346"/>
      <c r="K6153" s="346"/>
      <c r="L6153" s="348"/>
      <c r="M6153" s="346"/>
      <c r="N6153" s="346"/>
    </row>
    <row r="6154" spans="1:14" ht="20.100000000000001" customHeight="1">
      <c r="A6154" s="346"/>
      <c r="B6154" s="346"/>
      <c r="C6154" s="346"/>
      <c r="D6154" s="346"/>
      <c r="E6154" s="346"/>
      <c r="F6154" s="346"/>
      <c r="G6154" s="346"/>
      <c r="H6154" s="346"/>
      <c r="I6154" s="346"/>
      <c r="J6154" s="346"/>
      <c r="K6154" s="346"/>
      <c r="L6154" s="348"/>
      <c r="M6154" s="346"/>
      <c r="N6154" s="346"/>
    </row>
    <row r="6155" spans="1:14" ht="20.100000000000001" customHeight="1">
      <c r="A6155" s="346"/>
      <c r="B6155" s="346"/>
      <c r="C6155" s="346"/>
      <c r="D6155" s="346"/>
      <c r="E6155" s="346"/>
      <c r="F6155" s="346"/>
      <c r="G6155" s="346"/>
      <c r="H6155" s="346"/>
      <c r="I6155" s="346"/>
      <c r="J6155" s="346"/>
      <c r="K6155" s="346"/>
      <c r="L6155" s="348"/>
      <c r="M6155" s="346"/>
      <c r="N6155" s="346"/>
    </row>
    <row r="6156" spans="1:14" ht="20.100000000000001" customHeight="1">
      <c r="A6156" s="346"/>
      <c r="B6156" s="346"/>
      <c r="C6156" s="346"/>
      <c r="D6156" s="346"/>
      <c r="E6156" s="346"/>
      <c r="F6156" s="346"/>
      <c r="G6156" s="346"/>
      <c r="H6156" s="346"/>
      <c r="I6156" s="346"/>
      <c r="J6156" s="346"/>
      <c r="K6156" s="346"/>
      <c r="L6156" s="348"/>
      <c r="M6156" s="346"/>
      <c r="N6156" s="346"/>
    </row>
    <row r="6157" spans="1:14" ht="20.100000000000001" customHeight="1">
      <c r="A6157" s="346"/>
      <c r="B6157" s="346"/>
      <c r="C6157" s="346"/>
      <c r="D6157" s="346"/>
      <c r="E6157" s="346"/>
      <c r="F6157" s="346"/>
      <c r="G6157" s="346"/>
      <c r="H6157" s="346"/>
      <c r="I6157" s="346"/>
      <c r="J6157" s="346"/>
      <c r="K6157" s="346"/>
      <c r="L6157" s="348"/>
      <c r="M6157" s="346"/>
      <c r="N6157" s="346"/>
    </row>
    <row r="6158" spans="1:14" ht="20.100000000000001" customHeight="1">
      <c r="A6158" s="346"/>
      <c r="B6158" s="346"/>
      <c r="C6158" s="346"/>
      <c r="D6158" s="346"/>
      <c r="E6158" s="346"/>
      <c r="F6158" s="346"/>
      <c r="G6158" s="346"/>
      <c r="H6158" s="346"/>
      <c r="I6158" s="346"/>
      <c r="J6158" s="346"/>
      <c r="K6158" s="346"/>
      <c r="L6158" s="348"/>
      <c r="M6158" s="346"/>
      <c r="N6158" s="346"/>
    </row>
    <row r="6159" spans="1:14" ht="20.100000000000001" customHeight="1">
      <c r="A6159" s="346"/>
      <c r="B6159" s="346"/>
      <c r="C6159" s="346"/>
      <c r="D6159" s="346"/>
      <c r="E6159" s="346"/>
      <c r="F6159" s="346"/>
      <c r="G6159" s="346"/>
      <c r="H6159" s="346"/>
      <c r="I6159" s="346"/>
      <c r="J6159" s="346"/>
      <c r="K6159" s="346"/>
      <c r="L6159" s="348"/>
      <c r="M6159" s="346"/>
      <c r="N6159" s="346"/>
    </row>
    <row r="6160" spans="1:14" ht="20.100000000000001" customHeight="1">
      <c r="A6160" s="346"/>
      <c r="B6160" s="346"/>
      <c r="C6160" s="346"/>
      <c r="D6160" s="346"/>
      <c r="E6160" s="346"/>
      <c r="F6160" s="346"/>
      <c r="G6160" s="346"/>
      <c r="H6160" s="346"/>
      <c r="I6160" s="346"/>
      <c r="J6160" s="346"/>
      <c r="K6160" s="346"/>
      <c r="L6160" s="348"/>
      <c r="M6160" s="346"/>
      <c r="N6160" s="346"/>
    </row>
    <row r="6161" spans="1:14" ht="20.100000000000001" customHeight="1">
      <c r="A6161" s="346"/>
      <c r="B6161" s="346"/>
      <c r="C6161" s="346"/>
      <c r="D6161" s="346"/>
      <c r="E6161" s="346"/>
      <c r="F6161" s="346"/>
      <c r="G6161" s="346"/>
      <c r="H6161" s="346"/>
      <c r="I6161" s="346"/>
      <c r="J6161" s="346"/>
      <c r="K6161" s="346"/>
      <c r="L6161" s="348"/>
      <c r="M6161" s="346"/>
      <c r="N6161" s="346"/>
    </row>
    <row r="6162" spans="1:14" ht="20.100000000000001" customHeight="1">
      <c r="A6162" s="346"/>
      <c r="B6162" s="346"/>
      <c r="C6162" s="346"/>
      <c r="D6162" s="346"/>
      <c r="E6162" s="346"/>
      <c r="F6162" s="346"/>
      <c r="G6162" s="346"/>
      <c r="H6162" s="346"/>
      <c r="I6162" s="346"/>
      <c r="J6162" s="346"/>
      <c r="K6162" s="346"/>
      <c r="L6162" s="348"/>
      <c r="M6162" s="346"/>
      <c r="N6162" s="346"/>
    </row>
    <row r="6163" spans="1:14" ht="20.100000000000001" customHeight="1">
      <c r="A6163" s="346"/>
      <c r="B6163" s="346"/>
      <c r="C6163" s="346"/>
      <c r="D6163" s="346"/>
      <c r="E6163" s="346"/>
      <c r="F6163" s="346"/>
      <c r="G6163" s="346"/>
      <c r="H6163" s="346"/>
      <c r="I6163" s="346"/>
      <c r="J6163" s="346"/>
      <c r="K6163" s="346"/>
      <c r="L6163" s="348"/>
      <c r="M6163" s="346"/>
      <c r="N6163" s="346"/>
    </row>
    <row r="6164" spans="1:14" ht="20.100000000000001" customHeight="1">
      <c r="A6164" s="346"/>
      <c r="B6164" s="346"/>
      <c r="C6164" s="346"/>
      <c r="D6164" s="346"/>
      <c r="E6164" s="346"/>
      <c r="F6164" s="346"/>
      <c r="G6164" s="346"/>
      <c r="H6164" s="346"/>
      <c r="I6164" s="346"/>
      <c r="J6164" s="346"/>
      <c r="K6164" s="346"/>
      <c r="L6164" s="348"/>
      <c r="M6164" s="346"/>
      <c r="N6164" s="346"/>
    </row>
    <row r="6165" spans="1:14" ht="20.100000000000001" customHeight="1">
      <c r="A6165" s="346"/>
      <c r="B6165" s="346"/>
      <c r="C6165" s="346"/>
      <c r="D6165" s="346"/>
      <c r="E6165" s="346"/>
      <c r="F6165" s="346"/>
      <c r="G6165" s="346"/>
      <c r="H6165" s="346"/>
      <c r="I6165" s="346"/>
      <c r="J6165" s="346"/>
      <c r="K6165" s="346"/>
      <c r="L6165" s="348"/>
      <c r="M6165" s="346"/>
      <c r="N6165" s="346"/>
    </row>
    <row r="6166" spans="1:14" ht="20.100000000000001" customHeight="1">
      <c r="A6166" s="346"/>
      <c r="B6166" s="346"/>
      <c r="C6166" s="346"/>
      <c r="D6166" s="346"/>
      <c r="E6166" s="346"/>
      <c r="F6166" s="346"/>
      <c r="G6166" s="346"/>
      <c r="H6166" s="346"/>
      <c r="I6166" s="346"/>
      <c r="J6166" s="346"/>
      <c r="K6166" s="346"/>
      <c r="L6166" s="348"/>
      <c r="M6166" s="346"/>
      <c r="N6166" s="346"/>
    </row>
    <row r="6167" spans="1:14" ht="20.100000000000001" customHeight="1">
      <c r="A6167" s="346"/>
      <c r="B6167" s="346"/>
      <c r="C6167" s="346"/>
      <c r="D6167" s="346"/>
      <c r="E6167" s="346"/>
      <c r="F6167" s="346"/>
      <c r="G6167" s="346"/>
      <c r="H6167" s="346"/>
      <c r="I6167" s="346"/>
      <c r="J6167" s="346"/>
      <c r="K6167" s="346"/>
      <c r="L6167" s="348"/>
      <c r="M6167" s="346"/>
      <c r="N6167" s="346"/>
    </row>
    <row r="6168" spans="1:14" ht="20.100000000000001" customHeight="1">
      <c r="A6168" s="346"/>
      <c r="B6168" s="346"/>
      <c r="C6168" s="346"/>
      <c r="D6168" s="346"/>
      <c r="E6168" s="346"/>
      <c r="F6168" s="346"/>
      <c r="G6168" s="346"/>
      <c r="H6168" s="346"/>
      <c r="I6168" s="346"/>
      <c r="J6168" s="346"/>
      <c r="K6168" s="346"/>
      <c r="L6168" s="348"/>
      <c r="M6168" s="346"/>
      <c r="N6168" s="346"/>
    </row>
    <row r="6169" spans="1:14" ht="20.100000000000001" customHeight="1">
      <c r="A6169" s="346"/>
      <c r="B6169" s="346"/>
      <c r="C6169" s="346"/>
      <c r="D6169" s="346"/>
      <c r="E6169" s="346"/>
      <c r="F6169" s="346"/>
      <c r="G6169" s="346"/>
      <c r="H6169" s="346"/>
      <c r="I6169" s="346"/>
      <c r="J6169" s="346"/>
      <c r="K6169" s="346"/>
      <c r="L6169" s="348"/>
      <c r="M6169" s="346"/>
      <c r="N6169" s="346"/>
    </row>
    <row r="6170" spans="1:14" ht="20.100000000000001" customHeight="1">
      <c r="A6170" s="346"/>
      <c r="B6170" s="346"/>
      <c r="C6170" s="346"/>
      <c r="D6170" s="346"/>
      <c r="E6170" s="346"/>
      <c r="F6170" s="346"/>
      <c r="G6170" s="346"/>
      <c r="H6170" s="346"/>
      <c r="I6170" s="346"/>
      <c r="J6170" s="346"/>
      <c r="K6170" s="346"/>
      <c r="L6170" s="348"/>
      <c r="M6170" s="346"/>
      <c r="N6170" s="346"/>
    </row>
    <row r="6171" spans="1:14" ht="20.100000000000001" customHeight="1">
      <c r="A6171" s="346"/>
      <c r="B6171" s="346"/>
      <c r="C6171" s="346"/>
      <c r="D6171" s="346"/>
      <c r="E6171" s="346"/>
      <c r="F6171" s="346"/>
      <c r="G6171" s="346"/>
      <c r="H6171" s="346"/>
      <c r="I6171" s="346"/>
      <c r="J6171" s="346"/>
      <c r="K6171" s="346"/>
      <c r="L6171" s="348"/>
      <c r="M6171" s="346"/>
      <c r="N6171" s="346"/>
    </row>
    <row r="6172" spans="1:14" ht="20.100000000000001" customHeight="1">
      <c r="A6172" s="346"/>
      <c r="B6172" s="346"/>
      <c r="C6172" s="346"/>
      <c r="D6172" s="346"/>
      <c r="E6172" s="346"/>
      <c r="F6172" s="346"/>
      <c r="G6172" s="346"/>
      <c r="H6172" s="346"/>
      <c r="I6172" s="346"/>
      <c r="J6172" s="346"/>
      <c r="K6172" s="346"/>
      <c r="L6172" s="348"/>
      <c r="M6172" s="346"/>
      <c r="N6172" s="346"/>
    </row>
    <row r="6173" spans="1:14" ht="20.100000000000001" customHeight="1">
      <c r="A6173" s="346"/>
      <c r="B6173" s="346"/>
      <c r="C6173" s="346"/>
      <c r="D6173" s="346"/>
      <c r="E6173" s="346"/>
      <c r="F6173" s="346"/>
      <c r="G6173" s="346"/>
      <c r="H6173" s="346"/>
      <c r="I6173" s="346"/>
      <c r="J6173" s="346"/>
      <c r="K6173" s="346"/>
      <c r="L6173" s="348"/>
      <c r="M6173" s="346"/>
      <c r="N6173" s="346"/>
    </row>
    <row r="6174" spans="1:14" ht="20.100000000000001" customHeight="1">
      <c r="A6174" s="346"/>
      <c r="B6174" s="346"/>
      <c r="C6174" s="346"/>
      <c r="D6174" s="346"/>
      <c r="E6174" s="346"/>
      <c r="F6174" s="346"/>
      <c r="G6174" s="346"/>
      <c r="H6174" s="346"/>
      <c r="I6174" s="346"/>
      <c r="J6174" s="346"/>
      <c r="K6174" s="346"/>
      <c r="L6174" s="348"/>
      <c r="M6174" s="346"/>
      <c r="N6174" s="346"/>
    </row>
    <row r="6175" spans="1:14" ht="20.100000000000001" customHeight="1">
      <c r="A6175" s="346"/>
      <c r="B6175" s="346"/>
      <c r="C6175" s="346"/>
      <c r="D6175" s="346"/>
      <c r="E6175" s="346"/>
      <c r="F6175" s="346"/>
      <c r="G6175" s="346"/>
      <c r="H6175" s="346"/>
      <c r="I6175" s="346"/>
      <c r="J6175" s="346"/>
      <c r="K6175" s="346"/>
      <c r="L6175" s="348"/>
      <c r="M6175" s="346"/>
      <c r="N6175" s="346"/>
    </row>
    <row r="6176" spans="1:14" ht="20.100000000000001" customHeight="1">
      <c r="A6176" s="346"/>
      <c r="B6176" s="346"/>
      <c r="C6176" s="346"/>
      <c r="D6176" s="346"/>
      <c r="E6176" s="346"/>
      <c r="F6176" s="346"/>
      <c r="G6176" s="346"/>
      <c r="H6176" s="346"/>
      <c r="I6176" s="346"/>
      <c r="J6176" s="346"/>
      <c r="K6176" s="346"/>
      <c r="L6176" s="348"/>
      <c r="M6176" s="346"/>
      <c r="N6176" s="346"/>
    </row>
    <row r="6177" spans="1:14" ht="20.100000000000001" customHeight="1">
      <c r="A6177" s="346"/>
      <c r="B6177" s="346"/>
      <c r="C6177" s="346"/>
      <c r="D6177" s="346"/>
      <c r="E6177" s="346"/>
      <c r="F6177" s="346"/>
      <c r="G6177" s="346"/>
      <c r="H6177" s="346"/>
      <c r="I6177" s="346"/>
      <c r="J6177" s="346"/>
      <c r="K6177" s="346"/>
      <c r="L6177" s="348"/>
      <c r="M6177" s="346"/>
      <c r="N6177" s="346"/>
    </row>
    <row r="6178" spans="1:14" ht="20.100000000000001" customHeight="1">
      <c r="A6178" s="346"/>
      <c r="B6178" s="346"/>
      <c r="C6178" s="346"/>
      <c r="D6178" s="346"/>
      <c r="E6178" s="346"/>
      <c r="F6178" s="346"/>
      <c r="G6178" s="346"/>
      <c r="H6178" s="346"/>
      <c r="I6178" s="346"/>
      <c r="J6178" s="346"/>
      <c r="K6178" s="346"/>
      <c r="L6178" s="348"/>
      <c r="M6178" s="346"/>
      <c r="N6178" s="346"/>
    </row>
    <row r="6179" spans="1:14" ht="20.100000000000001" customHeight="1">
      <c r="A6179" s="346"/>
      <c r="B6179" s="346"/>
      <c r="C6179" s="346"/>
      <c r="D6179" s="346"/>
      <c r="E6179" s="346"/>
      <c r="F6179" s="346"/>
      <c r="G6179" s="346"/>
      <c r="H6179" s="346"/>
      <c r="I6179" s="346"/>
      <c r="J6179" s="346"/>
      <c r="K6179" s="346"/>
      <c r="L6179" s="348"/>
      <c r="M6179" s="346"/>
      <c r="N6179" s="346"/>
    </row>
    <row r="6180" spans="1:14" ht="20.100000000000001" customHeight="1">
      <c r="A6180" s="346"/>
      <c r="B6180" s="346"/>
      <c r="C6180" s="346"/>
      <c r="D6180" s="346"/>
      <c r="E6180" s="346"/>
      <c r="F6180" s="346"/>
      <c r="G6180" s="346"/>
      <c r="H6180" s="346"/>
      <c r="I6180" s="346"/>
      <c r="J6180" s="346"/>
      <c r="K6180" s="346"/>
      <c r="L6180" s="348"/>
      <c r="M6180" s="346"/>
      <c r="N6180" s="346"/>
    </row>
    <row r="6181" spans="1:14" ht="20.100000000000001" customHeight="1">
      <c r="A6181" s="346"/>
      <c r="B6181" s="346"/>
      <c r="C6181" s="346"/>
      <c r="D6181" s="346"/>
      <c r="E6181" s="346"/>
      <c r="F6181" s="346"/>
      <c r="G6181" s="346"/>
      <c r="H6181" s="346"/>
      <c r="I6181" s="346"/>
      <c r="J6181" s="346"/>
      <c r="K6181" s="346"/>
      <c r="L6181" s="348"/>
      <c r="M6181" s="346"/>
      <c r="N6181" s="346"/>
    </row>
    <row r="6182" spans="1:14" ht="20.100000000000001" customHeight="1">
      <c r="A6182" s="346"/>
      <c r="B6182" s="346"/>
      <c r="C6182" s="346"/>
      <c r="D6182" s="346"/>
      <c r="E6182" s="346"/>
      <c r="F6182" s="346"/>
      <c r="G6182" s="346"/>
      <c r="H6182" s="346"/>
      <c r="I6182" s="346"/>
      <c r="J6182" s="346"/>
      <c r="K6182" s="346"/>
      <c r="L6182" s="348"/>
      <c r="M6182" s="346"/>
      <c r="N6182" s="346"/>
    </row>
    <row r="6183" spans="1:14" ht="20.100000000000001" customHeight="1">
      <c r="A6183" s="346"/>
      <c r="B6183" s="346"/>
      <c r="C6183" s="346"/>
      <c r="D6183" s="346"/>
      <c r="E6183" s="346"/>
      <c r="F6183" s="346"/>
      <c r="G6183" s="346"/>
      <c r="H6183" s="346"/>
      <c r="I6183" s="346"/>
      <c r="J6183" s="346"/>
      <c r="K6183" s="346"/>
      <c r="L6183" s="348"/>
      <c r="M6183" s="346"/>
      <c r="N6183" s="346"/>
    </row>
    <row r="6184" spans="1:14" ht="20.100000000000001" customHeight="1">
      <c r="A6184" s="346"/>
      <c r="B6184" s="346"/>
      <c r="C6184" s="346"/>
      <c r="D6184" s="346"/>
      <c r="E6184" s="346"/>
      <c r="F6184" s="346"/>
      <c r="G6184" s="346"/>
      <c r="H6184" s="346"/>
      <c r="I6184" s="346"/>
      <c r="J6184" s="346"/>
      <c r="K6184" s="346"/>
      <c r="L6184" s="348"/>
      <c r="M6184" s="346"/>
      <c r="N6184" s="346"/>
    </row>
    <row r="6185" spans="1:14" ht="20.100000000000001" customHeight="1">
      <c r="A6185" s="346"/>
      <c r="B6185" s="346"/>
      <c r="C6185" s="346"/>
      <c r="D6185" s="346"/>
      <c r="E6185" s="346"/>
      <c r="F6185" s="346"/>
      <c r="G6185" s="346"/>
      <c r="H6185" s="346"/>
      <c r="I6185" s="346"/>
      <c r="J6185" s="346"/>
      <c r="K6185" s="346"/>
      <c r="L6185" s="348"/>
      <c r="M6185" s="346"/>
      <c r="N6185" s="346"/>
    </row>
    <row r="6186" spans="1:14" ht="20.100000000000001" customHeight="1">
      <c r="A6186" s="346"/>
      <c r="B6186" s="346"/>
      <c r="C6186" s="346"/>
      <c r="D6186" s="346"/>
      <c r="E6186" s="346"/>
      <c r="F6186" s="346"/>
      <c r="G6186" s="346"/>
      <c r="H6186" s="346"/>
      <c r="I6186" s="346"/>
      <c r="J6186" s="346"/>
      <c r="K6186" s="346"/>
      <c r="L6186" s="348"/>
      <c r="M6186" s="346"/>
      <c r="N6186" s="346"/>
    </row>
    <row r="6187" spans="1:14" ht="20.100000000000001" customHeight="1">
      <c r="A6187" s="346"/>
      <c r="B6187" s="346"/>
      <c r="C6187" s="346"/>
      <c r="D6187" s="346"/>
      <c r="E6187" s="346"/>
      <c r="F6187" s="346"/>
      <c r="G6187" s="346"/>
      <c r="H6187" s="346"/>
      <c r="I6187" s="346"/>
      <c r="J6187" s="346"/>
      <c r="K6187" s="346"/>
      <c r="L6187" s="348"/>
      <c r="M6187" s="346"/>
      <c r="N6187" s="346"/>
    </row>
    <row r="6188" spans="1:14" ht="20.100000000000001" customHeight="1">
      <c r="A6188" s="346"/>
      <c r="B6188" s="346"/>
      <c r="C6188" s="346"/>
      <c r="D6188" s="346"/>
      <c r="E6188" s="346"/>
      <c r="F6188" s="346"/>
      <c r="G6188" s="346"/>
      <c r="H6188" s="346"/>
      <c r="I6188" s="346"/>
      <c r="J6188" s="346"/>
      <c r="K6188" s="346"/>
      <c r="L6188" s="348"/>
      <c r="M6188" s="346"/>
      <c r="N6188" s="346"/>
    </row>
    <row r="6189" spans="1:14" ht="20.100000000000001" customHeight="1">
      <c r="A6189" s="346"/>
      <c r="B6189" s="346"/>
      <c r="C6189" s="346"/>
      <c r="D6189" s="346"/>
      <c r="E6189" s="346"/>
      <c r="F6189" s="346"/>
      <c r="G6189" s="346"/>
      <c r="H6189" s="346"/>
      <c r="I6189" s="346"/>
      <c r="J6189" s="346"/>
      <c r="K6189" s="346"/>
      <c r="L6189" s="348"/>
      <c r="M6189" s="346"/>
      <c r="N6189" s="346"/>
    </row>
    <row r="6190" spans="1:14" ht="20.100000000000001" customHeight="1">
      <c r="A6190" s="346"/>
      <c r="B6190" s="346"/>
      <c r="C6190" s="346"/>
      <c r="D6190" s="346"/>
      <c r="E6190" s="346"/>
      <c r="F6190" s="346"/>
      <c r="G6190" s="346"/>
      <c r="H6190" s="346"/>
      <c r="I6190" s="346"/>
      <c r="J6190" s="346"/>
      <c r="K6190" s="346"/>
      <c r="L6190" s="348"/>
      <c r="M6190" s="346"/>
      <c r="N6190" s="346"/>
    </row>
    <row r="6191" spans="1:14" ht="20.100000000000001" customHeight="1">
      <c r="A6191" s="346"/>
      <c r="B6191" s="346"/>
      <c r="C6191" s="346"/>
      <c r="D6191" s="346"/>
      <c r="E6191" s="346"/>
      <c r="F6191" s="346"/>
      <c r="G6191" s="346"/>
      <c r="H6191" s="346"/>
      <c r="I6191" s="346"/>
      <c r="J6191" s="346"/>
      <c r="K6191" s="346"/>
      <c r="L6191" s="348"/>
      <c r="M6191" s="346"/>
      <c r="N6191" s="346"/>
    </row>
    <row r="6192" spans="1:14" ht="20.100000000000001" customHeight="1">
      <c r="A6192" s="346"/>
      <c r="B6192" s="346"/>
      <c r="C6192" s="346"/>
      <c r="D6192" s="346"/>
      <c r="E6192" s="346"/>
      <c r="F6192" s="346"/>
      <c r="G6192" s="346"/>
      <c r="H6192" s="346"/>
      <c r="I6192" s="346"/>
      <c r="J6192" s="346"/>
      <c r="K6192" s="346"/>
      <c r="L6192" s="348"/>
      <c r="M6192" s="346"/>
      <c r="N6192" s="346"/>
    </row>
    <row r="6193" spans="1:14" ht="20.100000000000001" customHeight="1">
      <c r="A6193" s="346"/>
      <c r="B6193" s="346"/>
      <c r="C6193" s="346"/>
      <c r="D6193" s="346"/>
      <c r="E6193" s="346"/>
      <c r="F6193" s="346"/>
      <c r="G6193" s="346"/>
      <c r="H6193" s="346"/>
      <c r="I6193" s="346"/>
      <c r="J6193" s="346"/>
      <c r="K6193" s="346"/>
      <c r="L6193" s="348"/>
      <c r="M6193" s="346"/>
      <c r="N6193" s="346"/>
    </row>
    <row r="6194" spans="1:14" ht="20.100000000000001" customHeight="1">
      <c r="A6194" s="346"/>
      <c r="B6194" s="346"/>
      <c r="C6194" s="346"/>
      <c r="D6194" s="346"/>
      <c r="E6194" s="346"/>
      <c r="F6194" s="346"/>
      <c r="G6194" s="346"/>
      <c r="H6194" s="346"/>
      <c r="I6194" s="346"/>
      <c r="J6194" s="346"/>
      <c r="K6194" s="346"/>
      <c r="L6194" s="348"/>
      <c r="M6194" s="346"/>
      <c r="N6194" s="346"/>
    </row>
    <row r="6195" spans="1:14" ht="20.100000000000001" customHeight="1">
      <c r="A6195" s="346"/>
      <c r="B6195" s="346"/>
      <c r="C6195" s="346"/>
      <c r="D6195" s="346"/>
      <c r="E6195" s="346"/>
      <c r="F6195" s="346"/>
      <c r="G6195" s="346"/>
      <c r="H6195" s="346"/>
      <c r="I6195" s="346"/>
      <c r="J6195" s="346"/>
      <c r="K6195" s="346"/>
      <c r="L6195" s="348"/>
      <c r="M6195" s="346"/>
      <c r="N6195" s="346"/>
    </row>
    <row r="6196" spans="1:14" ht="20.100000000000001" customHeight="1">
      <c r="A6196" s="346"/>
      <c r="B6196" s="346"/>
      <c r="C6196" s="346"/>
      <c r="D6196" s="346"/>
      <c r="E6196" s="346"/>
      <c r="F6196" s="346"/>
      <c r="G6196" s="346"/>
      <c r="H6196" s="346"/>
      <c r="I6196" s="346"/>
      <c r="J6196" s="346"/>
      <c r="K6196" s="346"/>
      <c r="L6196" s="348"/>
      <c r="M6196" s="346"/>
      <c r="N6196" s="346"/>
    </row>
    <row r="6197" spans="1:14" ht="20.100000000000001" customHeight="1">
      <c r="A6197" s="346"/>
      <c r="B6197" s="346"/>
      <c r="C6197" s="346"/>
      <c r="D6197" s="346"/>
      <c r="E6197" s="346"/>
      <c r="F6197" s="346"/>
      <c r="G6197" s="346"/>
      <c r="H6197" s="346"/>
      <c r="I6197" s="346"/>
      <c r="J6197" s="346"/>
      <c r="K6197" s="346"/>
      <c r="L6197" s="348"/>
      <c r="M6197" s="346"/>
      <c r="N6197" s="346"/>
    </row>
    <row r="6198" spans="1:14" ht="20.100000000000001" customHeight="1">
      <c r="A6198" s="346"/>
      <c r="B6198" s="346"/>
      <c r="C6198" s="346"/>
      <c r="D6198" s="346"/>
      <c r="E6198" s="346"/>
      <c r="F6198" s="346"/>
      <c r="G6198" s="346"/>
      <c r="H6198" s="346"/>
      <c r="I6198" s="346"/>
      <c r="J6198" s="346"/>
      <c r="K6198" s="346"/>
      <c r="L6198" s="348"/>
      <c r="M6198" s="346"/>
      <c r="N6198" s="346"/>
    </row>
    <row r="6199" spans="1:14" ht="20.100000000000001" customHeight="1">
      <c r="A6199" s="346"/>
      <c r="B6199" s="346"/>
      <c r="C6199" s="346"/>
      <c r="D6199" s="346"/>
      <c r="E6199" s="346"/>
      <c r="F6199" s="346"/>
      <c r="G6199" s="346"/>
      <c r="H6199" s="346"/>
      <c r="I6199" s="346"/>
      <c r="J6199" s="346"/>
      <c r="K6199" s="346"/>
      <c r="L6199" s="348"/>
      <c r="M6199" s="346"/>
      <c r="N6199" s="346"/>
    </row>
    <row r="6200" spans="1:14" ht="20.100000000000001" customHeight="1">
      <c r="A6200" s="346"/>
      <c r="B6200" s="346"/>
      <c r="C6200" s="346"/>
      <c r="D6200" s="346"/>
      <c r="E6200" s="346"/>
      <c r="F6200" s="346"/>
      <c r="G6200" s="346"/>
      <c r="H6200" s="346"/>
      <c r="I6200" s="346"/>
      <c r="J6200" s="346"/>
      <c r="K6200" s="346"/>
      <c r="L6200" s="348"/>
      <c r="M6200" s="346"/>
      <c r="N6200" s="346"/>
    </row>
    <row r="6201" spans="1:14" ht="20.100000000000001" customHeight="1">
      <c r="A6201" s="346"/>
      <c r="B6201" s="346"/>
      <c r="C6201" s="346"/>
      <c r="D6201" s="346"/>
      <c r="E6201" s="346"/>
      <c r="F6201" s="346"/>
      <c r="G6201" s="346"/>
      <c r="H6201" s="346"/>
      <c r="I6201" s="346"/>
      <c r="J6201" s="346"/>
      <c r="K6201" s="346"/>
      <c r="L6201" s="348"/>
      <c r="M6201" s="346"/>
      <c r="N6201" s="346"/>
    </row>
    <row r="6202" spans="1:14" ht="20.100000000000001" customHeight="1">
      <c r="A6202" s="346"/>
      <c r="B6202" s="346"/>
      <c r="C6202" s="346"/>
      <c r="D6202" s="346"/>
      <c r="E6202" s="346"/>
      <c r="F6202" s="346"/>
      <c r="G6202" s="346"/>
      <c r="H6202" s="346"/>
      <c r="I6202" s="346"/>
      <c r="J6202" s="346"/>
      <c r="K6202" s="346"/>
      <c r="L6202" s="348"/>
      <c r="M6202" s="346"/>
      <c r="N6202" s="346"/>
    </row>
    <row r="6203" spans="1:14" ht="20.100000000000001" customHeight="1">
      <c r="A6203" s="346"/>
      <c r="B6203" s="346"/>
      <c r="C6203" s="346"/>
      <c r="D6203" s="346"/>
      <c r="E6203" s="346"/>
      <c r="F6203" s="346"/>
      <c r="G6203" s="346"/>
      <c r="H6203" s="346"/>
      <c r="I6203" s="346"/>
      <c r="J6203" s="346"/>
      <c r="K6203" s="346"/>
      <c r="L6203" s="348"/>
      <c r="M6203" s="346"/>
      <c r="N6203" s="346"/>
    </row>
    <row r="6204" spans="1:14" ht="20.100000000000001" customHeight="1">
      <c r="A6204" s="346"/>
      <c r="B6204" s="346"/>
      <c r="C6204" s="346"/>
      <c r="D6204" s="346"/>
      <c r="E6204" s="346"/>
      <c r="F6204" s="346"/>
      <c r="G6204" s="346"/>
      <c r="H6204" s="346"/>
      <c r="I6204" s="346"/>
      <c r="J6204" s="346"/>
      <c r="K6204" s="346"/>
      <c r="L6204" s="348"/>
      <c r="M6204" s="346"/>
      <c r="N6204" s="346"/>
    </row>
    <row r="6205" spans="1:14" ht="20.100000000000001" customHeight="1">
      <c r="A6205" s="346"/>
      <c r="B6205" s="346"/>
      <c r="C6205" s="346"/>
      <c r="D6205" s="346"/>
      <c r="E6205" s="346"/>
      <c r="F6205" s="346"/>
      <c r="G6205" s="346"/>
      <c r="H6205" s="346"/>
      <c r="I6205" s="346"/>
      <c r="J6205" s="346"/>
      <c r="K6205" s="346"/>
      <c r="L6205" s="348"/>
      <c r="M6205" s="346"/>
      <c r="N6205" s="346"/>
    </row>
    <row r="6206" spans="1:14" ht="20.100000000000001" customHeight="1">
      <c r="A6206" s="346"/>
      <c r="B6206" s="346"/>
      <c r="C6206" s="346"/>
      <c r="D6206" s="346"/>
      <c r="E6206" s="346"/>
      <c r="F6206" s="346"/>
      <c r="G6206" s="346"/>
      <c r="H6206" s="346"/>
      <c r="I6206" s="346"/>
      <c r="J6206" s="346"/>
      <c r="K6206" s="346"/>
      <c r="L6206" s="348"/>
      <c r="M6206" s="346"/>
      <c r="N6206" s="346"/>
    </row>
    <row r="6207" spans="1:14" ht="20.100000000000001" customHeight="1">
      <c r="A6207" s="346"/>
      <c r="B6207" s="346"/>
      <c r="C6207" s="346"/>
      <c r="D6207" s="346"/>
      <c r="E6207" s="346"/>
      <c r="F6207" s="346"/>
      <c r="G6207" s="346"/>
      <c r="H6207" s="346"/>
      <c r="I6207" s="346"/>
      <c r="J6207" s="346"/>
      <c r="K6207" s="346"/>
      <c r="L6207" s="348"/>
      <c r="M6207" s="346"/>
      <c r="N6207" s="346"/>
    </row>
    <row r="6208" spans="1:14" ht="20.100000000000001" customHeight="1">
      <c r="A6208" s="346"/>
      <c r="B6208" s="346"/>
      <c r="C6208" s="346"/>
      <c r="D6208" s="346"/>
      <c r="E6208" s="346"/>
      <c r="F6208" s="346"/>
      <c r="G6208" s="346"/>
      <c r="H6208" s="346"/>
      <c r="I6208" s="346"/>
      <c r="J6208" s="346"/>
      <c r="K6208" s="346"/>
      <c r="L6208" s="348"/>
      <c r="M6208" s="346"/>
      <c r="N6208" s="346"/>
    </row>
    <row r="6209" spans="1:14" ht="20.100000000000001" customHeight="1">
      <c r="A6209" s="346"/>
      <c r="B6209" s="346"/>
      <c r="C6209" s="346"/>
      <c r="D6209" s="346"/>
      <c r="E6209" s="346"/>
      <c r="F6209" s="346"/>
      <c r="G6209" s="346"/>
      <c r="H6209" s="346"/>
      <c r="I6209" s="346"/>
      <c r="J6209" s="346"/>
      <c r="K6209" s="346"/>
      <c r="L6209" s="348"/>
      <c r="M6209" s="346"/>
      <c r="N6209" s="346"/>
    </row>
    <row r="6210" spans="1:14" ht="20.100000000000001" customHeight="1">
      <c r="A6210" s="346"/>
      <c r="B6210" s="346"/>
      <c r="C6210" s="346"/>
      <c r="D6210" s="346"/>
      <c r="E6210" s="346"/>
      <c r="F6210" s="346"/>
      <c r="G6210" s="346"/>
      <c r="H6210" s="346"/>
      <c r="I6210" s="346"/>
      <c r="J6210" s="346"/>
      <c r="K6210" s="346"/>
      <c r="L6210" s="348"/>
      <c r="M6210" s="346"/>
      <c r="N6210" s="346"/>
    </row>
    <row r="6211" spans="1:14" ht="20.100000000000001" customHeight="1">
      <c r="A6211" s="346"/>
      <c r="B6211" s="346"/>
      <c r="C6211" s="346"/>
      <c r="D6211" s="346"/>
      <c r="E6211" s="346"/>
      <c r="F6211" s="346"/>
      <c r="G6211" s="346"/>
      <c r="H6211" s="346"/>
      <c r="I6211" s="346"/>
      <c r="J6211" s="346"/>
      <c r="K6211" s="346"/>
      <c r="L6211" s="348"/>
      <c r="M6211" s="346"/>
      <c r="N6211" s="346"/>
    </row>
    <row r="6212" spans="1:14" ht="20.100000000000001" customHeight="1">
      <c r="A6212" s="346"/>
      <c r="B6212" s="346"/>
      <c r="C6212" s="346"/>
      <c r="D6212" s="346"/>
      <c r="E6212" s="346"/>
      <c r="F6212" s="346"/>
      <c r="G6212" s="346"/>
      <c r="H6212" s="346"/>
      <c r="I6212" s="346"/>
      <c r="J6212" s="346"/>
      <c r="K6212" s="346"/>
      <c r="L6212" s="348"/>
      <c r="M6212" s="346"/>
      <c r="N6212" s="346"/>
    </row>
    <row r="6213" spans="1:14" ht="20.100000000000001" customHeight="1">
      <c r="A6213" s="346"/>
      <c r="B6213" s="346"/>
      <c r="C6213" s="346"/>
      <c r="D6213" s="346"/>
      <c r="E6213" s="346"/>
      <c r="F6213" s="346"/>
      <c r="G6213" s="346"/>
      <c r="H6213" s="346"/>
      <c r="I6213" s="346"/>
      <c r="J6213" s="346"/>
      <c r="K6213" s="346"/>
      <c r="L6213" s="348"/>
      <c r="M6213" s="346"/>
      <c r="N6213" s="346"/>
    </row>
    <row r="6214" spans="1:14" ht="20.100000000000001" customHeight="1">
      <c r="A6214" s="346"/>
      <c r="B6214" s="346"/>
      <c r="C6214" s="346"/>
      <c r="D6214" s="346"/>
      <c r="E6214" s="347"/>
      <c r="F6214" s="346"/>
      <c r="G6214" s="346"/>
      <c r="H6214" s="346"/>
      <c r="I6214" s="346"/>
      <c r="J6214" s="346"/>
      <c r="K6214" s="346"/>
      <c r="L6214" s="348"/>
      <c r="M6214" s="346"/>
      <c r="N6214" s="346"/>
    </row>
    <row r="6215" spans="1:14" ht="20.100000000000001" customHeight="1">
      <c r="A6215" s="346"/>
      <c r="B6215" s="346"/>
      <c r="C6215" s="346"/>
      <c r="D6215" s="346"/>
      <c r="E6215" s="347"/>
      <c r="F6215" s="346"/>
      <c r="G6215" s="346"/>
      <c r="H6215" s="346"/>
      <c r="I6215" s="346"/>
      <c r="J6215" s="346"/>
      <c r="K6215" s="346"/>
      <c r="L6215" s="348"/>
      <c r="M6215" s="346"/>
      <c r="N6215" s="346"/>
    </row>
    <row r="6216" spans="1:14" ht="20.100000000000001" customHeight="1">
      <c r="A6216" s="346"/>
      <c r="B6216" s="346"/>
      <c r="C6216" s="346"/>
      <c r="D6216" s="346"/>
      <c r="E6216" s="347"/>
      <c r="F6216" s="346"/>
      <c r="G6216" s="346"/>
      <c r="H6216" s="346"/>
      <c r="I6216" s="346"/>
      <c r="J6216" s="346"/>
      <c r="K6216" s="346"/>
      <c r="L6216" s="348"/>
      <c r="M6216" s="346"/>
      <c r="N6216" s="346"/>
    </row>
    <row r="6217" spans="1:14" ht="20.100000000000001" customHeight="1">
      <c r="A6217" s="346"/>
      <c r="B6217" s="346"/>
      <c r="C6217" s="346"/>
      <c r="D6217" s="346"/>
      <c r="E6217" s="346"/>
      <c r="F6217" s="346"/>
      <c r="G6217" s="346"/>
      <c r="H6217" s="346"/>
      <c r="I6217" s="346"/>
      <c r="J6217" s="346"/>
      <c r="K6217" s="346"/>
      <c r="L6217" s="348"/>
      <c r="M6217" s="346"/>
      <c r="N6217" s="346"/>
    </row>
    <row r="6218" spans="1:14" ht="20.100000000000001" customHeight="1">
      <c r="A6218" s="346"/>
      <c r="B6218" s="346"/>
      <c r="C6218" s="346"/>
      <c r="D6218" s="346"/>
      <c r="E6218" s="346"/>
      <c r="F6218" s="346"/>
      <c r="G6218" s="346"/>
      <c r="H6218" s="346"/>
      <c r="I6218" s="346"/>
      <c r="J6218" s="346"/>
      <c r="K6218" s="346"/>
      <c r="L6218" s="348"/>
      <c r="M6218" s="346"/>
      <c r="N6218" s="346"/>
    </row>
    <row r="6219" spans="1:14" ht="20.100000000000001" customHeight="1">
      <c r="A6219" s="346"/>
      <c r="B6219" s="346"/>
      <c r="C6219" s="346"/>
      <c r="D6219" s="346"/>
      <c r="E6219" s="346"/>
      <c r="F6219" s="346"/>
      <c r="G6219" s="346"/>
      <c r="H6219" s="346"/>
      <c r="I6219" s="346"/>
      <c r="J6219" s="346"/>
      <c r="K6219" s="346"/>
      <c r="L6219" s="348"/>
      <c r="M6219" s="346"/>
      <c r="N6219" s="346"/>
    </row>
    <row r="6220" spans="1:14" ht="20.100000000000001" customHeight="1">
      <c r="A6220" s="346"/>
      <c r="B6220" s="346"/>
      <c r="C6220" s="346"/>
      <c r="D6220" s="346"/>
      <c r="E6220" s="346"/>
      <c r="F6220" s="346"/>
      <c r="G6220" s="346"/>
      <c r="H6220" s="346"/>
      <c r="I6220" s="346"/>
      <c r="J6220" s="346"/>
      <c r="K6220" s="346"/>
      <c r="L6220" s="348"/>
      <c r="M6220" s="346"/>
      <c r="N6220" s="346"/>
    </row>
    <row r="6221" spans="1:14" ht="20.100000000000001" customHeight="1">
      <c r="A6221" s="346"/>
      <c r="B6221" s="346"/>
      <c r="C6221" s="346"/>
      <c r="D6221" s="346"/>
      <c r="E6221" s="346"/>
      <c r="F6221" s="346"/>
      <c r="G6221" s="346"/>
      <c r="H6221" s="346"/>
      <c r="I6221" s="346"/>
      <c r="J6221" s="346"/>
      <c r="K6221" s="346"/>
      <c r="L6221" s="348"/>
      <c r="M6221" s="346"/>
      <c r="N6221" s="346"/>
    </row>
    <row r="6222" spans="1:14" ht="20.100000000000001" customHeight="1">
      <c r="A6222" s="346"/>
      <c r="B6222" s="346"/>
      <c r="C6222" s="346"/>
      <c r="D6222" s="346"/>
      <c r="E6222" s="346"/>
      <c r="F6222" s="346"/>
      <c r="G6222" s="346"/>
      <c r="H6222" s="346"/>
      <c r="I6222" s="346"/>
      <c r="J6222" s="346"/>
      <c r="K6222" s="346"/>
      <c r="L6222" s="348"/>
      <c r="M6222" s="346"/>
      <c r="N6222" s="346"/>
    </row>
    <row r="6223" spans="1:14" ht="20.100000000000001" customHeight="1">
      <c r="A6223" s="346"/>
      <c r="B6223" s="346"/>
      <c r="C6223" s="346"/>
      <c r="D6223" s="346"/>
      <c r="E6223" s="346"/>
      <c r="F6223" s="346"/>
      <c r="G6223" s="346"/>
      <c r="H6223" s="346"/>
      <c r="I6223" s="346"/>
      <c r="J6223" s="346"/>
      <c r="K6223" s="346"/>
      <c r="L6223" s="348"/>
      <c r="M6223" s="346"/>
      <c r="N6223" s="346"/>
    </row>
    <row r="6224" spans="1:14" ht="20.100000000000001" customHeight="1">
      <c r="A6224" s="346"/>
      <c r="B6224" s="346"/>
      <c r="C6224" s="346"/>
      <c r="D6224" s="346"/>
      <c r="E6224" s="346"/>
      <c r="F6224" s="346"/>
      <c r="G6224" s="346"/>
      <c r="H6224" s="346"/>
      <c r="I6224" s="346"/>
      <c r="J6224" s="346"/>
      <c r="K6224" s="346"/>
      <c r="L6224" s="348"/>
      <c r="M6224" s="346"/>
      <c r="N6224" s="346"/>
    </row>
    <row r="6225" spans="1:14" ht="20.100000000000001" customHeight="1">
      <c r="A6225" s="346"/>
      <c r="B6225" s="346"/>
      <c r="C6225" s="346"/>
      <c r="D6225" s="346"/>
      <c r="E6225" s="346"/>
      <c r="F6225" s="346"/>
      <c r="G6225" s="346"/>
      <c r="H6225" s="346"/>
      <c r="I6225" s="346"/>
      <c r="J6225" s="346"/>
      <c r="K6225" s="346"/>
      <c r="L6225" s="348"/>
      <c r="M6225" s="346"/>
      <c r="N6225" s="346"/>
    </row>
    <row r="6226" spans="1:14" ht="20.100000000000001" customHeight="1">
      <c r="A6226" s="346"/>
      <c r="B6226" s="346"/>
      <c r="C6226" s="346"/>
      <c r="D6226" s="346"/>
      <c r="E6226" s="346"/>
      <c r="F6226" s="346"/>
      <c r="G6226" s="346"/>
      <c r="H6226" s="346"/>
      <c r="I6226" s="346"/>
      <c r="J6226" s="346"/>
      <c r="K6226" s="346"/>
      <c r="L6226" s="348"/>
      <c r="M6226" s="346"/>
      <c r="N6226" s="346"/>
    </row>
    <row r="6227" spans="1:14" ht="20.100000000000001" customHeight="1">
      <c r="A6227" s="346"/>
      <c r="B6227" s="346"/>
      <c r="C6227" s="346"/>
      <c r="D6227" s="346"/>
      <c r="E6227" s="346"/>
      <c r="F6227" s="346"/>
      <c r="G6227" s="346"/>
      <c r="H6227" s="346"/>
      <c r="I6227" s="346"/>
      <c r="J6227" s="346"/>
      <c r="K6227" s="346"/>
      <c r="L6227" s="348"/>
      <c r="M6227" s="346"/>
      <c r="N6227" s="346"/>
    </row>
    <row r="6228" spans="1:14" ht="20.100000000000001" customHeight="1">
      <c r="A6228" s="346"/>
      <c r="B6228" s="346"/>
      <c r="C6228" s="346"/>
      <c r="D6228" s="346"/>
      <c r="E6228" s="346"/>
      <c r="F6228" s="346"/>
      <c r="G6228" s="346"/>
      <c r="H6228" s="346"/>
      <c r="I6228" s="346"/>
      <c r="J6228" s="346"/>
      <c r="K6228" s="346"/>
      <c r="L6228" s="348"/>
      <c r="M6228" s="346"/>
      <c r="N6228" s="346"/>
    </row>
    <row r="6229" spans="1:14" ht="20.100000000000001" customHeight="1">
      <c r="A6229" s="346"/>
      <c r="B6229" s="346"/>
      <c r="C6229" s="346"/>
      <c r="D6229" s="346"/>
      <c r="E6229" s="346"/>
      <c r="F6229" s="346"/>
      <c r="G6229" s="346"/>
      <c r="H6229" s="346"/>
      <c r="I6229" s="346"/>
      <c r="J6229" s="346"/>
      <c r="K6229" s="346"/>
      <c r="L6229" s="348"/>
      <c r="M6229" s="346"/>
      <c r="N6229" s="346"/>
    </row>
    <row r="6230" spans="1:14" ht="20.100000000000001" customHeight="1">
      <c r="A6230" s="346"/>
      <c r="B6230" s="346"/>
      <c r="C6230" s="346"/>
      <c r="D6230" s="346"/>
      <c r="E6230" s="346"/>
      <c r="F6230" s="346"/>
      <c r="G6230" s="346"/>
      <c r="H6230" s="346"/>
      <c r="I6230" s="346"/>
      <c r="J6230" s="346"/>
      <c r="K6230" s="346"/>
      <c r="L6230" s="348"/>
      <c r="M6230" s="346"/>
      <c r="N6230" s="346"/>
    </row>
    <row r="6231" spans="1:14" ht="20.100000000000001" customHeight="1">
      <c r="A6231" s="346"/>
      <c r="B6231" s="346"/>
      <c r="C6231" s="346"/>
      <c r="D6231" s="346"/>
      <c r="E6231" s="346"/>
      <c r="F6231" s="346"/>
      <c r="G6231" s="346"/>
      <c r="H6231" s="346"/>
      <c r="I6231" s="346"/>
      <c r="J6231" s="346"/>
      <c r="K6231" s="346"/>
      <c r="L6231" s="348"/>
      <c r="M6231" s="346"/>
      <c r="N6231" s="346"/>
    </row>
    <row r="6232" spans="1:14" ht="20.100000000000001" customHeight="1">
      <c r="A6232" s="346"/>
      <c r="B6232" s="346"/>
      <c r="C6232" s="346"/>
      <c r="D6232" s="346"/>
      <c r="E6232" s="346"/>
      <c r="F6232" s="346"/>
      <c r="G6232" s="346"/>
      <c r="H6232" s="346"/>
      <c r="I6232" s="346"/>
      <c r="J6232" s="346"/>
      <c r="K6232" s="346"/>
      <c r="L6232" s="348"/>
      <c r="M6232" s="346"/>
      <c r="N6232" s="346"/>
    </row>
    <row r="6233" spans="1:14" ht="20.100000000000001" customHeight="1">
      <c r="A6233" s="346"/>
      <c r="B6233" s="346"/>
      <c r="C6233" s="346"/>
      <c r="D6233" s="346"/>
      <c r="E6233" s="346"/>
      <c r="F6233" s="346"/>
      <c r="G6233" s="346"/>
      <c r="H6233" s="346"/>
      <c r="I6233" s="346"/>
      <c r="J6233" s="346"/>
      <c r="K6233" s="346"/>
      <c r="L6233" s="348"/>
      <c r="M6233" s="346"/>
      <c r="N6233" s="346"/>
    </row>
    <row r="6234" spans="1:14" ht="20.100000000000001" customHeight="1">
      <c r="A6234" s="346"/>
      <c r="B6234" s="346"/>
      <c r="C6234" s="346"/>
      <c r="D6234" s="346"/>
      <c r="E6234" s="346"/>
      <c r="F6234" s="346"/>
      <c r="G6234" s="346"/>
      <c r="H6234" s="346"/>
      <c r="I6234" s="346"/>
      <c r="J6234" s="346"/>
      <c r="K6234" s="346"/>
      <c r="L6234" s="348"/>
      <c r="M6234" s="346"/>
      <c r="N6234" s="346"/>
    </row>
    <row r="6235" spans="1:14" ht="20.100000000000001" customHeight="1">
      <c r="A6235" s="346"/>
      <c r="B6235" s="346"/>
      <c r="C6235" s="346"/>
      <c r="D6235" s="346"/>
      <c r="E6235" s="346"/>
      <c r="F6235" s="346"/>
      <c r="G6235" s="346"/>
      <c r="H6235" s="346"/>
      <c r="I6235" s="346"/>
      <c r="J6235" s="346"/>
      <c r="K6235" s="346"/>
      <c r="L6235" s="348"/>
      <c r="M6235" s="346"/>
      <c r="N6235" s="346"/>
    </row>
    <row r="6236" spans="1:14" ht="20.100000000000001" customHeight="1">
      <c r="A6236" s="346"/>
      <c r="B6236" s="346"/>
      <c r="C6236" s="346"/>
      <c r="D6236" s="346"/>
      <c r="E6236" s="346"/>
      <c r="F6236" s="346"/>
      <c r="G6236" s="346"/>
      <c r="H6236" s="346"/>
      <c r="I6236" s="346"/>
      <c r="J6236" s="346"/>
      <c r="K6236" s="346"/>
      <c r="L6236" s="348"/>
      <c r="M6236" s="346"/>
      <c r="N6236" s="346"/>
    </row>
    <row r="6237" spans="1:14" ht="20.100000000000001" customHeight="1">
      <c r="A6237" s="346"/>
      <c r="B6237" s="346"/>
      <c r="C6237" s="346"/>
      <c r="D6237" s="346"/>
      <c r="E6237" s="346"/>
      <c r="F6237" s="346"/>
      <c r="G6237" s="346"/>
      <c r="H6237" s="346"/>
      <c r="I6237" s="346"/>
      <c r="J6237" s="346"/>
      <c r="K6237" s="346"/>
      <c r="L6237" s="348"/>
      <c r="M6237" s="346"/>
      <c r="N6237" s="346"/>
    </row>
    <row r="6238" spans="1:14" ht="20.100000000000001" customHeight="1">
      <c r="A6238" s="346"/>
      <c r="B6238" s="346"/>
      <c r="C6238" s="346"/>
      <c r="D6238" s="346"/>
      <c r="E6238" s="346"/>
      <c r="F6238" s="346"/>
      <c r="G6238" s="346"/>
      <c r="H6238" s="346"/>
      <c r="I6238" s="346"/>
      <c r="J6238" s="346"/>
      <c r="K6238" s="346"/>
      <c r="L6238" s="348"/>
      <c r="M6238" s="346"/>
      <c r="N6238" s="346"/>
    </row>
    <row r="6239" spans="1:14" ht="20.100000000000001" customHeight="1">
      <c r="A6239" s="346"/>
      <c r="B6239" s="346"/>
      <c r="C6239" s="346"/>
      <c r="D6239" s="346"/>
      <c r="E6239" s="346"/>
      <c r="F6239" s="346"/>
      <c r="G6239" s="346"/>
      <c r="H6239" s="346"/>
      <c r="I6239" s="346"/>
      <c r="J6239" s="346"/>
      <c r="K6239" s="346"/>
      <c r="L6239" s="348"/>
      <c r="M6239" s="346"/>
      <c r="N6239" s="346"/>
    </row>
    <row r="6240" spans="1:14" ht="20.100000000000001" customHeight="1">
      <c r="A6240" s="346"/>
      <c r="B6240" s="346"/>
      <c r="C6240" s="346"/>
      <c r="D6240" s="346"/>
      <c r="E6240" s="346"/>
      <c r="F6240" s="346"/>
      <c r="G6240" s="346"/>
      <c r="H6240" s="346"/>
      <c r="I6240" s="346"/>
      <c r="J6240" s="346"/>
      <c r="K6240" s="346"/>
      <c r="L6240" s="348"/>
      <c r="M6240" s="346"/>
      <c r="N6240" s="346"/>
    </row>
    <row r="6241" spans="1:14" ht="20.100000000000001" customHeight="1">
      <c r="A6241" s="346"/>
      <c r="B6241" s="346"/>
      <c r="C6241" s="346"/>
      <c r="D6241" s="346"/>
      <c r="E6241" s="346"/>
      <c r="F6241" s="346"/>
      <c r="G6241" s="346"/>
      <c r="H6241" s="346"/>
      <c r="I6241" s="346"/>
      <c r="J6241" s="346"/>
      <c r="K6241" s="346"/>
      <c r="L6241" s="348"/>
      <c r="M6241" s="346"/>
      <c r="N6241" s="346"/>
    </row>
    <row r="6242" spans="1:14" ht="20.100000000000001" customHeight="1">
      <c r="A6242" s="346"/>
      <c r="B6242" s="346"/>
      <c r="C6242" s="346"/>
      <c r="D6242" s="346"/>
      <c r="E6242" s="346"/>
      <c r="F6242" s="346"/>
      <c r="G6242" s="346"/>
      <c r="H6242" s="346"/>
      <c r="I6242" s="346"/>
      <c r="J6242" s="346"/>
      <c r="K6242" s="346"/>
      <c r="L6242" s="348"/>
      <c r="M6242" s="346"/>
      <c r="N6242" s="346"/>
    </row>
    <row r="6243" spans="1:14" ht="20.100000000000001" customHeight="1">
      <c r="A6243" s="346"/>
      <c r="B6243" s="346"/>
      <c r="C6243" s="346"/>
      <c r="D6243" s="346"/>
      <c r="E6243" s="346"/>
      <c r="F6243" s="346"/>
      <c r="G6243" s="346"/>
      <c r="H6243" s="346"/>
      <c r="I6243" s="346"/>
      <c r="J6243" s="346"/>
      <c r="K6243" s="346"/>
      <c r="L6243" s="348"/>
      <c r="M6243" s="346"/>
      <c r="N6243" s="346"/>
    </row>
    <row r="6244" spans="1:14" ht="20.100000000000001" customHeight="1">
      <c r="A6244" s="346"/>
      <c r="B6244" s="346"/>
      <c r="C6244" s="346"/>
      <c r="D6244" s="346"/>
      <c r="E6244" s="346"/>
      <c r="F6244" s="346"/>
      <c r="G6244" s="346"/>
      <c r="H6244" s="346"/>
      <c r="I6244" s="346"/>
      <c r="J6244" s="346"/>
      <c r="K6244" s="346"/>
      <c r="L6244" s="348"/>
      <c r="M6244" s="346"/>
      <c r="N6244" s="346"/>
    </row>
    <row r="6245" spans="1:14" ht="20.100000000000001" customHeight="1">
      <c r="A6245" s="346"/>
      <c r="B6245" s="346"/>
      <c r="C6245" s="346"/>
      <c r="D6245" s="346"/>
      <c r="E6245" s="346"/>
      <c r="F6245" s="346"/>
      <c r="G6245" s="346"/>
      <c r="H6245" s="346"/>
      <c r="I6245" s="346"/>
      <c r="J6245" s="346"/>
      <c r="K6245" s="346"/>
      <c r="L6245" s="348"/>
      <c r="M6245" s="346"/>
      <c r="N6245" s="346"/>
    </row>
    <row r="6246" spans="1:14" ht="20.100000000000001" customHeight="1">
      <c r="A6246" s="346"/>
      <c r="B6246" s="346"/>
      <c r="C6246" s="346"/>
      <c r="D6246" s="346"/>
      <c r="E6246" s="346"/>
      <c r="F6246" s="346"/>
      <c r="G6246" s="346"/>
      <c r="H6246" s="346"/>
      <c r="I6246" s="346"/>
      <c r="J6246" s="346"/>
      <c r="K6246" s="346"/>
      <c r="L6246" s="348"/>
      <c r="M6246" s="346"/>
      <c r="N6246" s="346"/>
    </row>
    <row r="6247" spans="1:14" ht="20.100000000000001" customHeight="1">
      <c r="A6247" s="346"/>
      <c r="B6247" s="346"/>
      <c r="C6247" s="346"/>
      <c r="D6247" s="346"/>
      <c r="E6247" s="346"/>
      <c r="F6247" s="346"/>
      <c r="G6247" s="346"/>
      <c r="H6247" s="346"/>
      <c r="I6247" s="346"/>
      <c r="J6247" s="346"/>
      <c r="K6247" s="346"/>
      <c r="L6247" s="348"/>
      <c r="M6247" s="346"/>
      <c r="N6247" s="346"/>
    </row>
    <row r="6248" spans="1:14" ht="20.100000000000001" customHeight="1">
      <c r="A6248" s="346"/>
      <c r="B6248" s="346"/>
      <c r="C6248" s="346"/>
      <c r="D6248" s="346"/>
      <c r="E6248" s="346"/>
      <c r="F6248" s="346"/>
      <c r="G6248" s="346"/>
      <c r="H6248" s="346"/>
      <c r="I6248" s="346"/>
      <c r="J6248" s="346"/>
      <c r="K6248" s="346"/>
      <c r="L6248" s="348"/>
      <c r="M6248" s="346"/>
      <c r="N6248" s="346"/>
    </row>
    <row r="6249" spans="1:14" ht="20.100000000000001" customHeight="1">
      <c r="A6249" s="346"/>
      <c r="B6249" s="346"/>
      <c r="C6249" s="346"/>
      <c r="D6249" s="346"/>
      <c r="E6249" s="346"/>
      <c r="F6249" s="346"/>
      <c r="G6249" s="346"/>
      <c r="H6249" s="346"/>
      <c r="I6249" s="346"/>
      <c r="J6249" s="346"/>
      <c r="K6249" s="346"/>
      <c r="L6249" s="348"/>
      <c r="M6249" s="346"/>
      <c r="N6249" s="346"/>
    </row>
    <row r="6250" spans="1:14" ht="20.100000000000001" customHeight="1">
      <c r="A6250" s="346"/>
      <c r="B6250" s="346"/>
      <c r="C6250" s="346"/>
      <c r="D6250" s="346"/>
      <c r="E6250" s="346"/>
      <c r="F6250" s="346"/>
      <c r="G6250" s="346"/>
      <c r="H6250" s="346"/>
      <c r="I6250" s="346"/>
      <c r="J6250" s="346"/>
      <c r="K6250" s="346"/>
      <c r="L6250" s="348"/>
      <c r="M6250" s="346"/>
      <c r="N6250" s="346"/>
    </row>
    <row r="6251" spans="1:14" ht="20.100000000000001" customHeight="1">
      <c r="A6251" s="346"/>
      <c r="B6251" s="346"/>
      <c r="C6251" s="346"/>
      <c r="D6251" s="346"/>
      <c r="E6251" s="347"/>
      <c r="F6251" s="346"/>
      <c r="G6251" s="346"/>
      <c r="H6251" s="346"/>
      <c r="I6251" s="346"/>
      <c r="J6251" s="346"/>
      <c r="K6251" s="346"/>
      <c r="L6251" s="348"/>
      <c r="M6251" s="346"/>
      <c r="N6251" s="346"/>
    </row>
    <row r="6252" spans="1:14" ht="20.100000000000001" customHeight="1">
      <c r="A6252" s="346"/>
      <c r="B6252" s="346"/>
      <c r="C6252" s="346"/>
      <c r="D6252" s="346"/>
      <c r="E6252" s="347"/>
      <c r="F6252" s="346"/>
      <c r="G6252" s="346"/>
      <c r="H6252" s="346"/>
      <c r="I6252" s="346"/>
      <c r="J6252" s="346"/>
      <c r="K6252" s="346"/>
      <c r="L6252" s="348"/>
      <c r="M6252" s="346"/>
      <c r="N6252" s="346"/>
    </row>
    <row r="6253" spans="1:14" ht="20.100000000000001" customHeight="1">
      <c r="A6253" s="346"/>
      <c r="B6253" s="346"/>
      <c r="C6253" s="346"/>
      <c r="D6253" s="346"/>
      <c r="E6253" s="346"/>
      <c r="F6253" s="346"/>
      <c r="G6253" s="346"/>
      <c r="H6253" s="346"/>
      <c r="I6253" s="346"/>
      <c r="J6253" s="346"/>
      <c r="K6253" s="346"/>
      <c r="L6253" s="348"/>
      <c r="M6253" s="346"/>
      <c r="N6253" s="346"/>
    </row>
    <row r="6254" spans="1:14" ht="20.100000000000001" customHeight="1">
      <c r="A6254" s="346"/>
      <c r="B6254" s="346"/>
      <c r="C6254" s="346"/>
      <c r="D6254" s="346"/>
      <c r="E6254" s="346"/>
      <c r="F6254" s="346"/>
      <c r="G6254" s="346"/>
      <c r="H6254" s="346"/>
      <c r="I6254" s="346"/>
      <c r="J6254" s="346"/>
      <c r="K6254" s="346"/>
      <c r="L6254" s="348"/>
      <c r="M6254" s="346"/>
      <c r="N6254" s="346"/>
    </row>
    <row r="6255" spans="1:14" ht="20.100000000000001" customHeight="1">
      <c r="A6255" s="346"/>
      <c r="B6255" s="346"/>
      <c r="C6255" s="346"/>
      <c r="D6255" s="346"/>
      <c r="E6255" s="346"/>
      <c r="F6255" s="346"/>
      <c r="G6255" s="346"/>
      <c r="H6255" s="346"/>
      <c r="I6255" s="346"/>
      <c r="J6255" s="346"/>
      <c r="K6255" s="346"/>
      <c r="L6255" s="348"/>
      <c r="M6255" s="346"/>
      <c r="N6255" s="346"/>
    </row>
    <row r="6256" spans="1:14" ht="20.100000000000001" customHeight="1">
      <c r="A6256" s="346"/>
      <c r="B6256" s="346"/>
      <c r="C6256" s="346"/>
      <c r="D6256" s="346"/>
      <c r="E6256" s="346"/>
      <c r="F6256" s="346"/>
      <c r="G6256" s="346"/>
      <c r="H6256" s="346"/>
      <c r="I6256" s="346"/>
      <c r="J6256" s="346"/>
      <c r="K6256" s="346"/>
      <c r="L6256" s="348"/>
      <c r="M6256" s="346"/>
      <c r="N6256" s="346"/>
    </row>
    <row r="6257" spans="1:14" ht="20.100000000000001" customHeight="1">
      <c r="A6257" s="346"/>
      <c r="B6257" s="346"/>
      <c r="C6257" s="346"/>
      <c r="D6257" s="346"/>
      <c r="E6257" s="346"/>
      <c r="F6257" s="346"/>
      <c r="G6257" s="346"/>
      <c r="H6257" s="346"/>
      <c r="I6257" s="346"/>
      <c r="J6257" s="346"/>
      <c r="K6257" s="346"/>
      <c r="L6257" s="348"/>
      <c r="M6257" s="346"/>
      <c r="N6257" s="346"/>
    </row>
    <row r="6258" spans="1:14" ht="20.100000000000001" customHeight="1">
      <c r="A6258" s="346"/>
      <c r="B6258" s="346"/>
      <c r="C6258" s="346"/>
      <c r="D6258" s="346"/>
      <c r="E6258" s="346"/>
      <c r="F6258" s="346"/>
      <c r="G6258" s="346"/>
      <c r="H6258" s="346"/>
      <c r="I6258" s="346"/>
      <c r="J6258" s="346"/>
      <c r="K6258" s="346"/>
      <c r="L6258" s="348"/>
      <c r="M6258" s="346"/>
      <c r="N6258" s="346"/>
    </row>
    <row r="6259" spans="1:14" ht="20.100000000000001" customHeight="1">
      <c r="A6259" s="346"/>
      <c r="B6259" s="346"/>
      <c r="C6259" s="346"/>
      <c r="D6259" s="346"/>
      <c r="E6259" s="346"/>
      <c r="F6259" s="346"/>
      <c r="G6259" s="346"/>
      <c r="H6259" s="346"/>
      <c r="I6259" s="346"/>
      <c r="J6259" s="346"/>
      <c r="K6259" s="346"/>
      <c r="L6259" s="348"/>
      <c r="M6259" s="346"/>
      <c r="N6259" s="346"/>
    </row>
    <row r="6260" spans="1:14" ht="20.100000000000001" customHeight="1">
      <c r="A6260" s="346"/>
      <c r="B6260" s="346"/>
      <c r="C6260" s="346"/>
      <c r="D6260" s="346"/>
      <c r="E6260" s="346"/>
      <c r="F6260" s="346"/>
      <c r="G6260" s="346"/>
      <c r="H6260" s="346"/>
      <c r="I6260" s="346"/>
      <c r="J6260" s="346"/>
      <c r="K6260" s="346"/>
      <c r="L6260" s="348"/>
      <c r="M6260" s="346"/>
      <c r="N6260" s="346"/>
    </row>
    <row r="6261" spans="1:14" ht="20.100000000000001" customHeight="1">
      <c r="A6261" s="346"/>
      <c r="B6261" s="346"/>
      <c r="C6261" s="346"/>
      <c r="D6261" s="346"/>
      <c r="E6261" s="346"/>
      <c r="F6261" s="346"/>
      <c r="G6261" s="346"/>
      <c r="H6261" s="346"/>
      <c r="I6261" s="346"/>
      <c r="J6261" s="346"/>
      <c r="K6261" s="346"/>
      <c r="L6261" s="348"/>
      <c r="M6261" s="346"/>
      <c r="N6261" s="346"/>
    </row>
    <row r="6262" spans="1:14" ht="20.100000000000001" customHeight="1">
      <c r="A6262" s="346"/>
      <c r="B6262" s="346"/>
      <c r="C6262" s="346"/>
      <c r="D6262" s="346"/>
      <c r="E6262" s="346"/>
      <c r="F6262" s="346"/>
      <c r="G6262" s="346"/>
      <c r="H6262" s="346"/>
      <c r="I6262" s="346"/>
      <c r="J6262" s="346"/>
      <c r="K6262" s="346"/>
      <c r="L6262" s="348"/>
      <c r="M6262" s="346"/>
      <c r="N6262" s="346"/>
    </row>
    <row r="6263" spans="1:14" ht="20.100000000000001" customHeight="1">
      <c r="A6263" s="346"/>
      <c r="B6263" s="346"/>
      <c r="C6263" s="346"/>
      <c r="D6263" s="346"/>
      <c r="E6263" s="346"/>
      <c r="F6263" s="346"/>
      <c r="G6263" s="346"/>
      <c r="H6263" s="346"/>
      <c r="I6263" s="346"/>
      <c r="J6263" s="346"/>
      <c r="K6263" s="346"/>
      <c r="L6263" s="348"/>
      <c r="M6263" s="346"/>
      <c r="N6263" s="346"/>
    </row>
    <row r="6264" spans="1:14" ht="20.100000000000001" customHeight="1">
      <c r="A6264" s="346"/>
      <c r="B6264" s="346"/>
      <c r="C6264" s="346"/>
      <c r="D6264" s="346"/>
      <c r="E6264" s="346"/>
      <c r="F6264" s="346"/>
      <c r="G6264" s="346"/>
      <c r="H6264" s="346"/>
      <c r="I6264" s="346"/>
      <c r="J6264" s="346"/>
      <c r="K6264" s="346"/>
      <c r="L6264" s="348"/>
      <c r="M6264" s="346"/>
      <c r="N6264" s="346"/>
    </row>
    <row r="6265" spans="1:14" ht="20.100000000000001" customHeight="1">
      <c r="A6265" s="346"/>
      <c r="B6265" s="346"/>
      <c r="C6265" s="346"/>
      <c r="D6265" s="346"/>
      <c r="E6265" s="346"/>
      <c r="F6265" s="346"/>
      <c r="G6265" s="346"/>
      <c r="H6265" s="346"/>
      <c r="I6265" s="346"/>
      <c r="J6265" s="346"/>
      <c r="K6265" s="346"/>
      <c r="L6265" s="348"/>
      <c r="M6265" s="346"/>
      <c r="N6265" s="346"/>
    </row>
    <row r="6266" spans="1:14" ht="20.100000000000001" customHeight="1">
      <c r="A6266" s="346"/>
      <c r="B6266" s="346"/>
      <c r="C6266" s="346"/>
      <c r="D6266" s="346"/>
      <c r="E6266" s="346"/>
      <c r="F6266" s="346"/>
      <c r="G6266" s="346"/>
      <c r="H6266" s="346"/>
      <c r="I6266" s="346"/>
      <c r="J6266" s="346"/>
      <c r="K6266" s="346"/>
      <c r="L6266" s="348"/>
      <c r="M6266" s="346"/>
      <c r="N6266" s="346"/>
    </row>
    <row r="6267" spans="1:14" ht="20.100000000000001" customHeight="1">
      <c r="A6267" s="346"/>
      <c r="B6267" s="346"/>
      <c r="C6267" s="346"/>
      <c r="D6267" s="346"/>
      <c r="E6267" s="346"/>
      <c r="F6267" s="346"/>
      <c r="G6267" s="346"/>
      <c r="H6267" s="346"/>
      <c r="I6267" s="346"/>
      <c r="J6267" s="346"/>
      <c r="K6267" s="346"/>
      <c r="L6267" s="348"/>
      <c r="M6267" s="346"/>
      <c r="N6267" s="346"/>
    </row>
    <row r="6268" spans="1:14" ht="20.100000000000001" customHeight="1">
      <c r="A6268" s="346"/>
      <c r="B6268" s="346"/>
      <c r="C6268" s="346"/>
      <c r="D6268" s="346"/>
      <c r="E6268" s="346"/>
      <c r="F6268" s="346"/>
      <c r="G6268" s="346"/>
      <c r="H6268" s="346"/>
      <c r="I6268" s="346"/>
      <c r="J6268" s="346"/>
      <c r="K6268" s="346"/>
      <c r="L6268" s="348"/>
      <c r="M6268" s="346"/>
      <c r="N6268" s="346"/>
    </row>
    <row r="6269" spans="1:14" ht="20.100000000000001" customHeight="1">
      <c r="A6269" s="346"/>
      <c r="B6269" s="346"/>
      <c r="C6269" s="346"/>
      <c r="D6269" s="346"/>
      <c r="E6269" s="346"/>
      <c r="F6269" s="346"/>
      <c r="G6269" s="346"/>
      <c r="H6269" s="346"/>
      <c r="I6269" s="346"/>
      <c r="J6269" s="346"/>
      <c r="K6269" s="346"/>
      <c r="L6269" s="348"/>
      <c r="M6269" s="346"/>
      <c r="N6269" s="346"/>
    </row>
    <row r="6270" spans="1:14" ht="20.100000000000001" customHeight="1">
      <c r="A6270" s="346"/>
      <c r="B6270" s="346"/>
      <c r="C6270" s="346"/>
      <c r="D6270" s="346"/>
      <c r="E6270" s="347"/>
      <c r="F6270" s="346"/>
      <c r="G6270" s="346"/>
      <c r="H6270" s="346"/>
      <c r="I6270" s="346"/>
      <c r="J6270" s="346"/>
      <c r="K6270" s="346"/>
      <c r="L6270" s="348"/>
      <c r="M6270" s="346"/>
      <c r="N6270" s="346"/>
    </row>
    <row r="6271" spans="1:14" ht="20.100000000000001" customHeight="1">
      <c r="A6271" s="346"/>
      <c r="B6271" s="346"/>
      <c r="C6271" s="346"/>
      <c r="D6271" s="346"/>
      <c r="E6271" s="347"/>
      <c r="F6271" s="346"/>
      <c r="G6271" s="346"/>
      <c r="H6271" s="346"/>
      <c r="I6271" s="346"/>
      <c r="J6271" s="346"/>
      <c r="K6271" s="346"/>
      <c r="L6271" s="348"/>
      <c r="M6271" s="346"/>
      <c r="N6271" s="346"/>
    </row>
    <row r="6272" spans="1:14" ht="20.100000000000001" customHeight="1">
      <c r="A6272" s="346"/>
      <c r="B6272" s="346"/>
      <c r="C6272" s="346"/>
      <c r="D6272" s="346"/>
      <c r="E6272" s="346"/>
      <c r="F6272" s="346"/>
      <c r="G6272" s="346"/>
      <c r="H6272" s="346"/>
      <c r="I6272" s="346"/>
      <c r="J6272" s="346"/>
      <c r="K6272" s="346"/>
      <c r="L6272" s="348"/>
      <c r="M6272" s="346"/>
      <c r="N6272" s="346"/>
    </row>
    <row r="6273" spans="1:14" ht="20.100000000000001" customHeight="1">
      <c r="A6273" s="346"/>
      <c r="B6273" s="346"/>
      <c r="C6273" s="346"/>
      <c r="D6273" s="346"/>
      <c r="E6273" s="346"/>
      <c r="F6273" s="346"/>
      <c r="G6273" s="346"/>
      <c r="H6273" s="346"/>
      <c r="I6273" s="346"/>
      <c r="J6273" s="346"/>
      <c r="K6273" s="346"/>
      <c r="L6273" s="348"/>
      <c r="M6273" s="346"/>
      <c r="N6273" s="346"/>
    </row>
    <row r="6274" spans="1:14" ht="20.100000000000001" customHeight="1">
      <c r="A6274" s="346"/>
      <c r="B6274" s="346"/>
      <c r="C6274" s="346"/>
      <c r="D6274" s="346"/>
      <c r="E6274" s="347"/>
      <c r="F6274" s="346"/>
      <c r="G6274" s="346"/>
      <c r="H6274" s="346"/>
      <c r="I6274" s="346"/>
      <c r="J6274" s="346"/>
      <c r="K6274" s="346"/>
      <c r="L6274" s="348"/>
      <c r="M6274" s="346"/>
      <c r="N6274" s="346"/>
    </row>
    <row r="6275" spans="1:14" ht="20.100000000000001" customHeight="1">
      <c r="A6275" s="346"/>
      <c r="B6275" s="346"/>
      <c r="C6275" s="346"/>
      <c r="D6275" s="346"/>
      <c r="E6275" s="347"/>
      <c r="F6275" s="346"/>
      <c r="G6275" s="346"/>
      <c r="H6275" s="346"/>
      <c r="I6275" s="346"/>
      <c r="J6275" s="346"/>
      <c r="K6275" s="346"/>
      <c r="L6275" s="348"/>
      <c r="M6275" s="346"/>
      <c r="N6275" s="346"/>
    </row>
    <row r="6276" spans="1:14" ht="20.100000000000001" customHeight="1">
      <c r="A6276" s="346"/>
      <c r="B6276" s="346"/>
      <c r="C6276" s="346"/>
      <c r="D6276" s="346"/>
      <c r="E6276" s="347"/>
      <c r="F6276" s="346"/>
      <c r="G6276" s="346"/>
      <c r="H6276" s="346"/>
      <c r="I6276" s="346"/>
      <c r="J6276" s="346"/>
      <c r="K6276" s="346"/>
      <c r="L6276" s="348"/>
      <c r="M6276" s="346"/>
      <c r="N6276" s="346"/>
    </row>
    <row r="6277" spans="1:14" ht="20.100000000000001" customHeight="1">
      <c r="A6277" s="346"/>
      <c r="B6277" s="346"/>
      <c r="C6277" s="346"/>
      <c r="D6277" s="346"/>
      <c r="E6277" s="346"/>
      <c r="F6277" s="346"/>
      <c r="G6277" s="346"/>
      <c r="H6277" s="346"/>
      <c r="I6277" s="346"/>
      <c r="J6277" s="346"/>
      <c r="K6277" s="346"/>
      <c r="L6277" s="348"/>
      <c r="M6277" s="346"/>
      <c r="N6277" s="346"/>
    </row>
    <row r="6278" spans="1:14" ht="20.100000000000001" customHeight="1">
      <c r="A6278" s="346"/>
      <c r="B6278" s="346"/>
      <c r="C6278" s="346"/>
      <c r="D6278" s="346"/>
      <c r="E6278" s="346"/>
      <c r="F6278" s="346"/>
      <c r="G6278" s="346"/>
      <c r="H6278" s="346"/>
      <c r="I6278" s="346"/>
      <c r="J6278" s="346"/>
      <c r="K6278" s="346"/>
      <c r="L6278" s="348"/>
      <c r="M6278" s="346"/>
      <c r="N6278" s="346"/>
    </row>
    <row r="6279" spans="1:14" ht="20.100000000000001" customHeight="1">
      <c r="A6279" s="346"/>
      <c r="B6279" s="346"/>
      <c r="C6279" s="346"/>
      <c r="D6279" s="346"/>
      <c r="E6279" s="346"/>
      <c r="F6279" s="346"/>
      <c r="G6279" s="346"/>
      <c r="H6279" s="346"/>
      <c r="I6279" s="346"/>
      <c r="J6279" s="346"/>
      <c r="K6279" s="346"/>
      <c r="L6279" s="348"/>
      <c r="M6279" s="346"/>
      <c r="N6279" s="346"/>
    </row>
    <row r="6280" spans="1:14" ht="20.100000000000001" customHeight="1">
      <c r="A6280" s="346"/>
      <c r="B6280" s="346"/>
      <c r="C6280" s="346"/>
      <c r="D6280" s="346"/>
      <c r="E6280" s="346"/>
      <c r="F6280" s="346"/>
      <c r="G6280" s="346"/>
      <c r="H6280" s="346"/>
      <c r="I6280" s="346"/>
      <c r="J6280" s="346"/>
      <c r="K6280" s="346"/>
      <c r="L6280" s="348"/>
      <c r="M6280" s="346"/>
      <c r="N6280" s="346"/>
    </row>
    <row r="6281" spans="1:14" ht="20.100000000000001" customHeight="1">
      <c r="A6281" s="346"/>
      <c r="B6281" s="346"/>
      <c r="C6281" s="346"/>
      <c r="D6281" s="346"/>
      <c r="E6281" s="346"/>
      <c r="F6281" s="346"/>
      <c r="G6281" s="346"/>
      <c r="H6281" s="346"/>
      <c r="I6281" s="346"/>
      <c r="J6281" s="346"/>
      <c r="K6281" s="346"/>
      <c r="L6281" s="348"/>
      <c r="M6281" s="346"/>
      <c r="N6281" s="346"/>
    </row>
    <row r="6282" spans="1:14" ht="20.100000000000001" customHeight="1">
      <c r="A6282" s="346"/>
      <c r="B6282" s="346"/>
      <c r="C6282" s="346"/>
      <c r="D6282" s="346"/>
      <c r="E6282" s="346"/>
      <c r="F6282" s="346"/>
      <c r="G6282" s="346"/>
      <c r="H6282" s="346"/>
      <c r="I6282" s="346"/>
      <c r="J6282" s="346"/>
      <c r="K6282" s="346"/>
      <c r="L6282" s="348"/>
      <c r="M6282" s="346"/>
      <c r="N6282" s="346"/>
    </row>
    <row r="6283" spans="1:14" ht="20.100000000000001" customHeight="1">
      <c r="A6283" s="346"/>
      <c r="B6283" s="346"/>
      <c r="C6283" s="346"/>
      <c r="D6283" s="346"/>
      <c r="E6283" s="346"/>
      <c r="F6283" s="346"/>
      <c r="G6283" s="346"/>
      <c r="H6283" s="346"/>
      <c r="I6283" s="346"/>
      <c r="J6283" s="346"/>
      <c r="K6283" s="346"/>
      <c r="L6283" s="348"/>
      <c r="M6283" s="346"/>
      <c r="N6283" s="346"/>
    </row>
    <row r="6284" spans="1:14" ht="20.100000000000001" customHeight="1">
      <c r="A6284" s="346"/>
      <c r="B6284" s="346"/>
      <c r="C6284" s="346"/>
      <c r="D6284" s="346"/>
      <c r="E6284" s="346"/>
      <c r="F6284" s="346"/>
      <c r="G6284" s="346"/>
      <c r="H6284" s="346"/>
      <c r="I6284" s="346"/>
      <c r="J6284" s="346"/>
      <c r="K6284" s="346"/>
      <c r="L6284" s="348"/>
      <c r="M6284" s="346"/>
      <c r="N6284" s="346"/>
    </row>
    <row r="6285" spans="1:14" ht="20.100000000000001" customHeight="1">
      <c r="A6285" s="346"/>
      <c r="B6285" s="346"/>
      <c r="C6285" s="346"/>
      <c r="D6285" s="346"/>
      <c r="E6285" s="346"/>
      <c r="F6285" s="346"/>
      <c r="G6285" s="346"/>
      <c r="H6285" s="346"/>
      <c r="I6285" s="346"/>
      <c r="J6285" s="346"/>
      <c r="K6285" s="346"/>
      <c r="L6285" s="348"/>
      <c r="M6285" s="346"/>
      <c r="N6285" s="346"/>
    </row>
    <row r="6286" spans="1:14" ht="20.100000000000001" customHeight="1">
      <c r="A6286" s="346"/>
      <c r="B6286" s="346"/>
      <c r="C6286" s="346"/>
      <c r="D6286" s="346"/>
      <c r="E6286" s="346"/>
      <c r="F6286" s="346"/>
      <c r="G6286" s="346"/>
      <c r="H6286" s="346"/>
      <c r="I6286" s="346"/>
      <c r="J6286" s="346"/>
      <c r="K6286" s="346"/>
      <c r="L6286" s="348"/>
      <c r="M6286" s="346"/>
      <c r="N6286" s="346"/>
    </row>
    <row r="6287" spans="1:14" ht="20.100000000000001" customHeight="1">
      <c r="A6287" s="346"/>
      <c r="B6287" s="346"/>
      <c r="C6287" s="346"/>
      <c r="D6287" s="346"/>
      <c r="E6287" s="346"/>
      <c r="F6287" s="346"/>
      <c r="G6287" s="346"/>
      <c r="H6287" s="346"/>
      <c r="I6287" s="346"/>
      <c r="J6287" s="346"/>
      <c r="K6287" s="346"/>
      <c r="L6287" s="348"/>
      <c r="M6287" s="346"/>
      <c r="N6287" s="346"/>
    </row>
    <row r="6288" spans="1:14" ht="20.100000000000001" customHeight="1">
      <c r="A6288" s="346"/>
      <c r="B6288" s="346"/>
      <c r="C6288" s="346"/>
      <c r="D6288" s="346"/>
      <c r="E6288" s="346"/>
      <c r="F6288" s="346"/>
      <c r="G6288" s="346"/>
      <c r="H6288" s="346"/>
      <c r="I6288" s="346"/>
      <c r="J6288" s="346"/>
      <c r="K6288" s="346"/>
      <c r="L6288" s="348"/>
      <c r="M6288" s="346"/>
      <c r="N6288" s="346"/>
    </row>
    <row r="6289" spans="1:14" ht="20.100000000000001" customHeight="1">
      <c r="A6289" s="346"/>
      <c r="B6289" s="346"/>
      <c r="C6289" s="346"/>
      <c r="D6289" s="346"/>
      <c r="E6289" s="346"/>
      <c r="F6289" s="346"/>
      <c r="G6289" s="346"/>
      <c r="H6289" s="346"/>
      <c r="I6289" s="346"/>
      <c r="J6289" s="346"/>
      <c r="K6289" s="346"/>
      <c r="L6289" s="348"/>
      <c r="M6289" s="346"/>
      <c r="N6289" s="346"/>
    </row>
    <row r="6290" spans="1:14" ht="20.100000000000001" customHeight="1">
      <c r="A6290" s="346"/>
      <c r="B6290" s="346"/>
      <c r="C6290" s="346"/>
      <c r="D6290" s="346"/>
      <c r="E6290" s="346"/>
      <c r="F6290" s="346"/>
      <c r="G6290" s="346"/>
      <c r="H6290" s="346"/>
      <c r="I6290" s="346"/>
      <c r="J6290" s="346"/>
      <c r="K6290" s="346"/>
      <c r="L6290" s="348"/>
      <c r="M6290" s="346"/>
      <c r="N6290" s="346"/>
    </row>
    <row r="6291" spans="1:14" ht="20.100000000000001" customHeight="1">
      <c r="A6291" s="346"/>
      <c r="B6291" s="346"/>
      <c r="C6291" s="346"/>
      <c r="D6291" s="346"/>
      <c r="E6291" s="346"/>
      <c r="F6291" s="346"/>
      <c r="G6291" s="346"/>
      <c r="H6291" s="346"/>
      <c r="I6291" s="346"/>
      <c r="J6291" s="346"/>
      <c r="K6291" s="346"/>
      <c r="L6291" s="348"/>
      <c r="M6291" s="346"/>
      <c r="N6291" s="346"/>
    </row>
    <row r="6292" spans="1:14" ht="20.100000000000001" customHeight="1">
      <c r="A6292" s="346"/>
      <c r="B6292" s="346"/>
      <c r="C6292" s="346"/>
      <c r="D6292" s="346"/>
      <c r="E6292" s="346"/>
      <c r="F6292" s="346"/>
      <c r="G6292" s="346"/>
      <c r="H6292" s="346"/>
      <c r="I6292" s="346"/>
      <c r="J6292" s="346"/>
      <c r="K6292" s="346"/>
      <c r="L6292" s="348"/>
      <c r="M6292" s="346"/>
      <c r="N6292" s="346"/>
    </row>
    <row r="6293" spans="1:14" ht="20.100000000000001" customHeight="1">
      <c r="A6293" s="346"/>
      <c r="B6293" s="346"/>
      <c r="C6293" s="346"/>
      <c r="D6293" s="346"/>
      <c r="E6293" s="346"/>
      <c r="F6293" s="346"/>
      <c r="G6293" s="346"/>
      <c r="H6293" s="346"/>
      <c r="I6293" s="346"/>
      <c r="J6293" s="346"/>
      <c r="K6293" s="346"/>
      <c r="L6293" s="348"/>
      <c r="M6293" s="346"/>
      <c r="N6293" s="346"/>
    </row>
    <row r="6294" spans="1:14" ht="20.100000000000001" customHeight="1">
      <c r="A6294" s="346"/>
      <c r="B6294" s="346"/>
      <c r="C6294" s="346"/>
      <c r="D6294" s="346"/>
      <c r="E6294" s="346"/>
      <c r="F6294" s="346"/>
      <c r="G6294" s="346"/>
      <c r="H6294" s="346"/>
      <c r="I6294" s="346"/>
      <c r="J6294" s="346"/>
      <c r="K6294" s="346"/>
      <c r="L6294" s="348"/>
      <c r="M6294" s="346"/>
      <c r="N6294" s="346"/>
    </row>
    <row r="6295" spans="1:14" ht="20.100000000000001" customHeight="1">
      <c r="A6295" s="346"/>
      <c r="B6295" s="346"/>
      <c r="C6295" s="346"/>
      <c r="D6295" s="346"/>
      <c r="E6295" s="346"/>
      <c r="F6295" s="346"/>
      <c r="G6295" s="346"/>
      <c r="H6295" s="346"/>
      <c r="I6295" s="346"/>
      <c r="J6295" s="346"/>
      <c r="K6295" s="346"/>
      <c r="L6295" s="348"/>
      <c r="M6295" s="346"/>
      <c r="N6295" s="346"/>
    </row>
    <row r="6296" spans="1:14" ht="20.100000000000001" customHeight="1">
      <c r="A6296" s="346"/>
      <c r="B6296" s="346"/>
      <c r="C6296" s="346"/>
      <c r="D6296" s="346"/>
      <c r="E6296" s="346"/>
      <c r="F6296" s="346"/>
      <c r="G6296" s="346"/>
      <c r="H6296" s="346"/>
      <c r="I6296" s="346"/>
      <c r="J6296" s="346"/>
      <c r="K6296" s="346"/>
      <c r="L6296" s="348"/>
      <c r="M6296" s="346"/>
      <c r="N6296" s="346"/>
    </row>
    <row r="6297" spans="1:14" ht="20.100000000000001" customHeight="1">
      <c r="A6297" s="346"/>
      <c r="B6297" s="346"/>
      <c r="C6297" s="346"/>
      <c r="D6297" s="346"/>
      <c r="E6297" s="346"/>
      <c r="F6297" s="346"/>
      <c r="G6297" s="346"/>
      <c r="H6297" s="346"/>
      <c r="I6297" s="346"/>
      <c r="J6297" s="346"/>
      <c r="K6297" s="346"/>
      <c r="L6297" s="348"/>
      <c r="M6297" s="346"/>
      <c r="N6297" s="346"/>
    </row>
    <row r="6298" spans="1:14" ht="20.100000000000001" customHeight="1">
      <c r="A6298" s="346"/>
      <c r="B6298" s="346"/>
      <c r="C6298" s="346"/>
      <c r="D6298" s="346"/>
      <c r="E6298" s="346"/>
      <c r="F6298" s="346"/>
      <c r="G6298" s="346"/>
      <c r="H6298" s="346"/>
      <c r="I6298" s="346"/>
      <c r="J6298" s="346"/>
      <c r="K6298" s="346"/>
      <c r="L6298" s="348"/>
      <c r="M6298" s="346"/>
      <c r="N6298" s="346"/>
    </row>
    <row r="6299" spans="1:14" ht="20.100000000000001" customHeight="1">
      <c r="A6299" s="346"/>
      <c r="B6299" s="346"/>
      <c r="C6299" s="346"/>
      <c r="D6299" s="346"/>
      <c r="E6299" s="346"/>
      <c r="F6299" s="346"/>
      <c r="G6299" s="346"/>
      <c r="H6299" s="346"/>
      <c r="I6299" s="346"/>
      <c r="J6299" s="346"/>
      <c r="K6299" s="346"/>
      <c r="L6299" s="348"/>
      <c r="M6299" s="346"/>
      <c r="N6299" s="346"/>
    </row>
    <row r="6300" spans="1:14" ht="20.100000000000001" customHeight="1">
      <c r="A6300" s="346"/>
      <c r="B6300" s="346"/>
      <c r="C6300" s="346"/>
      <c r="D6300" s="346"/>
      <c r="E6300" s="346"/>
      <c r="F6300" s="346"/>
      <c r="G6300" s="346"/>
      <c r="H6300" s="346"/>
      <c r="I6300" s="346"/>
      <c r="J6300" s="346"/>
      <c r="K6300" s="346"/>
      <c r="L6300" s="348"/>
      <c r="M6300" s="346"/>
      <c r="N6300" s="346"/>
    </row>
    <row r="6301" spans="1:14" ht="20.100000000000001" customHeight="1">
      <c r="A6301" s="346"/>
      <c r="B6301" s="346"/>
      <c r="C6301" s="346"/>
      <c r="D6301" s="346"/>
      <c r="E6301" s="346"/>
      <c r="F6301" s="346"/>
      <c r="G6301" s="346"/>
      <c r="H6301" s="346"/>
      <c r="I6301" s="346"/>
      <c r="J6301" s="346"/>
      <c r="K6301" s="346"/>
      <c r="L6301" s="348"/>
      <c r="M6301" s="346"/>
      <c r="N6301" s="346"/>
    </row>
    <row r="6302" spans="1:14" ht="20.100000000000001" customHeight="1">
      <c r="A6302" s="346"/>
      <c r="B6302" s="346"/>
      <c r="C6302" s="346"/>
      <c r="D6302" s="346"/>
      <c r="E6302" s="346"/>
      <c r="F6302" s="346"/>
      <c r="G6302" s="346"/>
      <c r="H6302" s="346"/>
      <c r="I6302" s="346"/>
      <c r="J6302" s="346"/>
      <c r="K6302" s="346"/>
      <c r="L6302" s="348"/>
      <c r="M6302" s="346"/>
      <c r="N6302" s="346"/>
    </row>
    <row r="6303" spans="1:14" ht="20.100000000000001" customHeight="1">
      <c r="A6303" s="346"/>
      <c r="B6303" s="346"/>
      <c r="C6303" s="346"/>
      <c r="D6303" s="346"/>
      <c r="E6303" s="346"/>
      <c r="F6303" s="346"/>
      <c r="G6303" s="346"/>
      <c r="H6303" s="346"/>
      <c r="I6303" s="346"/>
      <c r="J6303" s="346"/>
      <c r="K6303" s="346"/>
      <c r="L6303" s="348"/>
      <c r="M6303" s="346"/>
      <c r="N6303" s="346"/>
    </row>
    <row r="6304" spans="1:14" ht="20.100000000000001" customHeight="1">
      <c r="A6304" s="346"/>
      <c r="B6304" s="346"/>
      <c r="C6304" s="346"/>
      <c r="D6304" s="346"/>
      <c r="E6304" s="346"/>
      <c r="F6304" s="346"/>
      <c r="G6304" s="346"/>
      <c r="H6304" s="346"/>
      <c r="I6304" s="346"/>
      <c r="J6304" s="346"/>
      <c r="K6304" s="346"/>
      <c r="L6304" s="348"/>
      <c r="M6304" s="346"/>
      <c r="N6304" s="346"/>
    </row>
    <row r="6305" spans="1:14" ht="20.100000000000001" customHeight="1">
      <c r="A6305" s="346"/>
      <c r="B6305" s="346"/>
      <c r="C6305" s="346"/>
      <c r="D6305" s="346"/>
      <c r="E6305" s="346"/>
      <c r="F6305" s="346"/>
      <c r="G6305" s="346"/>
      <c r="H6305" s="346"/>
      <c r="I6305" s="346"/>
      <c r="J6305" s="346"/>
      <c r="K6305" s="346"/>
      <c r="L6305" s="348"/>
      <c r="M6305" s="346"/>
      <c r="N6305" s="346"/>
    </row>
    <row r="6306" spans="1:14" ht="20.100000000000001" customHeight="1">
      <c r="A6306" s="346"/>
      <c r="B6306" s="346"/>
      <c r="C6306" s="346"/>
      <c r="D6306" s="346"/>
      <c r="E6306" s="346"/>
      <c r="F6306" s="346"/>
      <c r="G6306" s="346"/>
      <c r="H6306" s="346"/>
      <c r="I6306" s="346"/>
      <c r="J6306" s="346"/>
      <c r="K6306" s="346"/>
      <c r="L6306" s="348"/>
      <c r="M6306" s="346"/>
      <c r="N6306" s="346"/>
    </row>
    <row r="6307" spans="1:14" ht="20.100000000000001" customHeight="1">
      <c r="A6307" s="346"/>
      <c r="B6307" s="346"/>
      <c r="C6307" s="346"/>
      <c r="D6307" s="346"/>
      <c r="E6307" s="346"/>
      <c r="F6307" s="346"/>
      <c r="G6307" s="346"/>
      <c r="H6307" s="346"/>
      <c r="I6307" s="346"/>
      <c r="J6307" s="346"/>
      <c r="K6307" s="346"/>
      <c r="L6307" s="348"/>
      <c r="M6307" s="346"/>
      <c r="N6307" s="346"/>
    </row>
    <row r="6308" spans="1:14" ht="20.100000000000001" customHeight="1">
      <c r="A6308" s="346"/>
      <c r="B6308" s="346"/>
      <c r="C6308" s="346"/>
      <c r="D6308" s="346"/>
      <c r="E6308" s="346"/>
      <c r="F6308" s="346"/>
      <c r="G6308" s="346"/>
      <c r="H6308" s="346"/>
      <c r="I6308" s="346"/>
      <c r="J6308" s="346"/>
      <c r="K6308" s="346"/>
      <c r="L6308" s="348"/>
      <c r="M6308" s="346"/>
      <c r="N6308" s="346"/>
    </row>
    <row r="6309" spans="1:14" ht="20.100000000000001" customHeight="1">
      <c r="A6309" s="346"/>
      <c r="B6309" s="346"/>
      <c r="C6309" s="346"/>
      <c r="D6309" s="346"/>
      <c r="E6309" s="346"/>
      <c r="F6309" s="346"/>
      <c r="G6309" s="346"/>
      <c r="H6309" s="346"/>
      <c r="I6309" s="346"/>
      <c r="J6309" s="346"/>
      <c r="K6309" s="346"/>
      <c r="L6309" s="348"/>
      <c r="M6309" s="346"/>
      <c r="N6309" s="346"/>
    </row>
    <row r="6310" spans="1:14" ht="20.100000000000001" customHeight="1">
      <c r="A6310" s="346"/>
      <c r="B6310" s="346"/>
      <c r="C6310" s="346"/>
      <c r="D6310" s="346"/>
      <c r="E6310" s="346"/>
      <c r="F6310" s="346"/>
      <c r="G6310" s="346"/>
      <c r="H6310" s="346"/>
      <c r="I6310" s="346"/>
      <c r="J6310" s="346"/>
      <c r="K6310" s="346"/>
      <c r="L6310" s="348"/>
      <c r="M6310" s="346"/>
      <c r="N6310" s="346"/>
    </row>
    <row r="6311" spans="1:14" ht="20.100000000000001" customHeight="1">
      <c r="A6311" s="346"/>
      <c r="B6311" s="346"/>
      <c r="C6311" s="346"/>
      <c r="D6311" s="346"/>
      <c r="E6311" s="346"/>
      <c r="F6311" s="346"/>
      <c r="G6311" s="346"/>
      <c r="H6311" s="346"/>
      <c r="I6311" s="346"/>
      <c r="J6311" s="346"/>
      <c r="K6311" s="346"/>
      <c r="L6311" s="348"/>
      <c r="M6311" s="346"/>
      <c r="N6311" s="346"/>
    </row>
    <row r="6312" spans="1:14" ht="20.100000000000001" customHeight="1">
      <c r="A6312" s="346"/>
      <c r="B6312" s="346"/>
      <c r="C6312" s="346"/>
      <c r="D6312" s="346"/>
      <c r="E6312" s="346"/>
      <c r="F6312" s="346"/>
      <c r="G6312" s="346"/>
      <c r="H6312" s="346"/>
      <c r="I6312" s="346"/>
      <c r="J6312" s="346"/>
      <c r="K6312" s="346"/>
      <c r="L6312" s="348"/>
      <c r="M6312" s="346"/>
      <c r="N6312" s="346"/>
    </row>
    <row r="6313" spans="1:14" ht="20.100000000000001" customHeight="1">
      <c r="A6313" s="346"/>
      <c r="B6313" s="346"/>
      <c r="C6313" s="346"/>
      <c r="D6313" s="346"/>
      <c r="E6313" s="346"/>
      <c r="F6313" s="346"/>
      <c r="G6313" s="346"/>
      <c r="H6313" s="346"/>
      <c r="I6313" s="346"/>
      <c r="J6313" s="346"/>
      <c r="K6313" s="346"/>
      <c r="L6313" s="348"/>
      <c r="M6313" s="346"/>
      <c r="N6313" s="346"/>
    </row>
    <row r="6314" spans="1:14" ht="20.100000000000001" customHeight="1">
      <c r="A6314" s="346"/>
      <c r="B6314" s="346"/>
      <c r="C6314" s="346"/>
      <c r="D6314" s="346"/>
      <c r="E6314" s="346"/>
      <c r="F6314" s="346"/>
      <c r="G6314" s="346"/>
      <c r="H6314" s="346"/>
      <c r="I6314" s="346"/>
      <c r="J6314" s="346"/>
      <c r="K6314" s="346"/>
      <c r="L6314" s="348"/>
      <c r="M6314" s="346"/>
      <c r="N6314" s="346"/>
    </row>
    <row r="6315" spans="1:14" ht="20.100000000000001" customHeight="1">
      <c r="A6315" s="346"/>
      <c r="B6315" s="346"/>
      <c r="C6315" s="346"/>
      <c r="D6315" s="346"/>
      <c r="E6315" s="346"/>
      <c r="F6315" s="346"/>
      <c r="G6315" s="346"/>
      <c r="H6315" s="346"/>
      <c r="I6315" s="346"/>
      <c r="J6315" s="346"/>
      <c r="K6315" s="346"/>
      <c r="L6315" s="348"/>
      <c r="M6315" s="346"/>
      <c r="N6315" s="346"/>
    </row>
    <row r="6316" spans="1:14" ht="20.100000000000001" customHeight="1">
      <c r="A6316" s="346"/>
      <c r="B6316" s="346"/>
      <c r="C6316" s="346"/>
      <c r="D6316" s="346"/>
      <c r="E6316" s="346"/>
      <c r="F6316" s="346"/>
      <c r="G6316" s="346"/>
      <c r="H6316" s="346"/>
      <c r="I6316" s="346"/>
      <c r="J6316" s="346"/>
      <c r="K6316" s="346"/>
      <c r="L6316" s="348"/>
      <c r="M6316" s="346"/>
      <c r="N6316" s="346"/>
    </row>
    <row r="6317" spans="1:14" ht="20.100000000000001" customHeight="1">
      <c r="A6317" s="346"/>
      <c r="B6317" s="346"/>
      <c r="C6317" s="346"/>
      <c r="D6317" s="346"/>
      <c r="E6317" s="346"/>
      <c r="F6317" s="346"/>
      <c r="G6317" s="346"/>
      <c r="H6317" s="346"/>
      <c r="I6317" s="346"/>
      <c r="J6317" s="346"/>
      <c r="K6317" s="346"/>
      <c r="L6317" s="348"/>
      <c r="M6317" s="346"/>
      <c r="N6317" s="346"/>
    </row>
    <row r="6318" spans="1:14" ht="20.100000000000001" customHeight="1">
      <c r="A6318" s="346"/>
      <c r="B6318" s="346"/>
      <c r="C6318" s="346"/>
      <c r="D6318" s="346"/>
      <c r="E6318" s="346"/>
      <c r="F6318" s="346"/>
      <c r="G6318" s="346"/>
      <c r="H6318" s="346"/>
      <c r="I6318" s="346"/>
      <c r="J6318" s="346"/>
      <c r="K6318" s="346"/>
      <c r="L6318" s="348"/>
      <c r="M6318" s="346"/>
      <c r="N6318" s="346"/>
    </row>
    <row r="6319" spans="1:14" ht="20.100000000000001" customHeight="1">
      <c r="A6319" s="346"/>
      <c r="B6319" s="346"/>
      <c r="C6319" s="346"/>
      <c r="D6319" s="346"/>
      <c r="E6319" s="346"/>
      <c r="F6319" s="346"/>
      <c r="G6319" s="346"/>
      <c r="H6319" s="346"/>
      <c r="I6319" s="346"/>
      <c r="J6319" s="346"/>
      <c r="K6319" s="346"/>
      <c r="L6319" s="348"/>
      <c r="M6319" s="346"/>
      <c r="N6319" s="346"/>
    </row>
    <row r="6320" spans="1:14" ht="20.100000000000001" customHeight="1">
      <c r="A6320" s="346"/>
      <c r="B6320" s="346"/>
      <c r="C6320" s="346"/>
      <c r="D6320" s="346"/>
      <c r="E6320" s="346"/>
      <c r="F6320" s="346"/>
      <c r="G6320" s="346"/>
      <c r="H6320" s="346"/>
      <c r="I6320" s="346"/>
      <c r="J6320" s="346"/>
      <c r="K6320" s="346"/>
      <c r="L6320" s="348"/>
      <c r="M6320" s="346"/>
      <c r="N6320" s="346"/>
    </row>
    <row r="6321" spans="1:14" ht="20.100000000000001" customHeight="1">
      <c r="A6321" s="346"/>
      <c r="B6321" s="346"/>
      <c r="C6321" s="346"/>
      <c r="D6321" s="346"/>
      <c r="E6321" s="346"/>
      <c r="F6321" s="346"/>
      <c r="G6321" s="346"/>
      <c r="H6321" s="346"/>
      <c r="I6321" s="346"/>
      <c r="J6321" s="346"/>
      <c r="K6321" s="346"/>
      <c r="L6321" s="348"/>
      <c r="M6321" s="346"/>
      <c r="N6321" s="346"/>
    </row>
    <row r="6322" spans="1:14" ht="20.100000000000001" customHeight="1">
      <c r="A6322" s="346"/>
      <c r="B6322" s="346"/>
      <c r="C6322" s="346"/>
      <c r="D6322" s="346"/>
      <c r="E6322" s="346"/>
      <c r="F6322" s="346"/>
      <c r="G6322" s="346"/>
      <c r="H6322" s="346"/>
      <c r="I6322" s="346"/>
      <c r="J6322" s="346"/>
      <c r="K6322" s="346"/>
      <c r="L6322" s="348"/>
      <c r="M6322" s="346"/>
      <c r="N6322" s="346"/>
    </row>
    <row r="6323" spans="1:14" ht="20.100000000000001" customHeight="1">
      <c r="A6323" s="346"/>
      <c r="B6323" s="346"/>
      <c r="C6323" s="346"/>
      <c r="D6323" s="346"/>
      <c r="E6323" s="346"/>
      <c r="F6323" s="346"/>
      <c r="G6323" s="346"/>
      <c r="H6323" s="346"/>
      <c r="I6323" s="346"/>
      <c r="J6323" s="346"/>
      <c r="K6323" s="346"/>
      <c r="L6323" s="348"/>
      <c r="M6323" s="346"/>
      <c r="N6323" s="346"/>
    </row>
    <row r="6324" spans="1:14" ht="20.100000000000001" customHeight="1">
      <c r="A6324" s="346"/>
      <c r="B6324" s="346"/>
      <c r="C6324" s="346"/>
      <c r="D6324" s="346"/>
      <c r="E6324" s="346"/>
      <c r="F6324" s="346"/>
      <c r="G6324" s="346"/>
      <c r="H6324" s="346"/>
      <c r="I6324" s="346"/>
      <c r="J6324" s="346"/>
      <c r="K6324" s="346"/>
      <c r="L6324" s="348"/>
      <c r="M6324" s="346"/>
      <c r="N6324" s="346"/>
    </row>
    <row r="6325" spans="1:14" ht="20.100000000000001" customHeight="1">
      <c r="A6325" s="346"/>
      <c r="B6325" s="346"/>
      <c r="C6325" s="346"/>
      <c r="D6325" s="346"/>
      <c r="E6325" s="347"/>
      <c r="F6325" s="346"/>
      <c r="G6325" s="346"/>
      <c r="H6325" s="346"/>
      <c r="I6325" s="346"/>
      <c r="J6325" s="346"/>
      <c r="K6325" s="346"/>
      <c r="L6325" s="348"/>
      <c r="M6325" s="346"/>
      <c r="N6325" s="346"/>
    </row>
    <row r="6326" spans="1:14" ht="20.100000000000001" customHeight="1">
      <c r="A6326" s="346"/>
      <c r="B6326" s="346"/>
      <c r="C6326" s="346"/>
      <c r="D6326" s="346"/>
      <c r="E6326" s="346"/>
      <c r="F6326" s="346"/>
      <c r="G6326" s="346"/>
      <c r="H6326" s="346"/>
      <c r="I6326" s="346"/>
      <c r="J6326" s="346"/>
      <c r="K6326" s="346"/>
      <c r="L6326" s="348"/>
      <c r="M6326" s="346"/>
      <c r="N6326" s="346"/>
    </row>
    <row r="6327" spans="1:14" ht="20.100000000000001" customHeight="1">
      <c r="A6327" s="346"/>
      <c r="B6327" s="346"/>
      <c r="C6327" s="346"/>
      <c r="D6327" s="346"/>
      <c r="E6327" s="346"/>
      <c r="F6327" s="346"/>
      <c r="G6327" s="346"/>
      <c r="H6327" s="346"/>
      <c r="I6327" s="346"/>
      <c r="J6327" s="346"/>
      <c r="K6327" s="346"/>
      <c r="L6327" s="348"/>
      <c r="M6327" s="346"/>
      <c r="N6327" s="346"/>
    </row>
    <row r="6328" spans="1:14" ht="20.100000000000001" customHeight="1">
      <c r="A6328" s="346"/>
      <c r="B6328" s="346"/>
      <c r="C6328" s="346"/>
      <c r="D6328" s="346"/>
      <c r="E6328" s="346"/>
      <c r="F6328" s="346"/>
      <c r="G6328" s="346"/>
      <c r="H6328" s="346"/>
      <c r="I6328" s="346"/>
      <c r="J6328" s="346"/>
      <c r="K6328" s="346"/>
      <c r="L6328" s="348"/>
      <c r="M6328" s="346"/>
      <c r="N6328" s="346"/>
    </row>
    <row r="6329" spans="1:14" ht="20.100000000000001" customHeight="1">
      <c r="A6329" s="346"/>
      <c r="B6329" s="346"/>
      <c r="C6329" s="346"/>
      <c r="D6329" s="346"/>
      <c r="E6329" s="346"/>
      <c r="F6329" s="346"/>
      <c r="G6329" s="346"/>
      <c r="H6329" s="346"/>
      <c r="I6329" s="346"/>
      <c r="J6329" s="346"/>
      <c r="K6329" s="346"/>
      <c r="L6329" s="348"/>
      <c r="M6329" s="346"/>
      <c r="N6329" s="346"/>
    </row>
    <row r="6330" spans="1:14" ht="20.100000000000001" customHeight="1">
      <c r="A6330" s="346"/>
      <c r="B6330" s="346"/>
      <c r="C6330" s="346"/>
      <c r="D6330" s="346"/>
      <c r="E6330" s="346"/>
      <c r="F6330" s="346"/>
      <c r="G6330" s="346"/>
      <c r="H6330" s="346"/>
      <c r="I6330" s="346"/>
      <c r="J6330" s="346"/>
      <c r="K6330" s="346"/>
      <c r="L6330" s="348"/>
      <c r="M6330" s="346"/>
      <c r="N6330" s="346"/>
    </row>
    <row r="6331" spans="1:14" ht="20.100000000000001" customHeight="1">
      <c r="A6331" s="346"/>
      <c r="B6331" s="346"/>
      <c r="C6331" s="346"/>
      <c r="D6331" s="346"/>
      <c r="E6331" s="346"/>
      <c r="F6331" s="346"/>
      <c r="G6331" s="346"/>
      <c r="H6331" s="346"/>
      <c r="I6331" s="346"/>
      <c r="J6331" s="346"/>
      <c r="K6331" s="346"/>
      <c r="L6331" s="348"/>
      <c r="M6331" s="346"/>
      <c r="N6331" s="346"/>
    </row>
    <row r="6332" spans="1:14" ht="20.100000000000001" customHeight="1">
      <c r="A6332" s="346"/>
      <c r="B6332" s="346"/>
      <c r="C6332" s="346"/>
      <c r="D6332" s="346"/>
      <c r="E6332" s="346"/>
      <c r="F6332" s="346"/>
      <c r="G6332" s="346"/>
      <c r="H6332" s="346"/>
      <c r="I6332" s="346"/>
      <c r="J6332" s="346"/>
      <c r="K6332" s="346"/>
      <c r="L6332" s="348"/>
      <c r="M6332" s="346"/>
      <c r="N6332" s="346"/>
    </row>
    <row r="6333" spans="1:14" ht="20.100000000000001" customHeight="1">
      <c r="A6333" s="346"/>
      <c r="B6333" s="346"/>
      <c r="C6333" s="346"/>
      <c r="D6333" s="346"/>
      <c r="E6333" s="346"/>
      <c r="F6333" s="346"/>
      <c r="G6333" s="346"/>
      <c r="H6333" s="346"/>
      <c r="I6333" s="346"/>
      <c r="J6333" s="346"/>
      <c r="K6333" s="346"/>
      <c r="L6333" s="348"/>
      <c r="M6333" s="346"/>
      <c r="N6333" s="346"/>
    </row>
    <row r="6334" spans="1:14" ht="20.100000000000001" customHeight="1">
      <c r="A6334" s="346"/>
      <c r="B6334" s="346"/>
      <c r="C6334" s="346"/>
      <c r="D6334" s="346"/>
      <c r="E6334" s="346"/>
      <c r="F6334" s="346"/>
      <c r="G6334" s="346"/>
      <c r="H6334" s="346"/>
      <c r="I6334" s="346"/>
      <c r="J6334" s="346"/>
      <c r="K6334" s="346"/>
      <c r="L6334" s="348"/>
      <c r="M6334" s="346"/>
      <c r="N6334" s="346"/>
    </row>
    <row r="6335" spans="1:14" ht="20.100000000000001" customHeight="1">
      <c r="A6335" s="346"/>
      <c r="B6335" s="346"/>
      <c r="C6335" s="346"/>
      <c r="D6335" s="346"/>
      <c r="E6335" s="346"/>
      <c r="F6335" s="346"/>
      <c r="G6335" s="346"/>
      <c r="H6335" s="346"/>
      <c r="I6335" s="346"/>
      <c r="J6335" s="346"/>
      <c r="K6335" s="346"/>
      <c r="L6335" s="348"/>
      <c r="M6335" s="346"/>
      <c r="N6335" s="346"/>
    </row>
    <row r="6336" spans="1:14" ht="20.100000000000001" customHeight="1">
      <c r="A6336" s="346"/>
      <c r="B6336" s="346"/>
      <c r="C6336" s="346"/>
      <c r="D6336" s="346"/>
      <c r="E6336" s="346"/>
      <c r="F6336" s="346"/>
      <c r="G6336" s="346"/>
      <c r="H6336" s="346"/>
      <c r="I6336" s="346"/>
      <c r="J6336" s="346"/>
      <c r="K6336" s="346"/>
      <c r="L6336" s="348"/>
      <c r="M6336" s="346"/>
      <c r="N6336" s="346"/>
    </row>
    <row r="6337" spans="1:14" ht="20.100000000000001" customHeight="1">
      <c r="A6337" s="346"/>
      <c r="B6337" s="346"/>
      <c r="C6337" s="346"/>
      <c r="D6337" s="346"/>
      <c r="E6337" s="346"/>
      <c r="F6337" s="346"/>
      <c r="G6337" s="346"/>
      <c r="H6337" s="346"/>
      <c r="I6337" s="346"/>
      <c r="J6337" s="346"/>
      <c r="K6337" s="346"/>
      <c r="L6337" s="348"/>
      <c r="M6337" s="346"/>
      <c r="N6337" s="346"/>
    </row>
    <row r="6338" spans="1:14" ht="20.100000000000001" customHeight="1">
      <c r="A6338" s="346"/>
      <c r="B6338" s="346"/>
      <c r="C6338" s="346"/>
      <c r="D6338" s="346"/>
      <c r="E6338" s="346"/>
      <c r="F6338" s="346"/>
      <c r="G6338" s="346"/>
      <c r="H6338" s="346"/>
      <c r="I6338" s="346"/>
      <c r="J6338" s="346"/>
      <c r="K6338" s="346"/>
      <c r="L6338" s="348"/>
      <c r="M6338" s="346"/>
      <c r="N6338" s="346"/>
    </row>
    <row r="6339" spans="1:14" ht="20.100000000000001" customHeight="1">
      <c r="A6339" s="346"/>
      <c r="B6339" s="346"/>
      <c r="C6339" s="346"/>
      <c r="D6339" s="346"/>
      <c r="E6339" s="346"/>
      <c r="F6339" s="346"/>
      <c r="G6339" s="346"/>
      <c r="H6339" s="346"/>
      <c r="I6339" s="346"/>
      <c r="J6339" s="346"/>
      <c r="K6339" s="346"/>
      <c r="L6339" s="348"/>
      <c r="M6339" s="346"/>
      <c r="N6339" s="346"/>
    </row>
    <row r="6340" spans="1:14" ht="20.100000000000001" customHeight="1">
      <c r="A6340" s="346"/>
      <c r="B6340" s="346"/>
      <c r="C6340" s="346"/>
      <c r="D6340" s="346"/>
      <c r="E6340" s="347"/>
      <c r="F6340" s="346"/>
      <c r="G6340" s="346"/>
      <c r="H6340" s="346"/>
      <c r="I6340" s="346"/>
      <c r="J6340" s="346"/>
      <c r="K6340" s="346"/>
      <c r="L6340" s="348"/>
      <c r="M6340" s="346"/>
      <c r="N6340" s="346"/>
    </row>
    <row r="6341" spans="1:14" ht="20.100000000000001" customHeight="1">
      <c r="A6341" s="346"/>
      <c r="B6341" s="346"/>
      <c r="C6341" s="346"/>
      <c r="D6341" s="346"/>
      <c r="E6341" s="347"/>
      <c r="F6341" s="346"/>
      <c r="G6341" s="346"/>
      <c r="H6341" s="346"/>
      <c r="I6341" s="346"/>
      <c r="J6341" s="346"/>
      <c r="K6341" s="346"/>
      <c r="L6341" s="348"/>
      <c r="M6341" s="346"/>
      <c r="N6341" s="346"/>
    </row>
    <row r="6342" spans="1:14" ht="20.100000000000001" customHeight="1">
      <c r="A6342" s="346"/>
      <c r="B6342" s="346"/>
      <c r="C6342" s="346"/>
      <c r="D6342" s="346"/>
      <c r="E6342" s="346"/>
      <c r="F6342" s="346"/>
      <c r="G6342" s="346"/>
      <c r="H6342" s="346"/>
      <c r="I6342" s="346"/>
      <c r="J6342" s="346"/>
      <c r="K6342" s="346"/>
      <c r="L6342" s="348"/>
      <c r="M6342" s="346"/>
      <c r="N6342" s="346"/>
    </row>
    <row r="6343" spans="1:14" ht="20.100000000000001" customHeight="1">
      <c r="A6343" s="346"/>
      <c r="B6343" s="346"/>
      <c r="C6343" s="346"/>
      <c r="D6343" s="346"/>
      <c r="E6343" s="346"/>
      <c r="F6343" s="346"/>
      <c r="G6343" s="346"/>
      <c r="H6343" s="346"/>
      <c r="I6343" s="346"/>
      <c r="J6343" s="346"/>
      <c r="K6343" s="346"/>
      <c r="L6343" s="348"/>
      <c r="M6343" s="346"/>
      <c r="N6343" s="346"/>
    </row>
    <row r="6344" spans="1:14" ht="20.100000000000001" customHeight="1">
      <c r="A6344" s="346"/>
      <c r="B6344" s="346"/>
      <c r="C6344" s="346"/>
      <c r="D6344" s="346"/>
      <c r="E6344" s="346"/>
      <c r="F6344" s="346"/>
      <c r="G6344" s="346"/>
      <c r="H6344" s="346"/>
      <c r="I6344" s="346"/>
      <c r="J6344" s="346"/>
      <c r="K6344" s="346"/>
      <c r="L6344" s="348"/>
      <c r="M6344" s="346"/>
      <c r="N6344" s="346"/>
    </row>
    <row r="6345" spans="1:14" ht="20.100000000000001" customHeight="1">
      <c r="A6345" s="346"/>
      <c r="B6345" s="346"/>
      <c r="C6345" s="346"/>
      <c r="D6345" s="346"/>
      <c r="E6345" s="346"/>
      <c r="F6345" s="346"/>
      <c r="G6345" s="346"/>
      <c r="H6345" s="346"/>
      <c r="I6345" s="346"/>
      <c r="J6345" s="346"/>
      <c r="K6345" s="346"/>
      <c r="L6345" s="348"/>
      <c r="M6345" s="346"/>
      <c r="N6345" s="346"/>
    </row>
    <row r="6346" spans="1:14" ht="20.100000000000001" customHeight="1">
      <c r="A6346" s="346"/>
      <c r="B6346" s="346"/>
      <c r="C6346" s="346"/>
      <c r="D6346" s="346"/>
      <c r="E6346" s="346"/>
      <c r="F6346" s="346"/>
      <c r="G6346" s="346"/>
      <c r="H6346" s="346"/>
      <c r="I6346" s="346"/>
      <c r="J6346" s="346"/>
      <c r="K6346" s="346"/>
      <c r="L6346" s="348"/>
      <c r="M6346" s="346"/>
      <c r="N6346" s="346"/>
    </row>
    <row r="6347" spans="1:14" ht="20.100000000000001" customHeight="1">
      <c r="A6347" s="346"/>
      <c r="B6347" s="346"/>
      <c r="C6347" s="346"/>
      <c r="D6347" s="346"/>
      <c r="E6347" s="346"/>
      <c r="F6347" s="346"/>
      <c r="G6347" s="346"/>
      <c r="H6347" s="346"/>
      <c r="I6347" s="346"/>
      <c r="J6347" s="346"/>
      <c r="K6347" s="346"/>
      <c r="L6347" s="348"/>
      <c r="M6347" s="346"/>
      <c r="N6347" s="346"/>
    </row>
    <row r="6348" spans="1:14" ht="20.100000000000001" customHeight="1">
      <c r="A6348" s="346"/>
      <c r="B6348" s="346"/>
      <c r="C6348" s="346"/>
      <c r="D6348" s="346"/>
      <c r="E6348" s="346"/>
      <c r="F6348" s="346"/>
      <c r="G6348" s="346"/>
      <c r="H6348" s="346"/>
      <c r="I6348" s="346"/>
      <c r="J6348" s="346"/>
      <c r="K6348" s="346"/>
      <c r="L6348" s="348"/>
      <c r="M6348" s="346"/>
      <c r="N6348" s="346"/>
    </row>
    <row r="6349" spans="1:14" ht="20.100000000000001" customHeight="1">
      <c r="A6349" s="346"/>
      <c r="B6349" s="346"/>
      <c r="C6349" s="346"/>
      <c r="D6349" s="346"/>
      <c r="E6349" s="346"/>
      <c r="F6349" s="346"/>
      <c r="G6349" s="346"/>
      <c r="H6349" s="346"/>
      <c r="I6349" s="346"/>
      <c r="J6349" s="346"/>
      <c r="K6349" s="346"/>
      <c r="L6349" s="348"/>
      <c r="M6349" s="346"/>
      <c r="N6349" s="346"/>
    </row>
    <row r="6350" spans="1:14" ht="20.100000000000001" customHeight="1">
      <c r="A6350" s="346"/>
      <c r="B6350" s="346"/>
      <c r="C6350" s="346"/>
      <c r="D6350" s="346"/>
      <c r="E6350" s="346"/>
      <c r="F6350" s="346"/>
      <c r="G6350" s="346"/>
      <c r="H6350" s="346"/>
      <c r="I6350" s="346"/>
      <c r="J6350" s="346"/>
      <c r="K6350" s="346"/>
      <c r="L6350" s="348"/>
      <c r="M6350" s="346"/>
      <c r="N6350" s="346"/>
    </row>
    <row r="6351" spans="1:14" ht="20.100000000000001" customHeight="1">
      <c r="A6351" s="346"/>
      <c r="B6351" s="346"/>
      <c r="C6351" s="346"/>
      <c r="D6351" s="346"/>
      <c r="E6351" s="346"/>
      <c r="F6351" s="346"/>
      <c r="G6351" s="346"/>
      <c r="H6351" s="346"/>
      <c r="I6351" s="346"/>
      <c r="J6351" s="346"/>
      <c r="K6351" s="346"/>
      <c r="L6351" s="348"/>
      <c r="M6351" s="346"/>
      <c r="N6351" s="346"/>
    </row>
    <row r="6352" spans="1:14" ht="20.100000000000001" customHeight="1">
      <c r="A6352" s="346"/>
      <c r="B6352" s="346"/>
      <c r="C6352" s="346"/>
      <c r="D6352" s="346"/>
      <c r="E6352" s="346"/>
      <c r="F6352" s="346"/>
      <c r="G6352" s="346"/>
      <c r="H6352" s="346"/>
      <c r="I6352" s="346"/>
      <c r="J6352" s="346"/>
      <c r="K6352" s="346"/>
      <c r="L6352" s="348"/>
      <c r="M6352" s="346"/>
      <c r="N6352" s="346"/>
    </row>
    <row r="6353" spans="1:14" ht="20.100000000000001" customHeight="1">
      <c r="A6353" s="346"/>
      <c r="B6353" s="346"/>
      <c r="C6353" s="346"/>
      <c r="D6353" s="346"/>
      <c r="E6353" s="346"/>
      <c r="F6353" s="346"/>
      <c r="G6353" s="346"/>
      <c r="H6353" s="346"/>
      <c r="I6353" s="346"/>
      <c r="J6353" s="346"/>
      <c r="K6353" s="346"/>
      <c r="L6353" s="348"/>
      <c r="M6353" s="346"/>
      <c r="N6353" s="346"/>
    </row>
    <row r="6354" spans="1:14" ht="20.100000000000001" customHeight="1">
      <c r="A6354" s="346"/>
      <c r="B6354" s="346"/>
      <c r="C6354" s="346"/>
      <c r="D6354" s="346"/>
      <c r="E6354" s="346"/>
      <c r="F6354" s="346"/>
      <c r="G6354" s="346"/>
      <c r="H6354" s="346"/>
      <c r="I6354" s="346"/>
      <c r="J6354" s="346"/>
      <c r="K6354" s="346"/>
      <c r="L6354" s="348"/>
      <c r="M6354" s="346"/>
      <c r="N6354" s="346"/>
    </row>
    <row r="6355" spans="1:14" ht="20.100000000000001" customHeight="1">
      <c r="A6355" s="346"/>
      <c r="B6355" s="346"/>
      <c r="C6355" s="346"/>
      <c r="D6355" s="346"/>
      <c r="E6355" s="346"/>
      <c r="F6355" s="346"/>
      <c r="G6355" s="346"/>
      <c r="H6355" s="346"/>
      <c r="I6355" s="346"/>
      <c r="J6355" s="346"/>
      <c r="K6355" s="346"/>
      <c r="L6355" s="348"/>
      <c r="M6355" s="346"/>
      <c r="N6355" s="346"/>
    </row>
    <row r="6356" spans="1:14" ht="20.100000000000001" customHeight="1">
      <c r="A6356" s="346"/>
      <c r="B6356" s="346"/>
      <c r="C6356" s="346"/>
      <c r="D6356" s="346"/>
      <c r="E6356" s="346"/>
      <c r="F6356" s="346"/>
      <c r="G6356" s="346"/>
      <c r="H6356" s="346"/>
      <c r="I6356" s="346"/>
      <c r="J6356" s="346"/>
      <c r="K6356" s="346"/>
      <c r="L6356" s="348"/>
      <c r="M6356" s="346"/>
      <c r="N6356" s="346"/>
    </row>
    <row r="6357" spans="1:14" ht="20.100000000000001" customHeight="1">
      <c r="A6357" s="346"/>
      <c r="B6357" s="346"/>
      <c r="C6357" s="346"/>
      <c r="D6357" s="346"/>
      <c r="E6357" s="346"/>
      <c r="F6357" s="346"/>
      <c r="G6357" s="346"/>
      <c r="H6357" s="346"/>
      <c r="I6357" s="346"/>
      <c r="J6357" s="346"/>
      <c r="K6357" s="346"/>
      <c r="L6357" s="348"/>
      <c r="M6357" s="346"/>
      <c r="N6357" s="346"/>
    </row>
    <row r="6358" spans="1:14" ht="20.100000000000001" customHeight="1">
      <c r="A6358" s="346"/>
      <c r="B6358" s="346"/>
      <c r="C6358" s="346"/>
      <c r="D6358" s="346"/>
      <c r="E6358" s="346"/>
      <c r="F6358" s="346"/>
      <c r="G6358" s="346"/>
      <c r="H6358" s="346"/>
      <c r="I6358" s="346"/>
      <c r="J6358" s="346"/>
      <c r="K6358" s="346"/>
      <c r="L6358" s="348"/>
      <c r="M6358" s="346"/>
      <c r="N6358" s="346"/>
    </row>
    <row r="6359" spans="1:14" ht="20.100000000000001" customHeight="1">
      <c r="A6359" s="346"/>
      <c r="B6359" s="346"/>
      <c r="C6359" s="346"/>
      <c r="D6359" s="346"/>
      <c r="E6359" s="346"/>
      <c r="F6359" s="346"/>
      <c r="G6359" s="346"/>
      <c r="H6359" s="346"/>
      <c r="I6359" s="346"/>
      <c r="J6359" s="346"/>
      <c r="K6359" s="346"/>
      <c r="L6359" s="348"/>
      <c r="M6359" s="346"/>
      <c r="N6359" s="346"/>
    </row>
    <row r="6360" spans="1:14" ht="20.100000000000001" customHeight="1">
      <c r="A6360" s="346"/>
      <c r="B6360" s="346"/>
      <c r="C6360" s="346"/>
      <c r="D6360" s="346"/>
      <c r="E6360" s="346"/>
      <c r="F6360" s="346"/>
      <c r="G6360" s="346"/>
      <c r="H6360" s="346"/>
      <c r="I6360" s="346"/>
      <c r="J6360" s="346"/>
      <c r="K6360" s="346"/>
      <c r="L6360" s="348"/>
      <c r="M6360" s="346"/>
      <c r="N6360" s="346"/>
    </row>
    <row r="6361" spans="1:14" ht="20.100000000000001" customHeight="1">
      <c r="A6361" s="346"/>
      <c r="B6361" s="346"/>
      <c r="C6361" s="346"/>
      <c r="D6361" s="346"/>
      <c r="E6361" s="346"/>
      <c r="F6361" s="346"/>
      <c r="G6361" s="346"/>
      <c r="H6361" s="346"/>
      <c r="I6361" s="346"/>
      <c r="J6361" s="346"/>
      <c r="K6361" s="346"/>
      <c r="L6361" s="348"/>
      <c r="M6361" s="346"/>
      <c r="N6361" s="346"/>
    </row>
    <row r="6362" spans="1:14" ht="20.100000000000001" customHeight="1">
      <c r="A6362" s="346"/>
      <c r="B6362" s="346"/>
      <c r="C6362" s="346"/>
      <c r="D6362" s="346"/>
      <c r="E6362" s="346"/>
      <c r="F6362" s="346"/>
      <c r="G6362" s="346"/>
      <c r="H6362" s="346"/>
      <c r="I6362" s="346"/>
      <c r="J6362" s="346"/>
      <c r="K6362" s="346"/>
      <c r="L6362" s="348"/>
      <c r="M6362" s="346"/>
      <c r="N6362" s="346"/>
    </row>
    <row r="6363" spans="1:14" ht="20.100000000000001" customHeight="1">
      <c r="A6363" s="346"/>
      <c r="B6363" s="346"/>
      <c r="C6363" s="346"/>
      <c r="D6363" s="346"/>
      <c r="E6363" s="346"/>
      <c r="F6363" s="346"/>
      <c r="G6363" s="346"/>
      <c r="H6363" s="346"/>
      <c r="I6363" s="346"/>
      <c r="J6363" s="346"/>
      <c r="K6363" s="346"/>
      <c r="L6363" s="348"/>
      <c r="M6363" s="346"/>
      <c r="N6363" s="346"/>
    </row>
    <row r="6364" spans="1:14" ht="20.100000000000001" customHeight="1">
      <c r="A6364" s="346"/>
      <c r="B6364" s="346"/>
      <c r="C6364" s="346"/>
      <c r="D6364" s="346"/>
      <c r="E6364" s="346"/>
      <c r="F6364" s="346"/>
      <c r="G6364" s="346"/>
      <c r="H6364" s="346"/>
      <c r="I6364" s="346"/>
      <c r="J6364" s="346"/>
      <c r="K6364" s="346"/>
      <c r="L6364" s="348"/>
      <c r="M6364" s="346"/>
      <c r="N6364" s="346"/>
    </row>
    <row r="6365" spans="1:14" ht="20.100000000000001" customHeight="1">
      <c r="A6365" s="346"/>
      <c r="B6365" s="346"/>
      <c r="C6365" s="346"/>
      <c r="D6365" s="346"/>
      <c r="E6365" s="346"/>
      <c r="F6365" s="346"/>
      <c r="G6365" s="346"/>
      <c r="H6365" s="346"/>
      <c r="I6365" s="346"/>
      <c r="J6365" s="346"/>
      <c r="K6365" s="346"/>
      <c r="L6365" s="348"/>
      <c r="M6365" s="346"/>
      <c r="N6365" s="346"/>
    </row>
    <row r="6366" spans="1:14" ht="20.100000000000001" customHeight="1">
      <c r="A6366" s="346"/>
      <c r="B6366" s="346"/>
      <c r="C6366" s="346"/>
      <c r="D6366" s="346"/>
      <c r="E6366" s="346"/>
      <c r="F6366" s="346"/>
      <c r="G6366" s="346"/>
      <c r="H6366" s="346"/>
      <c r="I6366" s="346"/>
      <c r="J6366" s="346"/>
      <c r="K6366" s="346"/>
      <c r="L6366" s="348"/>
      <c r="M6366" s="346"/>
      <c r="N6366" s="346"/>
    </row>
    <row r="6367" spans="1:14" ht="20.100000000000001" customHeight="1">
      <c r="A6367" s="346"/>
      <c r="B6367" s="346"/>
      <c r="C6367" s="346"/>
      <c r="D6367" s="346"/>
      <c r="E6367" s="347"/>
      <c r="F6367" s="346"/>
      <c r="G6367" s="346"/>
      <c r="H6367" s="346"/>
      <c r="I6367" s="346"/>
      <c r="J6367" s="346"/>
      <c r="K6367" s="346"/>
      <c r="L6367" s="348"/>
      <c r="M6367" s="346"/>
      <c r="N6367" s="346"/>
    </row>
    <row r="6368" spans="1:14" ht="20.100000000000001" customHeight="1">
      <c r="A6368" s="346"/>
      <c r="B6368" s="346"/>
      <c r="C6368" s="346"/>
      <c r="D6368" s="346"/>
      <c r="E6368" s="347"/>
      <c r="F6368" s="346"/>
      <c r="G6368" s="346"/>
      <c r="H6368" s="346"/>
      <c r="I6368" s="346"/>
      <c r="J6368" s="346"/>
      <c r="K6368" s="346"/>
      <c r="L6368" s="348"/>
      <c r="M6368" s="346"/>
      <c r="N6368" s="346"/>
    </row>
    <row r="6369" spans="1:14" ht="20.100000000000001" customHeight="1">
      <c r="A6369" s="346"/>
      <c r="B6369" s="346"/>
      <c r="C6369" s="346"/>
      <c r="D6369" s="346"/>
      <c r="E6369" s="346"/>
      <c r="F6369" s="346"/>
      <c r="G6369" s="346"/>
      <c r="H6369" s="346"/>
      <c r="I6369" s="346"/>
      <c r="J6369" s="346"/>
      <c r="K6369" s="346"/>
      <c r="L6369" s="348"/>
      <c r="M6369" s="346"/>
      <c r="N6369" s="346"/>
    </row>
    <row r="6370" spans="1:14" ht="20.100000000000001" customHeight="1">
      <c r="A6370" s="346"/>
      <c r="B6370" s="346"/>
      <c r="C6370" s="346"/>
      <c r="D6370" s="346"/>
      <c r="E6370" s="346"/>
      <c r="F6370" s="346"/>
      <c r="G6370" s="346"/>
      <c r="H6370" s="346"/>
      <c r="I6370" s="346"/>
      <c r="J6370" s="346"/>
      <c r="K6370" s="346"/>
      <c r="L6370" s="348"/>
      <c r="M6370" s="346"/>
      <c r="N6370" s="346"/>
    </row>
    <row r="6371" spans="1:14" ht="20.100000000000001" customHeight="1">
      <c r="A6371" s="346"/>
      <c r="B6371" s="346"/>
      <c r="C6371" s="346"/>
      <c r="D6371" s="346"/>
      <c r="E6371" s="346"/>
      <c r="F6371" s="346"/>
      <c r="G6371" s="346"/>
      <c r="H6371" s="346"/>
      <c r="I6371" s="346"/>
      <c r="J6371" s="346"/>
      <c r="K6371" s="346"/>
      <c r="L6371" s="348"/>
      <c r="M6371" s="346"/>
      <c r="N6371" s="346"/>
    </row>
    <row r="6372" spans="1:14" ht="20.100000000000001" customHeight="1">
      <c r="A6372" s="346"/>
      <c r="B6372" s="346"/>
      <c r="C6372" s="346"/>
      <c r="D6372" s="346"/>
      <c r="E6372" s="346"/>
      <c r="F6372" s="346"/>
      <c r="G6372" s="346"/>
      <c r="H6372" s="346"/>
      <c r="I6372" s="346"/>
      <c r="J6372" s="346"/>
      <c r="K6372" s="346"/>
      <c r="L6372" s="348"/>
      <c r="M6372" s="346"/>
      <c r="N6372" s="346"/>
    </row>
    <row r="6373" spans="1:14" ht="20.100000000000001" customHeight="1">
      <c r="A6373" s="346"/>
      <c r="B6373" s="346"/>
      <c r="C6373" s="346"/>
      <c r="D6373" s="346"/>
      <c r="E6373" s="346"/>
      <c r="F6373" s="346"/>
      <c r="G6373" s="346"/>
      <c r="H6373" s="346"/>
      <c r="I6373" s="346"/>
      <c r="J6373" s="346"/>
      <c r="K6373" s="346"/>
      <c r="L6373" s="348"/>
      <c r="M6373" s="346"/>
      <c r="N6373" s="346"/>
    </row>
    <row r="6374" spans="1:14" ht="20.100000000000001" customHeight="1">
      <c r="A6374" s="346"/>
      <c r="B6374" s="346"/>
      <c r="C6374" s="346"/>
      <c r="D6374" s="346"/>
      <c r="E6374" s="346"/>
      <c r="F6374" s="346"/>
      <c r="G6374" s="346"/>
      <c r="H6374" s="346"/>
      <c r="I6374" s="346"/>
      <c r="J6374" s="346"/>
      <c r="K6374" s="346"/>
      <c r="L6374" s="348"/>
      <c r="M6374" s="346"/>
      <c r="N6374" s="346"/>
    </row>
    <row r="6375" spans="1:14" ht="20.100000000000001" customHeight="1">
      <c r="A6375" s="346"/>
      <c r="B6375" s="346"/>
      <c r="C6375" s="346"/>
      <c r="D6375" s="346"/>
      <c r="E6375" s="346"/>
      <c r="F6375" s="346"/>
      <c r="G6375" s="346"/>
      <c r="H6375" s="346"/>
      <c r="I6375" s="346"/>
      <c r="J6375" s="346"/>
      <c r="K6375" s="346"/>
      <c r="L6375" s="348"/>
      <c r="M6375" s="346"/>
      <c r="N6375" s="346"/>
    </row>
    <row r="6376" spans="1:14" ht="20.100000000000001" customHeight="1">
      <c r="A6376" s="346"/>
      <c r="B6376" s="346"/>
      <c r="C6376" s="346"/>
      <c r="D6376" s="346"/>
      <c r="E6376" s="346"/>
      <c r="F6376" s="346"/>
      <c r="G6376" s="346"/>
      <c r="H6376" s="346"/>
      <c r="I6376" s="346"/>
      <c r="J6376" s="346"/>
      <c r="K6376" s="346"/>
      <c r="L6376" s="348"/>
      <c r="M6376" s="346"/>
      <c r="N6376" s="346"/>
    </row>
    <row r="6377" spans="1:14" ht="20.100000000000001" customHeight="1">
      <c r="A6377" s="346"/>
      <c r="B6377" s="346"/>
      <c r="C6377" s="346"/>
      <c r="D6377" s="346"/>
      <c r="E6377" s="346"/>
      <c r="F6377" s="346"/>
      <c r="G6377" s="346"/>
      <c r="H6377" s="346"/>
      <c r="I6377" s="346"/>
      <c r="J6377" s="346"/>
      <c r="K6377" s="346"/>
      <c r="L6377" s="348"/>
      <c r="M6377" s="346"/>
      <c r="N6377" s="346"/>
    </row>
    <row r="6378" spans="1:14" ht="20.100000000000001" customHeight="1">
      <c r="A6378" s="346"/>
      <c r="B6378" s="346"/>
      <c r="C6378" s="346"/>
      <c r="D6378" s="346"/>
      <c r="E6378" s="346"/>
      <c r="F6378" s="346"/>
      <c r="G6378" s="346"/>
      <c r="H6378" s="346"/>
      <c r="I6378" s="346"/>
      <c r="J6378" s="346"/>
      <c r="K6378" s="346"/>
      <c r="L6378" s="348"/>
      <c r="M6378" s="346"/>
      <c r="N6378" s="346"/>
    </row>
    <row r="6379" spans="1:14" ht="20.100000000000001" customHeight="1">
      <c r="A6379" s="346"/>
      <c r="B6379" s="346"/>
      <c r="C6379" s="346"/>
      <c r="D6379" s="346"/>
      <c r="E6379" s="346"/>
      <c r="F6379" s="346"/>
      <c r="G6379" s="346"/>
      <c r="H6379" s="346"/>
      <c r="I6379" s="346"/>
      <c r="J6379" s="346"/>
      <c r="K6379" s="346"/>
      <c r="L6379" s="348"/>
      <c r="M6379" s="346"/>
      <c r="N6379" s="346"/>
    </row>
    <row r="6380" spans="1:14" ht="20.100000000000001" customHeight="1">
      <c r="A6380" s="346"/>
      <c r="B6380" s="346"/>
      <c r="C6380" s="346"/>
      <c r="D6380" s="346"/>
      <c r="E6380" s="346"/>
      <c r="F6380" s="346"/>
      <c r="G6380" s="346"/>
      <c r="H6380" s="346"/>
      <c r="I6380" s="346"/>
      <c r="J6380" s="346"/>
      <c r="K6380" s="346"/>
      <c r="L6380" s="348"/>
      <c r="M6380" s="346"/>
      <c r="N6380" s="346"/>
    </row>
    <row r="6381" spans="1:14" ht="20.100000000000001" customHeight="1">
      <c r="A6381" s="346"/>
      <c r="B6381" s="346"/>
      <c r="C6381" s="346"/>
      <c r="D6381" s="346"/>
      <c r="E6381" s="346"/>
      <c r="F6381" s="346"/>
      <c r="G6381" s="346"/>
      <c r="H6381" s="346"/>
      <c r="I6381" s="346"/>
      <c r="J6381" s="346"/>
      <c r="K6381" s="346"/>
      <c r="L6381" s="348"/>
      <c r="M6381" s="346"/>
      <c r="N6381" s="346"/>
    </row>
    <row r="6382" spans="1:14" ht="20.100000000000001" customHeight="1">
      <c r="A6382" s="346"/>
      <c r="B6382" s="346"/>
      <c r="C6382" s="346"/>
      <c r="D6382" s="346"/>
      <c r="E6382" s="346"/>
      <c r="F6382" s="346"/>
      <c r="G6382" s="346"/>
      <c r="H6382" s="346"/>
      <c r="I6382" s="346"/>
      <c r="J6382" s="346"/>
      <c r="K6382" s="346"/>
      <c r="L6382" s="348"/>
      <c r="M6382" s="346"/>
      <c r="N6382" s="346"/>
    </row>
    <row r="6383" spans="1:14" ht="20.100000000000001" customHeight="1">
      <c r="A6383" s="346"/>
      <c r="B6383" s="346"/>
      <c r="C6383" s="346"/>
      <c r="D6383" s="346"/>
      <c r="E6383" s="346"/>
      <c r="F6383" s="346"/>
      <c r="G6383" s="346"/>
      <c r="H6383" s="346"/>
      <c r="I6383" s="346"/>
      <c r="J6383" s="346"/>
      <c r="K6383" s="346"/>
      <c r="L6383" s="348"/>
      <c r="M6383" s="346"/>
      <c r="N6383" s="346"/>
    </row>
    <row r="6384" spans="1:14" ht="20.100000000000001" customHeight="1">
      <c r="A6384" s="346"/>
      <c r="B6384" s="346"/>
      <c r="C6384" s="346"/>
      <c r="D6384" s="346"/>
      <c r="E6384" s="346"/>
      <c r="F6384" s="346"/>
      <c r="G6384" s="346"/>
      <c r="H6384" s="346"/>
      <c r="I6384" s="346"/>
      <c r="J6384" s="346"/>
      <c r="K6384" s="346"/>
      <c r="L6384" s="348"/>
      <c r="M6384" s="346"/>
      <c r="N6384" s="346"/>
    </row>
    <row r="6385" spans="1:14" ht="20.100000000000001" customHeight="1">
      <c r="A6385" s="346"/>
      <c r="B6385" s="346"/>
      <c r="C6385" s="346"/>
      <c r="D6385" s="346"/>
      <c r="E6385" s="346"/>
      <c r="F6385" s="346"/>
      <c r="G6385" s="346"/>
      <c r="H6385" s="346"/>
      <c r="I6385" s="346"/>
      <c r="J6385" s="346"/>
      <c r="K6385" s="346"/>
      <c r="L6385" s="348"/>
      <c r="M6385" s="346"/>
      <c r="N6385" s="346"/>
    </row>
    <row r="6386" spans="1:14" ht="20.100000000000001" customHeight="1">
      <c r="A6386" s="346"/>
      <c r="B6386" s="346"/>
      <c r="C6386" s="346"/>
      <c r="D6386" s="346"/>
      <c r="E6386" s="346"/>
      <c r="F6386" s="346"/>
      <c r="G6386" s="346"/>
      <c r="H6386" s="346"/>
      <c r="I6386" s="346"/>
      <c r="J6386" s="346"/>
      <c r="K6386" s="346"/>
      <c r="L6386" s="348"/>
      <c r="M6386" s="346"/>
      <c r="N6386" s="346"/>
    </row>
    <row r="6387" spans="1:14" ht="20.100000000000001" customHeight="1">
      <c r="A6387" s="346"/>
      <c r="B6387" s="346"/>
      <c r="C6387" s="346"/>
      <c r="D6387" s="346"/>
      <c r="E6387" s="346"/>
      <c r="F6387" s="346"/>
      <c r="G6387" s="346"/>
      <c r="H6387" s="346"/>
      <c r="I6387" s="346"/>
      <c r="J6387" s="346"/>
      <c r="K6387" s="346"/>
      <c r="L6387" s="348"/>
      <c r="M6387" s="346"/>
      <c r="N6387" s="346"/>
    </row>
    <row r="6388" spans="1:14" ht="20.100000000000001" customHeight="1">
      <c r="A6388" s="346"/>
      <c r="B6388" s="346"/>
      <c r="C6388" s="346"/>
      <c r="D6388" s="346"/>
      <c r="E6388" s="346"/>
      <c r="F6388" s="346"/>
      <c r="G6388" s="346"/>
      <c r="H6388" s="346"/>
      <c r="I6388" s="346"/>
      <c r="J6388" s="346"/>
      <c r="K6388" s="346"/>
      <c r="L6388" s="348"/>
      <c r="M6388" s="346"/>
      <c r="N6388" s="346"/>
    </row>
    <row r="6389" spans="1:14" ht="20.100000000000001" customHeight="1">
      <c r="A6389" s="346"/>
      <c r="B6389" s="346"/>
      <c r="C6389" s="346"/>
      <c r="D6389" s="346"/>
      <c r="E6389" s="346"/>
      <c r="F6389" s="346"/>
      <c r="G6389" s="346"/>
      <c r="H6389" s="346"/>
      <c r="I6389" s="346"/>
      <c r="J6389" s="346"/>
      <c r="K6389" s="346"/>
      <c r="L6389" s="348"/>
      <c r="M6389" s="346"/>
      <c r="N6389" s="346"/>
    </row>
    <row r="6390" spans="1:14" ht="20.100000000000001" customHeight="1">
      <c r="A6390" s="346"/>
      <c r="B6390" s="346"/>
      <c r="C6390" s="346"/>
      <c r="D6390" s="346"/>
      <c r="E6390" s="346"/>
      <c r="F6390" s="346"/>
      <c r="G6390" s="346"/>
      <c r="H6390" s="346"/>
      <c r="I6390" s="346"/>
      <c r="J6390" s="346"/>
      <c r="K6390" s="346"/>
      <c r="L6390" s="348"/>
      <c r="M6390" s="346"/>
      <c r="N6390" s="346"/>
    </row>
    <row r="6391" spans="1:14" ht="20.100000000000001" customHeight="1">
      <c r="A6391" s="346"/>
      <c r="B6391" s="346"/>
      <c r="C6391" s="346"/>
      <c r="D6391" s="346"/>
      <c r="E6391" s="346"/>
      <c r="F6391" s="346"/>
      <c r="G6391" s="346"/>
      <c r="H6391" s="346"/>
      <c r="I6391" s="346"/>
      <c r="J6391" s="346"/>
      <c r="K6391" s="346"/>
      <c r="L6391" s="348"/>
      <c r="M6391" s="346"/>
      <c r="N6391" s="346"/>
    </row>
    <row r="6392" spans="1:14" ht="20.100000000000001" customHeight="1">
      <c r="A6392" s="346"/>
      <c r="B6392" s="346"/>
      <c r="C6392" s="346"/>
      <c r="D6392" s="346"/>
      <c r="E6392" s="346"/>
      <c r="F6392" s="346"/>
      <c r="G6392" s="346"/>
      <c r="H6392" s="346"/>
      <c r="I6392" s="346"/>
      <c r="J6392" s="346"/>
      <c r="K6392" s="346"/>
      <c r="L6392" s="348"/>
      <c r="M6392" s="346"/>
      <c r="N6392" s="346"/>
    </row>
    <row r="6393" spans="1:14" ht="20.100000000000001" customHeight="1">
      <c r="A6393" s="346"/>
      <c r="B6393" s="346"/>
      <c r="C6393" s="346"/>
      <c r="D6393" s="346"/>
      <c r="E6393" s="346"/>
      <c r="F6393" s="346"/>
      <c r="G6393" s="346"/>
      <c r="H6393" s="346"/>
      <c r="I6393" s="346"/>
      <c r="J6393" s="346"/>
      <c r="K6393" s="346"/>
      <c r="L6393" s="348"/>
      <c r="M6393" s="346"/>
      <c r="N6393" s="346"/>
    </row>
    <row r="6394" spans="1:14" ht="20.100000000000001" customHeight="1">
      <c r="A6394" s="346"/>
      <c r="B6394" s="346"/>
      <c r="C6394" s="346"/>
      <c r="D6394" s="346"/>
      <c r="E6394" s="346"/>
      <c r="F6394" s="346"/>
      <c r="G6394" s="346"/>
      <c r="H6394" s="346"/>
      <c r="I6394" s="346"/>
      <c r="J6394" s="346"/>
      <c r="K6394" s="346"/>
      <c r="L6394" s="348"/>
      <c r="M6394" s="346"/>
      <c r="N6394" s="346"/>
    </row>
    <row r="6395" spans="1:14" ht="20.100000000000001" customHeight="1">
      <c r="A6395" s="346"/>
      <c r="B6395" s="346"/>
      <c r="C6395" s="346"/>
      <c r="D6395" s="346"/>
      <c r="E6395" s="346"/>
      <c r="F6395" s="346"/>
      <c r="G6395" s="346"/>
      <c r="H6395" s="346"/>
      <c r="I6395" s="346"/>
      <c r="J6395" s="346"/>
      <c r="K6395" s="346"/>
      <c r="L6395" s="348"/>
      <c r="M6395" s="346"/>
      <c r="N6395" s="346"/>
    </row>
    <row r="6396" spans="1:14" ht="20.100000000000001" customHeight="1">
      <c r="A6396" s="346"/>
      <c r="B6396" s="346"/>
      <c r="C6396" s="346"/>
      <c r="D6396" s="346"/>
      <c r="E6396" s="346"/>
      <c r="F6396" s="346"/>
      <c r="G6396" s="346"/>
      <c r="H6396" s="346"/>
      <c r="I6396" s="346"/>
      <c r="J6396" s="346"/>
      <c r="K6396" s="346"/>
      <c r="L6396" s="348"/>
      <c r="M6396" s="346"/>
      <c r="N6396" s="346"/>
    </row>
    <row r="6397" spans="1:14" ht="20.100000000000001" customHeight="1">
      <c r="A6397" s="346"/>
      <c r="B6397" s="346"/>
      <c r="C6397" s="346"/>
      <c r="D6397" s="346"/>
      <c r="E6397" s="346"/>
      <c r="F6397" s="346"/>
      <c r="G6397" s="346"/>
      <c r="H6397" s="346"/>
      <c r="I6397" s="346"/>
      <c r="J6397" s="346"/>
      <c r="K6397" s="346"/>
      <c r="L6397" s="348"/>
      <c r="M6397" s="346"/>
      <c r="N6397" s="346"/>
    </row>
    <row r="6398" spans="1:14" ht="20.100000000000001" customHeight="1">
      <c r="A6398" s="346"/>
      <c r="B6398" s="346"/>
      <c r="C6398" s="346"/>
      <c r="D6398" s="346"/>
      <c r="E6398" s="346"/>
      <c r="F6398" s="346"/>
      <c r="G6398" s="346"/>
      <c r="H6398" s="346"/>
      <c r="I6398" s="346"/>
      <c r="J6398" s="346"/>
      <c r="K6398" s="346"/>
      <c r="L6398" s="348"/>
      <c r="M6398" s="346"/>
      <c r="N6398" s="346"/>
    </row>
    <row r="6399" spans="1:14" ht="20.100000000000001" customHeight="1">
      <c r="A6399" s="346"/>
      <c r="B6399" s="346"/>
      <c r="C6399" s="346"/>
      <c r="D6399" s="346"/>
      <c r="E6399" s="346"/>
      <c r="F6399" s="346"/>
      <c r="G6399" s="346"/>
      <c r="H6399" s="346"/>
      <c r="I6399" s="346"/>
      <c r="J6399" s="346"/>
      <c r="K6399" s="346"/>
      <c r="L6399" s="348"/>
      <c r="M6399" s="346"/>
      <c r="N6399" s="346"/>
    </row>
    <row r="6400" spans="1:14" ht="20.100000000000001" customHeight="1">
      <c r="A6400" s="346"/>
      <c r="B6400" s="346"/>
      <c r="C6400" s="346"/>
      <c r="D6400" s="346"/>
      <c r="E6400" s="346"/>
      <c r="F6400" s="346"/>
      <c r="G6400" s="346"/>
      <c r="H6400" s="346"/>
      <c r="I6400" s="346"/>
      <c r="J6400" s="346"/>
      <c r="K6400" s="346"/>
      <c r="L6400" s="348"/>
      <c r="M6400" s="346"/>
      <c r="N6400" s="346"/>
    </row>
    <row r="6401" spans="1:14" ht="20.100000000000001" customHeight="1">
      <c r="A6401" s="346"/>
      <c r="B6401" s="346"/>
      <c r="C6401" s="346"/>
      <c r="D6401" s="346"/>
      <c r="E6401" s="346"/>
      <c r="F6401" s="346"/>
      <c r="G6401" s="346"/>
      <c r="H6401" s="346"/>
      <c r="I6401" s="346"/>
      <c r="J6401" s="346"/>
      <c r="K6401" s="346"/>
      <c r="L6401" s="348"/>
      <c r="M6401" s="346"/>
      <c r="N6401" s="346"/>
    </row>
    <row r="6402" spans="1:14" ht="20.100000000000001" customHeight="1">
      <c r="A6402" s="346"/>
      <c r="B6402" s="346"/>
      <c r="C6402" s="346"/>
      <c r="D6402" s="346"/>
      <c r="E6402" s="346"/>
      <c r="F6402" s="346"/>
      <c r="G6402" s="346"/>
      <c r="H6402" s="346"/>
      <c r="I6402" s="346"/>
      <c r="J6402" s="346"/>
      <c r="K6402" s="346"/>
      <c r="L6402" s="348"/>
      <c r="M6402" s="346"/>
      <c r="N6402" s="346"/>
    </row>
    <row r="6403" spans="1:14" ht="20.100000000000001" customHeight="1">
      <c r="A6403" s="346"/>
      <c r="B6403" s="346"/>
      <c r="C6403" s="346"/>
      <c r="D6403" s="346"/>
      <c r="E6403" s="346"/>
      <c r="F6403" s="346"/>
      <c r="G6403" s="346"/>
      <c r="H6403" s="346"/>
      <c r="I6403" s="346"/>
      <c r="J6403" s="346"/>
      <c r="K6403" s="346"/>
      <c r="L6403" s="348"/>
      <c r="M6403" s="346"/>
      <c r="N6403" s="346"/>
    </row>
    <row r="6404" spans="1:14" ht="20.100000000000001" customHeight="1">
      <c r="A6404" s="346"/>
      <c r="B6404" s="346"/>
      <c r="C6404" s="346"/>
      <c r="D6404" s="346"/>
      <c r="E6404" s="346"/>
      <c r="F6404" s="346"/>
      <c r="G6404" s="346"/>
      <c r="H6404" s="346"/>
      <c r="I6404" s="346"/>
      <c r="J6404" s="346"/>
      <c r="K6404" s="346"/>
      <c r="L6404" s="348"/>
      <c r="M6404" s="346"/>
      <c r="N6404" s="346"/>
    </row>
    <row r="6405" spans="1:14" ht="20.100000000000001" customHeight="1">
      <c r="A6405" s="346"/>
      <c r="B6405" s="346"/>
      <c r="C6405" s="346"/>
      <c r="D6405" s="346"/>
      <c r="E6405" s="346"/>
      <c r="F6405" s="346"/>
      <c r="G6405" s="346"/>
      <c r="H6405" s="346"/>
      <c r="I6405" s="346"/>
      <c r="J6405" s="346"/>
      <c r="K6405" s="346"/>
      <c r="L6405" s="348"/>
      <c r="M6405" s="346"/>
      <c r="N6405" s="346"/>
    </row>
    <row r="6406" spans="1:14" ht="20.100000000000001" customHeight="1">
      <c r="A6406" s="346"/>
      <c r="B6406" s="346"/>
      <c r="C6406" s="346"/>
      <c r="D6406" s="346"/>
      <c r="E6406" s="346"/>
      <c r="F6406" s="346"/>
      <c r="G6406" s="346"/>
      <c r="H6406" s="346"/>
      <c r="I6406" s="346"/>
      <c r="J6406" s="346"/>
      <c r="K6406" s="346"/>
      <c r="L6406" s="348"/>
      <c r="M6406" s="346"/>
      <c r="N6406" s="346"/>
    </row>
    <row r="6407" spans="1:14" ht="20.100000000000001" customHeight="1">
      <c r="A6407" s="346"/>
      <c r="B6407" s="346"/>
      <c r="C6407" s="346"/>
      <c r="D6407" s="346"/>
      <c r="E6407" s="346"/>
      <c r="F6407" s="346"/>
      <c r="G6407" s="346"/>
      <c r="H6407" s="346"/>
      <c r="I6407" s="346"/>
      <c r="J6407" s="346"/>
      <c r="K6407" s="346"/>
      <c r="L6407" s="348"/>
      <c r="M6407" s="346"/>
      <c r="N6407" s="346"/>
    </row>
    <row r="6408" spans="1:14" ht="20.100000000000001" customHeight="1">
      <c r="A6408" s="346"/>
      <c r="B6408" s="346"/>
      <c r="C6408" s="346"/>
      <c r="D6408" s="346"/>
      <c r="E6408" s="346"/>
      <c r="F6408" s="346"/>
      <c r="G6408" s="346"/>
      <c r="H6408" s="346"/>
      <c r="I6408" s="346"/>
      <c r="J6408" s="346"/>
      <c r="K6408" s="346"/>
      <c r="L6408" s="348"/>
      <c r="M6408" s="346"/>
      <c r="N6408" s="346"/>
    </row>
    <row r="6409" spans="1:14" ht="20.100000000000001" customHeight="1">
      <c r="A6409" s="346"/>
      <c r="B6409" s="346"/>
      <c r="C6409" s="346"/>
      <c r="D6409" s="346"/>
      <c r="E6409" s="346"/>
      <c r="F6409" s="346"/>
      <c r="G6409" s="346"/>
      <c r="H6409" s="346"/>
      <c r="I6409" s="346"/>
      <c r="J6409" s="346"/>
      <c r="K6409" s="346"/>
      <c r="L6409" s="348"/>
      <c r="M6409" s="346"/>
      <c r="N6409" s="346"/>
    </row>
    <row r="6410" spans="1:14" ht="20.100000000000001" customHeight="1">
      <c r="A6410" s="346"/>
      <c r="B6410" s="346"/>
      <c r="C6410" s="346"/>
      <c r="D6410" s="346"/>
      <c r="E6410" s="346"/>
      <c r="F6410" s="346"/>
      <c r="G6410" s="346"/>
      <c r="H6410" s="346"/>
      <c r="I6410" s="346"/>
      <c r="J6410" s="346"/>
      <c r="K6410" s="346"/>
      <c r="L6410" s="348"/>
      <c r="M6410" s="346"/>
      <c r="N6410" s="346"/>
    </row>
    <row r="6411" spans="1:14" ht="20.100000000000001" customHeight="1">
      <c r="A6411" s="346"/>
      <c r="B6411" s="346"/>
      <c r="C6411" s="346"/>
      <c r="D6411" s="346"/>
      <c r="E6411" s="346"/>
      <c r="F6411" s="346"/>
      <c r="G6411" s="346"/>
      <c r="H6411" s="346"/>
      <c r="I6411" s="346"/>
      <c r="J6411" s="346"/>
      <c r="K6411" s="346"/>
      <c r="L6411" s="348"/>
      <c r="M6411" s="346"/>
      <c r="N6411" s="346"/>
    </row>
    <row r="6412" spans="1:14" ht="20.100000000000001" customHeight="1">
      <c r="A6412" s="346"/>
      <c r="B6412" s="346"/>
      <c r="C6412" s="346"/>
      <c r="D6412" s="346"/>
      <c r="E6412" s="346"/>
      <c r="F6412" s="346"/>
      <c r="G6412" s="346"/>
      <c r="H6412" s="346"/>
      <c r="I6412" s="346"/>
      <c r="J6412" s="346"/>
      <c r="K6412" s="346"/>
      <c r="L6412" s="348"/>
      <c r="M6412" s="346"/>
      <c r="N6412" s="346"/>
    </row>
    <row r="6413" spans="1:14" ht="20.100000000000001" customHeight="1">
      <c r="A6413" s="346"/>
      <c r="B6413" s="346"/>
      <c r="C6413" s="346"/>
      <c r="D6413" s="346"/>
      <c r="E6413" s="346"/>
      <c r="F6413" s="346"/>
      <c r="G6413" s="346"/>
      <c r="H6413" s="346"/>
      <c r="I6413" s="346"/>
      <c r="J6413" s="346"/>
      <c r="K6413" s="346"/>
      <c r="L6413" s="348"/>
      <c r="M6413" s="346"/>
      <c r="N6413" s="346"/>
    </row>
    <row r="6414" spans="1:14" ht="20.100000000000001" customHeight="1">
      <c r="A6414" s="346"/>
      <c r="B6414" s="346"/>
      <c r="C6414" s="346"/>
      <c r="D6414" s="346"/>
      <c r="E6414" s="346"/>
      <c r="F6414" s="346"/>
      <c r="G6414" s="346"/>
      <c r="H6414" s="346"/>
      <c r="I6414" s="346"/>
      <c r="J6414" s="346"/>
      <c r="K6414" s="346"/>
      <c r="L6414" s="348"/>
      <c r="M6414" s="346"/>
      <c r="N6414" s="346"/>
    </row>
    <row r="6415" spans="1:14" ht="20.100000000000001" customHeight="1">
      <c r="A6415" s="346"/>
      <c r="B6415" s="346"/>
      <c r="C6415" s="346"/>
      <c r="D6415" s="346"/>
      <c r="E6415" s="346"/>
      <c r="F6415" s="346"/>
      <c r="G6415" s="346"/>
      <c r="H6415" s="346"/>
      <c r="I6415" s="346"/>
      <c r="J6415" s="346"/>
      <c r="K6415" s="346"/>
      <c r="L6415" s="348"/>
      <c r="M6415" s="346"/>
      <c r="N6415" s="346"/>
    </row>
    <row r="6416" spans="1:14" ht="20.100000000000001" customHeight="1">
      <c r="A6416" s="346"/>
      <c r="B6416" s="346"/>
      <c r="C6416" s="346"/>
      <c r="D6416" s="346"/>
      <c r="E6416" s="346"/>
      <c r="F6416" s="346"/>
      <c r="G6416" s="346"/>
      <c r="H6416" s="346"/>
      <c r="I6416" s="346"/>
      <c r="J6416" s="346"/>
      <c r="K6416" s="346"/>
      <c r="L6416" s="348"/>
      <c r="M6416" s="346"/>
      <c r="N6416" s="346"/>
    </row>
    <row r="6417" spans="1:14" ht="20.100000000000001" customHeight="1">
      <c r="A6417" s="346"/>
      <c r="B6417" s="346"/>
      <c r="C6417" s="346"/>
      <c r="D6417" s="346"/>
      <c r="E6417" s="346"/>
      <c r="F6417" s="346"/>
      <c r="G6417" s="346"/>
      <c r="H6417" s="346"/>
      <c r="I6417" s="346"/>
      <c r="J6417" s="346"/>
      <c r="K6417" s="346"/>
      <c r="L6417" s="348"/>
      <c r="M6417" s="346"/>
      <c r="N6417" s="346"/>
    </row>
    <row r="6418" spans="1:14" ht="20.100000000000001" customHeight="1">
      <c r="A6418" s="346"/>
      <c r="B6418" s="346"/>
      <c r="C6418" s="346"/>
      <c r="D6418" s="346"/>
      <c r="E6418" s="346"/>
      <c r="F6418" s="346"/>
      <c r="G6418" s="346"/>
      <c r="H6418" s="346"/>
      <c r="I6418" s="346"/>
      <c r="J6418" s="346"/>
      <c r="K6418" s="346"/>
      <c r="L6418" s="348"/>
      <c r="M6418" s="346"/>
      <c r="N6418" s="346"/>
    </row>
    <row r="6419" spans="1:14" ht="20.100000000000001" customHeight="1">
      <c r="A6419" s="346"/>
      <c r="B6419" s="346"/>
      <c r="C6419" s="346"/>
      <c r="D6419" s="346"/>
      <c r="E6419" s="346"/>
      <c r="F6419" s="346"/>
      <c r="G6419" s="346"/>
      <c r="H6419" s="346"/>
      <c r="I6419" s="346"/>
      <c r="J6419" s="346"/>
      <c r="K6419" s="346"/>
      <c r="L6419" s="348"/>
      <c r="M6419" s="346"/>
      <c r="N6419" s="346"/>
    </row>
    <row r="6420" spans="1:14" ht="20.100000000000001" customHeight="1">
      <c r="A6420" s="346"/>
      <c r="B6420" s="346"/>
      <c r="C6420" s="346"/>
      <c r="D6420" s="346"/>
      <c r="E6420" s="346"/>
      <c r="F6420" s="346"/>
      <c r="G6420" s="346"/>
      <c r="H6420" s="346"/>
      <c r="I6420" s="346"/>
      <c r="J6420" s="346"/>
      <c r="K6420" s="346"/>
      <c r="L6420" s="348"/>
      <c r="M6420" s="346"/>
      <c r="N6420" s="346"/>
    </row>
    <row r="6421" spans="1:14" ht="20.100000000000001" customHeight="1">
      <c r="A6421" s="346"/>
      <c r="B6421" s="346"/>
      <c r="C6421" s="346"/>
      <c r="D6421" s="346"/>
      <c r="E6421" s="346"/>
      <c r="F6421" s="346"/>
      <c r="G6421" s="346"/>
      <c r="H6421" s="346"/>
      <c r="I6421" s="346"/>
      <c r="J6421" s="346"/>
      <c r="K6421" s="346"/>
      <c r="L6421" s="348"/>
      <c r="M6421" s="346"/>
      <c r="N6421" s="346"/>
    </row>
    <row r="6422" spans="1:14" ht="20.100000000000001" customHeight="1">
      <c r="A6422" s="346"/>
      <c r="B6422" s="346"/>
      <c r="C6422" s="346"/>
      <c r="D6422" s="346"/>
      <c r="E6422" s="346"/>
      <c r="F6422" s="346"/>
      <c r="G6422" s="346"/>
      <c r="H6422" s="346"/>
      <c r="I6422" s="346"/>
      <c r="J6422" s="346"/>
      <c r="K6422" s="346"/>
      <c r="L6422" s="348"/>
      <c r="M6422" s="346"/>
      <c r="N6422" s="346"/>
    </row>
    <row r="6423" spans="1:14" ht="20.100000000000001" customHeight="1">
      <c r="A6423" s="346"/>
      <c r="B6423" s="346"/>
      <c r="C6423" s="346"/>
      <c r="D6423" s="346"/>
      <c r="E6423" s="346"/>
      <c r="F6423" s="346"/>
      <c r="G6423" s="346"/>
      <c r="H6423" s="346"/>
      <c r="I6423" s="346"/>
      <c r="J6423" s="346"/>
      <c r="K6423" s="346"/>
      <c r="L6423" s="348"/>
      <c r="M6423" s="346"/>
      <c r="N6423" s="346"/>
    </row>
    <row r="6424" spans="1:14" ht="20.100000000000001" customHeight="1">
      <c r="A6424" s="346"/>
      <c r="B6424" s="346"/>
      <c r="C6424" s="346"/>
      <c r="D6424" s="346"/>
      <c r="E6424" s="346"/>
      <c r="F6424" s="346"/>
      <c r="G6424" s="346"/>
      <c r="H6424" s="346"/>
      <c r="I6424" s="346"/>
      <c r="J6424" s="346"/>
      <c r="K6424" s="346"/>
      <c r="L6424" s="348"/>
      <c r="M6424" s="346"/>
      <c r="N6424" s="346"/>
    </row>
    <row r="6425" spans="1:14" ht="20.100000000000001" customHeight="1">
      <c r="A6425" s="346"/>
      <c r="B6425" s="346"/>
      <c r="C6425" s="346"/>
      <c r="D6425" s="346"/>
      <c r="E6425" s="346"/>
      <c r="F6425" s="346"/>
      <c r="G6425" s="346"/>
      <c r="H6425" s="346"/>
      <c r="I6425" s="346"/>
      <c r="J6425" s="346"/>
      <c r="K6425" s="346"/>
      <c r="L6425" s="348"/>
      <c r="M6425" s="346"/>
      <c r="N6425" s="346"/>
    </row>
    <row r="6426" spans="1:14" ht="20.100000000000001" customHeight="1">
      <c r="A6426" s="346"/>
      <c r="B6426" s="346"/>
      <c r="C6426" s="346"/>
      <c r="D6426" s="346"/>
      <c r="E6426" s="346"/>
      <c r="F6426" s="346"/>
      <c r="G6426" s="346"/>
      <c r="H6426" s="346"/>
      <c r="I6426" s="346"/>
      <c r="J6426" s="346"/>
      <c r="K6426" s="346"/>
      <c r="L6426" s="348"/>
      <c r="M6426" s="346"/>
      <c r="N6426" s="346"/>
    </row>
    <row r="6427" spans="1:14" ht="20.100000000000001" customHeight="1">
      <c r="A6427" s="346"/>
      <c r="B6427" s="346"/>
      <c r="C6427" s="346"/>
      <c r="D6427" s="346"/>
      <c r="E6427" s="346"/>
      <c r="F6427" s="346"/>
      <c r="G6427" s="346"/>
      <c r="H6427" s="346"/>
      <c r="I6427" s="346"/>
      <c r="J6427" s="346"/>
      <c r="K6427" s="346"/>
      <c r="L6427" s="348"/>
      <c r="M6427" s="346"/>
      <c r="N6427" s="346"/>
    </row>
    <row r="6428" spans="1:14" ht="20.100000000000001" customHeight="1">
      <c r="A6428" s="346"/>
      <c r="B6428" s="346"/>
      <c r="C6428" s="346"/>
      <c r="D6428" s="346"/>
      <c r="E6428" s="346"/>
      <c r="F6428" s="346"/>
      <c r="G6428" s="346"/>
      <c r="H6428" s="346"/>
      <c r="I6428" s="346"/>
      <c r="J6428" s="346"/>
      <c r="K6428" s="346"/>
      <c r="L6428" s="348"/>
      <c r="M6428" s="346"/>
      <c r="N6428" s="346"/>
    </row>
    <row r="6429" spans="1:14" ht="20.100000000000001" customHeight="1">
      <c r="A6429" s="346"/>
      <c r="B6429" s="346"/>
      <c r="C6429" s="346"/>
      <c r="D6429" s="346"/>
      <c r="E6429" s="346"/>
      <c r="F6429" s="346"/>
      <c r="G6429" s="346"/>
      <c r="H6429" s="346"/>
      <c r="I6429" s="346"/>
      <c r="J6429" s="346"/>
      <c r="K6429" s="346"/>
      <c r="L6429" s="348"/>
      <c r="M6429" s="346"/>
      <c r="N6429" s="346"/>
    </row>
    <row r="6430" spans="1:14" ht="20.100000000000001" customHeight="1">
      <c r="A6430" s="346"/>
      <c r="B6430" s="346"/>
      <c r="C6430" s="346"/>
      <c r="D6430" s="346"/>
      <c r="E6430" s="346"/>
      <c r="F6430" s="346"/>
      <c r="G6430" s="346"/>
      <c r="H6430" s="346"/>
      <c r="I6430" s="346"/>
      <c r="J6430" s="346"/>
      <c r="K6430" s="346"/>
      <c r="L6430" s="348"/>
      <c r="M6430" s="346"/>
      <c r="N6430" s="346"/>
    </row>
    <row r="6431" spans="1:14" ht="20.100000000000001" customHeight="1">
      <c r="A6431" s="346"/>
      <c r="B6431" s="346"/>
      <c r="C6431" s="346"/>
      <c r="D6431" s="346"/>
      <c r="E6431" s="346"/>
      <c r="F6431" s="346"/>
      <c r="G6431" s="346"/>
      <c r="H6431" s="346"/>
      <c r="I6431" s="346"/>
      <c r="J6431" s="346"/>
      <c r="K6431" s="346"/>
      <c r="L6431" s="348"/>
      <c r="M6431" s="346"/>
      <c r="N6431" s="346"/>
    </row>
    <row r="6432" spans="1:14" ht="20.100000000000001" customHeight="1">
      <c r="A6432" s="346"/>
      <c r="B6432" s="346"/>
      <c r="C6432" s="346"/>
      <c r="D6432" s="346"/>
      <c r="E6432" s="346"/>
      <c r="F6432" s="346"/>
      <c r="G6432" s="346"/>
      <c r="H6432" s="346"/>
      <c r="I6432" s="346"/>
      <c r="J6432" s="346"/>
      <c r="K6432" s="346"/>
      <c r="L6432" s="348"/>
      <c r="M6432" s="346"/>
      <c r="N6432" s="346"/>
    </row>
    <row r="6433" spans="1:14" ht="20.100000000000001" customHeight="1">
      <c r="A6433" s="346"/>
      <c r="B6433" s="346"/>
      <c r="C6433" s="346"/>
      <c r="D6433" s="346"/>
      <c r="E6433" s="346"/>
      <c r="F6433" s="346"/>
      <c r="G6433" s="346"/>
      <c r="H6433" s="346"/>
      <c r="I6433" s="346"/>
      <c r="J6433" s="346"/>
      <c r="K6433" s="346"/>
      <c r="L6433" s="348"/>
      <c r="M6433" s="346"/>
      <c r="N6433" s="346"/>
    </row>
    <row r="6434" spans="1:14" ht="20.100000000000001" customHeight="1">
      <c r="A6434" s="346"/>
      <c r="B6434" s="346"/>
      <c r="C6434" s="346"/>
      <c r="D6434" s="346"/>
      <c r="E6434" s="346"/>
      <c r="F6434" s="346"/>
      <c r="G6434" s="346"/>
      <c r="H6434" s="346"/>
      <c r="I6434" s="346"/>
      <c r="J6434" s="346"/>
      <c r="K6434" s="346"/>
      <c r="L6434" s="348"/>
      <c r="M6434" s="346"/>
      <c r="N6434" s="346"/>
    </row>
    <row r="6435" spans="1:14" ht="20.100000000000001" customHeight="1">
      <c r="A6435" s="346"/>
      <c r="B6435" s="346"/>
      <c r="C6435" s="346"/>
      <c r="D6435" s="346"/>
      <c r="E6435" s="346"/>
      <c r="F6435" s="346"/>
      <c r="G6435" s="346"/>
      <c r="H6435" s="346"/>
      <c r="I6435" s="346"/>
      <c r="J6435" s="346"/>
      <c r="K6435" s="346"/>
      <c r="L6435" s="348"/>
      <c r="M6435" s="346"/>
      <c r="N6435" s="346"/>
    </row>
    <row r="6436" spans="1:14" ht="20.100000000000001" customHeight="1">
      <c r="A6436" s="346"/>
      <c r="B6436" s="346"/>
      <c r="C6436" s="346"/>
      <c r="D6436" s="346"/>
      <c r="E6436" s="346"/>
      <c r="F6436" s="346"/>
      <c r="G6436" s="346"/>
      <c r="H6436" s="346"/>
      <c r="I6436" s="346"/>
      <c r="J6436" s="346"/>
      <c r="K6436" s="346"/>
      <c r="L6436" s="348"/>
      <c r="M6436" s="346"/>
      <c r="N6436" s="346"/>
    </row>
    <row r="6437" spans="1:14" ht="20.100000000000001" customHeight="1">
      <c r="A6437" s="346"/>
      <c r="B6437" s="346"/>
      <c r="C6437" s="346"/>
      <c r="D6437" s="346"/>
      <c r="E6437" s="346"/>
      <c r="F6437" s="346"/>
      <c r="G6437" s="346"/>
      <c r="H6437" s="346"/>
      <c r="I6437" s="346"/>
      <c r="J6437" s="346"/>
      <c r="K6437" s="346"/>
      <c r="L6437" s="348"/>
      <c r="M6437" s="346"/>
      <c r="N6437" s="346"/>
    </row>
    <row r="6438" spans="1:14" ht="20.100000000000001" customHeight="1">
      <c r="A6438" s="346"/>
      <c r="B6438" s="346"/>
      <c r="C6438" s="346"/>
      <c r="D6438" s="346"/>
      <c r="E6438" s="346"/>
      <c r="F6438" s="346"/>
      <c r="G6438" s="346"/>
      <c r="H6438" s="346"/>
      <c r="I6438" s="346"/>
      <c r="J6438" s="346"/>
      <c r="K6438" s="346"/>
      <c r="L6438" s="348"/>
      <c r="M6438" s="346"/>
      <c r="N6438" s="346"/>
    </row>
    <row r="6439" spans="1:14" ht="20.100000000000001" customHeight="1">
      <c r="A6439" s="346"/>
      <c r="B6439" s="346"/>
      <c r="C6439" s="346"/>
      <c r="D6439" s="346"/>
      <c r="E6439" s="346"/>
      <c r="F6439" s="346"/>
      <c r="G6439" s="346"/>
      <c r="H6439" s="346"/>
      <c r="I6439" s="346"/>
      <c r="J6439" s="346"/>
      <c r="K6439" s="346"/>
      <c r="L6439" s="348"/>
      <c r="M6439" s="346"/>
      <c r="N6439" s="346"/>
    </row>
    <row r="6440" spans="1:14" ht="20.100000000000001" customHeight="1">
      <c r="A6440" s="346"/>
      <c r="B6440" s="346"/>
      <c r="C6440" s="346"/>
      <c r="D6440" s="346"/>
      <c r="E6440" s="346"/>
      <c r="F6440" s="346"/>
      <c r="G6440" s="346"/>
      <c r="H6440" s="346"/>
      <c r="I6440" s="346"/>
      <c r="J6440" s="346"/>
      <c r="K6440" s="346"/>
      <c r="L6440" s="348"/>
      <c r="M6440" s="346"/>
      <c r="N6440" s="346"/>
    </row>
    <row r="6441" spans="1:14" ht="20.100000000000001" customHeight="1">
      <c r="A6441" s="346"/>
      <c r="B6441" s="346"/>
      <c r="C6441" s="346"/>
      <c r="D6441" s="346"/>
      <c r="E6441" s="346"/>
      <c r="F6441" s="346"/>
      <c r="G6441" s="346"/>
      <c r="H6441" s="346"/>
      <c r="I6441" s="346"/>
      <c r="J6441" s="346"/>
      <c r="K6441" s="346"/>
      <c r="L6441" s="348"/>
      <c r="M6441" s="346"/>
      <c r="N6441" s="346"/>
    </row>
    <row r="6442" spans="1:14" ht="20.100000000000001" customHeight="1">
      <c r="A6442" s="346"/>
      <c r="B6442" s="346"/>
      <c r="C6442" s="346"/>
      <c r="D6442" s="346"/>
      <c r="E6442" s="346"/>
      <c r="F6442" s="346"/>
      <c r="G6442" s="346"/>
      <c r="H6442" s="346"/>
      <c r="I6442" s="346"/>
      <c r="J6442" s="346"/>
      <c r="K6442" s="346"/>
      <c r="L6442" s="348"/>
      <c r="M6442" s="346"/>
      <c r="N6442" s="346"/>
    </row>
    <row r="6443" spans="1:14" ht="20.100000000000001" customHeight="1">
      <c r="A6443" s="346"/>
      <c r="B6443" s="346"/>
      <c r="C6443" s="346"/>
      <c r="D6443" s="346"/>
      <c r="E6443" s="346"/>
      <c r="F6443" s="346"/>
      <c r="G6443" s="346"/>
      <c r="H6443" s="346"/>
      <c r="I6443" s="346"/>
      <c r="J6443" s="346"/>
      <c r="K6443" s="346"/>
      <c r="L6443" s="348"/>
      <c r="M6443" s="346"/>
      <c r="N6443" s="346"/>
    </row>
    <row r="6444" spans="1:14" ht="20.100000000000001" customHeight="1">
      <c r="A6444" s="346"/>
      <c r="B6444" s="346"/>
      <c r="C6444" s="346"/>
      <c r="D6444" s="346"/>
      <c r="E6444" s="346"/>
      <c r="F6444" s="346"/>
      <c r="G6444" s="346"/>
      <c r="H6444" s="346"/>
      <c r="I6444" s="346"/>
      <c r="J6444" s="346"/>
      <c r="K6444" s="346"/>
      <c r="L6444" s="348"/>
      <c r="M6444" s="346"/>
      <c r="N6444" s="346"/>
    </row>
    <row r="6445" spans="1:14" ht="20.100000000000001" customHeight="1">
      <c r="A6445" s="346"/>
      <c r="B6445" s="346"/>
      <c r="C6445" s="346"/>
      <c r="D6445" s="346"/>
      <c r="E6445" s="346"/>
      <c r="F6445" s="346"/>
      <c r="G6445" s="346"/>
      <c r="H6445" s="346"/>
      <c r="I6445" s="346"/>
      <c r="J6445" s="346"/>
      <c r="K6445" s="346"/>
      <c r="L6445" s="348"/>
      <c r="M6445" s="346"/>
      <c r="N6445" s="346"/>
    </row>
    <row r="6446" spans="1:14" ht="20.100000000000001" customHeight="1">
      <c r="A6446" s="346"/>
      <c r="B6446" s="346"/>
      <c r="C6446" s="346"/>
      <c r="D6446" s="346"/>
      <c r="E6446" s="346"/>
      <c r="F6446" s="346"/>
      <c r="G6446" s="346"/>
      <c r="H6446" s="346"/>
      <c r="I6446" s="346"/>
      <c r="J6446" s="346"/>
      <c r="K6446" s="346"/>
      <c r="L6446" s="348"/>
      <c r="M6446" s="346"/>
      <c r="N6446" s="346"/>
    </row>
    <row r="6447" spans="1:14" ht="20.100000000000001" customHeight="1">
      <c r="A6447" s="346"/>
      <c r="B6447" s="346"/>
      <c r="C6447" s="346"/>
      <c r="D6447" s="346"/>
      <c r="E6447" s="346"/>
      <c r="F6447" s="346"/>
      <c r="G6447" s="346"/>
      <c r="H6447" s="346"/>
      <c r="I6447" s="346"/>
      <c r="J6447" s="346"/>
      <c r="K6447" s="346"/>
      <c r="L6447" s="348"/>
      <c r="M6447" s="346"/>
      <c r="N6447" s="346"/>
    </row>
    <row r="6448" spans="1:14" ht="20.100000000000001" customHeight="1">
      <c r="A6448" s="346"/>
      <c r="B6448" s="346"/>
      <c r="C6448" s="346"/>
      <c r="D6448" s="346"/>
      <c r="E6448" s="346"/>
      <c r="F6448" s="346"/>
      <c r="G6448" s="346"/>
      <c r="H6448" s="346"/>
      <c r="I6448" s="346"/>
      <c r="J6448" s="346"/>
      <c r="K6448" s="346"/>
      <c r="L6448" s="348"/>
      <c r="M6448" s="346"/>
      <c r="N6448" s="346"/>
    </row>
    <row r="6449" spans="1:14" ht="20.100000000000001" customHeight="1">
      <c r="A6449" s="346"/>
      <c r="B6449" s="346"/>
      <c r="C6449" s="346"/>
      <c r="D6449" s="346"/>
      <c r="E6449" s="346"/>
      <c r="F6449" s="346"/>
      <c r="G6449" s="346"/>
      <c r="H6449" s="346"/>
      <c r="I6449" s="346"/>
      <c r="J6449" s="346"/>
      <c r="K6449" s="346"/>
      <c r="L6449" s="348"/>
      <c r="M6449" s="346"/>
      <c r="N6449" s="346"/>
    </row>
    <row r="6450" spans="1:14" ht="20.100000000000001" customHeight="1">
      <c r="A6450" s="346"/>
      <c r="B6450" s="346"/>
      <c r="C6450" s="346"/>
      <c r="D6450" s="346"/>
      <c r="E6450" s="346"/>
      <c r="F6450" s="346"/>
      <c r="G6450" s="346"/>
      <c r="H6450" s="346"/>
      <c r="I6450" s="346"/>
      <c r="J6450" s="346"/>
      <c r="K6450" s="346"/>
      <c r="L6450" s="348"/>
      <c r="M6450" s="346"/>
      <c r="N6450" s="346"/>
    </row>
    <row r="6451" spans="1:14" ht="20.100000000000001" customHeight="1">
      <c r="A6451" s="346"/>
      <c r="B6451" s="346"/>
      <c r="C6451" s="346"/>
      <c r="D6451" s="346"/>
      <c r="E6451" s="346"/>
      <c r="F6451" s="346"/>
      <c r="G6451" s="346"/>
      <c r="H6451" s="346"/>
      <c r="I6451" s="346"/>
      <c r="J6451" s="346"/>
      <c r="K6451" s="346"/>
      <c r="L6451" s="348"/>
      <c r="M6451" s="346"/>
      <c r="N6451" s="346"/>
    </row>
    <row r="6452" spans="1:14" ht="20.100000000000001" customHeight="1">
      <c r="A6452" s="346"/>
      <c r="B6452" s="346"/>
      <c r="C6452" s="346"/>
      <c r="D6452" s="346"/>
      <c r="E6452" s="346"/>
      <c r="F6452" s="346"/>
      <c r="G6452" s="346"/>
      <c r="H6452" s="346"/>
      <c r="I6452" s="346"/>
      <c r="J6452" s="346"/>
      <c r="K6452" s="346"/>
      <c r="L6452" s="348"/>
      <c r="M6452" s="346"/>
      <c r="N6452" s="346"/>
    </row>
    <row r="6453" spans="1:14" ht="20.100000000000001" customHeight="1">
      <c r="A6453" s="346"/>
      <c r="B6453" s="346"/>
      <c r="C6453" s="346"/>
      <c r="D6453" s="346"/>
      <c r="E6453" s="346"/>
      <c r="F6453" s="346"/>
      <c r="G6453" s="346"/>
      <c r="H6453" s="346"/>
      <c r="I6453" s="346"/>
      <c r="J6453" s="346"/>
      <c r="K6453" s="346"/>
      <c r="L6453" s="348"/>
      <c r="M6453" s="346"/>
      <c r="N6453" s="346"/>
    </row>
    <row r="6454" spans="1:14" ht="20.100000000000001" customHeight="1">
      <c r="A6454" s="346"/>
      <c r="B6454" s="346"/>
      <c r="C6454" s="346"/>
      <c r="D6454" s="346"/>
      <c r="E6454" s="346"/>
      <c r="F6454" s="346"/>
      <c r="G6454" s="346"/>
      <c r="H6454" s="346"/>
      <c r="I6454" s="346"/>
      <c r="J6454" s="346"/>
      <c r="K6454" s="346"/>
      <c r="L6454" s="348"/>
      <c r="M6454" s="346"/>
      <c r="N6454" s="346"/>
    </row>
    <row r="6455" spans="1:14" ht="20.100000000000001" customHeight="1">
      <c r="A6455" s="346"/>
      <c r="B6455" s="346"/>
      <c r="C6455" s="346"/>
      <c r="D6455" s="346"/>
      <c r="E6455" s="346"/>
      <c r="F6455" s="346"/>
      <c r="G6455" s="346"/>
      <c r="H6455" s="346"/>
      <c r="I6455" s="346"/>
      <c r="J6455" s="346"/>
      <c r="K6455" s="346"/>
      <c r="L6455" s="348"/>
      <c r="M6455" s="346"/>
      <c r="N6455" s="346"/>
    </row>
    <row r="6456" spans="1:14" ht="20.100000000000001" customHeight="1">
      <c r="A6456" s="346"/>
      <c r="B6456" s="346"/>
      <c r="C6456" s="346"/>
      <c r="D6456" s="346"/>
      <c r="E6456" s="346"/>
      <c r="F6456" s="346"/>
      <c r="G6456" s="346"/>
      <c r="H6456" s="346"/>
      <c r="I6456" s="346"/>
      <c r="J6456" s="346"/>
      <c r="K6456" s="346"/>
      <c r="L6456" s="348"/>
      <c r="M6456" s="346"/>
      <c r="N6456" s="346"/>
    </row>
    <row r="6457" spans="1:14" ht="20.100000000000001" customHeight="1">
      <c r="A6457" s="346"/>
      <c r="B6457" s="346"/>
      <c r="C6457" s="346"/>
      <c r="D6457" s="346"/>
      <c r="E6457" s="346"/>
      <c r="F6457" s="346"/>
      <c r="G6457" s="346"/>
      <c r="H6457" s="346"/>
      <c r="I6457" s="346"/>
      <c r="J6457" s="346"/>
      <c r="K6457" s="346"/>
      <c r="L6457" s="348"/>
      <c r="M6457" s="346"/>
      <c r="N6457" s="346"/>
    </row>
    <row r="6458" spans="1:14" ht="20.100000000000001" customHeight="1">
      <c r="A6458" s="346"/>
      <c r="B6458" s="346"/>
      <c r="C6458" s="346"/>
      <c r="D6458" s="346"/>
      <c r="E6458" s="346"/>
      <c r="F6458" s="346"/>
      <c r="G6458" s="346"/>
      <c r="H6458" s="346"/>
      <c r="I6458" s="346"/>
      <c r="J6458" s="346"/>
      <c r="K6458" s="346"/>
      <c r="L6458" s="348"/>
      <c r="M6458" s="346"/>
      <c r="N6458" s="346"/>
    </row>
    <row r="6459" spans="1:14" ht="20.100000000000001" customHeight="1">
      <c r="A6459" s="346"/>
      <c r="B6459" s="346"/>
      <c r="C6459" s="346"/>
      <c r="D6459" s="346"/>
      <c r="E6459" s="346"/>
      <c r="F6459" s="346"/>
      <c r="G6459" s="346"/>
      <c r="H6459" s="346"/>
      <c r="I6459" s="346"/>
      <c r="J6459" s="346"/>
      <c r="K6459" s="346"/>
      <c r="L6459" s="348"/>
      <c r="M6459" s="346"/>
      <c r="N6459" s="346"/>
    </row>
    <row r="6460" spans="1:14" ht="20.100000000000001" customHeight="1">
      <c r="A6460" s="346"/>
      <c r="B6460" s="346"/>
      <c r="C6460" s="346"/>
      <c r="D6460" s="346"/>
      <c r="E6460" s="346"/>
      <c r="F6460" s="346"/>
      <c r="G6460" s="346"/>
      <c r="H6460" s="346"/>
      <c r="I6460" s="346"/>
      <c r="J6460" s="346"/>
      <c r="K6460" s="346"/>
      <c r="L6460" s="348"/>
      <c r="M6460" s="346"/>
      <c r="N6460" s="346"/>
    </row>
    <row r="6461" spans="1:14" ht="20.100000000000001" customHeight="1">
      <c r="A6461" s="346"/>
      <c r="B6461" s="346"/>
      <c r="C6461" s="346"/>
      <c r="D6461" s="346"/>
      <c r="E6461" s="347"/>
      <c r="F6461" s="346"/>
      <c r="G6461" s="346"/>
      <c r="H6461" s="346"/>
      <c r="I6461" s="346"/>
      <c r="J6461" s="346"/>
      <c r="K6461" s="346"/>
      <c r="L6461" s="348"/>
      <c r="M6461" s="346"/>
      <c r="N6461" s="346"/>
    </row>
    <row r="6462" spans="1:14" ht="20.100000000000001" customHeight="1">
      <c r="A6462" s="346"/>
      <c r="B6462" s="346"/>
      <c r="C6462" s="346"/>
      <c r="D6462" s="346"/>
      <c r="E6462" s="347"/>
      <c r="F6462" s="346"/>
      <c r="G6462" s="346"/>
      <c r="H6462" s="346"/>
      <c r="I6462" s="346"/>
      <c r="J6462" s="346"/>
      <c r="K6462" s="346"/>
      <c r="L6462" s="348"/>
      <c r="M6462" s="346"/>
      <c r="N6462" s="346"/>
    </row>
    <row r="6463" spans="1:14" ht="20.100000000000001" customHeight="1">
      <c r="A6463" s="346"/>
      <c r="B6463" s="346"/>
      <c r="C6463" s="346"/>
      <c r="D6463" s="346"/>
      <c r="E6463" s="346"/>
      <c r="F6463" s="346"/>
      <c r="G6463" s="346"/>
      <c r="H6463" s="346"/>
      <c r="I6463" s="346"/>
      <c r="J6463" s="346"/>
      <c r="K6463" s="346"/>
      <c r="L6463" s="348"/>
      <c r="M6463" s="346"/>
      <c r="N6463" s="346"/>
    </row>
    <row r="6464" spans="1:14" ht="20.100000000000001" customHeight="1">
      <c r="A6464" s="346"/>
      <c r="B6464" s="346"/>
      <c r="C6464" s="346"/>
      <c r="D6464" s="346"/>
      <c r="E6464" s="346"/>
      <c r="F6464" s="346"/>
      <c r="G6464" s="346"/>
      <c r="H6464" s="346"/>
      <c r="I6464" s="346"/>
      <c r="J6464" s="346"/>
      <c r="K6464" s="346"/>
      <c r="L6464" s="348"/>
      <c r="M6464" s="346"/>
      <c r="N6464" s="346"/>
    </row>
    <row r="6465" spans="1:14" ht="20.100000000000001" customHeight="1">
      <c r="A6465" s="346"/>
      <c r="B6465" s="346"/>
      <c r="C6465" s="346"/>
      <c r="D6465" s="346"/>
      <c r="E6465" s="346"/>
      <c r="F6465" s="346"/>
      <c r="G6465" s="346"/>
      <c r="H6465" s="346"/>
      <c r="I6465" s="346"/>
      <c r="J6465" s="346"/>
      <c r="K6465" s="346"/>
      <c r="L6465" s="348"/>
      <c r="M6465" s="346"/>
      <c r="N6465" s="346"/>
    </row>
    <row r="6466" spans="1:14" ht="20.100000000000001" customHeight="1">
      <c r="A6466" s="346"/>
      <c r="B6466" s="346"/>
      <c r="C6466" s="346"/>
      <c r="D6466" s="346"/>
      <c r="E6466" s="346"/>
      <c r="F6466" s="346"/>
      <c r="G6466" s="346"/>
      <c r="H6466" s="346"/>
      <c r="I6466" s="346"/>
      <c r="J6466" s="346"/>
      <c r="K6466" s="346"/>
      <c r="L6466" s="348"/>
      <c r="M6466" s="346"/>
      <c r="N6466" s="346"/>
    </row>
    <row r="6467" spans="1:14" ht="20.100000000000001" customHeight="1">
      <c r="A6467" s="346"/>
      <c r="B6467" s="346"/>
      <c r="C6467" s="346"/>
      <c r="D6467" s="346"/>
      <c r="E6467" s="346"/>
      <c r="F6467" s="346"/>
      <c r="G6467" s="346"/>
      <c r="H6467" s="346"/>
      <c r="I6467" s="346"/>
      <c r="J6467" s="346"/>
      <c r="K6467" s="346"/>
      <c r="L6467" s="348"/>
      <c r="M6467" s="346"/>
      <c r="N6467" s="346"/>
    </row>
    <row r="6468" spans="1:14" ht="20.100000000000001" customHeight="1">
      <c r="A6468" s="346"/>
      <c r="B6468" s="346"/>
      <c r="C6468" s="346"/>
      <c r="D6468" s="346"/>
      <c r="E6468" s="346"/>
      <c r="F6468" s="346"/>
      <c r="G6468" s="346"/>
      <c r="H6468" s="346"/>
      <c r="I6468" s="346"/>
      <c r="J6468" s="346"/>
      <c r="K6468" s="346"/>
      <c r="L6468" s="348"/>
      <c r="M6468" s="346"/>
      <c r="N6468" s="346"/>
    </row>
    <row r="6469" spans="1:14" ht="20.100000000000001" customHeight="1">
      <c r="A6469" s="346"/>
      <c r="B6469" s="346"/>
      <c r="C6469" s="346"/>
      <c r="D6469" s="346"/>
      <c r="E6469" s="346"/>
      <c r="F6469" s="346"/>
      <c r="G6469" s="346"/>
      <c r="H6469" s="346"/>
      <c r="I6469" s="346"/>
      <c r="J6469" s="346"/>
      <c r="K6469" s="346"/>
      <c r="L6469" s="348"/>
      <c r="M6469" s="346"/>
      <c r="N6469" s="346"/>
    </row>
    <row r="6470" spans="1:14" ht="20.100000000000001" customHeight="1">
      <c r="A6470" s="346"/>
      <c r="B6470" s="346"/>
      <c r="C6470" s="346"/>
      <c r="D6470" s="346"/>
      <c r="E6470" s="346"/>
      <c r="F6470" s="346"/>
      <c r="G6470" s="346"/>
      <c r="H6470" s="346"/>
      <c r="I6470" s="346"/>
      <c r="J6470" s="346"/>
      <c r="K6470" s="346"/>
      <c r="L6470" s="348"/>
      <c r="M6470" s="346"/>
      <c r="N6470" s="346"/>
    </row>
    <row r="6471" spans="1:14" ht="20.100000000000001" customHeight="1">
      <c r="A6471" s="346"/>
      <c r="B6471" s="346"/>
      <c r="C6471" s="346"/>
      <c r="D6471" s="346"/>
      <c r="E6471" s="346"/>
      <c r="F6471" s="346"/>
      <c r="G6471" s="346"/>
      <c r="H6471" s="346"/>
      <c r="I6471" s="346"/>
      <c r="J6471" s="346"/>
      <c r="K6471" s="346"/>
      <c r="L6471" s="348"/>
      <c r="M6471" s="346"/>
      <c r="N6471" s="346"/>
    </row>
    <row r="6472" spans="1:14" ht="20.100000000000001" customHeight="1">
      <c r="A6472" s="346"/>
      <c r="B6472" s="346"/>
      <c r="C6472" s="346"/>
      <c r="D6472" s="346"/>
      <c r="E6472" s="346"/>
      <c r="F6472" s="346"/>
      <c r="G6472" s="346"/>
      <c r="H6472" s="346"/>
      <c r="I6472" s="346"/>
      <c r="J6472" s="346"/>
      <c r="K6472" s="346"/>
      <c r="L6472" s="348"/>
      <c r="M6472" s="346"/>
      <c r="N6472" s="346"/>
    </row>
    <row r="6473" spans="1:14" ht="20.100000000000001" customHeight="1">
      <c r="A6473" s="346"/>
      <c r="B6473" s="346"/>
      <c r="C6473" s="346"/>
      <c r="D6473" s="346"/>
      <c r="E6473" s="346"/>
      <c r="F6473" s="346"/>
      <c r="G6473" s="346"/>
      <c r="H6473" s="346"/>
      <c r="I6473" s="346"/>
      <c r="J6473" s="346"/>
      <c r="K6473" s="346"/>
      <c r="L6473" s="348"/>
      <c r="M6473" s="346"/>
      <c r="N6473" s="346"/>
    </row>
    <row r="6474" spans="1:14" ht="20.100000000000001" customHeight="1">
      <c r="A6474" s="346"/>
      <c r="B6474" s="346"/>
      <c r="C6474" s="346"/>
      <c r="D6474" s="346"/>
      <c r="E6474" s="346"/>
      <c r="F6474" s="346"/>
      <c r="G6474" s="346"/>
      <c r="H6474" s="346"/>
      <c r="I6474" s="346"/>
      <c r="J6474" s="346"/>
      <c r="K6474" s="346"/>
      <c r="L6474" s="348"/>
      <c r="M6474" s="346"/>
      <c r="N6474" s="346"/>
    </row>
    <row r="6475" spans="1:14" ht="20.100000000000001" customHeight="1">
      <c r="A6475" s="346"/>
      <c r="B6475" s="346"/>
      <c r="C6475" s="346"/>
      <c r="D6475" s="346"/>
      <c r="E6475" s="346"/>
      <c r="F6475" s="346"/>
      <c r="G6475" s="346"/>
      <c r="H6475" s="346"/>
      <c r="I6475" s="346"/>
      <c r="J6475" s="346"/>
      <c r="K6475" s="346"/>
      <c r="L6475" s="348"/>
      <c r="M6475" s="346"/>
      <c r="N6475" s="346"/>
    </row>
    <row r="6476" spans="1:14" ht="20.100000000000001" customHeight="1">
      <c r="A6476" s="346"/>
      <c r="B6476" s="346"/>
      <c r="C6476" s="346"/>
      <c r="D6476" s="346"/>
      <c r="E6476" s="346"/>
      <c r="F6476" s="346"/>
      <c r="G6476" s="346"/>
      <c r="H6476" s="346"/>
      <c r="I6476" s="346"/>
      <c r="J6476" s="346"/>
      <c r="K6476" s="346"/>
      <c r="L6476" s="348"/>
      <c r="M6476" s="346"/>
      <c r="N6476" s="346"/>
    </row>
    <row r="6477" spans="1:14" ht="20.100000000000001" customHeight="1">
      <c r="A6477" s="346"/>
      <c r="B6477" s="346"/>
      <c r="C6477" s="346"/>
      <c r="D6477" s="346"/>
      <c r="E6477" s="346"/>
      <c r="F6477" s="346"/>
      <c r="G6477" s="346"/>
      <c r="H6477" s="346"/>
      <c r="I6477" s="346"/>
      <c r="J6477" s="346"/>
      <c r="K6477" s="346"/>
      <c r="L6477" s="348"/>
      <c r="M6477" s="346"/>
      <c r="N6477" s="346"/>
    </row>
    <row r="6478" spans="1:14" ht="20.100000000000001" customHeight="1">
      <c r="A6478" s="346"/>
      <c r="B6478" s="346"/>
      <c r="C6478" s="346"/>
      <c r="D6478" s="346"/>
      <c r="E6478" s="346"/>
      <c r="F6478" s="346"/>
      <c r="G6478" s="346"/>
      <c r="H6478" s="346"/>
      <c r="I6478" s="346"/>
      <c r="J6478" s="346"/>
      <c r="K6478" s="346"/>
      <c r="L6478" s="348"/>
      <c r="M6478" s="346"/>
      <c r="N6478" s="346"/>
    </row>
    <row r="6479" spans="1:14" ht="20.100000000000001" customHeight="1">
      <c r="A6479" s="346"/>
      <c r="B6479" s="346"/>
      <c r="C6479" s="346"/>
      <c r="D6479" s="346"/>
      <c r="E6479" s="346"/>
      <c r="F6479" s="346"/>
      <c r="G6479" s="346"/>
      <c r="H6479" s="346"/>
      <c r="I6479" s="346"/>
      <c r="J6479" s="346"/>
      <c r="K6479" s="346"/>
      <c r="L6479" s="348"/>
      <c r="M6479" s="346"/>
      <c r="N6479" s="346"/>
    </row>
    <row r="6480" spans="1:14" ht="20.100000000000001" customHeight="1">
      <c r="A6480" s="346"/>
      <c r="B6480" s="346"/>
      <c r="C6480" s="346"/>
      <c r="D6480" s="346"/>
      <c r="E6480" s="346"/>
      <c r="F6480" s="346"/>
      <c r="G6480" s="346"/>
      <c r="H6480" s="346"/>
      <c r="I6480" s="346"/>
      <c r="J6480" s="346"/>
      <c r="K6480" s="346"/>
      <c r="L6480" s="348"/>
      <c r="M6480" s="346"/>
      <c r="N6480" s="346"/>
    </row>
    <row r="6481" spans="1:14" ht="20.100000000000001" customHeight="1">
      <c r="A6481" s="346"/>
      <c r="B6481" s="346"/>
      <c r="C6481" s="346"/>
      <c r="D6481" s="346"/>
      <c r="E6481" s="346"/>
      <c r="F6481" s="346"/>
      <c r="G6481" s="346"/>
      <c r="H6481" s="346"/>
      <c r="I6481" s="346"/>
      <c r="J6481" s="346"/>
      <c r="K6481" s="346"/>
      <c r="L6481" s="348"/>
      <c r="M6481" s="346"/>
      <c r="N6481" s="346"/>
    </row>
    <row r="6482" spans="1:14" ht="20.100000000000001" customHeight="1">
      <c r="A6482" s="346"/>
      <c r="B6482" s="346"/>
      <c r="C6482" s="346"/>
      <c r="D6482" s="346"/>
      <c r="E6482" s="346"/>
      <c r="F6482" s="346"/>
      <c r="G6482" s="346"/>
      <c r="H6482" s="346"/>
      <c r="I6482" s="346"/>
      <c r="J6482" s="346"/>
      <c r="K6482" s="346"/>
      <c r="L6482" s="348"/>
      <c r="M6482" s="346"/>
      <c r="N6482" s="346"/>
    </row>
    <row r="6483" spans="1:14" ht="20.100000000000001" customHeight="1">
      <c r="A6483" s="346"/>
      <c r="B6483" s="346"/>
      <c r="C6483" s="346"/>
      <c r="D6483" s="346"/>
      <c r="E6483" s="346"/>
      <c r="F6483" s="346"/>
      <c r="G6483" s="346"/>
      <c r="H6483" s="346"/>
      <c r="I6483" s="346"/>
      <c r="J6483" s="346"/>
      <c r="K6483" s="346"/>
      <c r="L6483" s="348"/>
      <c r="M6483" s="346"/>
      <c r="N6483" s="346"/>
    </row>
    <row r="6484" spans="1:14" ht="20.100000000000001" customHeight="1">
      <c r="A6484" s="346"/>
      <c r="B6484" s="346"/>
      <c r="C6484" s="346"/>
      <c r="D6484" s="346"/>
      <c r="E6484" s="346"/>
      <c r="F6484" s="346"/>
      <c r="G6484" s="346"/>
      <c r="H6484" s="346"/>
      <c r="I6484" s="346"/>
      <c r="J6484" s="346"/>
      <c r="K6484" s="346"/>
      <c r="L6484" s="348"/>
      <c r="M6484" s="346"/>
      <c r="N6484" s="346"/>
    </row>
    <row r="6485" spans="1:14" ht="20.100000000000001" customHeight="1">
      <c r="A6485" s="346"/>
      <c r="B6485" s="346"/>
      <c r="C6485" s="346"/>
      <c r="D6485" s="346"/>
      <c r="E6485" s="346"/>
      <c r="F6485" s="346"/>
      <c r="G6485" s="346"/>
      <c r="H6485" s="346"/>
      <c r="I6485" s="346"/>
      <c r="J6485" s="346"/>
      <c r="K6485" s="346"/>
      <c r="L6485" s="348"/>
      <c r="M6485" s="346"/>
      <c r="N6485" s="346"/>
    </row>
    <row r="6486" spans="1:14" ht="20.100000000000001" customHeight="1">
      <c r="A6486" s="346"/>
      <c r="B6486" s="346"/>
      <c r="C6486" s="346"/>
      <c r="D6486" s="346"/>
      <c r="E6486" s="346"/>
      <c r="F6486" s="346"/>
      <c r="G6486" s="346"/>
      <c r="H6486" s="346"/>
      <c r="I6486" s="346"/>
      <c r="J6486" s="346"/>
      <c r="K6486" s="346"/>
      <c r="L6486" s="348"/>
      <c r="M6486" s="346"/>
      <c r="N6486" s="346"/>
    </row>
    <row r="6487" spans="1:14" ht="20.100000000000001" customHeight="1">
      <c r="A6487" s="346"/>
      <c r="B6487" s="346"/>
      <c r="C6487" s="346"/>
      <c r="D6487" s="346"/>
      <c r="E6487" s="346"/>
      <c r="F6487" s="346"/>
      <c r="G6487" s="346"/>
      <c r="H6487" s="346"/>
      <c r="I6487" s="346"/>
      <c r="J6487" s="346"/>
      <c r="K6487" s="346"/>
      <c r="L6487" s="348"/>
      <c r="M6487" s="346"/>
      <c r="N6487" s="346"/>
    </row>
    <row r="6488" spans="1:14" ht="20.100000000000001" customHeight="1">
      <c r="A6488" s="346"/>
      <c r="B6488" s="346"/>
      <c r="C6488" s="346"/>
      <c r="D6488" s="346"/>
      <c r="E6488" s="346"/>
      <c r="F6488" s="346"/>
      <c r="G6488" s="346"/>
      <c r="H6488" s="346"/>
      <c r="I6488" s="346"/>
      <c r="J6488" s="346"/>
      <c r="K6488" s="346"/>
      <c r="L6488" s="348"/>
      <c r="M6488" s="346"/>
      <c r="N6488" s="346"/>
    </row>
    <row r="6489" spans="1:14" ht="20.100000000000001" customHeight="1">
      <c r="A6489" s="346"/>
      <c r="B6489" s="346"/>
      <c r="C6489" s="346"/>
      <c r="D6489" s="346"/>
      <c r="E6489" s="346"/>
      <c r="F6489" s="346"/>
      <c r="G6489" s="346"/>
      <c r="H6489" s="346"/>
      <c r="I6489" s="346"/>
      <c r="J6489" s="346"/>
      <c r="K6489" s="346"/>
      <c r="L6489" s="348"/>
      <c r="M6489" s="346"/>
      <c r="N6489" s="346"/>
    </row>
    <row r="6490" spans="1:14" ht="20.100000000000001" customHeight="1">
      <c r="A6490" s="346"/>
      <c r="B6490" s="346"/>
      <c r="C6490" s="346"/>
      <c r="D6490" s="346"/>
      <c r="E6490" s="346"/>
      <c r="F6490" s="346"/>
      <c r="G6490" s="346"/>
      <c r="H6490" s="346"/>
      <c r="I6490" s="346"/>
      <c r="J6490" s="346"/>
      <c r="K6490" s="346"/>
      <c r="L6490" s="348"/>
      <c r="M6490" s="346"/>
      <c r="N6490" s="346"/>
    </row>
    <row r="6491" spans="1:14" ht="20.100000000000001" customHeight="1">
      <c r="A6491" s="346"/>
      <c r="B6491" s="346"/>
      <c r="C6491" s="346"/>
      <c r="D6491" s="346"/>
      <c r="E6491" s="346"/>
      <c r="F6491" s="346"/>
      <c r="G6491" s="346"/>
      <c r="H6491" s="346"/>
      <c r="I6491" s="346"/>
      <c r="J6491" s="346"/>
      <c r="K6491" s="346"/>
      <c r="L6491" s="348"/>
      <c r="M6491" s="346"/>
      <c r="N6491" s="346"/>
    </row>
    <row r="6492" spans="1:14" ht="20.100000000000001" customHeight="1">
      <c r="A6492" s="346"/>
      <c r="B6492" s="346"/>
      <c r="C6492" s="346"/>
      <c r="D6492" s="346"/>
      <c r="E6492" s="346"/>
      <c r="F6492" s="346"/>
      <c r="G6492" s="346"/>
      <c r="H6492" s="346"/>
      <c r="I6492" s="346"/>
      <c r="J6492" s="346"/>
      <c r="K6492" s="346"/>
      <c r="L6492" s="348"/>
      <c r="M6492" s="346"/>
      <c r="N6492" s="346"/>
    </row>
    <row r="6493" spans="1:14" ht="20.100000000000001" customHeight="1">
      <c r="A6493" s="346"/>
      <c r="B6493" s="346"/>
      <c r="C6493" s="346"/>
      <c r="D6493" s="346"/>
      <c r="E6493" s="346"/>
      <c r="F6493" s="346"/>
      <c r="G6493" s="346"/>
      <c r="H6493" s="346"/>
      <c r="I6493" s="346"/>
      <c r="J6493" s="346"/>
      <c r="K6493" s="346"/>
      <c r="L6493" s="348"/>
      <c r="M6493" s="346"/>
      <c r="N6493" s="346"/>
    </row>
    <row r="6494" spans="1:14" ht="20.100000000000001" customHeight="1">
      <c r="A6494" s="346"/>
      <c r="B6494" s="346"/>
      <c r="C6494" s="346"/>
      <c r="D6494" s="346"/>
      <c r="E6494" s="346"/>
      <c r="F6494" s="346"/>
      <c r="G6494" s="346"/>
      <c r="H6494" s="346"/>
      <c r="I6494" s="346"/>
      <c r="J6494" s="346"/>
      <c r="K6494" s="346"/>
      <c r="L6494" s="348"/>
      <c r="M6494" s="346"/>
      <c r="N6494" s="346"/>
    </row>
    <row r="6495" spans="1:14" ht="20.100000000000001" customHeight="1">
      <c r="A6495" s="346"/>
      <c r="B6495" s="346"/>
      <c r="C6495" s="346"/>
      <c r="D6495" s="346"/>
      <c r="E6495" s="346"/>
      <c r="F6495" s="346"/>
      <c r="G6495" s="346"/>
      <c r="H6495" s="346"/>
      <c r="I6495" s="346"/>
      <c r="J6495" s="346"/>
      <c r="K6495" s="346"/>
      <c r="L6495" s="348"/>
      <c r="M6495" s="346"/>
      <c r="N6495" s="346"/>
    </row>
    <row r="6496" spans="1:14" ht="20.100000000000001" customHeight="1">
      <c r="A6496" s="346"/>
      <c r="B6496" s="346"/>
      <c r="C6496" s="346"/>
      <c r="D6496" s="346"/>
      <c r="E6496" s="346"/>
      <c r="F6496" s="346"/>
      <c r="G6496" s="346"/>
      <c r="H6496" s="346"/>
      <c r="I6496" s="346"/>
      <c r="J6496" s="346"/>
      <c r="K6496" s="346"/>
      <c r="L6496" s="348"/>
      <c r="M6496" s="346"/>
      <c r="N6496" s="346"/>
    </row>
    <row r="6497" spans="1:14" ht="20.100000000000001" customHeight="1">
      <c r="A6497" s="346"/>
      <c r="B6497" s="346"/>
      <c r="C6497" s="346"/>
      <c r="D6497" s="346"/>
      <c r="E6497" s="346"/>
      <c r="F6497" s="346"/>
      <c r="G6497" s="346"/>
      <c r="H6497" s="346"/>
      <c r="I6497" s="346"/>
      <c r="J6497" s="346"/>
      <c r="K6497" s="346"/>
      <c r="L6497" s="348"/>
      <c r="M6497" s="346"/>
      <c r="N6497" s="346"/>
    </row>
    <row r="6498" spans="1:14" ht="20.100000000000001" customHeight="1">
      <c r="A6498" s="346"/>
      <c r="B6498" s="346"/>
      <c r="C6498" s="346"/>
      <c r="D6498" s="346"/>
      <c r="E6498" s="346"/>
      <c r="F6498" s="346"/>
      <c r="G6498" s="346"/>
      <c r="H6498" s="346"/>
      <c r="I6498" s="346"/>
      <c r="J6498" s="346"/>
      <c r="K6498" s="346"/>
      <c r="L6498" s="348"/>
      <c r="M6498" s="346"/>
      <c r="N6498" s="346"/>
    </row>
    <row r="6499" spans="1:14" ht="20.100000000000001" customHeight="1">
      <c r="A6499" s="346"/>
      <c r="B6499" s="346"/>
      <c r="C6499" s="346"/>
      <c r="D6499" s="346"/>
      <c r="E6499" s="346"/>
      <c r="F6499" s="346"/>
      <c r="G6499" s="346"/>
      <c r="H6499" s="346"/>
      <c r="I6499" s="346"/>
      <c r="J6499" s="346"/>
      <c r="K6499" s="346"/>
      <c r="L6499" s="348"/>
      <c r="M6499" s="346"/>
      <c r="N6499" s="346"/>
    </row>
    <row r="6500" spans="1:14" ht="20.100000000000001" customHeight="1">
      <c r="A6500" s="346"/>
      <c r="B6500" s="346"/>
      <c r="C6500" s="346"/>
      <c r="D6500" s="346"/>
      <c r="E6500" s="346"/>
      <c r="F6500" s="346"/>
      <c r="G6500" s="346"/>
      <c r="H6500" s="346"/>
      <c r="I6500" s="346"/>
      <c r="J6500" s="346"/>
      <c r="K6500" s="346"/>
      <c r="L6500" s="348"/>
      <c r="M6500" s="346"/>
      <c r="N6500" s="346"/>
    </row>
    <row r="6501" spans="1:14" ht="20.100000000000001" customHeight="1">
      <c r="A6501" s="346"/>
      <c r="B6501" s="346"/>
      <c r="C6501" s="346"/>
      <c r="D6501" s="346"/>
      <c r="E6501" s="346"/>
      <c r="F6501" s="346"/>
      <c r="G6501" s="346"/>
      <c r="H6501" s="346"/>
      <c r="I6501" s="346"/>
      <c r="J6501" s="346"/>
      <c r="K6501" s="346"/>
      <c r="L6501" s="348"/>
      <c r="M6501" s="346"/>
      <c r="N6501" s="346"/>
    </row>
    <row r="6502" spans="1:14" ht="20.100000000000001" customHeight="1">
      <c r="A6502" s="346"/>
      <c r="B6502" s="346"/>
      <c r="C6502" s="346"/>
      <c r="D6502" s="346"/>
      <c r="E6502" s="346"/>
      <c r="F6502" s="346"/>
      <c r="G6502" s="346"/>
      <c r="H6502" s="346"/>
      <c r="I6502" s="346"/>
      <c r="J6502" s="346"/>
      <c r="K6502" s="346"/>
      <c r="L6502" s="348"/>
      <c r="M6502" s="346"/>
      <c r="N6502" s="346"/>
    </row>
    <row r="6503" spans="1:14" ht="20.100000000000001" customHeight="1">
      <c r="A6503" s="346"/>
      <c r="B6503" s="346"/>
      <c r="C6503" s="346"/>
      <c r="D6503" s="346"/>
      <c r="E6503" s="346"/>
      <c r="F6503" s="346"/>
      <c r="G6503" s="346"/>
      <c r="H6503" s="346"/>
      <c r="I6503" s="346"/>
      <c r="J6503" s="346"/>
      <c r="K6503" s="346"/>
      <c r="L6503" s="348"/>
      <c r="M6503" s="346"/>
      <c r="N6503" s="346"/>
    </row>
    <row r="6504" spans="1:14" ht="20.100000000000001" customHeight="1">
      <c r="A6504" s="346"/>
      <c r="B6504" s="346"/>
      <c r="C6504" s="346"/>
      <c r="D6504" s="346"/>
      <c r="E6504" s="346"/>
      <c r="F6504" s="346"/>
      <c r="G6504" s="346"/>
      <c r="H6504" s="346"/>
      <c r="I6504" s="346"/>
      <c r="J6504" s="346"/>
      <c r="K6504" s="346"/>
      <c r="L6504" s="348"/>
      <c r="M6504" s="346"/>
      <c r="N6504" s="346"/>
    </row>
    <row r="6505" spans="1:14" ht="20.100000000000001" customHeight="1">
      <c r="A6505" s="346"/>
      <c r="B6505" s="346"/>
      <c r="C6505" s="346"/>
      <c r="D6505" s="346"/>
      <c r="E6505" s="346"/>
      <c r="F6505" s="346"/>
      <c r="G6505" s="346"/>
      <c r="H6505" s="346"/>
      <c r="I6505" s="346"/>
      <c r="J6505" s="346"/>
      <c r="K6505" s="346"/>
      <c r="L6505" s="348"/>
      <c r="M6505" s="346"/>
      <c r="N6505" s="346"/>
    </row>
    <row r="6506" spans="1:14" ht="20.100000000000001" customHeight="1">
      <c r="A6506" s="346"/>
      <c r="B6506" s="346"/>
      <c r="C6506" s="346"/>
      <c r="D6506" s="346"/>
      <c r="E6506" s="346"/>
      <c r="F6506" s="346"/>
      <c r="G6506" s="346"/>
      <c r="H6506" s="346"/>
      <c r="I6506" s="346"/>
      <c r="J6506" s="346"/>
      <c r="K6506" s="346"/>
      <c r="L6506" s="348"/>
      <c r="M6506" s="346"/>
      <c r="N6506" s="346"/>
    </row>
    <row r="6507" spans="1:14" ht="20.100000000000001" customHeight="1">
      <c r="A6507" s="346"/>
      <c r="B6507" s="346"/>
      <c r="C6507" s="346"/>
      <c r="D6507" s="346"/>
      <c r="E6507" s="346"/>
      <c r="F6507" s="346"/>
      <c r="G6507" s="346"/>
      <c r="H6507" s="346"/>
      <c r="I6507" s="346"/>
      <c r="J6507" s="346"/>
      <c r="K6507" s="346"/>
      <c r="L6507" s="348"/>
      <c r="M6507" s="346"/>
      <c r="N6507" s="346"/>
    </row>
    <row r="6508" spans="1:14" ht="20.100000000000001" customHeight="1">
      <c r="A6508" s="346"/>
      <c r="B6508" s="346"/>
      <c r="C6508" s="346"/>
      <c r="D6508" s="346"/>
      <c r="E6508" s="346"/>
      <c r="F6508" s="346"/>
      <c r="G6508" s="346"/>
      <c r="H6508" s="346"/>
      <c r="I6508" s="346"/>
      <c r="J6508" s="346"/>
      <c r="K6508" s="346"/>
      <c r="L6508" s="348"/>
      <c r="M6508" s="346"/>
      <c r="N6508" s="346"/>
    </row>
    <row r="6509" spans="1:14" ht="20.100000000000001" customHeight="1">
      <c r="A6509" s="346"/>
      <c r="B6509" s="346"/>
      <c r="C6509" s="346"/>
      <c r="D6509" s="346"/>
      <c r="E6509" s="346"/>
      <c r="F6509" s="346"/>
      <c r="G6509" s="346"/>
      <c r="H6509" s="346"/>
      <c r="I6509" s="346"/>
      <c r="J6509" s="346"/>
      <c r="K6509" s="346"/>
      <c r="L6509" s="348"/>
      <c r="M6509" s="346"/>
      <c r="N6509" s="346"/>
    </row>
    <row r="6510" spans="1:14" ht="20.100000000000001" customHeight="1">
      <c r="A6510" s="346"/>
      <c r="B6510" s="346"/>
      <c r="C6510" s="346"/>
      <c r="D6510" s="346"/>
      <c r="E6510" s="346"/>
      <c r="F6510" s="346"/>
      <c r="G6510" s="346"/>
      <c r="H6510" s="346"/>
      <c r="I6510" s="346"/>
      <c r="J6510" s="346"/>
      <c r="K6510" s="346"/>
      <c r="L6510" s="348"/>
      <c r="M6510" s="346"/>
      <c r="N6510" s="346"/>
    </row>
    <row r="6511" spans="1:14" ht="20.100000000000001" customHeight="1">
      <c r="A6511" s="346"/>
      <c r="B6511" s="346"/>
      <c r="C6511" s="346"/>
      <c r="D6511" s="346"/>
      <c r="E6511" s="346"/>
      <c r="F6511" s="346"/>
      <c r="G6511" s="346"/>
      <c r="H6511" s="346"/>
      <c r="I6511" s="346"/>
      <c r="J6511" s="346"/>
      <c r="K6511" s="346"/>
      <c r="L6511" s="348"/>
      <c r="M6511" s="346"/>
      <c r="N6511" s="346"/>
    </row>
    <row r="6512" spans="1:14" ht="20.100000000000001" customHeight="1">
      <c r="A6512" s="346"/>
      <c r="B6512" s="346"/>
      <c r="C6512" s="346"/>
      <c r="D6512" s="346"/>
      <c r="E6512" s="346"/>
      <c r="F6512" s="346"/>
      <c r="G6512" s="346"/>
      <c r="H6512" s="346"/>
      <c r="I6512" s="346"/>
      <c r="J6512" s="346"/>
      <c r="K6512" s="346"/>
      <c r="L6512" s="348"/>
      <c r="M6512" s="346"/>
      <c r="N6512" s="346"/>
    </row>
    <row r="6513" spans="1:14" ht="20.100000000000001" customHeight="1">
      <c r="A6513" s="346"/>
      <c r="B6513" s="346"/>
      <c r="C6513" s="346"/>
      <c r="D6513" s="346"/>
      <c r="E6513" s="346"/>
      <c r="F6513" s="346"/>
      <c r="G6513" s="346"/>
      <c r="H6513" s="346"/>
      <c r="I6513" s="346"/>
      <c r="J6513" s="346"/>
      <c r="K6513" s="346"/>
      <c r="L6513" s="348"/>
      <c r="M6513" s="346"/>
      <c r="N6513" s="346"/>
    </row>
    <row r="6514" spans="1:14" ht="20.100000000000001" customHeight="1">
      <c r="A6514" s="346"/>
      <c r="B6514" s="346"/>
      <c r="C6514" s="346"/>
      <c r="D6514" s="346"/>
      <c r="E6514" s="346"/>
      <c r="F6514" s="346"/>
      <c r="G6514" s="346"/>
      <c r="H6514" s="346"/>
      <c r="I6514" s="346"/>
      <c r="J6514" s="346"/>
      <c r="K6514" s="346"/>
      <c r="L6514" s="348"/>
      <c r="M6514" s="346"/>
      <c r="N6514" s="346"/>
    </row>
    <row r="6515" spans="1:14" ht="20.100000000000001" customHeight="1">
      <c r="A6515" s="346"/>
      <c r="B6515" s="346"/>
      <c r="C6515" s="346"/>
      <c r="D6515" s="346"/>
      <c r="E6515" s="346"/>
      <c r="F6515" s="346"/>
      <c r="G6515" s="346"/>
      <c r="H6515" s="346"/>
      <c r="I6515" s="346"/>
      <c r="J6515" s="346"/>
      <c r="K6515" s="346"/>
      <c r="L6515" s="348"/>
      <c r="M6515" s="346"/>
      <c r="N6515" s="346"/>
    </row>
    <row r="6516" spans="1:14" ht="20.100000000000001" customHeight="1">
      <c r="A6516" s="346"/>
      <c r="B6516" s="346"/>
      <c r="C6516" s="346"/>
      <c r="D6516" s="346"/>
      <c r="E6516" s="346"/>
      <c r="F6516" s="346"/>
      <c r="G6516" s="346"/>
      <c r="H6516" s="346"/>
      <c r="I6516" s="346"/>
      <c r="J6516" s="346"/>
      <c r="K6516" s="346"/>
      <c r="L6516" s="348"/>
      <c r="M6516" s="346"/>
      <c r="N6516" s="346"/>
    </row>
    <row r="6517" spans="1:14" ht="20.100000000000001" customHeight="1">
      <c r="A6517" s="346"/>
      <c r="B6517" s="346"/>
      <c r="C6517" s="346"/>
      <c r="D6517" s="346"/>
      <c r="E6517" s="346"/>
      <c r="F6517" s="346"/>
      <c r="G6517" s="346"/>
      <c r="H6517" s="346"/>
      <c r="I6517" s="346"/>
      <c r="J6517" s="346"/>
      <c r="K6517" s="346"/>
      <c r="L6517" s="348"/>
      <c r="M6517" s="346"/>
      <c r="N6517" s="346"/>
    </row>
    <row r="6518" spans="1:14" ht="20.100000000000001" customHeight="1">
      <c r="A6518" s="346"/>
      <c r="B6518" s="346"/>
      <c r="C6518" s="346"/>
      <c r="D6518" s="346"/>
      <c r="E6518" s="346"/>
      <c r="F6518" s="346"/>
      <c r="G6518" s="346"/>
      <c r="H6518" s="346"/>
      <c r="I6518" s="346"/>
      <c r="J6518" s="346"/>
      <c r="K6518" s="346"/>
      <c r="L6518" s="348"/>
      <c r="M6518" s="346"/>
      <c r="N6518" s="346"/>
    </row>
    <row r="6519" spans="1:14" ht="20.100000000000001" customHeight="1">
      <c r="A6519" s="346"/>
      <c r="B6519" s="346"/>
      <c r="C6519" s="346"/>
      <c r="D6519" s="346"/>
      <c r="E6519" s="346"/>
      <c r="F6519" s="346"/>
      <c r="G6519" s="346"/>
      <c r="H6519" s="346"/>
      <c r="I6519" s="346"/>
      <c r="J6519" s="346"/>
      <c r="K6519" s="346"/>
      <c r="L6519" s="348"/>
      <c r="M6519" s="346"/>
      <c r="N6519" s="346"/>
    </row>
    <row r="6520" spans="1:14" ht="20.100000000000001" customHeight="1">
      <c r="A6520" s="346"/>
      <c r="B6520" s="346"/>
      <c r="C6520" s="346"/>
      <c r="D6520" s="346"/>
      <c r="E6520" s="346"/>
      <c r="F6520" s="346"/>
      <c r="G6520" s="346"/>
      <c r="H6520" s="346"/>
      <c r="I6520" s="346"/>
      <c r="J6520" s="346"/>
      <c r="K6520" s="346"/>
      <c r="L6520" s="348"/>
      <c r="M6520" s="346"/>
      <c r="N6520" s="346"/>
    </row>
    <row r="6521" spans="1:14" ht="20.100000000000001" customHeight="1">
      <c r="A6521" s="346"/>
      <c r="B6521" s="346"/>
      <c r="C6521" s="346"/>
      <c r="D6521" s="346"/>
      <c r="E6521" s="346"/>
      <c r="F6521" s="346"/>
      <c r="G6521" s="346"/>
      <c r="H6521" s="346"/>
      <c r="I6521" s="346"/>
      <c r="J6521" s="346"/>
      <c r="K6521" s="346"/>
      <c r="L6521" s="348"/>
      <c r="M6521" s="346"/>
      <c r="N6521" s="346"/>
    </row>
    <row r="6522" spans="1:14" ht="20.100000000000001" customHeight="1">
      <c r="A6522" s="346"/>
      <c r="B6522" s="346"/>
      <c r="C6522" s="346"/>
      <c r="D6522" s="346"/>
      <c r="E6522" s="346"/>
      <c r="F6522" s="346"/>
      <c r="G6522" s="346"/>
      <c r="H6522" s="346"/>
      <c r="I6522" s="346"/>
      <c r="J6522" s="346"/>
      <c r="K6522" s="346"/>
      <c r="L6522" s="348"/>
      <c r="M6522" s="346"/>
      <c r="N6522" s="346"/>
    </row>
    <row r="6523" spans="1:14" ht="20.100000000000001" customHeight="1">
      <c r="A6523" s="346"/>
      <c r="B6523" s="346"/>
      <c r="C6523" s="346"/>
      <c r="D6523" s="346"/>
      <c r="E6523" s="346"/>
      <c r="F6523" s="346"/>
      <c r="G6523" s="346"/>
      <c r="H6523" s="346"/>
      <c r="I6523" s="346"/>
      <c r="J6523" s="346"/>
      <c r="K6523" s="346"/>
      <c r="L6523" s="348"/>
      <c r="M6523" s="346"/>
      <c r="N6523" s="346"/>
    </row>
    <row r="6524" spans="1:14" ht="20.100000000000001" customHeight="1">
      <c r="A6524" s="346"/>
      <c r="B6524" s="346"/>
      <c r="C6524" s="346"/>
      <c r="D6524" s="346"/>
      <c r="E6524" s="346"/>
      <c r="F6524" s="346"/>
      <c r="G6524" s="346"/>
      <c r="H6524" s="346"/>
      <c r="I6524" s="346"/>
      <c r="J6524" s="346"/>
      <c r="K6524" s="346"/>
      <c r="L6524" s="348"/>
      <c r="M6524" s="346"/>
      <c r="N6524" s="346"/>
    </row>
    <row r="6525" spans="1:14" ht="20.100000000000001" customHeight="1">
      <c r="A6525" s="346"/>
      <c r="B6525" s="346"/>
      <c r="C6525" s="346"/>
      <c r="D6525" s="346"/>
      <c r="E6525" s="346"/>
      <c r="F6525" s="346"/>
      <c r="G6525" s="346"/>
      <c r="H6525" s="346"/>
      <c r="I6525" s="346"/>
      <c r="J6525" s="346"/>
      <c r="K6525" s="346"/>
      <c r="L6525" s="348"/>
      <c r="M6525" s="346"/>
      <c r="N6525" s="346"/>
    </row>
    <row r="6526" spans="1:14" ht="20.100000000000001" customHeight="1">
      <c r="A6526" s="346"/>
      <c r="B6526" s="346"/>
      <c r="C6526" s="346"/>
      <c r="D6526" s="346"/>
      <c r="E6526" s="347"/>
      <c r="F6526" s="346"/>
      <c r="G6526" s="346"/>
      <c r="H6526" s="346"/>
      <c r="I6526" s="346"/>
      <c r="J6526" s="346"/>
      <c r="K6526" s="346"/>
      <c r="L6526" s="348"/>
      <c r="M6526" s="346"/>
      <c r="N6526" s="346"/>
    </row>
    <row r="6527" spans="1:14" ht="20.100000000000001" customHeight="1">
      <c r="A6527" s="346"/>
      <c r="B6527" s="346"/>
      <c r="C6527" s="346"/>
      <c r="D6527" s="346"/>
      <c r="E6527" s="347"/>
      <c r="F6527" s="346"/>
      <c r="G6527" s="346"/>
      <c r="H6527" s="346"/>
      <c r="I6527" s="346"/>
      <c r="J6527" s="346"/>
      <c r="K6527" s="346"/>
      <c r="L6527" s="348"/>
      <c r="M6527" s="346"/>
      <c r="N6527" s="346"/>
    </row>
    <row r="6528" spans="1:14" ht="20.100000000000001" customHeight="1">
      <c r="A6528" s="346"/>
      <c r="B6528" s="346"/>
      <c r="C6528" s="346"/>
      <c r="D6528" s="346"/>
      <c r="E6528" s="347"/>
      <c r="F6528" s="346"/>
      <c r="G6528" s="346"/>
      <c r="H6528" s="346"/>
      <c r="I6528" s="346"/>
      <c r="J6528" s="346"/>
      <c r="K6528" s="346"/>
      <c r="L6528" s="348"/>
      <c r="M6528" s="346"/>
      <c r="N6528" s="346"/>
    </row>
    <row r="6529" spans="1:14" ht="20.100000000000001" customHeight="1">
      <c r="A6529" s="346"/>
      <c r="B6529" s="346"/>
      <c r="C6529" s="346"/>
      <c r="D6529" s="346"/>
      <c r="E6529" s="347"/>
      <c r="F6529" s="346"/>
      <c r="G6529" s="346"/>
      <c r="H6529" s="346"/>
      <c r="I6529" s="346"/>
      <c r="J6529" s="346"/>
      <c r="K6529" s="346"/>
      <c r="L6529" s="348"/>
      <c r="M6529" s="346"/>
      <c r="N6529" s="346"/>
    </row>
    <row r="6530" spans="1:14" ht="20.100000000000001" customHeight="1">
      <c r="A6530" s="346"/>
      <c r="B6530" s="346"/>
      <c r="C6530" s="346"/>
      <c r="D6530" s="346"/>
      <c r="E6530" s="347"/>
      <c r="F6530" s="346"/>
      <c r="G6530" s="346"/>
      <c r="H6530" s="346"/>
      <c r="I6530" s="346"/>
      <c r="J6530" s="346"/>
      <c r="K6530" s="346"/>
      <c r="L6530" s="348"/>
      <c r="M6530" s="346"/>
      <c r="N6530" s="346"/>
    </row>
    <row r="6531" spans="1:14" ht="20.100000000000001" customHeight="1">
      <c r="A6531" s="346"/>
      <c r="B6531" s="346"/>
      <c r="C6531" s="346"/>
      <c r="D6531" s="346"/>
      <c r="E6531" s="346"/>
      <c r="F6531" s="346"/>
      <c r="G6531" s="346"/>
      <c r="H6531" s="346"/>
      <c r="I6531" s="346"/>
      <c r="J6531" s="346"/>
      <c r="K6531" s="346"/>
      <c r="L6531" s="348"/>
      <c r="M6531" s="346"/>
      <c r="N6531" s="346"/>
    </row>
    <row r="6532" spans="1:14" ht="20.100000000000001" customHeight="1">
      <c r="A6532" s="346"/>
      <c r="B6532" s="346"/>
      <c r="C6532" s="346"/>
      <c r="D6532" s="346"/>
      <c r="E6532" s="346"/>
      <c r="F6532" s="346"/>
      <c r="G6532" s="346"/>
      <c r="H6532" s="346"/>
      <c r="I6532" s="346"/>
      <c r="J6532" s="346"/>
      <c r="K6532" s="346"/>
      <c r="L6532" s="348"/>
      <c r="M6532" s="346"/>
      <c r="N6532" s="346"/>
    </row>
    <row r="6533" spans="1:14" ht="20.100000000000001" customHeight="1">
      <c r="A6533" s="346"/>
      <c r="B6533" s="346"/>
      <c r="C6533" s="346"/>
      <c r="D6533" s="346"/>
      <c r="E6533" s="346"/>
      <c r="F6533" s="346"/>
      <c r="G6533" s="346"/>
      <c r="H6533" s="346"/>
      <c r="I6533" s="346"/>
      <c r="J6533" s="346"/>
      <c r="K6533" s="346"/>
      <c r="L6533" s="348"/>
      <c r="M6533" s="346"/>
      <c r="N6533" s="346"/>
    </row>
    <row r="6534" spans="1:14" ht="20.100000000000001" customHeight="1">
      <c r="A6534" s="346"/>
      <c r="B6534" s="346"/>
      <c r="C6534" s="346"/>
      <c r="D6534" s="346"/>
      <c r="E6534" s="346"/>
      <c r="F6534" s="346"/>
      <c r="G6534" s="346"/>
      <c r="H6534" s="346"/>
      <c r="I6534" s="346"/>
      <c r="J6534" s="346"/>
      <c r="K6534" s="346"/>
      <c r="L6534" s="348"/>
      <c r="M6534" s="346"/>
      <c r="N6534" s="346"/>
    </row>
    <row r="6535" spans="1:14" ht="20.100000000000001" customHeight="1">
      <c r="A6535" s="346"/>
      <c r="B6535" s="346"/>
      <c r="C6535" s="346"/>
      <c r="D6535" s="346"/>
      <c r="E6535" s="346"/>
      <c r="F6535" s="346"/>
      <c r="G6535" s="346"/>
      <c r="H6535" s="346"/>
      <c r="I6535" s="346"/>
      <c r="J6535" s="346"/>
      <c r="K6535" s="346"/>
      <c r="L6535" s="348"/>
      <c r="M6535" s="346"/>
      <c r="N6535" s="346"/>
    </row>
    <row r="6536" spans="1:14" ht="20.100000000000001" customHeight="1">
      <c r="A6536" s="346"/>
      <c r="B6536" s="346"/>
      <c r="C6536" s="346"/>
      <c r="D6536" s="346"/>
      <c r="E6536" s="346"/>
      <c r="F6536" s="346"/>
      <c r="G6536" s="346"/>
      <c r="H6536" s="346"/>
      <c r="I6536" s="346"/>
      <c r="J6536" s="346"/>
      <c r="K6536" s="346"/>
      <c r="L6536" s="348"/>
      <c r="M6536" s="346"/>
      <c r="N6536" s="346"/>
    </row>
    <row r="6537" spans="1:14" ht="20.100000000000001" customHeight="1">
      <c r="A6537" s="346"/>
      <c r="B6537" s="346"/>
      <c r="C6537" s="346"/>
      <c r="D6537" s="346"/>
      <c r="E6537" s="346"/>
      <c r="F6537" s="346"/>
      <c r="G6537" s="346"/>
      <c r="H6537" s="346"/>
      <c r="I6537" s="346"/>
      <c r="J6537" s="346"/>
      <c r="K6537" s="346"/>
      <c r="L6537" s="348"/>
      <c r="M6537" s="346"/>
      <c r="N6537" s="346"/>
    </row>
    <row r="6538" spans="1:14" ht="20.100000000000001" customHeight="1">
      <c r="A6538" s="346"/>
      <c r="B6538" s="346"/>
      <c r="C6538" s="346"/>
      <c r="D6538" s="346"/>
      <c r="E6538" s="346"/>
      <c r="F6538" s="346"/>
      <c r="G6538" s="346"/>
      <c r="H6538" s="346"/>
      <c r="I6538" s="346"/>
      <c r="J6538" s="346"/>
      <c r="K6538" s="346"/>
      <c r="L6538" s="348"/>
      <c r="M6538" s="346"/>
      <c r="N6538" s="346"/>
    </row>
    <row r="6539" spans="1:14" ht="20.100000000000001" customHeight="1">
      <c r="A6539" s="346"/>
      <c r="B6539" s="346"/>
      <c r="C6539" s="346"/>
      <c r="D6539" s="346"/>
      <c r="E6539" s="346"/>
      <c r="F6539" s="346"/>
      <c r="G6539" s="346"/>
      <c r="H6539" s="346"/>
      <c r="I6539" s="346"/>
      <c r="J6539" s="346"/>
      <c r="K6539" s="346"/>
      <c r="L6539" s="348"/>
      <c r="M6539" s="346"/>
      <c r="N6539" s="346"/>
    </row>
    <row r="6540" spans="1:14" ht="20.100000000000001" customHeight="1">
      <c r="A6540" s="346"/>
      <c r="B6540" s="346"/>
      <c r="C6540" s="346"/>
      <c r="D6540" s="346"/>
      <c r="E6540" s="346"/>
      <c r="F6540" s="346"/>
      <c r="G6540" s="346"/>
      <c r="H6540" s="346"/>
      <c r="I6540" s="346"/>
      <c r="J6540" s="346"/>
      <c r="K6540" s="346"/>
      <c r="L6540" s="348"/>
      <c r="M6540" s="346"/>
      <c r="N6540" s="346"/>
    </row>
    <row r="6541" spans="1:14" ht="20.100000000000001" customHeight="1">
      <c r="A6541" s="346"/>
      <c r="B6541" s="346"/>
      <c r="C6541" s="346"/>
      <c r="D6541" s="346"/>
      <c r="E6541" s="346"/>
      <c r="F6541" s="346"/>
      <c r="G6541" s="346"/>
      <c r="H6541" s="346"/>
      <c r="I6541" s="346"/>
      <c r="J6541" s="346"/>
      <c r="K6541" s="346"/>
      <c r="L6541" s="348"/>
      <c r="M6541" s="346"/>
      <c r="N6541" s="346"/>
    </row>
    <row r="6542" spans="1:14" ht="20.100000000000001" customHeight="1">
      <c r="A6542" s="346"/>
      <c r="B6542" s="346"/>
      <c r="C6542" s="346"/>
      <c r="D6542" s="346"/>
      <c r="E6542" s="347"/>
      <c r="F6542" s="346"/>
      <c r="G6542" s="346"/>
      <c r="H6542" s="346"/>
      <c r="I6542" s="346"/>
      <c r="J6542" s="346"/>
      <c r="K6542" s="346"/>
      <c r="L6542" s="348"/>
      <c r="M6542" s="346"/>
      <c r="N6542" s="346"/>
    </row>
    <row r="6543" spans="1:14" ht="20.100000000000001" customHeight="1">
      <c r="A6543" s="346"/>
      <c r="B6543" s="346"/>
      <c r="C6543" s="346"/>
      <c r="D6543" s="346"/>
      <c r="E6543" s="347"/>
      <c r="F6543" s="346"/>
      <c r="G6543" s="346"/>
      <c r="H6543" s="346"/>
      <c r="I6543" s="346"/>
      <c r="J6543" s="346"/>
      <c r="K6543" s="346"/>
      <c r="L6543" s="348"/>
      <c r="M6543" s="346"/>
      <c r="N6543" s="346"/>
    </row>
    <row r="6544" spans="1:14" ht="20.100000000000001" customHeight="1">
      <c r="A6544" s="346"/>
      <c r="B6544" s="346"/>
      <c r="C6544" s="346"/>
      <c r="D6544" s="346"/>
      <c r="E6544" s="347"/>
      <c r="F6544" s="346"/>
      <c r="G6544" s="346"/>
      <c r="H6544" s="346"/>
      <c r="I6544" s="346"/>
      <c r="J6544" s="346"/>
      <c r="K6544" s="346"/>
      <c r="L6544" s="348"/>
      <c r="M6544" s="346"/>
      <c r="N6544" s="346"/>
    </row>
    <row r="6545" spans="1:14" ht="20.100000000000001" customHeight="1">
      <c r="A6545" s="346"/>
      <c r="B6545" s="346"/>
      <c r="C6545" s="346"/>
      <c r="D6545" s="346"/>
      <c r="E6545" s="347"/>
      <c r="F6545" s="346"/>
      <c r="G6545" s="346"/>
      <c r="H6545" s="346"/>
      <c r="I6545" s="346"/>
      <c r="J6545" s="346"/>
      <c r="K6545" s="346"/>
      <c r="L6545" s="348"/>
      <c r="M6545" s="346"/>
      <c r="N6545" s="346"/>
    </row>
    <row r="6546" spans="1:14" ht="20.100000000000001" customHeight="1">
      <c r="A6546" s="346"/>
      <c r="B6546" s="346"/>
      <c r="C6546" s="346"/>
      <c r="D6546" s="346"/>
      <c r="E6546" s="347"/>
      <c r="F6546" s="346"/>
      <c r="G6546" s="346"/>
      <c r="H6546" s="346"/>
      <c r="I6546" s="346"/>
      <c r="J6546" s="346"/>
      <c r="K6546" s="346"/>
      <c r="L6546" s="348"/>
      <c r="M6546" s="346"/>
      <c r="N6546" s="346"/>
    </row>
    <row r="6547" spans="1:14" ht="20.100000000000001" customHeight="1">
      <c r="A6547" s="346"/>
      <c r="B6547" s="346"/>
      <c r="C6547" s="346"/>
      <c r="D6547" s="346"/>
      <c r="E6547" s="347"/>
      <c r="F6547" s="346"/>
      <c r="G6547" s="346"/>
      <c r="H6547" s="346"/>
      <c r="I6547" s="346"/>
      <c r="J6547" s="346"/>
      <c r="K6547" s="346"/>
      <c r="L6547" s="348"/>
      <c r="M6547" s="346"/>
      <c r="N6547" s="346"/>
    </row>
    <row r="6548" spans="1:14" ht="20.100000000000001" customHeight="1">
      <c r="A6548" s="346"/>
      <c r="B6548" s="346"/>
      <c r="C6548" s="346"/>
      <c r="D6548" s="346"/>
      <c r="E6548" s="346"/>
      <c r="F6548" s="346"/>
      <c r="G6548" s="346"/>
      <c r="H6548" s="346"/>
      <c r="I6548" s="346"/>
      <c r="J6548" s="346"/>
      <c r="K6548" s="346"/>
      <c r="L6548" s="348"/>
      <c r="M6548" s="346"/>
      <c r="N6548" s="346"/>
    </row>
    <row r="6549" spans="1:14" ht="20.100000000000001" customHeight="1">
      <c r="A6549" s="346"/>
      <c r="B6549" s="346"/>
      <c r="C6549" s="346"/>
      <c r="D6549" s="346"/>
      <c r="E6549" s="346"/>
      <c r="F6549" s="346"/>
      <c r="G6549" s="346"/>
      <c r="H6549" s="346"/>
      <c r="I6549" s="346"/>
      <c r="J6549" s="346"/>
      <c r="K6549" s="346"/>
      <c r="L6549" s="348"/>
      <c r="M6549" s="346"/>
      <c r="N6549" s="346"/>
    </row>
    <row r="6550" spans="1:14" ht="20.100000000000001" customHeight="1">
      <c r="A6550" s="346"/>
      <c r="B6550" s="346"/>
      <c r="C6550" s="346"/>
      <c r="D6550" s="346"/>
      <c r="E6550" s="346"/>
      <c r="F6550" s="346"/>
      <c r="G6550" s="346"/>
      <c r="H6550" s="346"/>
      <c r="I6550" s="346"/>
      <c r="J6550" s="346"/>
      <c r="K6550" s="346"/>
      <c r="L6550" s="348"/>
      <c r="M6550" s="346"/>
      <c r="N6550" s="346"/>
    </row>
    <row r="6551" spans="1:14" ht="20.100000000000001" customHeight="1">
      <c r="A6551" s="346"/>
      <c r="B6551" s="346"/>
      <c r="C6551" s="346"/>
      <c r="D6551" s="346"/>
      <c r="E6551" s="346"/>
      <c r="F6551" s="346"/>
      <c r="G6551" s="346"/>
      <c r="H6551" s="346"/>
      <c r="I6551" s="346"/>
      <c r="J6551" s="346"/>
      <c r="K6551" s="346"/>
      <c r="L6551" s="348"/>
      <c r="M6551" s="346"/>
      <c r="N6551" s="346"/>
    </row>
    <row r="6552" spans="1:14" ht="20.100000000000001" customHeight="1">
      <c r="A6552" s="346"/>
      <c r="B6552" s="346"/>
      <c r="C6552" s="346"/>
      <c r="D6552" s="346"/>
      <c r="E6552" s="346"/>
      <c r="F6552" s="346"/>
      <c r="G6552" s="346"/>
      <c r="H6552" s="346"/>
      <c r="I6552" s="346"/>
      <c r="J6552" s="346"/>
      <c r="K6552" s="346"/>
      <c r="L6552" s="348"/>
      <c r="M6552" s="346"/>
      <c r="N6552" s="346"/>
    </row>
    <row r="6553" spans="1:14" ht="20.100000000000001" customHeight="1">
      <c r="A6553" s="346"/>
      <c r="B6553" s="346"/>
      <c r="C6553" s="346"/>
      <c r="D6553" s="346"/>
      <c r="E6553" s="346"/>
      <c r="F6553" s="346"/>
      <c r="G6553" s="346"/>
      <c r="H6553" s="346"/>
      <c r="I6553" s="346"/>
      <c r="J6553" s="346"/>
      <c r="K6553" s="346"/>
      <c r="L6553" s="348"/>
      <c r="M6553" s="346"/>
      <c r="N6553" s="346"/>
    </row>
    <row r="6554" spans="1:14" ht="20.100000000000001" customHeight="1">
      <c r="A6554" s="346"/>
      <c r="B6554" s="346"/>
      <c r="C6554" s="346"/>
      <c r="D6554" s="346"/>
      <c r="E6554" s="346"/>
      <c r="F6554" s="346"/>
      <c r="G6554" s="346"/>
      <c r="H6554" s="346"/>
      <c r="I6554" s="346"/>
      <c r="J6554" s="346"/>
      <c r="K6554" s="346"/>
      <c r="L6554" s="348"/>
      <c r="M6554" s="346"/>
      <c r="N6554" s="346"/>
    </row>
    <row r="6555" spans="1:14" ht="20.100000000000001" customHeight="1">
      <c r="A6555" s="346"/>
      <c r="B6555" s="346"/>
      <c r="C6555" s="346"/>
      <c r="D6555" s="346"/>
      <c r="E6555" s="346"/>
      <c r="F6555" s="346"/>
      <c r="G6555" s="346"/>
      <c r="H6555" s="346"/>
      <c r="I6555" s="346"/>
      <c r="J6555" s="346"/>
      <c r="K6555" s="346"/>
      <c r="L6555" s="348"/>
      <c r="M6555" s="346"/>
      <c r="N6555" s="346"/>
    </row>
    <row r="6556" spans="1:14" ht="20.100000000000001" customHeight="1">
      <c r="A6556" s="346"/>
      <c r="B6556" s="346"/>
      <c r="C6556" s="346"/>
      <c r="D6556" s="346"/>
      <c r="E6556" s="346"/>
      <c r="F6556" s="346"/>
      <c r="G6556" s="346"/>
      <c r="H6556" s="346"/>
      <c r="I6556" s="346"/>
      <c r="J6556" s="346"/>
      <c r="K6556" s="346"/>
      <c r="L6556" s="348"/>
      <c r="M6556" s="346"/>
      <c r="N6556" s="346"/>
    </row>
    <row r="6557" spans="1:14" ht="20.100000000000001" customHeight="1">
      <c r="A6557" s="346"/>
      <c r="B6557" s="346"/>
      <c r="C6557" s="346"/>
      <c r="D6557" s="346"/>
      <c r="E6557" s="346"/>
      <c r="F6557" s="346"/>
      <c r="G6557" s="346"/>
      <c r="H6557" s="346"/>
      <c r="I6557" s="346"/>
      <c r="J6557" s="346"/>
      <c r="K6557" s="346"/>
      <c r="L6557" s="348"/>
      <c r="M6557" s="346"/>
      <c r="N6557" s="346"/>
    </row>
    <row r="6558" spans="1:14" ht="20.100000000000001" customHeight="1">
      <c r="A6558" s="346"/>
      <c r="B6558" s="346"/>
      <c r="C6558" s="346"/>
      <c r="D6558" s="346"/>
      <c r="E6558" s="346"/>
      <c r="F6558" s="346"/>
      <c r="G6558" s="346"/>
      <c r="H6558" s="346"/>
      <c r="I6558" s="346"/>
      <c r="J6558" s="346"/>
      <c r="K6558" s="346"/>
      <c r="L6558" s="348"/>
      <c r="M6558" s="346"/>
      <c r="N6558" s="346"/>
    </row>
    <row r="6559" spans="1:14" ht="20.100000000000001" customHeight="1">
      <c r="A6559" s="346"/>
      <c r="B6559" s="346"/>
      <c r="C6559" s="346"/>
      <c r="D6559" s="346"/>
      <c r="E6559" s="346"/>
      <c r="F6559" s="346"/>
      <c r="G6559" s="346"/>
      <c r="H6559" s="346"/>
      <c r="I6559" s="346"/>
      <c r="J6559" s="346"/>
      <c r="K6559" s="346"/>
      <c r="L6559" s="348"/>
      <c r="M6559" s="346"/>
      <c r="N6559" s="346"/>
    </row>
    <row r="6560" spans="1:14" ht="20.100000000000001" customHeight="1">
      <c r="A6560" s="346"/>
      <c r="B6560" s="346"/>
      <c r="C6560" s="346"/>
      <c r="D6560" s="346"/>
      <c r="E6560" s="346"/>
      <c r="F6560" s="346"/>
      <c r="G6560" s="346"/>
      <c r="H6560" s="346"/>
      <c r="I6560" s="346"/>
      <c r="J6560" s="346"/>
      <c r="K6560" s="346"/>
      <c r="L6560" s="348"/>
      <c r="M6560" s="346"/>
      <c r="N6560" s="346"/>
    </row>
    <row r="6561" spans="1:14" ht="20.100000000000001" customHeight="1">
      <c r="A6561" s="346"/>
      <c r="B6561" s="346"/>
      <c r="C6561" s="346"/>
      <c r="D6561" s="346"/>
      <c r="E6561" s="346"/>
      <c r="F6561" s="346"/>
      <c r="G6561" s="346"/>
      <c r="H6561" s="346"/>
      <c r="I6561" s="346"/>
      <c r="J6561" s="346"/>
      <c r="K6561" s="346"/>
      <c r="L6561" s="348"/>
      <c r="M6561" s="346"/>
      <c r="N6561" s="346"/>
    </row>
    <row r="6562" spans="1:14" ht="20.100000000000001" customHeight="1">
      <c r="A6562" s="346"/>
      <c r="B6562" s="346"/>
      <c r="C6562" s="346"/>
      <c r="D6562" s="346"/>
      <c r="E6562" s="346"/>
      <c r="F6562" s="346"/>
      <c r="G6562" s="346"/>
      <c r="H6562" s="346"/>
      <c r="I6562" s="346"/>
      <c r="J6562" s="346"/>
      <c r="K6562" s="346"/>
      <c r="L6562" s="348"/>
      <c r="M6562" s="346"/>
      <c r="N6562" s="346"/>
    </row>
    <row r="6563" spans="1:14" ht="20.100000000000001" customHeight="1">
      <c r="A6563" s="346"/>
      <c r="B6563" s="346"/>
      <c r="C6563" s="346"/>
      <c r="D6563" s="346"/>
      <c r="E6563" s="346"/>
      <c r="F6563" s="346"/>
      <c r="G6563" s="346"/>
      <c r="H6563" s="346"/>
      <c r="I6563" s="346"/>
      <c r="J6563" s="346"/>
      <c r="K6563" s="346"/>
      <c r="L6563" s="348"/>
      <c r="M6563" s="346"/>
      <c r="N6563" s="346"/>
    </row>
    <row r="6564" spans="1:14" ht="20.100000000000001" customHeight="1">
      <c r="A6564" s="346"/>
      <c r="B6564" s="346"/>
      <c r="C6564" s="346"/>
      <c r="D6564" s="346"/>
      <c r="E6564" s="346"/>
      <c r="F6564" s="346"/>
      <c r="G6564" s="346"/>
      <c r="H6564" s="346"/>
      <c r="I6564" s="346"/>
      <c r="J6564" s="346"/>
      <c r="K6564" s="346"/>
      <c r="L6564" s="348"/>
      <c r="M6564" s="346"/>
      <c r="N6564" s="346"/>
    </row>
    <row r="6565" spans="1:14" ht="20.100000000000001" customHeight="1">
      <c r="A6565" s="346"/>
      <c r="B6565" s="346"/>
      <c r="C6565" s="346"/>
      <c r="D6565" s="346"/>
      <c r="E6565" s="346"/>
      <c r="F6565" s="346"/>
      <c r="G6565" s="346"/>
      <c r="H6565" s="346"/>
      <c r="I6565" s="346"/>
      <c r="J6565" s="346"/>
      <c r="K6565" s="346"/>
      <c r="L6565" s="348"/>
      <c r="M6565" s="346"/>
      <c r="N6565" s="346"/>
    </row>
    <row r="6566" spans="1:14" ht="20.100000000000001" customHeight="1">
      <c r="A6566" s="346"/>
      <c r="B6566" s="346"/>
      <c r="C6566" s="346"/>
      <c r="D6566" s="346"/>
      <c r="E6566" s="346"/>
      <c r="F6566" s="346"/>
      <c r="G6566" s="346"/>
      <c r="H6566" s="346"/>
      <c r="I6566" s="346"/>
      <c r="J6566" s="346"/>
      <c r="K6566" s="346"/>
      <c r="L6566" s="348"/>
      <c r="M6566" s="346"/>
      <c r="N6566" s="346"/>
    </row>
    <row r="6567" spans="1:14" ht="20.100000000000001" customHeight="1">
      <c r="A6567" s="346"/>
      <c r="B6567" s="346"/>
      <c r="C6567" s="346"/>
      <c r="D6567" s="346"/>
      <c r="E6567" s="346"/>
      <c r="F6567" s="346"/>
      <c r="G6567" s="346"/>
      <c r="H6567" s="346"/>
      <c r="I6567" s="346"/>
      <c r="J6567" s="346"/>
      <c r="K6567" s="346"/>
      <c r="L6567" s="348"/>
      <c r="M6567" s="346"/>
      <c r="N6567" s="346"/>
    </row>
    <row r="6568" spans="1:14" ht="20.100000000000001" customHeight="1">
      <c r="A6568" s="346"/>
      <c r="B6568" s="346"/>
      <c r="C6568" s="346"/>
      <c r="D6568" s="346"/>
      <c r="E6568" s="346"/>
      <c r="F6568" s="346"/>
      <c r="G6568" s="346"/>
      <c r="H6568" s="346"/>
      <c r="I6568" s="346"/>
      <c r="J6568" s="346"/>
      <c r="K6568" s="346"/>
      <c r="L6568" s="348"/>
      <c r="M6568" s="346"/>
      <c r="N6568" s="346"/>
    </row>
    <row r="6569" spans="1:14" ht="20.100000000000001" customHeight="1">
      <c r="A6569" s="346"/>
      <c r="B6569" s="346"/>
      <c r="C6569" s="346"/>
      <c r="D6569" s="346"/>
      <c r="E6569" s="347"/>
      <c r="F6569" s="346"/>
      <c r="G6569" s="346"/>
      <c r="H6569" s="346"/>
      <c r="I6569" s="346"/>
      <c r="J6569" s="346"/>
      <c r="K6569" s="346"/>
      <c r="L6569" s="348"/>
      <c r="M6569" s="346"/>
      <c r="N6569" s="346"/>
    </row>
    <row r="6570" spans="1:14" ht="20.100000000000001" customHeight="1">
      <c r="A6570" s="346"/>
      <c r="B6570" s="346"/>
      <c r="C6570" s="346"/>
      <c r="D6570" s="346"/>
      <c r="E6570" s="347"/>
      <c r="F6570" s="346"/>
      <c r="G6570" s="346"/>
      <c r="H6570" s="346"/>
      <c r="I6570" s="346"/>
      <c r="J6570" s="346"/>
      <c r="K6570" s="346"/>
      <c r="L6570" s="348"/>
      <c r="M6570" s="346"/>
      <c r="N6570" s="346"/>
    </row>
    <row r="6571" spans="1:14" ht="20.100000000000001" customHeight="1">
      <c r="A6571" s="346"/>
      <c r="B6571" s="346"/>
      <c r="C6571" s="346"/>
      <c r="D6571" s="346"/>
      <c r="E6571" s="346"/>
      <c r="F6571" s="346"/>
      <c r="G6571" s="346"/>
      <c r="H6571" s="346"/>
      <c r="I6571" s="346"/>
      <c r="J6571" s="346"/>
      <c r="K6571" s="346"/>
      <c r="L6571" s="348"/>
      <c r="M6571" s="346"/>
      <c r="N6571" s="346"/>
    </row>
    <row r="6572" spans="1:14" ht="20.100000000000001" customHeight="1">
      <c r="A6572" s="346"/>
      <c r="B6572" s="346"/>
      <c r="C6572" s="346"/>
      <c r="D6572" s="346"/>
      <c r="E6572" s="346"/>
      <c r="F6572" s="346"/>
      <c r="G6572" s="346"/>
      <c r="H6572" s="346"/>
      <c r="I6572" s="346"/>
      <c r="J6572" s="346"/>
      <c r="K6572" s="346"/>
      <c r="L6572" s="348"/>
      <c r="M6572" s="346"/>
      <c r="N6572" s="346"/>
    </row>
    <row r="6573" spans="1:14" ht="20.100000000000001" customHeight="1">
      <c r="A6573" s="346"/>
      <c r="B6573" s="346"/>
      <c r="C6573" s="346"/>
      <c r="D6573" s="346"/>
      <c r="E6573" s="346"/>
      <c r="F6573" s="346"/>
      <c r="G6573" s="346"/>
      <c r="H6573" s="346"/>
      <c r="I6573" s="346"/>
      <c r="J6573" s="346"/>
      <c r="K6573" s="346"/>
      <c r="L6573" s="348"/>
      <c r="M6573" s="346"/>
      <c r="N6573" s="346"/>
    </row>
    <row r="6574" spans="1:14" ht="20.100000000000001" customHeight="1">
      <c r="A6574" s="346"/>
      <c r="B6574" s="346"/>
      <c r="C6574" s="346"/>
      <c r="D6574" s="346"/>
      <c r="E6574" s="346"/>
      <c r="F6574" s="346"/>
      <c r="G6574" s="346"/>
      <c r="H6574" s="346"/>
      <c r="I6574" s="346"/>
      <c r="J6574" s="346"/>
      <c r="K6574" s="346"/>
      <c r="L6574" s="348"/>
      <c r="M6574" s="346"/>
      <c r="N6574" s="346"/>
    </row>
    <row r="6575" spans="1:14" ht="20.100000000000001" customHeight="1">
      <c r="A6575" s="346"/>
      <c r="B6575" s="346"/>
      <c r="C6575" s="346"/>
      <c r="D6575" s="346"/>
      <c r="E6575" s="346"/>
      <c r="F6575" s="346"/>
      <c r="G6575" s="346"/>
      <c r="H6575" s="346"/>
      <c r="I6575" s="346"/>
      <c r="J6575" s="346"/>
      <c r="K6575" s="346"/>
      <c r="L6575" s="348"/>
      <c r="M6575" s="346"/>
      <c r="N6575" s="346"/>
    </row>
    <row r="6576" spans="1:14" ht="20.100000000000001" customHeight="1">
      <c r="A6576" s="346"/>
      <c r="B6576" s="346"/>
      <c r="C6576" s="346"/>
      <c r="D6576" s="346"/>
      <c r="E6576" s="346"/>
      <c r="F6576" s="346"/>
      <c r="G6576" s="346"/>
      <c r="H6576" s="346"/>
      <c r="I6576" s="346"/>
      <c r="J6576" s="346"/>
      <c r="K6576" s="346"/>
      <c r="L6576" s="348"/>
      <c r="M6576" s="346"/>
      <c r="N6576" s="346"/>
    </row>
    <row r="6577" spans="1:14" ht="20.100000000000001" customHeight="1">
      <c r="A6577" s="346"/>
      <c r="B6577" s="346"/>
      <c r="C6577" s="346"/>
      <c r="D6577" s="346"/>
      <c r="E6577" s="346"/>
      <c r="F6577" s="346"/>
      <c r="G6577" s="346"/>
      <c r="H6577" s="346"/>
      <c r="I6577" s="346"/>
      <c r="J6577" s="346"/>
      <c r="K6577" s="346"/>
      <c r="L6577" s="348"/>
      <c r="M6577" s="346"/>
      <c r="N6577" s="346"/>
    </row>
    <row r="6578" spans="1:14" ht="20.100000000000001" customHeight="1">
      <c r="A6578" s="346"/>
      <c r="B6578" s="346"/>
      <c r="C6578" s="346"/>
      <c r="D6578" s="346"/>
      <c r="E6578" s="346"/>
      <c r="F6578" s="346"/>
      <c r="G6578" s="346"/>
      <c r="H6578" s="346"/>
      <c r="I6578" s="346"/>
      <c r="J6578" s="346"/>
      <c r="K6578" s="346"/>
      <c r="L6578" s="348"/>
      <c r="M6578" s="346"/>
      <c r="N6578" s="346"/>
    </row>
    <row r="6579" spans="1:14" ht="20.100000000000001" customHeight="1">
      <c r="A6579" s="346"/>
      <c r="B6579" s="346"/>
      <c r="C6579" s="346"/>
      <c r="D6579" s="346"/>
      <c r="E6579" s="346"/>
      <c r="F6579" s="346"/>
      <c r="G6579" s="346"/>
      <c r="H6579" s="346"/>
      <c r="I6579" s="346"/>
      <c r="J6579" s="346"/>
      <c r="K6579" s="346"/>
      <c r="L6579" s="348"/>
      <c r="M6579" s="346"/>
      <c r="N6579" s="346"/>
    </row>
    <row r="6580" spans="1:14" ht="20.100000000000001" customHeight="1">
      <c r="A6580" s="346"/>
      <c r="B6580" s="346"/>
      <c r="C6580" s="346"/>
      <c r="D6580" s="346"/>
      <c r="E6580" s="346"/>
      <c r="F6580" s="346"/>
      <c r="G6580" s="346"/>
      <c r="H6580" s="346"/>
      <c r="I6580" s="346"/>
      <c r="J6580" s="346"/>
      <c r="K6580" s="346"/>
      <c r="L6580" s="348"/>
      <c r="M6580" s="346"/>
      <c r="N6580" s="346"/>
    </row>
    <row r="6581" spans="1:14" ht="20.100000000000001" customHeight="1">
      <c r="A6581" s="346"/>
      <c r="B6581" s="346"/>
      <c r="C6581" s="346"/>
      <c r="D6581" s="346"/>
      <c r="E6581" s="346"/>
      <c r="F6581" s="346"/>
      <c r="G6581" s="346"/>
      <c r="H6581" s="346"/>
      <c r="I6581" s="346"/>
      <c r="J6581" s="346"/>
      <c r="K6581" s="346"/>
      <c r="L6581" s="348"/>
      <c r="M6581" s="346"/>
      <c r="N6581" s="346"/>
    </row>
    <row r="6582" spans="1:14" ht="20.100000000000001" customHeight="1">
      <c r="A6582" s="346"/>
      <c r="B6582" s="346"/>
      <c r="C6582" s="346"/>
      <c r="D6582" s="346"/>
      <c r="E6582" s="346"/>
      <c r="F6582" s="346"/>
      <c r="G6582" s="346"/>
      <c r="H6582" s="346"/>
      <c r="I6582" s="346"/>
      <c r="J6582" s="346"/>
      <c r="K6582" s="346"/>
      <c r="L6582" s="348"/>
      <c r="M6582" s="346"/>
      <c r="N6582" s="346"/>
    </row>
    <row r="6583" spans="1:14" ht="20.100000000000001" customHeight="1">
      <c r="A6583" s="346"/>
      <c r="B6583" s="346"/>
      <c r="C6583" s="346"/>
      <c r="D6583" s="346"/>
      <c r="E6583" s="346"/>
      <c r="F6583" s="346"/>
      <c r="G6583" s="346"/>
      <c r="H6583" s="346"/>
      <c r="I6583" s="346"/>
      <c r="J6583" s="346"/>
      <c r="K6583" s="346"/>
      <c r="L6583" s="348"/>
      <c r="M6583" s="346"/>
      <c r="N6583" s="346"/>
    </row>
    <row r="6584" spans="1:14" ht="20.100000000000001" customHeight="1">
      <c r="A6584" s="346"/>
      <c r="B6584" s="346"/>
      <c r="C6584" s="346"/>
      <c r="D6584" s="346"/>
      <c r="E6584" s="346"/>
      <c r="F6584" s="346"/>
      <c r="G6584" s="346"/>
      <c r="H6584" s="346"/>
      <c r="I6584" s="346"/>
      <c r="J6584" s="346"/>
      <c r="K6584" s="346"/>
      <c r="L6584" s="348"/>
      <c r="M6584" s="346"/>
      <c r="N6584" s="346"/>
    </row>
    <row r="6585" spans="1:14" ht="20.100000000000001" customHeight="1">
      <c r="A6585" s="346"/>
      <c r="B6585" s="346"/>
      <c r="C6585" s="346"/>
      <c r="D6585" s="346"/>
      <c r="E6585" s="346"/>
      <c r="F6585" s="346"/>
      <c r="G6585" s="346"/>
      <c r="H6585" s="346"/>
      <c r="I6585" s="346"/>
      <c r="J6585" s="346"/>
      <c r="K6585" s="346"/>
      <c r="L6585" s="348"/>
      <c r="M6585" s="346"/>
      <c r="N6585" s="346"/>
    </row>
    <row r="6586" spans="1:14" ht="20.100000000000001" customHeight="1">
      <c r="A6586" s="346"/>
      <c r="B6586" s="346"/>
      <c r="C6586" s="346"/>
      <c r="D6586" s="346"/>
      <c r="E6586" s="346"/>
      <c r="F6586" s="346"/>
      <c r="G6586" s="346"/>
      <c r="H6586" s="346"/>
      <c r="I6586" s="346"/>
      <c r="J6586" s="346"/>
      <c r="K6586" s="346"/>
      <c r="L6586" s="348"/>
      <c r="M6586" s="346"/>
      <c r="N6586" s="346"/>
    </row>
    <row r="6587" spans="1:14" ht="20.100000000000001" customHeight="1">
      <c r="A6587" s="346"/>
      <c r="B6587" s="346"/>
      <c r="C6587" s="346"/>
      <c r="D6587" s="346"/>
      <c r="E6587" s="346"/>
      <c r="F6587" s="346"/>
      <c r="G6587" s="346"/>
      <c r="H6587" s="346"/>
      <c r="I6587" s="346"/>
      <c r="J6587" s="346"/>
      <c r="K6587" s="346"/>
      <c r="L6587" s="348"/>
      <c r="M6587" s="346"/>
      <c r="N6587" s="346"/>
    </row>
    <row r="6588" spans="1:14" ht="20.100000000000001" customHeight="1">
      <c r="A6588" s="346"/>
      <c r="B6588" s="346"/>
      <c r="C6588" s="346"/>
      <c r="D6588" s="346"/>
      <c r="E6588" s="346"/>
      <c r="F6588" s="346"/>
      <c r="G6588" s="346"/>
      <c r="H6588" s="346"/>
      <c r="I6588" s="346"/>
      <c r="J6588" s="346"/>
      <c r="K6588" s="346"/>
      <c r="L6588" s="348"/>
      <c r="M6588" s="346"/>
      <c r="N6588" s="346"/>
    </row>
    <row r="6589" spans="1:14" ht="20.100000000000001" customHeight="1">
      <c r="A6589" s="346"/>
      <c r="B6589" s="346"/>
      <c r="C6589" s="346"/>
      <c r="D6589" s="346"/>
      <c r="E6589" s="346"/>
      <c r="F6589" s="346"/>
      <c r="G6589" s="346"/>
      <c r="H6589" s="346"/>
      <c r="I6589" s="346"/>
      <c r="J6589" s="346"/>
      <c r="K6589" s="346"/>
      <c r="L6589" s="348"/>
      <c r="M6589" s="346"/>
      <c r="N6589" s="346"/>
    </row>
    <row r="6590" spans="1:14" ht="20.100000000000001" customHeight="1">
      <c r="A6590" s="346"/>
      <c r="B6590" s="346"/>
      <c r="C6590" s="346"/>
      <c r="D6590" s="346"/>
      <c r="E6590" s="346"/>
      <c r="F6590" s="346"/>
      <c r="G6590" s="346"/>
      <c r="H6590" s="346"/>
      <c r="I6590" s="346"/>
      <c r="J6590" s="346"/>
      <c r="K6590" s="346"/>
      <c r="L6590" s="348"/>
      <c r="M6590" s="346"/>
      <c r="N6590" s="346"/>
    </row>
    <row r="6591" spans="1:14" ht="20.100000000000001" customHeight="1">
      <c r="A6591" s="346"/>
      <c r="B6591" s="346"/>
      <c r="C6591" s="346"/>
      <c r="D6591" s="346"/>
      <c r="E6591" s="346"/>
      <c r="F6591" s="346"/>
      <c r="G6591" s="346"/>
      <c r="H6591" s="346"/>
      <c r="I6591" s="346"/>
      <c r="J6591" s="346"/>
      <c r="K6591" s="346"/>
      <c r="L6591" s="348"/>
      <c r="M6591" s="346"/>
      <c r="N6591" s="346"/>
    </row>
    <row r="6592" spans="1:14" ht="20.100000000000001" customHeight="1">
      <c r="A6592" s="346"/>
      <c r="B6592" s="346"/>
      <c r="C6592" s="346"/>
      <c r="D6592" s="346"/>
      <c r="E6592" s="346"/>
      <c r="F6592" s="346"/>
      <c r="G6592" s="346"/>
      <c r="H6592" s="346"/>
      <c r="I6592" s="346"/>
      <c r="J6592" s="346"/>
      <c r="K6592" s="346"/>
      <c r="L6592" s="348"/>
      <c r="M6592" s="346"/>
      <c r="N6592" s="346"/>
    </row>
    <row r="6593" spans="1:14" ht="20.100000000000001" customHeight="1">
      <c r="A6593" s="346"/>
      <c r="B6593" s="346"/>
      <c r="C6593" s="346"/>
      <c r="D6593" s="346"/>
      <c r="E6593" s="346"/>
      <c r="F6593" s="346"/>
      <c r="G6593" s="346"/>
      <c r="H6593" s="346"/>
      <c r="I6593" s="346"/>
      <c r="J6593" s="346"/>
      <c r="K6593" s="346"/>
      <c r="L6593" s="348"/>
      <c r="M6593" s="346"/>
      <c r="N6593" s="346"/>
    </row>
    <row r="6594" spans="1:14" ht="20.100000000000001" customHeight="1">
      <c r="A6594" s="346"/>
      <c r="B6594" s="346"/>
      <c r="C6594" s="346"/>
      <c r="D6594" s="346"/>
      <c r="E6594" s="346"/>
      <c r="F6594" s="346"/>
      <c r="G6594" s="346"/>
      <c r="H6594" s="346"/>
      <c r="I6594" s="346"/>
      <c r="J6594" s="346"/>
      <c r="K6594" s="346"/>
      <c r="L6594" s="348"/>
      <c r="M6594" s="346"/>
      <c r="N6594" s="346"/>
    </row>
    <row r="6595" spans="1:14" ht="20.100000000000001" customHeight="1">
      <c r="A6595" s="346"/>
      <c r="B6595" s="346"/>
      <c r="C6595" s="346"/>
      <c r="D6595" s="346"/>
      <c r="E6595" s="347"/>
      <c r="F6595" s="346"/>
      <c r="G6595" s="346"/>
      <c r="H6595" s="346"/>
      <c r="I6595" s="346"/>
      <c r="J6595" s="346"/>
      <c r="K6595" s="346"/>
      <c r="L6595" s="348"/>
      <c r="M6595" s="346"/>
      <c r="N6595" s="346"/>
    </row>
    <row r="6596" spans="1:14" ht="20.100000000000001" customHeight="1">
      <c r="A6596" s="346"/>
      <c r="B6596" s="346"/>
      <c r="C6596" s="346"/>
      <c r="D6596" s="346"/>
      <c r="E6596" s="347"/>
      <c r="F6596" s="346"/>
      <c r="G6596" s="346"/>
      <c r="H6596" s="346"/>
      <c r="I6596" s="346"/>
      <c r="J6596" s="346"/>
      <c r="K6596" s="346"/>
      <c r="L6596" s="348"/>
      <c r="M6596" s="346"/>
      <c r="N6596" s="346"/>
    </row>
    <row r="6597" spans="1:14" ht="20.100000000000001" customHeight="1">
      <c r="A6597" s="346"/>
      <c r="B6597" s="346"/>
      <c r="C6597" s="346"/>
      <c r="D6597" s="346"/>
      <c r="E6597" s="347"/>
      <c r="F6597" s="346"/>
      <c r="G6597" s="346"/>
      <c r="H6597" s="346"/>
      <c r="I6597" s="346"/>
      <c r="J6597" s="346"/>
      <c r="K6597" s="346"/>
      <c r="L6597" s="348"/>
      <c r="M6597" s="346"/>
      <c r="N6597" s="346"/>
    </row>
    <row r="6598" spans="1:14" ht="20.100000000000001" customHeight="1">
      <c r="A6598" s="346"/>
      <c r="B6598" s="346"/>
      <c r="C6598" s="346"/>
      <c r="D6598" s="346"/>
      <c r="E6598" s="348"/>
      <c r="F6598" s="346"/>
      <c r="G6598" s="346"/>
      <c r="H6598" s="346"/>
      <c r="I6598" s="346"/>
      <c r="J6598" s="346"/>
      <c r="K6598" s="346"/>
      <c r="L6598" s="348"/>
      <c r="M6598" s="346"/>
      <c r="N6598" s="346"/>
    </row>
    <row r="6599" spans="1:14" ht="20.100000000000001" customHeight="1">
      <c r="A6599" s="346"/>
      <c r="B6599" s="346"/>
      <c r="C6599" s="346"/>
      <c r="D6599" s="346"/>
      <c r="E6599" s="346"/>
      <c r="F6599" s="346"/>
      <c r="G6599" s="346"/>
      <c r="H6599" s="346"/>
      <c r="I6599" s="346"/>
      <c r="J6599" s="346"/>
      <c r="K6599" s="346"/>
      <c r="L6599" s="348"/>
      <c r="M6599" s="346"/>
      <c r="N6599" s="346"/>
    </row>
    <row r="6600" spans="1:14" ht="20.100000000000001" customHeight="1">
      <c r="A6600" s="346"/>
      <c r="B6600" s="346"/>
      <c r="C6600" s="346"/>
      <c r="D6600" s="346"/>
      <c r="E6600" s="346"/>
      <c r="F6600" s="346"/>
      <c r="G6600" s="346"/>
      <c r="H6600" s="346"/>
      <c r="I6600" s="346"/>
      <c r="J6600" s="346"/>
      <c r="K6600" s="346"/>
      <c r="L6600" s="348"/>
      <c r="M6600" s="346"/>
      <c r="N6600" s="346"/>
    </row>
    <row r="6601" spans="1:14" ht="20.100000000000001" customHeight="1">
      <c r="A6601" s="346"/>
      <c r="B6601" s="346"/>
      <c r="C6601" s="346"/>
      <c r="D6601" s="346"/>
      <c r="E6601" s="346"/>
      <c r="F6601" s="346"/>
      <c r="G6601" s="346"/>
      <c r="H6601" s="346"/>
      <c r="I6601" s="346"/>
      <c r="J6601" s="346"/>
      <c r="K6601" s="346"/>
      <c r="L6601" s="348"/>
      <c r="M6601" s="346"/>
      <c r="N6601" s="346"/>
    </row>
    <row r="6602" spans="1:14" ht="20.100000000000001" customHeight="1">
      <c r="A6602" s="346"/>
      <c r="B6602" s="346"/>
      <c r="C6602" s="346"/>
      <c r="D6602" s="346"/>
      <c r="E6602" s="346"/>
      <c r="F6602" s="346"/>
      <c r="G6602" s="346"/>
      <c r="H6602" s="346"/>
      <c r="I6602" s="346"/>
      <c r="J6602" s="346"/>
      <c r="K6602" s="346"/>
      <c r="L6602" s="348"/>
      <c r="M6602" s="346"/>
      <c r="N6602" s="346"/>
    </row>
    <row r="6603" spans="1:14" ht="20.100000000000001" customHeight="1">
      <c r="A6603" s="346"/>
      <c r="B6603" s="346"/>
      <c r="C6603" s="346"/>
      <c r="D6603" s="346"/>
      <c r="E6603" s="346"/>
      <c r="F6603" s="346"/>
      <c r="G6603" s="346"/>
      <c r="H6603" s="346"/>
      <c r="I6603" s="346"/>
      <c r="J6603" s="346"/>
      <c r="K6603" s="346"/>
      <c r="L6603" s="348"/>
      <c r="M6603" s="346"/>
      <c r="N6603" s="346"/>
    </row>
    <row r="6604" spans="1:14" ht="20.100000000000001" customHeight="1">
      <c r="A6604" s="346"/>
      <c r="B6604" s="346"/>
      <c r="C6604" s="346"/>
      <c r="D6604" s="346"/>
      <c r="E6604" s="346"/>
      <c r="F6604" s="346"/>
      <c r="G6604" s="346"/>
      <c r="H6604" s="346"/>
      <c r="I6604" s="346"/>
      <c r="J6604" s="346"/>
      <c r="K6604" s="346"/>
      <c r="L6604" s="348"/>
      <c r="M6604" s="346"/>
      <c r="N6604" s="346"/>
    </row>
    <row r="6605" spans="1:14" ht="20.100000000000001" customHeight="1">
      <c r="A6605" s="346"/>
      <c r="B6605" s="346"/>
      <c r="C6605" s="346"/>
      <c r="D6605" s="346"/>
      <c r="E6605" s="346"/>
      <c r="F6605" s="346"/>
      <c r="G6605" s="346"/>
      <c r="H6605" s="346"/>
      <c r="I6605" s="346"/>
      <c r="J6605" s="346"/>
      <c r="K6605" s="346"/>
      <c r="L6605" s="348"/>
      <c r="M6605" s="346"/>
      <c r="N6605" s="346"/>
    </row>
    <row r="6606" spans="1:14" ht="20.100000000000001" customHeight="1">
      <c r="A6606" s="346"/>
      <c r="B6606" s="346"/>
      <c r="C6606" s="346"/>
      <c r="D6606" s="346"/>
      <c r="E6606" s="346"/>
      <c r="F6606" s="346"/>
      <c r="G6606" s="346"/>
      <c r="H6606" s="346"/>
      <c r="I6606" s="346"/>
      <c r="J6606" s="346"/>
      <c r="K6606" s="346"/>
      <c r="L6606" s="348"/>
      <c r="M6606" s="346"/>
      <c r="N6606" s="346"/>
    </row>
    <row r="6607" spans="1:14" ht="20.100000000000001" customHeight="1">
      <c r="A6607" s="346"/>
      <c r="B6607" s="346"/>
      <c r="C6607" s="346"/>
      <c r="D6607" s="346"/>
      <c r="E6607" s="346"/>
      <c r="F6607" s="346"/>
      <c r="G6607" s="346"/>
      <c r="H6607" s="346"/>
      <c r="I6607" s="346"/>
      <c r="J6607" s="346"/>
      <c r="K6607" s="346"/>
      <c r="L6607" s="348"/>
      <c r="M6607" s="346"/>
      <c r="N6607" s="346"/>
    </row>
    <row r="6608" spans="1:14" ht="20.100000000000001" customHeight="1">
      <c r="A6608" s="346"/>
      <c r="B6608" s="346"/>
      <c r="C6608" s="346"/>
      <c r="D6608" s="346"/>
      <c r="E6608" s="346"/>
      <c r="F6608" s="346"/>
      <c r="G6608" s="346"/>
      <c r="H6608" s="346"/>
      <c r="I6608" s="346"/>
      <c r="J6608" s="346"/>
      <c r="K6608" s="346"/>
      <c r="L6608" s="348"/>
      <c r="M6608" s="346"/>
      <c r="N6608" s="346"/>
    </row>
    <row r="6609" spans="1:14" ht="20.100000000000001" customHeight="1">
      <c r="A6609" s="346"/>
      <c r="B6609" s="346"/>
      <c r="C6609" s="346"/>
      <c r="D6609" s="346"/>
      <c r="E6609" s="346"/>
      <c r="F6609" s="346"/>
      <c r="G6609" s="346"/>
      <c r="H6609" s="346"/>
      <c r="I6609" s="346"/>
      <c r="J6609" s="346"/>
      <c r="K6609" s="346"/>
      <c r="L6609" s="348"/>
      <c r="M6609" s="346"/>
      <c r="N6609" s="346"/>
    </row>
    <row r="6610" spans="1:14" ht="20.100000000000001" customHeight="1">
      <c r="A6610" s="346"/>
      <c r="B6610" s="346"/>
      <c r="C6610" s="346"/>
      <c r="D6610" s="346"/>
      <c r="E6610" s="346"/>
      <c r="F6610" s="346"/>
      <c r="G6610" s="346"/>
      <c r="H6610" s="346"/>
      <c r="I6610" s="346"/>
      <c r="J6610" s="346"/>
      <c r="K6610" s="346"/>
      <c r="L6610" s="348"/>
      <c r="M6610" s="346"/>
      <c r="N6610" s="346"/>
    </row>
    <row r="6611" spans="1:14" ht="20.100000000000001" customHeight="1">
      <c r="A6611" s="346"/>
      <c r="B6611" s="346"/>
      <c r="C6611" s="346"/>
      <c r="D6611" s="346"/>
      <c r="E6611" s="346"/>
      <c r="F6611" s="346"/>
      <c r="G6611" s="346"/>
      <c r="H6611" s="346"/>
      <c r="I6611" s="346"/>
      <c r="J6611" s="346"/>
      <c r="K6611" s="346"/>
      <c r="L6611" s="348"/>
      <c r="M6611" s="346"/>
      <c r="N6611" s="346"/>
    </row>
    <row r="6612" spans="1:14" ht="20.100000000000001" customHeight="1">
      <c r="A6612" s="346"/>
      <c r="B6612" s="346"/>
      <c r="C6612" s="346"/>
      <c r="D6612" s="346"/>
      <c r="E6612" s="346"/>
      <c r="F6612" s="346"/>
      <c r="G6612" s="346"/>
      <c r="H6612" s="346"/>
      <c r="I6612" s="346"/>
      <c r="J6612" s="346"/>
      <c r="K6612" s="346"/>
      <c r="L6612" s="348"/>
      <c r="M6612" s="346"/>
      <c r="N6612" s="346"/>
    </row>
    <row r="6613" spans="1:14" ht="20.100000000000001" customHeight="1">
      <c r="A6613" s="346"/>
      <c r="B6613" s="346"/>
      <c r="C6613" s="346"/>
      <c r="D6613" s="346"/>
      <c r="E6613" s="346"/>
      <c r="F6613" s="346"/>
      <c r="G6613" s="346"/>
      <c r="H6613" s="346"/>
      <c r="I6613" s="346"/>
      <c r="J6613" s="346"/>
      <c r="K6613" s="346"/>
      <c r="L6613" s="348"/>
      <c r="M6613" s="346"/>
      <c r="N6613" s="346"/>
    </row>
    <row r="6614" spans="1:14" ht="20.100000000000001" customHeight="1">
      <c r="A6614" s="346"/>
      <c r="B6614" s="346"/>
      <c r="C6614" s="346"/>
      <c r="D6614" s="346"/>
      <c r="E6614" s="346"/>
      <c r="F6614" s="346"/>
      <c r="G6614" s="346"/>
      <c r="H6614" s="346"/>
      <c r="I6614" s="346"/>
      <c r="J6614" s="346"/>
      <c r="K6614" s="346"/>
      <c r="L6614" s="348"/>
      <c r="M6614" s="346"/>
      <c r="N6614" s="346"/>
    </row>
    <row r="6615" spans="1:14" ht="20.100000000000001" customHeight="1">
      <c r="A6615" s="346"/>
      <c r="B6615" s="346"/>
      <c r="C6615" s="346"/>
      <c r="D6615" s="346"/>
      <c r="E6615" s="346"/>
      <c r="F6615" s="346"/>
      <c r="G6615" s="346"/>
      <c r="H6615" s="346"/>
      <c r="I6615" s="346"/>
      <c r="J6615" s="346"/>
      <c r="K6615" s="346"/>
      <c r="L6615" s="348"/>
      <c r="M6615" s="346"/>
      <c r="N6615" s="346"/>
    </row>
    <row r="6616" spans="1:14" ht="20.100000000000001" customHeight="1">
      <c r="A6616" s="346"/>
      <c r="B6616" s="346"/>
      <c r="C6616" s="346"/>
      <c r="D6616" s="346"/>
      <c r="E6616" s="346"/>
      <c r="F6616" s="346"/>
      <c r="G6616" s="346"/>
      <c r="H6616" s="346"/>
      <c r="I6616" s="346"/>
      <c r="J6616" s="346"/>
      <c r="K6616" s="346"/>
      <c r="L6616" s="348"/>
      <c r="M6616" s="346"/>
      <c r="N6616" s="346"/>
    </row>
    <row r="6617" spans="1:14" ht="20.100000000000001" customHeight="1">
      <c r="A6617" s="346"/>
      <c r="B6617" s="346"/>
      <c r="C6617" s="346"/>
      <c r="D6617" s="346"/>
      <c r="E6617" s="346"/>
      <c r="F6617" s="346"/>
      <c r="G6617" s="346"/>
      <c r="H6617" s="346"/>
      <c r="I6617" s="346"/>
      <c r="J6617" s="346"/>
      <c r="K6617" s="346"/>
      <c r="L6617" s="348"/>
      <c r="M6617" s="346"/>
      <c r="N6617" s="346"/>
    </row>
    <row r="6618" spans="1:14" ht="20.100000000000001" customHeight="1">
      <c r="A6618" s="346"/>
      <c r="B6618" s="346"/>
      <c r="C6618" s="346"/>
      <c r="D6618" s="346"/>
      <c r="E6618" s="346"/>
      <c r="F6618" s="346"/>
      <c r="G6618" s="346"/>
      <c r="H6618" s="346"/>
      <c r="I6618" s="346"/>
      <c r="J6618" s="346"/>
      <c r="K6618" s="346"/>
      <c r="L6618" s="348"/>
      <c r="M6618" s="346"/>
      <c r="N6618" s="346"/>
    </row>
    <row r="6619" spans="1:14" ht="20.100000000000001" customHeight="1">
      <c r="A6619" s="346"/>
      <c r="B6619" s="346"/>
      <c r="C6619" s="346"/>
      <c r="D6619" s="346"/>
      <c r="E6619" s="346"/>
      <c r="F6619" s="346"/>
      <c r="G6619" s="346"/>
      <c r="H6619" s="346"/>
      <c r="I6619" s="346"/>
      <c r="J6619" s="346"/>
      <c r="K6619" s="346"/>
      <c r="L6619" s="348"/>
      <c r="M6619" s="346"/>
      <c r="N6619" s="346"/>
    </row>
    <row r="6620" spans="1:14" ht="20.100000000000001" customHeight="1">
      <c r="A6620" s="346"/>
      <c r="B6620" s="346"/>
      <c r="C6620" s="346"/>
      <c r="D6620" s="346"/>
      <c r="E6620" s="346"/>
      <c r="F6620" s="346"/>
      <c r="G6620" s="346"/>
      <c r="H6620" s="346"/>
      <c r="I6620" s="346"/>
      <c r="J6620" s="346"/>
      <c r="K6620" s="346"/>
      <c r="L6620" s="348"/>
      <c r="M6620" s="346"/>
      <c r="N6620" s="346"/>
    </row>
    <row r="6621" spans="1:14" ht="20.100000000000001" customHeight="1">
      <c r="A6621" s="346"/>
      <c r="B6621" s="346"/>
      <c r="C6621" s="346"/>
      <c r="D6621" s="346"/>
      <c r="E6621" s="346"/>
      <c r="F6621" s="346"/>
      <c r="G6621" s="346"/>
      <c r="H6621" s="346"/>
      <c r="I6621" s="346"/>
      <c r="J6621" s="346"/>
      <c r="K6621" s="346"/>
      <c r="L6621" s="348"/>
      <c r="M6621" s="346"/>
      <c r="N6621" s="346"/>
    </row>
    <row r="6622" spans="1:14" ht="20.100000000000001" customHeight="1">
      <c r="A6622" s="346"/>
      <c r="B6622" s="346"/>
      <c r="C6622" s="346"/>
      <c r="D6622" s="346"/>
      <c r="E6622" s="346"/>
      <c r="F6622" s="346"/>
      <c r="G6622" s="346"/>
      <c r="H6622" s="346"/>
      <c r="I6622" s="346"/>
      <c r="J6622" s="346"/>
      <c r="K6622" s="346"/>
      <c r="L6622" s="348"/>
      <c r="M6622" s="346"/>
      <c r="N6622" s="346"/>
    </row>
    <row r="6623" spans="1:14" ht="20.100000000000001" customHeight="1">
      <c r="A6623" s="346"/>
      <c r="B6623" s="346"/>
      <c r="C6623" s="346"/>
      <c r="D6623" s="346"/>
      <c r="E6623" s="346"/>
      <c r="F6623" s="346"/>
      <c r="G6623" s="346"/>
      <c r="H6623" s="346"/>
      <c r="I6623" s="346"/>
      <c r="J6623" s="346"/>
      <c r="K6623" s="346"/>
      <c r="L6623" s="348"/>
      <c r="M6623" s="346"/>
      <c r="N6623" s="346"/>
    </row>
    <row r="6624" spans="1:14" ht="20.100000000000001" customHeight="1">
      <c r="A6624" s="346"/>
      <c r="B6624" s="346"/>
      <c r="C6624" s="346"/>
      <c r="D6624" s="346"/>
      <c r="E6624" s="346"/>
      <c r="F6624" s="346"/>
      <c r="G6624" s="346"/>
      <c r="H6624" s="346"/>
      <c r="I6624" s="346"/>
      <c r="J6624" s="346"/>
      <c r="K6624" s="346"/>
      <c r="L6624" s="348"/>
      <c r="M6624" s="346"/>
      <c r="N6624" s="346"/>
    </row>
    <row r="6625" spans="1:14" ht="20.100000000000001" customHeight="1">
      <c r="A6625" s="346"/>
      <c r="B6625" s="346"/>
      <c r="C6625" s="346"/>
      <c r="D6625" s="346"/>
      <c r="E6625" s="346"/>
      <c r="F6625" s="346"/>
      <c r="G6625" s="346"/>
      <c r="H6625" s="346"/>
      <c r="I6625" s="346"/>
      <c r="J6625" s="346"/>
      <c r="K6625" s="346"/>
      <c r="L6625" s="348"/>
      <c r="M6625" s="346"/>
      <c r="N6625" s="346"/>
    </row>
    <row r="6626" spans="1:14" ht="20.100000000000001" customHeight="1">
      <c r="A6626" s="346"/>
      <c r="B6626" s="346"/>
      <c r="C6626" s="346"/>
      <c r="D6626" s="346"/>
      <c r="E6626" s="346"/>
      <c r="F6626" s="346"/>
      <c r="G6626" s="346"/>
      <c r="H6626" s="346"/>
      <c r="I6626" s="346"/>
      <c r="J6626" s="346"/>
      <c r="K6626" s="346"/>
      <c r="L6626" s="348"/>
      <c r="M6626" s="346"/>
      <c r="N6626" s="346"/>
    </row>
    <row r="6627" spans="1:14" ht="20.100000000000001" customHeight="1">
      <c r="A6627" s="346"/>
      <c r="B6627" s="346"/>
      <c r="C6627" s="346"/>
      <c r="D6627" s="346"/>
      <c r="E6627" s="346"/>
      <c r="F6627" s="346"/>
      <c r="G6627" s="346"/>
      <c r="H6627" s="346"/>
      <c r="I6627" s="346"/>
      <c r="J6627" s="346"/>
      <c r="K6627" s="346"/>
      <c r="L6627" s="348"/>
      <c r="M6627" s="346"/>
      <c r="N6627" s="346"/>
    </row>
    <row r="6628" spans="1:14" ht="20.100000000000001" customHeight="1">
      <c r="A6628" s="346"/>
      <c r="B6628" s="346"/>
      <c r="C6628" s="346"/>
      <c r="D6628" s="346"/>
      <c r="E6628" s="347"/>
      <c r="F6628" s="346"/>
      <c r="G6628" s="346"/>
      <c r="H6628" s="346"/>
      <c r="I6628" s="346"/>
      <c r="J6628" s="346"/>
      <c r="K6628" s="346"/>
      <c r="L6628" s="348"/>
      <c r="M6628" s="346"/>
      <c r="N6628" s="346"/>
    </row>
    <row r="6629" spans="1:14" ht="20.100000000000001" customHeight="1">
      <c r="A6629" s="346"/>
      <c r="B6629" s="346"/>
      <c r="C6629" s="346"/>
      <c r="D6629" s="346"/>
      <c r="E6629" s="347"/>
      <c r="F6629" s="346"/>
      <c r="G6629" s="346"/>
      <c r="H6629" s="346"/>
      <c r="I6629" s="346"/>
      <c r="J6629" s="346"/>
      <c r="K6629" s="346"/>
      <c r="L6629" s="348"/>
      <c r="M6629" s="346"/>
      <c r="N6629" s="346"/>
    </row>
    <row r="6630" spans="1:14" ht="20.100000000000001" customHeight="1">
      <c r="A6630" s="346"/>
      <c r="B6630" s="346"/>
      <c r="C6630" s="346"/>
      <c r="D6630" s="346"/>
      <c r="E6630" s="347"/>
      <c r="F6630" s="346"/>
      <c r="G6630" s="346"/>
      <c r="H6630" s="346"/>
      <c r="I6630" s="346"/>
      <c r="J6630" s="346"/>
      <c r="K6630" s="346"/>
      <c r="L6630" s="348"/>
      <c r="M6630" s="346"/>
      <c r="N6630" s="346"/>
    </row>
    <row r="6631" spans="1:14" ht="20.100000000000001" customHeight="1">
      <c r="A6631" s="346"/>
      <c r="B6631" s="346"/>
      <c r="C6631" s="346"/>
      <c r="D6631" s="346"/>
      <c r="E6631" s="347"/>
      <c r="F6631" s="346"/>
      <c r="G6631" s="346"/>
      <c r="H6631" s="346"/>
      <c r="I6631" s="346"/>
      <c r="J6631" s="346"/>
      <c r="K6631" s="346"/>
      <c r="L6631" s="348"/>
      <c r="M6631" s="346"/>
      <c r="N6631" s="346"/>
    </row>
    <row r="6632" spans="1:14" ht="20.100000000000001" customHeight="1">
      <c r="A6632" s="346"/>
      <c r="B6632" s="346"/>
      <c r="C6632" s="346"/>
      <c r="D6632" s="346"/>
      <c r="E6632" s="346"/>
      <c r="F6632" s="346"/>
      <c r="G6632" s="346"/>
      <c r="H6632" s="346"/>
      <c r="I6632" s="346"/>
      <c r="J6632" s="346"/>
      <c r="K6632" s="346"/>
      <c r="L6632" s="348"/>
      <c r="M6632" s="346"/>
      <c r="N6632" s="346"/>
    </row>
    <row r="6633" spans="1:14" ht="20.100000000000001" customHeight="1">
      <c r="A6633" s="346"/>
      <c r="B6633" s="346"/>
      <c r="C6633" s="346"/>
      <c r="D6633" s="346"/>
      <c r="E6633" s="346"/>
      <c r="F6633" s="346"/>
      <c r="G6633" s="346"/>
      <c r="H6633" s="346"/>
      <c r="I6633" s="346"/>
      <c r="J6633" s="346"/>
      <c r="K6633" s="346"/>
      <c r="L6633" s="348"/>
      <c r="M6633" s="346"/>
      <c r="N6633" s="346"/>
    </row>
    <row r="6634" spans="1:14" ht="20.100000000000001" customHeight="1">
      <c r="A6634" s="346"/>
      <c r="B6634" s="346"/>
      <c r="C6634" s="346"/>
      <c r="D6634" s="346"/>
      <c r="E6634" s="346"/>
      <c r="F6634" s="346"/>
      <c r="G6634" s="346"/>
      <c r="H6634" s="346"/>
      <c r="I6634" s="346"/>
      <c r="J6634" s="346"/>
      <c r="K6634" s="346"/>
      <c r="L6634" s="348"/>
      <c r="M6634" s="346"/>
      <c r="N6634" s="346"/>
    </row>
    <row r="6635" spans="1:14" ht="20.100000000000001" customHeight="1">
      <c r="A6635" s="346"/>
      <c r="B6635" s="346"/>
      <c r="C6635" s="346"/>
      <c r="D6635" s="346"/>
      <c r="E6635" s="346"/>
      <c r="F6635" s="346"/>
      <c r="G6635" s="346"/>
      <c r="H6635" s="346"/>
      <c r="I6635" s="346"/>
      <c r="J6635" s="346"/>
      <c r="K6635" s="346"/>
      <c r="L6635" s="348"/>
      <c r="M6635" s="346"/>
      <c r="N6635" s="346"/>
    </row>
    <row r="6636" spans="1:14" ht="20.100000000000001" customHeight="1">
      <c r="A6636" s="346"/>
      <c r="B6636" s="346"/>
      <c r="C6636" s="346"/>
      <c r="D6636" s="346"/>
      <c r="E6636" s="346"/>
      <c r="F6636" s="346"/>
      <c r="G6636" s="346"/>
      <c r="H6636" s="346"/>
      <c r="I6636" s="346"/>
      <c r="J6636" s="346"/>
      <c r="K6636" s="346"/>
      <c r="L6636" s="348"/>
      <c r="M6636" s="346"/>
      <c r="N6636" s="346"/>
    </row>
    <row r="6637" spans="1:14" ht="20.100000000000001" customHeight="1">
      <c r="A6637" s="346"/>
      <c r="B6637" s="346"/>
      <c r="C6637" s="346"/>
      <c r="D6637" s="346"/>
      <c r="E6637" s="346"/>
      <c r="F6637" s="346"/>
      <c r="G6637" s="346"/>
      <c r="H6637" s="346"/>
      <c r="I6637" s="346"/>
      <c r="J6637" s="346"/>
      <c r="K6637" s="346"/>
      <c r="L6637" s="348"/>
      <c r="M6637" s="346"/>
      <c r="N6637" s="346"/>
    </row>
    <row r="6638" spans="1:14" ht="20.100000000000001" customHeight="1">
      <c r="A6638" s="346"/>
      <c r="B6638" s="346"/>
      <c r="C6638" s="346"/>
      <c r="D6638" s="346"/>
      <c r="E6638" s="346"/>
      <c r="F6638" s="346"/>
      <c r="G6638" s="346"/>
      <c r="H6638" s="346"/>
      <c r="I6638" s="346"/>
      <c r="J6638" s="346"/>
      <c r="K6638" s="346"/>
      <c r="L6638" s="348"/>
      <c r="M6638" s="346"/>
      <c r="N6638" s="346"/>
    </row>
    <row r="6639" spans="1:14" ht="20.100000000000001" customHeight="1">
      <c r="A6639" s="346"/>
      <c r="B6639" s="346"/>
      <c r="C6639" s="346"/>
      <c r="D6639" s="346"/>
      <c r="E6639" s="346"/>
      <c r="F6639" s="346"/>
      <c r="G6639" s="346"/>
      <c r="H6639" s="346"/>
      <c r="I6639" s="346"/>
      <c r="J6639" s="346"/>
      <c r="K6639" s="346"/>
      <c r="L6639" s="348"/>
      <c r="M6639" s="346"/>
      <c r="N6639" s="346"/>
    </row>
    <row r="6640" spans="1:14" ht="20.100000000000001" customHeight="1">
      <c r="A6640" s="346"/>
      <c r="B6640" s="346"/>
      <c r="C6640" s="346"/>
      <c r="D6640" s="346"/>
      <c r="E6640" s="346"/>
      <c r="F6640" s="346"/>
      <c r="G6640" s="346"/>
      <c r="H6640" s="346"/>
      <c r="I6640" s="346"/>
      <c r="J6640" s="346"/>
      <c r="K6640" s="346"/>
      <c r="L6640" s="348"/>
      <c r="M6640" s="346"/>
      <c r="N6640" s="346"/>
    </row>
    <row r="6641" spans="1:14" ht="20.100000000000001" customHeight="1">
      <c r="A6641" s="346"/>
      <c r="B6641" s="346"/>
      <c r="C6641" s="346"/>
      <c r="D6641" s="346"/>
      <c r="E6641" s="346"/>
      <c r="F6641" s="346"/>
      <c r="G6641" s="346"/>
      <c r="H6641" s="346"/>
      <c r="I6641" s="346"/>
      <c r="J6641" s="346"/>
      <c r="K6641" s="346"/>
      <c r="L6641" s="348"/>
      <c r="M6641" s="346"/>
      <c r="N6641" s="346"/>
    </row>
    <row r="6642" spans="1:14" ht="20.100000000000001" customHeight="1">
      <c r="A6642" s="346"/>
      <c r="B6642" s="346"/>
      <c r="C6642" s="346"/>
      <c r="D6642" s="346"/>
      <c r="E6642" s="346"/>
      <c r="F6642" s="346"/>
      <c r="G6642" s="346"/>
      <c r="H6642" s="346"/>
      <c r="I6642" s="346"/>
      <c r="J6642" s="346"/>
      <c r="K6642" s="346"/>
      <c r="L6642" s="348"/>
      <c r="M6642" s="346"/>
      <c r="N6642" s="346"/>
    </row>
    <row r="6643" spans="1:14" ht="20.100000000000001" customHeight="1">
      <c r="A6643" s="346"/>
      <c r="B6643" s="346"/>
      <c r="C6643" s="346"/>
      <c r="D6643" s="346"/>
      <c r="E6643" s="346"/>
      <c r="F6643" s="346"/>
      <c r="G6643" s="346"/>
      <c r="H6643" s="346"/>
      <c r="I6643" s="346"/>
      <c r="J6643" s="346"/>
      <c r="K6643" s="346"/>
      <c r="L6643" s="348"/>
      <c r="M6643" s="346"/>
      <c r="N6643" s="346"/>
    </row>
    <row r="6644" spans="1:14" ht="20.100000000000001" customHeight="1">
      <c r="A6644" s="346"/>
      <c r="B6644" s="346"/>
      <c r="C6644" s="346"/>
      <c r="D6644" s="346"/>
      <c r="E6644" s="346"/>
      <c r="F6644" s="346"/>
      <c r="G6644" s="346"/>
      <c r="H6644" s="346"/>
      <c r="I6644" s="346"/>
      <c r="J6644" s="346"/>
      <c r="K6644" s="346"/>
      <c r="L6644" s="348"/>
      <c r="M6644" s="346"/>
      <c r="N6644" s="346"/>
    </row>
    <row r="6645" spans="1:14" ht="20.100000000000001" customHeight="1">
      <c r="A6645" s="346"/>
      <c r="B6645" s="346"/>
      <c r="C6645" s="346"/>
      <c r="D6645" s="346"/>
      <c r="E6645" s="346"/>
      <c r="F6645" s="346"/>
      <c r="G6645" s="346"/>
      <c r="H6645" s="346"/>
      <c r="I6645" s="346"/>
      <c r="J6645" s="346"/>
      <c r="K6645" s="346"/>
      <c r="L6645" s="348"/>
      <c r="M6645" s="346"/>
      <c r="N6645" s="346"/>
    </row>
    <row r="6646" spans="1:14" ht="20.100000000000001" customHeight="1">
      <c r="A6646" s="346"/>
      <c r="B6646" s="346"/>
      <c r="C6646" s="346"/>
      <c r="D6646" s="346"/>
      <c r="E6646" s="346"/>
      <c r="F6646" s="346"/>
      <c r="G6646" s="346"/>
      <c r="H6646" s="346"/>
      <c r="I6646" s="346"/>
      <c r="J6646" s="346"/>
      <c r="K6646" s="346"/>
      <c r="L6646" s="348"/>
      <c r="M6646" s="346"/>
      <c r="N6646" s="346"/>
    </row>
    <row r="6647" spans="1:14" ht="20.100000000000001" customHeight="1">
      <c r="A6647" s="346"/>
      <c r="B6647" s="346"/>
      <c r="C6647" s="346"/>
      <c r="D6647" s="346"/>
      <c r="E6647" s="346"/>
      <c r="F6647" s="346"/>
      <c r="G6647" s="346"/>
      <c r="H6647" s="346"/>
      <c r="I6647" s="346"/>
      <c r="J6647" s="346"/>
      <c r="K6647" s="346"/>
      <c r="L6647" s="348"/>
      <c r="M6647" s="346"/>
      <c r="N6647" s="346"/>
    </row>
    <row r="6648" spans="1:14" ht="20.100000000000001" customHeight="1">
      <c r="A6648" s="346"/>
      <c r="B6648" s="346"/>
      <c r="C6648" s="346"/>
      <c r="D6648" s="346"/>
      <c r="E6648" s="346"/>
      <c r="F6648" s="346"/>
      <c r="G6648" s="346"/>
      <c r="H6648" s="346"/>
      <c r="I6648" s="346"/>
      <c r="J6648" s="346"/>
      <c r="K6648" s="346"/>
      <c r="L6648" s="348"/>
      <c r="M6648" s="346"/>
      <c r="N6648" s="346"/>
    </row>
    <row r="6649" spans="1:14" ht="20.100000000000001" customHeight="1">
      <c r="A6649" s="346"/>
      <c r="B6649" s="346"/>
      <c r="C6649" s="346"/>
      <c r="D6649" s="346"/>
      <c r="E6649" s="346"/>
      <c r="F6649" s="346"/>
      <c r="G6649" s="346"/>
      <c r="H6649" s="346"/>
      <c r="I6649" s="346"/>
      <c r="J6649" s="346"/>
      <c r="K6649" s="346"/>
      <c r="L6649" s="348"/>
      <c r="M6649" s="346"/>
      <c r="N6649" s="346"/>
    </row>
    <row r="6650" spans="1:14" ht="20.100000000000001" customHeight="1">
      <c r="A6650" s="346"/>
      <c r="B6650" s="346"/>
      <c r="C6650" s="346"/>
      <c r="D6650" s="346"/>
      <c r="E6650" s="346"/>
      <c r="F6650" s="346"/>
      <c r="G6650" s="346"/>
      <c r="H6650" s="346"/>
      <c r="I6650" s="346"/>
      <c r="J6650" s="346"/>
      <c r="K6650" s="346"/>
      <c r="L6650" s="348"/>
      <c r="M6650" s="346"/>
      <c r="N6650" s="346"/>
    </row>
    <row r="6651" spans="1:14" ht="20.100000000000001" customHeight="1">
      <c r="A6651" s="346"/>
      <c r="B6651" s="346"/>
      <c r="C6651" s="346"/>
      <c r="D6651" s="346"/>
      <c r="E6651" s="346"/>
      <c r="F6651" s="346"/>
      <c r="G6651" s="346"/>
      <c r="H6651" s="346"/>
      <c r="I6651" s="346"/>
      <c r="J6651" s="346"/>
      <c r="K6651" s="346"/>
      <c r="L6651" s="348"/>
      <c r="M6651" s="346"/>
      <c r="N6651" s="346"/>
    </row>
    <row r="6652" spans="1:14" ht="20.100000000000001" customHeight="1">
      <c r="A6652" s="346"/>
      <c r="B6652" s="346"/>
      <c r="C6652" s="346"/>
      <c r="D6652" s="346"/>
      <c r="E6652" s="346"/>
      <c r="F6652" s="346"/>
      <c r="G6652" s="346"/>
      <c r="H6652" s="346"/>
      <c r="I6652" s="346"/>
      <c r="J6652" s="346"/>
      <c r="K6652" s="346"/>
      <c r="L6652" s="348"/>
      <c r="M6652" s="346"/>
      <c r="N6652" s="346"/>
    </row>
    <row r="6653" spans="1:14" ht="20.100000000000001" customHeight="1">
      <c r="A6653" s="346"/>
      <c r="B6653" s="346"/>
      <c r="C6653" s="346"/>
      <c r="D6653" s="346"/>
      <c r="E6653" s="346"/>
      <c r="F6653" s="346"/>
      <c r="G6653" s="346"/>
      <c r="H6653" s="346"/>
      <c r="I6653" s="346"/>
      <c r="J6653" s="346"/>
      <c r="K6653" s="346"/>
      <c r="L6653" s="348"/>
      <c r="M6653" s="346"/>
      <c r="N6653" s="346"/>
    </row>
    <row r="6654" spans="1:14" ht="20.100000000000001" customHeight="1">
      <c r="A6654" s="346"/>
      <c r="B6654" s="346"/>
      <c r="C6654" s="346"/>
      <c r="D6654" s="346"/>
      <c r="E6654" s="346"/>
      <c r="F6654" s="346"/>
      <c r="G6654" s="346"/>
      <c r="H6654" s="346"/>
      <c r="I6654" s="346"/>
      <c r="J6654" s="346"/>
      <c r="K6654" s="346"/>
      <c r="L6654" s="348"/>
      <c r="M6654" s="346"/>
      <c r="N6654" s="346"/>
    </row>
    <row r="6655" spans="1:14" ht="20.100000000000001" customHeight="1">
      <c r="A6655" s="346"/>
      <c r="B6655" s="346"/>
      <c r="C6655" s="346"/>
      <c r="D6655" s="346"/>
      <c r="E6655" s="346"/>
      <c r="F6655" s="346"/>
      <c r="G6655" s="346"/>
      <c r="H6655" s="346"/>
      <c r="I6655" s="346"/>
      <c r="J6655" s="346"/>
      <c r="K6655" s="346"/>
      <c r="L6655" s="348"/>
      <c r="M6655" s="346"/>
      <c r="N6655" s="346"/>
    </row>
    <row r="6656" spans="1:14" ht="20.100000000000001" customHeight="1">
      <c r="A6656" s="346"/>
      <c r="B6656" s="346"/>
      <c r="C6656" s="346"/>
      <c r="D6656" s="346"/>
      <c r="E6656" s="346"/>
      <c r="F6656" s="346"/>
      <c r="G6656" s="346"/>
      <c r="H6656" s="346"/>
      <c r="I6656" s="346"/>
      <c r="J6656" s="346"/>
      <c r="K6656" s="346"/>
      <c r="L6656" s="348"/>
      <c r="M6656" s="346"/>
      <c r="N6656" s="346"/>
    </row>
    <row r="6657" spans="1:14" ht="20.100000000000001" customHeight="1">
      <c r="A6657" s="346"/>
      <c r="B6657" s="346"/>
      <c r="C6657" s="346"/>
      <c r="D6657" s="346"/>
      <c r="E6657" s="346"/>
      <c r="F6657" s="346"/>
      <c r="G6657" s="346"/>
      <c r="H6657" s="346"/>
      <c r="I6657" s="346"/>
      <c r="J6657" s="346"/>
      <c r="K6657" s="346"/>
      <c r="L6657" s="348"/>
      <c r="M6657" s="346"/>
      <c r="N6657" s="346"/>
    </row>
    <row r="6658" spans="1:14" ht="20.100000000000001" customHeight="1">
      <c r="A6658" s="346"/>
      <c r="B6658" s="346"/>
      <c r="C6658" s="346"/>
      <c r="D6658" s="346"/>
      <c r="E6658" s="346"/>
      <c r="F6658" s="346"/>
      <c r="G6658" s="346"/>
      <c r="H6658" s="346"/>
      <c r="I6658" s="346"/>
      <c r="J6658" s="346"/>
      <c r="K6658" s="346"/>
      <c r="L6658" s="348"/>
      <c r="M6658" s="346"/>
      <c r="N6658" s="346"/>
    </row>
    <row r="6659" spans="1:14" ht="20.100000000000001" customHeight="1">
      <c r="A6659" s="346"/>
      <c r="B6659" s="346"/>
      <c r="C6659" s="346"/>
      <c r="D6659" s="346"/>
      <c r="E6659" s="346"/>
      <c r="F6659" s="346"/>
      <c r="G6659" s="346"/>
      <c r="H6659" s="346"/>
      <c r="I6659" s="346"/>
      <c r="J6659" s="346"/>
      <c r="K6659" s="346"/>
      <c r="L6659" s="348"/>
      <c r="M6659" s="346"/>
      <c r="N6659" s="346"/>
    </row>
    <row r="6660" spans="1:14" ht="20.100000000000001" customHeight="1">
      <c r="A6660" s="346"/>
      <c r="B6660" s="346"/>
      <c r="C6660" s="346"/>
      <c r="D6660" s="346"/>
      <c r="E6660" s="346"/>
      <c r="F6660" s="346"/>
      <c r="G6660" s="346"/>
      <c r="H6660" s="346"/>
      <c r="I6660" s="346"/>
      <c r="J6660" s="346"/>
      <c r="K6660" s="346"/>
      <c r="L6660" s="348"/>
      <c r="M6660" s="346"/>
      <c r="N6660" s="346"/>
    </row>
    <row r="6661" spans="1:14" ht="20.100000000000001" customHeight="1">
      <c r="A6661" s="346"/>
      <c r="B6661" s="346"/>
      <c r="C6661" s="346"/>
      <c r="D6661" s="346"/>
      <c r="E6661" s="346"/>
      <c r="F6661" s="346"/>
      <c r="G6661" s="346"/>
      <c r="H6661" s="346"/>
      <c r="I6661" s="346"/>
      <c r="J6661" s="346"/>
      <c r="K6661" s="346"/>
      <c r="L6661" s="348"/>
      <c r="M6661" s="346"/>
      <c r="N6661" s="346"/>
    </row>
    <row r="6662" spans="1:14" ht="20.100000000000001" customHeight="1">
      <c r="A6662" s="346"/>
      <c r="B6662" s="346"/>
      <c r="C6662" s="346"/>
      <c r="D6662" s="346"/>
      <c r="E6662" s="346"/>
      <c r="F6662" s="346"/>
      <c r="G6662" s="346"/>
      <c r="H6662" s="346"/>
      <c r="I6662" s="346"/>
      <c r="J6662" s="346"/>
      <c r="K6662" s="346"/>
      <c r="L6662" s="348"/>
      <c r="M6662" s="346"/>
      <c r="N6662" s="346"/>
    </row>
    <row r="6663" spans="1:14" ht="20.100000000000001" customHeight="1">
      <c r="A6663" s="346"/>
      <c r="B6663" s="346"/>
      <c r="C6663" s="346"/>
      <c r="D6663" s="346"/>
      <c r="E6663" s="346"/>
      <c r="F6663" s="346"/>
      <c r="G6663" s="346"/>
      <c r="H6663" s="346"/>
      <c r="I6663" s="346"/>
      <c r="J6663" s="346"/>
      <c r="K6663" s="346"/>
      <c r="L6663" s="348"/>
      <c r="M6663" s="346"/>
      <c r="N6663" s="346"/>
    </row>
    <row r="6664" spans="1:14" ht="20.100000000000001" customHeight="1">
      <c r="A6664" s="346"/>
      <c r="B6664" s="346"/>
      <c r="C6664" s="346"/>
      <c r="D6664" s="346"/>
      <c r="E6664" s="346"/>
      <c r="F6664" s="346"/>
      <c r="G6664" s="346"/>
      <c r="H6664" s="346"/>
      <c r="I6664" s="346"/>
      <c r="J6664" s="346"/>
      <c r="K6664" s="346"/>
      <c r="L6664" s="348"/>
      <c r="M6664" s="346"/>
      <c r="N6664" s="346"/>
    </row>
    <row r="6665" spans="1:14" ht="20.100000000000001" customHeight="1">
      <c r="A6665" s="346"/>
      <c r="B6665" s="346"/>
      <c r="C6665" s="346"/>
      <c r="D6665" s="346"/>
      <c r="E6665" s="346"/>
      <c r="F6665" s="346"/>
      <c r="G6665" s="346"/>
      <c r="H6665" s="346"/>
      <c r="I6665" s="346"/>
      <c r="J6665" s="346"/>
      <c r="K6665" s="346"/>
      <c r="L6665" s="348"/>
      <c r="M6665" s="346"/>
      <c r="N6665" s="346"/>
    </row>
    <row r="6666" spans="1:14" ht="20.100000000000001" customHeight="1">
      <c r="A6666" s="346"/>
      <c r="B6666" s="346"/>
      <c r="C6666" s="346"/>
      <c r="D6666" s="346"/>
      <c r="E6666" s="347"/>
      <c r="F6666" s="346"/>
      <c r="G6666" s="346"/>
      <c r="H6666" s="346"/>
      <c r="I6666" s="346"/>
      <c r="J6666" s="346"/>
      <c r="K6666" s="346"/>
      <c r="L6666" s="348"/>
      <c r="M6666" s="346"/>
      <c r="N6666" s="346"/>
    </row>
    <row r="6667" spans="1:14" ht="20.100000000000001" customHeight="1">
      <c r="A6667" s="346"/>
      <c r="B6667" s="346"/>
      <c r="C6667" s="346"/>
      <c r="D6667" s="346"/>
      <c r="E6667" s="347"/>
      <c r="F6667" s="346"/>
      <c r="G6667" s="346"/>
      <c r="H6667" s="346"/>
      <c r="I6667" s="346"/>
      <c r="J6667" s="346"/>
      <c r="K6667" s="346"/>
      <c r="L6667" s="348"/>
      <c r="M6667" s="346"/>
      <c r="N6667" s="346"/>
    </row>
    <row r="6668" spans="1:14" ht="20.100000000000001" customHeight="1">
      <c r="A6668" s="346"/>
      <c r="B6668" s="346"/>
      <c r="C6668" s="346"/>
      <c r="D6668" s="346"/>
      <c r="E6668" s="347"/>
      <c r="F6668" s="346"/>
      <c r="G6668" s="346"/>
      <c r="H6668" s="346"/>
      <c r="I6668" s="346"/>
      <c r="J6668" s="346"/>
      <c r="K6668" s="346"/>
      <c r="L6668" s="348"/>
      <c r="M6668" s="346"/>
      <c r="N6668" s="346"/>
    </row>
    <row r="6669" spans="1:14" ht="20.100000000000001" customHeight="1">
      <c r="A6669" s="346"/>
      <c r="B6669" s="346"/>
      <c r="C6669" s="346"/>
      <c r="D6669" s="346"/>
      <c r="E6669" s="347"/>
      <c r="F6669" s="346"/>
      <c r="G6669" s="346"/>
      <c r="H6669" s="346"/>
      <c r="I6669" s="346"/>
      <c r="J6669" s="346"/>
      <c r="K6669" s="346"/>
      <c r="L6669" s="348"/>
      <c r="M6669" s="346"/>
      <c r="N6669" s="346"/>
    </row>
    <row r="6670" spans="1:14" ht="20.100000000000001" customHeight="1">
      <c r="A6670" s="346"/>
      <c r="B6670" s="346"/>
      <c r="C6670" s="346"/>
      <c r="D6670" s="346"/>
      <c r="E6670" s="347"/>
      <c r="F6670" s="346"/>
      <c r="G6670" s="346"/>
      <c r="H6670" s="346"/>
      <c r="I6670" s="346"/>
      <c r="J6670" s="346"/>
      <c r="K6670" s="346"/>
      <c r="L6670" s="348"/>
      <c r="M6670" s="346"/>
      <c r="N6670" s="346"/>
    </row>
    <row r="6671" spans="1:14" ht="20.100000000000001" customHeight="1">
      <c r="A6671" s="346"/>
      <c r="B6671" s="346"/>
      <c r="C6671" s="346"/>
      <c r="D6671" s="346"/>
      <c r="E6671" s="347"/>
      <c r="F6671" s="346"/>
      <c r="G6671" s="346"/>
      <c r="H6671" s="346"/>
      <c r="I6671" s="346"/>
      <c r="J6671" s="346"/>
      <c r="K6671" s="346"/>
      <c r="L6671" s="348"/>
      <c r="M6671" s="346"/>
      <c r="N6671" s="346"/>
    </row>
    <row r="6672" spans="1:14" ht="20.100000000000001" customHeight="1">
      <c r="A6672" s="346"/>
      <c r="B6672" s="346"/>
      <c r="C6672" s="346"/>
      <c r="D6672" s="346"/>
      <c r="E6672" s="347"/>
      <c r="F6672" s="346"/>
      <c r="G6672" s="346"/>
      <c r="H6672" s="346"/>
      <c r="I6672" s="346"/>
      <c r="J6672" s="346"/>
      <c r="K6672" s="346"/>
      <c r="L6672" s="348"/>
      <c r="M6672" s="346"/>
      <c r="N6672" s="346"/>
    </row>
    <row r="6673" spans="1:14" ht="20.100000000000001" customHeight="1">
      <c r="A6673" s="346"/>
      <c r="B6673" s="346"/>
      <c r="C6673" s="346"/>
      <c r="D6673" s="346"/>
      <c r="E6673" s="347"/>
      <c r="F6673" s="346"/>
      <c r="G6673" s="346"/>
      <c r="H6673" s="346"/>
      <c r="I6673" s="346"/>
      <c r="J6673" s="346"/>
      <c r="K6673" s="346"/>
      <c r="L6673" s="348"/>
      <c r="M6673" s="346"/>
      <c r="N6673" s="346"/>
    </row>
    <row r="6674" spans="1:14" ht="20.100000000000001" customHeight="1">
      <c r="A6674" s="346"/>
      <c r="B6674" s="346"/>
      <c r="C6674" s="346"/>
      <c r="D6674" s="346"/>
      <c r="E6674" s="347"/>
      <c r="F6674" s="346"/>
      <c r="G6674" s="346"/>
      <c r="H6674" s="346"/>
      <c r="I6674" s="346"/>
      <c r="J6674" s="346"/>
      <c r="K6674" s="346"/>
      <c r="L6674" s="348"/>
      <c r="M6674" s="346"/>
      <c r="N6674" s="346"/>
    </row>
    <row r="6675" spans="1:14" ht="20.100000000000001" customHeight="1">
      <c r="A6675" s="346"/>
      <c r="B6675" s="346"/>
      <c r="C6675" s="346"/>
      <c r="D6675" s="346"/>
      <c r="E6675" s="347"/>
      <c r="F6675" s="346"/>
      <c r="G6675" s="346"/>
      <c r="H6675" s="346"/>
      <c r="I6675" s="346"/>
      <c r="J6675" s="346"/>
      <c r="K6675" s="346"/>
      <c r="L6675" s="348"/>
      <c r="M6675" s="346"/>
      <c r="N6675" s="346"/>
    </row>
    <row r="6676" spans="1:14" ht="20.100000000000001" customHeight="1">
      <c r="A6676" s="346"/>
      <c r="B6676" s="346"/>
      <c r="C6676" s="346"/>
      <c r="D6676" s="346"/>
      <c r="E6676" s="346"/>
      <c r="F6676" s="346"/>
      <c r="G6676" s="346"/>
      <c r="H6676" s="346"/>
      <c r="I6676" s="346"/>
      <c r="J6676" s="346"/>
      <c r="K6676" s="346"/>
      <c r="L6676" s="348"/>
      <c r="M6676" s="346"/>
      <c r="N6676" s="346"/>
    </row>
    <row r="6677" spans="1:14" ht="20.100000000000001" customHeight="1">
      <c r="A6677" s="346"/>
      <c r="B6677" s="346"/>
      <c r="C6677" s="346"/>
      <c r="D6677" s="346"/>
      <c r="E6677" s="346"/>
      <c r="F6677" s="346"/>
      <c r="G6677" s="346"/>
      <c r="H6677" s="346"/>
      <c r="I6677" s="346"/>
      <c r="J6677" s="346"/>
      <c r="K6677" s="346"/>
      <c r="L6677" s="348"/>
      <c r="M6677" s="346"/>
      <c r="N6677" s="346"/>
    </row>
    <row r="6678" spans="1:14" ht="20.100000000000001" customHeight="1">
      <c r="A6678" s="346"/>
      <c r="B6678" s="346"/>
      <c r="C6678" s="346"/>
      <c r="D6678" s="346"/>
      <c r="E6678" s="346"/>
      <c r="F6678" s="346"/>
      <c r="G6678" s="346"/>
      <c r="H6678" s="346"/>
      <c r="I6678" s="346"/>
      <c r="J6678" s="346"/>
      <c r="K6678" s="346"/>
      <c r="L6678" s="348"/>
      <c r="M6678" s="346"/>
      <c r="N6678" s="346"/>
    </row>
    <row r="6679" spans="1:14" ht="20.100000000000001" customHeight="1">
      <c r="A6679" s="346"/>
      <c r="B6679" s="346"/>
      <c r="C6679" s="346"/>
      <c r="D6679" s="346"/>
      <c r="E6679" s="346"/>
      <c r="F6679" s="346"/>
      <c r="G6679" s="346"/>
      <c r="H6679" s="346"/>
      <c r="I6679" s="346"/>
      <c r="J6679" s="346"/>
      <c r="K6679" s="346"/>
      <c r="L6679" s="348"/>
      <c r="M6679" s="346"/>
      <c r="N6679" s="346"/>
    </row>
    <row r="6680" spans="1:14" ht="20.100000000000001" customHeight="1">
      <c r="A6680" s="346"/>
      <c r="B6680" s="346"/>
      <c r="C6680" s="346"/>
      <c r="D6680" s="346"/>
      <c r="E6680" s="346"/>
      <c r="F6680" s="346"/>
      <c r="G6680" s="346"/>
      <c r="H6680" s="346"/>
      <c r="I6680" s="346"/>
      <c r="J6680" s="346"/>
      <c r="K6680" s="346"/>
      <c r="L6680" s="348"/>
      <c r="M6680" s="346"/>
      <c r="N6680" s="346"/>
    </row>
    <row r="6681" spans="1:14" ht="20.100000000000001" customHeight="1">
      <c r="A6681" s="346"/>
      <c r="B6681" s="346"/>
      <c r="C6681" s="346"/>
      <c r="D6681" s="346"/>
      <c r="E6681" s="346"/>
      <c r="F6681" s="346"/>
      <c r="G6681" s="346"/>
      <c r="H6681" s="346"/>
      <c r="I6681" s="346"/>
      <c r="J6681" s="346"/>
      <c r="K6681" s="346"/>
      <c r="L6681" s="348"/>
      <c r="M6681" s="346"/>
      <c r="N6681" s="346"/>
    </row>
    <row r="6682" spans="1:14" ht="20.100000000000001" customHeight="1">
      <c r="A6682" s="346"/>
      <c r="B6682" s="346"/>
      <c r="C6682" s="346"/>
      <c r="D6682" s="346"/>
      <c r="E6682" s="346"/>
      <c r="F6682" s="346"/>
      <c r="G6682" s="346"/>
      <c r="H6682" s="346"/>
      <c r="I6682" s="346"/>
      <c r="J6682" s="346"/>
      <c r="K6682" s="346"/>
      <c r="L6682" s="348"/>
      <c r="M6682" s="346"/>
      <c r="N6682" s="346"/>
    </row>
    <row r="6683" spans="1:14" ht="20.100000000000001" customHeight="1">
      <c r="A6683" s="346"/>
      <c r="B6683" s="346"/>
      <c r="C6683" s="346"/>
      <c r="D6683" s="346"/>
      <c r="E6683" s="346"/>
      <c r="F6683" s="346"/>
      <c r="G6683" s="346"/>
      <c r="H6683" s="346"/>
      <c r="I6683" s="346"/>
      <c r="J6683" s="346"/>
      <c r="K6683" s="346"/>
      <c r="L6683" s="348"/>
      <c r="M6683" s="346"/>
      <c r="N6683" s="346"/>
    </row>
    <row r="6684" spans="1:14" ht="20.100000000000001" customHeight="1">
      <c r="A6684" s="346"/>
      <c r="B6684" s="346"/>
      <c r="C6684" s="346"/>
      <c r="D6684" s="346"/>
      <c r="E6684" s="346"/>
      <c r="F6684" s="346"/>
      <c r="G6684" s="346"/>
      <c r="H6684" s="346"/>
      <c r="I6684" s="346"/>
      <c r="J6684" s="346"/>
      <c r="K6684" s="346"/>
      <c r="L6684" s="348"/>
      <c r="M6684" s="346"/>
      <c r="N6684" s="346"/>
    </row>
    <row r="6685" spans="1:14" ht="20.100000000000001" customHeight="1">
      <c r="A6685" s="346"/>
      <c r="B6685" s="346"/>
      <c r="C6685" s="346"/>
      <c r="D6685" s="346"/>
      <c r="E6685" s="346"/>
      <c r="F6685" s="346"/>
      <c r="G6685" s="346"/>
      <c r="H6685" s="346"/>
      <c r="I6685" s="346"/>
      <c r="J6685" s="346"/>
      <c r="K6685" s="346"/>
      <c r="L6685" s="348"/>
      <c r="M6685" s="346"/>
      <c r="N6685" s="346"/>
    </row>
    <row r="6686" spans="1:14" ht="20.100000000000001" customHeight="1">
      <c r="A6686" s="346"/>
      <c r="B6686" s="346"/>
      <c r="C6686" s="346"/>
      <c r="D6686" s="346"/>
      <c r="E6686" s="346"/>
      <c r="F6686" s="346"/>
      <c r="G6686" s="346"/>
      <c r="H6686" s="346"/>
      <c r="I6686" s="346"/>
      <c r="J6686" s="346"/>
      <c r="K6686" s="346"/>
      <c r="L6686" s="348"/>
      <c r="M6686" s="346"/>
      <c r="N6686" s="346"/>
    </row>
    <row r="6687" spans="1:14" ht="20.100000000000001" customHeight="1">
      <c r="A6687" s="346"/>
      <c r="B6687" s="346"/>
      <c r="C6687" s="346"/>
      <c r="D6687" s="346"/>
      <c r="E6687" s="346"/>
      <c r="F6687" s="346"/>
      <c r="G6687" s="346"/>
      <c r="H6687" s="346"/>
      <c r="I6687" s="346"/>
      <c r="J6687" s="346"/>
      <c r="K6687" s="346"/>
      <c r="L6687" s="348"/>
      <c r="M6687" s="346"/>
      <c r="N6687" s="346"/>
    </row>
    <row r="6688" spans="1:14" ht="20.100000000000001" customHeight="1">
      <c r="A6688" s="346"/>
      <c r="B6688" s="346"/>
      <c r="C6688" s="346"/>
      <c r="D6688" s="346"/>
      <c r="E6688" s="346"/>
      <c r="F6688" s="346"/>
      <c r="G6688" s="346"/>
      <c r="H6688" s="346"/>
      <c r="I6688" s="346"/>
      <c r="J6688" s="346"/>
      <c r="K6688" s="346"/>
      <c r="L6688" s="348"/>
      <c r="M6688" s="346"/>
      <c r="N6688" s="346"/>
    </row>
    <row r="6689" spans="1:14" ht="20.100000000000001" customHeight="1">
      <c r="A6689" s="346"/>
      <c r="B6689" s="346"/>
      <c r="C6689" s="346"/>
      <c r="D6689" s="346"/>
      <c r="E6689" s="346"/>
      <c r="F6689" s="346"/>
      <c r="G6689" s="346"/>
      <c r="H6689" s="346"/>
      <c r="I6689" s="346"/>
      <c r="J6689" s="346"/>
      <c r="K6689" s="346"/>
      <c r="L6689" s="348"/>
      <c r="M6689" s="346"/>
      <c r="N6689" s="346"/>
    </row>
    <row r="6690" spans="1:14" ht="20.100000000000001" customHeight="1">
      <c r="A6690" s="346"/>
      <c r="B6690" s="346"/>
      <c r="C6690" s="346"/>
      <c r="D6690" s="346"/>
      <c r="E6690" s="346"/>
      <c r="F6690" s="346"/>
      <c r="G6690" s="346"/>
      <c r="H6690" s="346"/>
      <c r="I6690" s="346"/>
      <c r="J6690" s="346"/>
      <c r="K6690" s="346"/>
      <c r="L6690" s="348"/>
      <c r="M6690" s="346"/>
      <c r="N6690" s="346"/>
    </row>
    <row r="6691" spans="1:14" ht="20.100000000000001" customHeight="1">
      <c r="A6691" s="346"/>
      <c r="B6691" s="346"/>
      <c r="C6691" s="346"/>
      <c r="D6691" s="346"/>
      <c r="E6691" s="346"/>
      <c r="F6691" s="346"/>
      <c r="G6691" s="346"/>
      <c r="H6691" s="346"/>
      <c r="I6691" s="346"/>
      <c r="J6691" s="346"/>
      <c r="K6691" s="346"/>
      <c r="L6691" s="348"/>
      <c r="M6691" s="346"/>
      <c r="N6691" s="346"/>
    </row>
    <row r="6692" spans="1:14" ht="20.100000000000001" customHeight="1">
      <c r="A6692" s="346"/>
      <c r="B6692" s="346"/>
      <c r="C6692" s="346"/>
      <c r="D6692" s="346"/>
      <c r="E6692" s="346"/>
      <c r="F6692" s="346"/>
      <c r="G6692" s="346"/>
      <c r="H6692" s="346"/>
      <c r="I6692" s="346"/>
      <c r="J6692" s="346"/>
      <c r="K6692" s="346"/>
      <c r="L6692" s="348"/>
      <c r="M6692" s="346"/>
      <c r="N6692" s="346"/>
    </row>
    <row r="6693" spans="1:14" ht="20.100000000000001" customHeight="1">
      <c r="A6693" s="346"/>
      <c r="B6693" s="346"/>
      <c r="C6693" s="346"/>
      <c r="D6693" s="346"/>
      <c r="E6693" s="346"/>
      <c r="F6693" s="346"/>
      <c r="G6693" s="346"/>
      <c r="H6693" s="346"/>
      <c r="I6693" s="346"/>
      <c r="J6693" s="346"/>
      <c r="K6693" s="346"/>
      <c r="L6693" s="348"/>
      <c r="M6693" s="346"/>
      <c r="N6693" s="346"/>
    </row>
    <row r="6694" spans="1:14" ht="20.100000000000001" customHeight="1">
      <c r="A6694" s="346"/>
      <c r="B6694" s="346"/>
      <c r="C6694" s="346"/>
      <c r="D6694" s="346"/>
      <c r="E6694" s="346"/>
      <c r="F6694" s="346"/>
      <c r="G6694" s="346"/>
      <c r="H6694" s="346"/>
      <c r="I6694" s="346"/>
      <c r="J6694" s="346"/>
      <c r="K6694" s="346"/>
      <c r="L6694" s="348"/>
      <c r="M6694" s="346"/>
      <c r="N6694" s="346"/>
    </row>
    <row r="6695" spans="1:14" ht="20.100000000000001" customHeight="1">
      <c r="A6695" s="346"/>
      <c r="B6695" s="346"/>
      <c r="C6695" s="346"/>
      <c r="D6695" s="346"/>
      <c r="E6695" s="346"/>
      <c r="F6695" s="346"/>
      <c r="G6695" s="346"/>
      <c r="H6695" s="346"/>
      <c r="I6695" s="346"/>
      <c r="J6695" s="346"/>
      <c r="K6695" s="346"/>
      <c r="L6695" s="348"/>
      <c r="M6695" s="346"/>
      <c r="N6695" s="346"/>
    </row>
    <row r="6696" spans="1:14" ht="20.100000000000001" customHeight="1">
      <c r="A6696" s="346"/>
      <c r="B6696" s="346"/>
      <c r="C6696" s="346"/>
      <c r="D6696" s="346"/>
      <c r="E6696" s="346"/>
      <c r="F6696" s="346"/>
      <c r="G6696" s="346"/>
      <c r="H6696" s="346"/>
      <c r="I6696" s="346"/>
      <c r="J6696" s="346"/>
      <c r="K6696" s="346"/>
      <c r="L6696" s="348"/>
      <c r="M6696" s="346"/>
      <c r="N6696" s="346"/>
    </row>
    <row r="6697" spans="1:14" ht="20.100000000000001" customHeight="1">
      <c r="A6697" s="346"/>
      <c r="B6697" s="346"/>
      <c r="C6697" s="346"/>
      <c r="D6697" s="346"/>
      <c r="E6697" s="346"/>
      <c r="F6697" s="346"/>
      <c r="G6697" s="346"/>
      <c r="H6697" s="346"/>
      <c r="I6697" s="346"/>
      <c r="J6697" s="346"/>
      <c r="K6697" s="346"/>
      <c r="L6697" s="348"/>
      <c r="M6697" s="346"/>
      <c r="N6697" s="346"/>
    </row>
    <row r="6698" spans="1:14" ht="20.100000000000001" customHeight="1">
      <c r="A6698" s="346"/>
      <c r="B6698" s="346"/>
      <c r="C6698" s="346"/>
      <c r="D6698" s="346"/>
      <c r="E6698" s="346"/>
      <c r="F6698" s="346"/>
      <c r="G6698" s="346"/>
      <c r="H6698" s="346"/>
      <c r="I6698" s="346"/>
      <c r="J6698" s="346"/>
      <c r="K6698" s="346"/>
      <c r="L6698" s="348"/>
      <c r="M6698" s="346"/>
      <c r="N6698" s="346"/>
    </row>
    <row r="6699" spans="1:14" ht="20.100000000000001" customHeight="1">
      <c r="A6699" s="346"/>
      <c r="B6699" s="346"/>
      <c r="C6699" s="346"/>
      <c r="D6699" s="346"/>
      <c r="E6699" s="346"/>
      <c r="F6699" s="346"/>
      <c r="G6699" s="346"/>
      <c r="H6699" s="346"/>
      <c r="I6699" s="346"/>
      <c r="J6699" s="346"/>
      <c r="K6699" s="346"/>
      <c r="L6699" s="348"/>
      <c r="M6699" s="346"/>
      <c r="N6699" s="346"/>
    </row>
    <row r="6700" spans="1:14" ht="20.100000000000001" customHeight="1">
      <c r="A6700" s="346"/>
      <c r="B6700" s="346"/>
      <c r="C6700" s="346"/>
      <c r="D6700" s="346"/>
      <c r="E6700" s="346"/>
      <c r="F6700" s="346"/>
      <c r="G6700" s="346"/>
      <c r="H6700" s="346"/>
      <c r="I6700" s="346"/>
      <c r="J6700" s="346"/>
      <c r="K6700" s="346"/>
      <c r="L6700" s="348"/>
      <c r="M6700" s="346"/>
      <c r="N6700" s="346"/>
    </row>
    <row r="6701" spans="1:14" ht="20.100000000000001" customHeight="1">
      <c r="A6701" s="346"/>
      <c r="B6701" s="346"/>
      <c r="C6701" s="346"/>
      <c r="D6701" s="346"/>
      <c r="E6701" s="346"/>
      <c r="F6701" s="346"/>
      <c r="G6701" s="346"/>
      <c r="H6701" s="346"/>
      <c r="I6701" s="346"/>
      <c r="J6701" s="346"/>
      <c r="K6701" s="346"/>
      <c r="L6701" s="348"/>
      <c r="M6701" s="346"/>
      <c r="N6701" s="346"/>
    </row>
    <row r="6702" spans="1:14" ht="20.100000000000001" customHeight="1">
      <c r="A6702" s="346"/>
      <c r="B6702" s="346"/>
      <c r="C6702" s="346"/>
      <c r="D6702" s="346"/>
      <c r="E6702" s="346"/>
      <c r="F6702" s="346"/>
      <c r="G6702" s="346"/>
      <c r="H6702" s="346"/>
      <c r="I6702" s="346"/>
      <c r="J6702" s="346"/>
      <c r="K6702" s="346"/>
      <c r="L6702" s="348"/>
      <c r="M6702" s="346"/>
      <c r="N6702" s="346"/>
    </row>
    <row r="6703" spans="1:14" ht="20.100000000000001" customHeight="1">
      <c r="A6703" s="346"/>
      <c r="B6703" s="346"/>
      <c r="C6703" s="346"/>
      <c r="D6703" s="346"/>
      <c r="E6703" s="347"/>
      <c r="F6703" s="346"/>
      <c r="G6703" s="346"/>
      <c r="H6703" s="346"/>
      <c r="I6703" s="346"/>
      <c r="J6703" s="346"/>
      <c r="K6703" s="346"/>
      <c r="L6703" s="348"/>
      <c r="M6703" s="346"/>
      <c r="N6703" s="346"/>
    </row>
    <row r="6704" spans="1:14" ht="20.100000000000001" customHeight="1">
      <c r="A6704" s="346"/>
      <c r="B6704" s="346"/>
      <c r="C6704" s="346"/>
      <c r="D6704" s="346"/>
      <c r="E6704" s="346"/>
      <c r="F6704" s="346"/>
      <c r="G6704" s="346"/>
      <c r="H6704" s="346"/>
      <c r="I6704" s="346"/>
      <c r="J6704" s="346"/>
      <c r="K6704" s="346"/>
      <c r="L6704" s="348"/>
      <c r="M6704" s="346"/>
      <c r="N6704" s="346"/>
    </row>
    <row r="6705" spans="1:14" ht="20.100000000000001" customHeight="1">
      <c r="A6705" s="346"/>
      <c r="B6705" s="346"/>
      <c r="C6705" s="346"/>
      <c r="D6705" s="346"/>
      <c r="E6705" s="346"/>
      <c r="F6705" s="346"/>
      <c r="G6705" s="346"/>
      <c r="H6705" s="346"/>
      <c r="I6705" s="346"/>
      <c r="J6705" s="346"/>
      <c r="K6705" s="346"/>
      <c r="L6705" s="348"/>
      <c r="M6705" s="346"/>
      <c r="N6705" s="346"/>
    </row>
    <row r="6706" spans="1:14" ht="20.100000000000001" customHeight="1">
      <c r="A6706" s="346"/>
      <c r="B6706" s="346"/>
      <c r="C6706" s="346"/>
      <c r="D6706" s="346"/>
      <c r="E6706" s="346"/>
      <c r="F6706" s="346"/>
      <c r="G6706" s="346"/>
      <c r="H6706" s="346"/>
      <c r="I6706" s="346"/>
      <c r="J6706" s="346"/>
      <c r="K6706" s="346"/>
      <c r="L6706" s="348"/>
      <c r="M6706" s="346"/>
      <c r="N6706" s="346"/>
    </row>
    <row r="6707" spans="1:14" ht="20.100000000000001" customHeight="1">
      <c r="A6707" s="346"/>
      <c r="B6707" s="346"/>
      <c r="C6707" s="346"/>
      <c r="D6707" s="346"/>
      <c r="E6707" s="346"/>
      <c r="F6707" s="346"/>
      <c r="G6707" s="346"/>
      <c r="H6707" s="346"/>
      <c r="I6707" s="346"/>
      <c r="J6707" s="346"/>
      <c r="K6707" s="346"/>
      <c r="L6707" s="348"/>
      <c r="M6707" s="346"/>
      <c r="N6707" s="346"/>
    </row>
    <row r="6708" spans="1:14" ht="20.100000000000001" customHeight="1">
      <c r="A6708" s="346"/>
      <c r="B6708" s="346"/>
      <c r="C6708" s="346"/>
      <c r="D6708" s="346"/>
      <c r="E6708" s="346"/>
      <c r="F6708" s="346"/>
      <c r="G6708" s="346"/>
      <c r="H6708" s="346"/>
      <c r="I6708" s="346"/>
      <c r="J6708" s="346"/>
      <c r="K6708" s="346"/>
      <c r="L6708" s="348"/>
      <c r="M6708" s="346"/>
      <c r="N6708" s="346"/>
    </row>
    <row r="6709" spans="1:14" ht="20.100000000000001" customHeight="1">
      <c r="A6709" s="346"/>
      <c r="B6709" s="346"/>
      <c r="C6709" s="346"/>
      <c r="D6709" s="346"/>
      <c r="E6709" s="346"/>
      <c r="F6709" s="346"/>
      <c r="G6709" s="346"/>
      <c r="H6709" s="346"/>
      <c r="I6709" s="346"/>
      <c r="J6709" s="346"/>
      <c r="K6709" s="346"/>
      <c r="L6709" s="348"/>
      <c r="M6709" s="346"/>
      <c r="N6709" s="346"/>
    </row>
    <row r="6710" spans="1:14" ht="20.100000000000001" customHeight="1">
      <c r="A6710" s="346"/>
      <c r="B6710" s="346"/>
      <c r="C6710" s="346"/>
      <c r="D6710" s="346"/>
      <c r="E6710" s="346"/>
      <c r="F6710" s="346"/>
      <c r="G6710" s="346"/>
      <c r="H6710" s="346"/>
      <c r="I6710" s="346"/>
      <c r="J6710" s="346"/>
      <c r="K6710" s="346"/>
      <c r="L6710" s="348"/>
      <c r="M6710" s="346"/>
      <c r="N6710" s="346"/>
    </row>
    <row r="6711" spans="1:14" ht="20.100000000000001" customHeight="1">
      <c r="A6711" s="346"/>
      <c r="B6711" s="346"/>
      <c r="C6711" s="346"/>
      <c r="D6711" s="346"/>
      <c r="E6711" s="346"/>
      <c r="F6711" s="346"/>
      <c r="G6711" s="346"/>
      <c r="H6711" s="346"/>
      <c r="I6711" s="346"/>
      <c r="J6711" s="346"/>
      <c r="K6711" s="346"/>
      <c r="L6711" s="348"/>
      <c r="M6711" s="346"/>
      <c r="N6711" s="346"/>
    </row>
    <row r="6712" spans="1:14" ht="20.100000000000001" customHeight="1">
      <c r="A6712" s="346"/>
      <c r="B6712" s="346"/>
      <c r="C6712" s="346"/>
      <c r="D6712" s="346"/>
      <c r="E6712" s="347"/>
      <c r="F6712" s="346"/>
      <c r="G6712" s="346"/>
      <c r="H6712" s="346"/>
      <c r="I6712" s="346"/>
      <c r="J6712" s="346"/>
      <c r="K6712" s="346"/>
      <c r="L6712" s="348"/>
      <c r="M6712" s="346"/>
      <c r="N6712" s="346"/>
    </row>
    <row r="6713" spans="1:14" ht="20.100000000000001" customHeight="1">
      <c r="A6713" s="346"/>
      <c r="B6713" s="346"/>
      <c r="C6713" s="346"/>
      <c r="D6713" s="346"/>
      <c r="E6713" s="346"/>
      <c r="F6713" s="346"/>
      <c r="G6713" s="346"/>
      <c r="H6713" s="346"/>
      <c r="I6713" s="346"/>
      <c r="J6713" s="346"/>
      <c r="K6713" s="346"/>
      <c r="L6713" s="348"/>
      <c r="M6713" s="346"/>
      <c r="N6713" s="346"/>
    </row>
    <row r="6714" spans="1:14" ht="20.100000000000001" customHeight="1">
      <c r="A6714" s="346"/>
      <c r="B6714" s="346"/>
      <c r="C6714" s="346"/>
      <c r="D6714" s="346"/>
      <c r="E6714" s="346"/>
      <c r="F6714" s="346"/>
      <c r="G6714" s="346"/>
      <c r="H6714" s="346"/>
      <c r="I6714" s="346"/>
      <c r="J6714" s="346"/>
      <c r="K6714" s="346"/>
      <c r="L6714" s="348"/>
      <c r="M6714" s="346"/>
      <c r="N6714" s="346"/>
    </row>
    <row r="6715" spans="1:14" ht="20.100000000000001" customHeight="1">
      <c r="A6715" s="346"/>
      <c r="B6715" s="346"/>
      <c r="C6715" s="346"/>
      <c r="D6715" s="346"/>
      <c r="E6715" s="346"/>
      <c r="F6715" s="346"/>
      <c r="G6715" s="346"/>
      <c r="H6715" s="346"/>
      <c r="I6715" s="346"/>
      <c r="J6715" s="346"/>
      <c r="K6715" s="346"/>
      <c r="L6715" s="348"/>
      <c r="M6715" s="346"/>
      <c r="N6715" s="346"/>
    </row>
    <row r="6716" spans="1:14" ht="20.100000000000001" customHeight="1">
      <c r="A6716" s="346"/>
      <c r="B6716" s="346"/>
      <c r="C6716" s="346"/>
      <c r="D6716" s="346"/>
      <c r="E6716" s="346"/>
      <c r="F6716" s="346"/>
      <c r="G6716" s="346"/>
      <c r="H6716" s="346"/>
      <c r="I6716" s="346"/>
      <c r="J6716" s="346"/>
      <c r="K6716" s="346"/>
      <c r="L6716" s="348"/>
      <c r="M6716" s="346"/>
      <c r="N6716" s="346"/>
    </row>
    <row r="6717" spans="1:14" ht="20.100000000000001" customHeight="1">
      <c r="A6717" s="346"/>
      <c r="B6717" s="346"/>
      <c r="C6717" s="346"/>
      <c r="D6717" s="346"/>
      <c r="E6717" s="346"/>
      <c r="F6717" s="346"/>
      <c r="G6717" s="346"/>
      <c r="H6717" s="346"/>
      <c r="I6717" s="346"/>
      <c r="J6717" s="346"/>
      <c r="K6717" s="346"/>
      <c r="L6717" s="348"/>
      <c r="M6717" s="346"/>
      <c r="N6717" s="346"/>
    </row>
    <row r="6718" spans="1:14" ht="20.100000000000001" customHeight="1">
      <c r="A6718" s="346"/>
      <c r="B6718" s="346"/>
      <c r="C6718" s="346"/>
      <c r="D6718" s="346"/>
      <c r="E6718" s="346"/>
      <c r="F6718" s="346"/>
      <c r="G6718" s="346"/>
      <c r="H6718" s="346"/>
      <c r="I6718" s="346"/>
      <c r="J6718" s="346"/>
      <c r="K6718" s="346"/>
      <c r="L6718" s="348"/>
      <c r="M6718" s="346"/>
      <c r="N6718" s="346"/>
    </row>
    <row r="6719" spans="1:14" ht="20.100000000000001" customHeight="1">
      <c r="A6719" s="346"/>
      <c r="B6719" s="346"/>
      <c r="C6719" s="346"/>
      <c r="D6719" s="346"/>
      <c r="E6719" s="346"/>
      <c r="F6719" s="346"/>
      <c r="G6719" s="346"/>
      <c r="H6719" s="346"/>
      <c r="I6719" s="346"/>
      <c r="J6719" s="346"/>
      <c r="K6719" s="346"/>
      <c r="L6719" s="348"/>
      <c r="M6719" s="346"/>
      <c r="N6719" s="346"/>
    </row>
    <row r="6720" spans="1:14" ht="20.100000000000001" customHeight="1">
      <c r="A6720" s="346"/>
      <c r="B6720" s="346"/>
      <c r="C6720" s="346"/>
      <c r="D6720" s="346"/>
      <c r="E6720" s="346"/>
      <c r="F6720" s="346"/>
      <c r="G6720" s="346"/>
      <c r="H6720" s="346"/>
      <c r="I6720" s="346"/>
      <c r="J6720" s="346"/>
      <c r="K6720" s="346"/>
      <c r="L6720" s="348"/>
      <c r="M6720" s="346"/>
      <c r="N6720" s="346"/>
    </row>
    <row r="6721" spans="1:14" ht="20.100000000000001" customHeight="1">
      <c r="A6721" s="346"/>
      <c r="B6721" s="346"/>
      <c r="C6721" s="346"/>
      <c r="D6721" s="346"/>
      <c r="E6721" s="346"/>
      <c r="F6721" s="346"/>
      <c r="G6721" s="346"/>
      <c r="H6721" s="346"/>
      <c r="I6721" s="346"/>
      <c r="J6721" s="346"/>
      <c r="K6721" s="346"/>
      <c r="L6721" s="348"/>
      <c r="M6721" s="346"/>
      <c r="N6721" s="346"/>
    </row>
    <row r="6722" spans="1:14" ht="20.100000000000001" customHeight="1">
      <c r="A6722" s="346"/>
      <c r="B6722" s="346"/>
      <c r="C6722" s="346"/>
      <c r="D6722" s="346"/>
      <c r="E6722" s="346"/>
      <c r="F6722" s="346"/>
      <c r="G6722" s="346"/>
      <c r="H6722" s="346"/>
      <c r="I6722" s="346"/>
      <c r="J6722" s="346"/>
      <c r="K6722" s="346"/>
      <c r="L6722" s="348"/>
      <c r="M6722" s="346"/>
      <c r="N6722" s="346"/>
    </row>
    <row r="6723" spans="1:14" ht="20.100000000000001" customHeight="1">
      <c r="A6723" s="346"/>
      <c r="B6723" s="346"/>
      <c r="C6723" s="346"/>
      <c r="D6723" s="346"/>
      <c r="E6723" s="346"/>
      <c r="F6723" s="346"/>
      <c r="G6723" s="346"/>
      <c r="H6723" s="346"/>
      <c r="I6723" s="346"/>
      <c r="J6723" s="346"/>
      <c r="K6723" s="346"/>
      <c r="L6723" s="348"/>
      <c r="M6723" s="346"/>
      <c r="N6723" s="346"/>
    </row>
    <row r="6724" spans="1:14" ht="20.100000000000001" customHeight="1">
      <c r="A6724" s="346"/>
      <c r="B6724" s="346"/>
      <c r="C6724" s="346"/>
      <c r="D6724" s="346"/>
      <c r="E6724" s="346"/>
      <c r="F6724" s="346"/>
      <c r="G6724" s="346"/>
      <c r="H6724" s="346"/>
      <c r="I6724" s="346"/>
      <c r="J6724" s="346"/>
      <c r="K6724" s="346"/>
      <c r="L6724" s="348"/>
      <c r="M6724" s="346"/>
      <c r="N6724" s="346"/>
    </row>
    <row r="6725" spans="1:14" ht="20.100000000000001" customHeight="1">
      <c r="A6725" s="346"/>
      <c r="B6725" s="346"/>
      <c r="C6725" s="346"/>
      <c r="D6725" s="346"/>
      <c r="E6725" s="346"/>
      <c r="F6725" s="346"/>
      <c r="G6725" s="346"/>
      <c r="H6725" s="346"/>
      <c r="I6725" s="346"/>
      <c r="J6725" s="346"/>
      <c r="K6725" s="346"/>
      <c r="L6725" s="348"/>
      <c r="M6725" s="346"/>
      <c r="N6725" s="346"/>
    </row>
    <row r="6726" spans="1:14" ht="20.100000000000001" customHeight="1">
      <c r="A6726" s="346"/>
      <c r="B6726" s="346"/>
      <c r="C6726" s="346"/>
      <c r="D6726" s="346"/>
      <c r="E6726" s="346"/>
      <c r="F6726" s="346"/>
      <c r="G6726" s="346"/>
      <c r="H6726" s="346"/>
      <c r="I6726" s="346"/>
      <c r="J6726" s="346"/>
      <c r="K6726" s="346"/>
      <c r="L6726" s="348"/>
      <c r="M6726" s="346"/>
      <c r="N6726" s="346"/>
    </row>
    <row r="6727" spans="1:14" ht="20.100000000000001" customHeight="1">
      <c r="A6727" s="346"/>
      <c r="B6727" s="346"/>
      <c r="C6727" s="346"/>
      <c r="D6727" s="346"/>
      <c r="E6727" s="346"/>
      <c r="F6727" s="346"/>
      <c r="G6727" s="346"/>
      <c r="H6727" s="346"/>
      <c r="I6727" s="346"/>
      <c r="J6727" s="346"/>
      <c r="K6727" s="346"/>
      <c r="L6727" s="348"/>
      <c r="M6727" s="346"/>
      <c r="N6727" s="346"/>
    </row>
    <row r="6728" spans="1:14" ht="20.100000000000001" customHeight="1">
      <c r="A6728" s="346"/>
      <c r="B6728" s="346"/>
      <c r="C6728" s="346"/>
      <c r="D6728" s="346"/>
      <c r="E6728" s="347"/>
      <c r="F6728" s="346"/>
      <c r="G6728" s="346"/>
      <c r="H6728" s="346"/>
      <c r="I6728" s="346"/>
      <c r="J6728" s="346"/>
      <c r="K6728" s="346"/>
      <c r="L6728" s="348"/>
      <c r="M6728" s="346"/>
      <c r="N6728" s="346"/>
    </row>
    <row r="6729" spans="1:14" ht="20.100000000000001" customHeight="1">
      <c r="A6729" s="346"/>
      <c r="B6729" s="346"/>
      <c r="C6729" s="346"/>
      <c r="D6729" s="346"/>
      <c r="E6729" s="347"/>
      <c r="F6729" s="346"/>
      <c r="G6729" s="346"/>
      <c r="H6729" s="346"/>
      <c r="I6729" s="346"/>
      <c r="J6729" s="346"/>
      <c r="K6729" s="346"/>
      <c r="L6729" s="348"/>
      <c r="M6729" s="346"/>
      <c r="N6729" s="346"/>
    </row>
    <row r="6730" spans="1:14" ht="20.100000000000001" customHeight="1">
      <c r="A6730" s="346"/>
      <c r="B6730" s="346"/>
      <c r="C6730" s="346"/>
      <c r="D6730" s="346"/>
      <c r="E6730" s="347"/>
      <c r="F6730" s="346"/>
      <c r="G6730" s="346"/>
      <c r="H6730" s="346"/>
      <c r="I6730" s="346"/>
      <c r="J6730" s="346"/>
      <c r="K6730" s="346"/>
      <c r="L6730" s="348"/>
      <c r="M6730" s="346"/>
      <c r="N6730" s="346"/>
    </row>
    <row r="6731" spans="1:14" ht="20.100000000000001" customHeight="1">
      <c r="A6731" s="346"/>
      <c r="B6731" s="346"/>
      <c r="C6731" s="346"/>
      <c r="D6731" s="346"/>
      <c r="E6731" s="347"/>
      <c r="F6731" s="346"/>
      <c r="G6731" s="346"/>
      <c r="H6731" s="346"/>
      <c r="I6731" s="346"/>
      <c r="J6731" s="346"/>
      <c r="K6731" s="346"/>
      <c r="L6731" s="348"/>
      <c r="M6731" s="346"/>
      <c r="N6731" s="346"/>
    </row>
    <row r="6732" spans="1:14" ht="20.100000000000001" customHeight="1">
      <c r="A6732" s="346"/>
      <c r="B6732" s="346"/>
      <c r="C6732" s="346"/>
      <c r="D6732" s="346"/>
      <c r="E6732" s="347"/>
      <c r="F6732" s="346"/>
      <c r="G6732" s="346"/>
      <c r="H6732" s="346"/>
      <c r="I6732" s="346"/>
      <c r="J6732" s="346"/>
      <c r="K6732" s="346"/>
      <c r="L6732" s="348"/>
      <c r="M6732" s="346"/>
      <c r="N6732" s="346"/>
    </row>
    <row r="6733" spans="1:14" ht="20.100000000000001" customHeight="1">
      <c r="A6733" s="346"/>
      <c r="B6733" s="346"/>
      <c r="C6733" s="346"/>
      <c r="D6733" s="346"/>
      <c r="E6733" s="347"/>
      <c r="F6733" s="346"/>
      <c r="G6733" s="346"/>
      <c r="H6733" s="346"/>
      <c r="I6733" s="346"/>
      <c r="J6733" s="346"/>
      <c r="K6733" s="346"/>
      <c r="L6733" s="348"/>
      <c r="M6733" s="346"/>
      <c r="N6733" s="346"/>
    </row>
    <row r="6734" spans="1:14" ht="20.100000000000001" customHeight="1">
      <c r="A6734" s="346"/>
      <c r="B6734" s="346"/>
      <c r="C6734" s="346"/>
      <c r="D6734" s="346"/>
      <c r="E6734" s="347"/>
      <c r="F6734" s="346"/>
      <c r="G6734" s="346"/>
      <c r="H6734" s="346"/>
      <c r="I6734" s="346"/>
      <c r="J6734" s="346"/>
      <c r="K6734" s="346"/>
      <c r="L6734" s="348"/>
      <c r="M6734" s="346"/>
      <c r="N6734" s="346"/>
    </row>
    <row r="6735" spans="1:14" ht="20.100000000000001" customHeight="1">
      <c r="A6735" s="346"/>
      <c r="B6735" s="346"/>
      <c r="C6735" s="346"/>
      <c r="D6735" s="346"/>
      <c r="E6735" s="347"/>
      <c r="F6735" s="346"/>
      <c r="G6735" s="346"/>
      <c r="H6735" s="346"/>
      <c r="I6735" s="346"/>
      <c r="J6735" s="346"/>
      <c r="K6735" s="346"/>
      <c r="L6735" s="348"/>
      <c r="M6735" s="346"/>
      <c r="N6735" s="346"/>
    </row>
    <row r="6736" spans="1:14" ht="20.100000000000001" customHeight="1">
      <c r="A6736" s="346"/>
      <c r="B6736" s="346"/>
      <c r="C6736" s="346"/>
      <c r="D6736" s="346"/>
      <c r="E6736" s="347"/>
      <c r="F6736" s="346"/>
      <c r="G6736" s="346"/>
      <c r="H6736" s="346"/>
      <c r="I6736" s="346"/>
      <c r="J6736" s="346"/>
      <c r="K6736" s="346"/>
      <c r="L6736" s="348"/>
      <c r="M6736" s="346"/>
      <c r="N6736" s="346"/>
    </row>
    <row r="6737" spans="1:14" ht="20.100000000000001" customHeight="1">
      <c r="A6737" s="346"/>
      <c r="B6737" s="346"/>
      <c r="C6737" s="346"/>
      <c r="D6737" s="346"/>
      <c r="E6737" s="346"/>
      <c r="F6737" s="346"/>
      <c r="G6737" s="346"/>
      <c r="H6737" s="346"/>
      <c r="I6737" s="346"/>
      <c r="J6737" s="346"/>
      <c r="K6737" s="346"/>
      <c r="L6737" s="348"/>
      <c r="M6737" s="346"/>
      <c r="N6737" s="346"/>
    </row>
    <row r="6738" spans="1:14" ht="20.100000000000001" customHeight="1">
      <c r="A6738" s="346"/>
      <c r="B6738" s="346"/>
      <c r="C6738" s="346"/>
      <c r="D6738" s="346"/>
      <c r="E6738" s="346"/>
      <c r="F6738" s="346"/>
      <c r="G6738" s="346"/>
      <c r="H6738" s="346"/>
      <c r="I6738" s="346"/>
      <c r="J6738" s="346"/>
      <c r="K6738" s="346"/>
      <c r="L6738" s="348"/>
      <c r="M6738" s="346"/>
      <c r="N6738" s="346"/>
    </row>
    <row r="6739" spans="1:14" ht="20.100000000000001" customHeight="1">
      <c r="A6739" s="346"/>
      <c r="B6739" s="346"/>
      <c r="C6739" s="346"/>
      <c r="D6739" s="346"/>
      <c r="E6739" s="346"/>
      <c r="F6739" s="346"/>
      <c r="G6739" s="346"/>
      <c r="H6739" s="346"/>
      <c r="I6739" s="346"/>
      <c r="J6739" s="346"/>
      <c r="K6739" s="346"/>
      <c r="L6739" s="348"/>
      <c r="M6739" s="346"/>
      <c r="N6739" s="346"/>
    </row>
    <row r="6740" spans="1:14" ht="20.100000000000001" customHeight="1">
      <c r="A6740" s="346"/>
      <c r="B6740" s="346"/>
      <c r="C6740" s="346"/>
      <c r="D6740" s="346"/>
      <c r="E6740" s="346"/>
      <c r="F6740" s="346"/>
      <c r="G6740" s="346"/>
      <c r="H6740" s="346"/>
      <c r="I6740" s="346"/>
      <c r="J6740" s="346"/>
      <c r="K6740" s="346"/>
      <c r="L6740" s="348"/>
      <c r="M6740" s="346"/>
      <c r="N6740" s="346"/>
    </row>
    <row r="6741" spans="1:14" ht="20.100000000000001" customHeight="1">
      <c r="A6741" s="346"/>
      <c r="B6741" s="346"/>
      <c r="C6741" s="346"/>
      <c r="D6741" s="346"/>
      <c r="E6741" s="346"/>
      <c r="F6741" s="346"/>
      <c r="G6741" s="346"/>
      <c r="H6741" s="346"/>
      <c r="I6741" s="346"/>
      <c r="J6741" s="346"/>
      <c r="K6741" s="346"/>
      <c r="L6741" s="348"/>
      <c r="M6741" s="346"/>
      <c r="N6741" s="346"/>
    </row>
    <row r="6742" spans="1:14" ht="20.100000000000001" customHeight="1">
      <c r="A6742" s="346"/>
      <c r="B6742" s="346"/>
      <c r="C6742" s="346"/>
      <c r="D6742" s="346"/>
      <c r="E6742" s="346"/>
      <c r="F6742" s="346"/>
      <c r="G6742" s="346"/>
      <c r="H6742" s="346"/>
      <c r="I6742" s="346"/>
      <c r="J6742" s="346"/>
      <c r="K6742" s="346"/>
      <c r="L6742" s="348"/>
      <c r="M6742" s="346"/>
      <c r="N6742" s="346"/>
    </row>
    <row r="6743" spans="1:14" ht="20.100000000000001" customHeight="1">
      <c r="A6743" s="346"/>
      <c r="B6743" s="346"/>
      <c r="C6743" s="346"/>
      <c r="D6743" s="346"/>
      <c r="E6743" s="346"/>
      <c r="F6743" s="346"/>
      <c r="G6743" s="346"/>
      <c r="H6743" s="346"/>
      <c r="I6743" s="346"/>
      <c r="J6743" s="346"/>
      <c r="K6743" s="346"/>
      <c r="L6743" s="348"/>
      <c r="M6743" s="346"/>
      <c r="N6743" s="346"/>
    </row>
    <row r="6744" spans="1:14" ht="20.100000000000001" customHeight="1">
      <c r="A6744" s="346"/>
      <c r="B6744" s="346"/>
      <c r="C6744" s="346"/>
      <c r="D6744" s="346"/>
      <c r="E6744" s="346"/>
      <c r="F6744" s="346"/>
      <c r="G6744" s="346"/>
      <c r="H6744" s="346"/>
      <c r="I6744" s="346"/>
      <c r="J6744" s="346"/>
      <c r="K6744" s="346"/>
      <c r="L6744" s="348"/>
      <c r="M6744" s="346"/>
      <c r="N6744" s="346"/>
    </row>
    <row r="6745" spans="1:14" ht="20.100000000000001" customHeight="1">
      <c r="A6745" s="346"/>
      <c r="B6745" s="346"/>
      <c r="C6745" s="346"/>
      <c r="D6745" s="346"/>
      <c r="E6745" s="346"/>
      <c r="F6745" s="346"/>
      <c r="G6745" s="346"/>
      <c r="H6745" s="346"/>
      <c r="I6745" s="346"/>
      <c r="J6745" s="346"/>
      <c r="K6745" s="346"/>
      <c r="L6745" s="348"/>
      <c r="M6745" s="346"/>
      <c r="N6745" s="346"/>
    </row>
    <row r="6746" spans="1:14" ht="20.100000000000001" customHeight="1">
      <c r="A6746" s="346"/>
      <c r="B6746" s="346"/>
      <c r="C6746" s="346"/>
      <c r="D6746" s="346"/>
      <c r="E6746" s="346"/>
      <c r="F6746" s="346"/>
      <c r="G6746" s="346"/>
      <c r="H6746" s="346"/>
      <c r="I6746" s="346"/>
      <c r="J6746" s="346"/>
      <c r="K6746" s="346"/>
      <c r="L6746" s="348"/>
      <c r="M6746" s="346"/>
      <c r="N6746" s="346"/>
    </row>
    <row r="6747" spans="1:14" ht="20.100000000000001" customHeight="1">
      <c r="A6747" s="346"/>
      <c r="B6747" s="346"/>
      <c r="C6747" s="346"/>
      <c r="D6747" s="346"/>
      <c r="E6747" s="346"/>
      <c r="F6747" s="346"/>
      <c r="G6747" s="346"/>
      <c r="H6747" s="346"/>
      <c r="I6747" s="346"/>
      <c r="J6747" s="346"/>
      <c r="K6747" s="346"/>
      <c r="L6747" s="348"/>
      <c r="M6747" s="346"/>
      <c r="N6747" s="346"/>
    </row>
    <row r="6748" spans="1:14" ht="20.100000000000001" customHeight="1">
      <c r="A6748" s="346"/>
      <c r="B6748" s="346"/>
      <c r="C6748" s="346"/>
      <c r="D6748" s="346"/>
      <c r="E6748" s="346"/>
      <c r="F6748" s="346"/>
      <c r="G6748" s="346"/>
      <c r="H6748" s="346"/>
      <c r="I6748" s="346"/>
      <c r="J6748" s="346"/>
      <c r="K6748" s="346"/>
      <c r="L6748" s="348"/>
      <c r="M6748" s="346"/>
      <c r="N6748" s="346"/>
    </row>
    <row r="6749" spans="1:14" ht="20.100000000000001" customHeight="1">
      <c r="A6749" s="346"/>
      <c r="B6749" s="346"/>
      <c r="C6749" s="346"/>
      <c r="D6749" s="346"/>
      <c r="E6749" s="346"/>
      <c r="F6749" s="346"/>
      <c r="G6749" s="346"/>
      <c r="H6749" s="346"/>
      <c r="I6749" s="346"/>
      <c r="J6749" s="346"/>
      <c r="K6749" s="346"/>
      <c r="L6749" s="348"/>
      <c r="M6749" s="346"/>
      <c r="N6749" s="346"/>
    </row>
    <row r="6750" spans="1:14" ht="20.100000000000001" customHeight="1">
      <c r="A6750" s="346"/>
      <c r="B6750" s="346"/>
      <c r="C6750" s="346"/>
      <c r="D6750" s="346"/>
      <c r="E6750" s="346"/>
      <c r="F6750" s="346"/>
      <c r="G6750" s="346"/>
      <c r="H6750" s="346"/>
      <c r="I6750" s="346"/>
      <c r="J6750" s="346"/>
      <c r="K6750" s="346"/>
      <c r="L6750" s="348"/>
      <c r="M6750" s="346"/>
      <c r="N6750" s="346"/>
    </row>
    <row r="6751" spans="1:14" ht="20.100000000000001" customHeight="1">
      <c r="A6751" s="346"/>
      <c r="B6751" s="346"/>
      <c r="C6751" s="346"/>
      <c r="D6751" s="346"/>
      <c r="E6751" s="346"/>
      <c r="F6751" s="346"/>
      <c r="G6751" s="346"/>
      <c r="H6751" s="346"/>
      <c r="I6751" s="346"/>
      <c r="J6751" s="346"/>
      <c r="K6751" s="346"/>
      <c r="L6751" s="348"/>
      <c r="M6751" s="346"/>
      <c r="N6751" s="346"/>
    </row>
    <row r="6752" spans="1:14" ht="20.100000000000001" customHeight="1">
      <c r="A6752" s="346"/>
      <c r="B6752" s="346"/>
      <c r="C6752" s="346"/>
      <c r="D6752" s="346"/>
      <c r="E6752" s="346"/>
      <c r="F6752" s="346"/>
      <c r="G6752" s="346"/>
      <c r="H6752" s="346"/>
      <c r="I6752" s="346"/>
      <c r="J6752" s="346"/>
      <c r="K6752" s="346"/>
      <c r="L6752" s="348"/>
      <c r="M6752" s="346"/>
      <c r="N6752" s="346"/>
    </row>
    <row r="6753" spans="1:14" ht="20.100000000000001" customHeight="1">
      <c r="A6753" s="346"/>
      <c r="B6753" s="346"/>
      <c r="C6753" s="346"/>
      <c r="D6753" s="346"/>
      <c r="E6753" s="346"/>
      <c r="F6753" s="346"/>
      <c r="G6753" s="346"/>
      <c r="H6753" s="346"/>
      <c r="I6753" s="346"/>
      <c r="J6753" s="346"/>
      <c r="K6753" s="346"/>
      <c r="L6753" s="348"/>
      <c r="M6753" s="346"/>
      <c r="N6753" s="346"/>
    </row>
    <row r="6754" spans="1:14" ht="20.100000000000001" customHeight="1">
      <c r="A6754" s="346"/>
      <c r="B6754" s="346"/>
      <c r="C6754" s="346"/>
      <c r="D6754" s="346"/>
      <c r="E6754" s="346"/>
      <c r="F6754" s="346"/>
      <c r="G6754" s="346"/>
      <c r="H6754" s="346"/>
      <c r="I6754" s="346"/>
      <c r="J6754" s="346"/>
      <c r="K6754" s="346"/>
      <c r="L6754" s="348"/>
      <c r="M6754" s="346"/>
      <c r="N6754" s="346"/>
    </row>
    <row r="6755" spans="1:14" ht="20.100000000000001" customHeight="1">
      <c r="A6755" s="346"/>
      <c r="B6755" s="346"/>
      <c r="C6755" s="346"/>
      <c r="D6755" s="346"/>
      <c r="E6755" s="346"/>
      <c r="F6755" s="346"/>
      <c r="G6755" s="346"/>
      <c r="H6755" s="346"/>
      <c r="I6755" s="346"/>
      <c r="J6755" s="346"/>
      <c r="K6755" s="346"/>
      <c r="L6755" s="348"/>
      <c r="M6755" s="346"/>
      <c r="N6755" s="346"/>
    </row>
    <row r="6756" spans="1:14" ht="20.100000000000001" customHeight="1">
      <c r="A6756" s="346"/>
      <c r="B6756" s="346"/>
      <c r="C6756" s="346"/>
      <c r="D6756" s="346"/>
      <c r="E6756" s="346"/>
      <c r="F6756" s="346"/>
      <c r="G6756" s="346"/>
      <c r="H6756" s="346"/>
      <c r="I6756" s="346"/>
      <c r="J6756" s="346"/>
      <c r="K6756" s="346"/>
      <c r="L6756" s="348"/>
      <c r="M6756" s="346"/>
      <c r="N6756" s="346"/>
    </row>
    <row r="6757" spans="1:14" ht="20.100000000000001" customHeight="1">
      <c r="A6757" s="346"/>
      <c r="B6757" s="346"/>
      <c r="C6757" s="346"/>
      <c r="D6757" s="346"/>
      <c r="E6757" s="346"/>
      <c r="F6757" s="346"/>
      <c r="G6757" s="346"/>
      <c r="H6757" s="346"/>
      <c r="I6757" s="346"/>
      <c r="J6757" s="346"/>
      <c r="K6757" s="346"/>
      <c r="L6757" s="348"/>
      <c r="M6757" s="346"/>
      <c r="N6757" s="346"/>
    </row>
    <row r="6758" spans="1:14" ht="20.100000000000001" customHeight="1">
      <c r="A6758" s="346"/>
      <c r="B6758" s="346"/>
      <c r="C6758" s="346"/>
      <c r="D6758" s="346"/>
      <c r="E6758" s="346"/>
      <c r="F6758" s="346"/>
      <c r="G6758" s="346"/>
      <c r="H6758" s="346"/>
      <c r="I6758" s="346"/>
      <c r="J6758" s="346"/>
      <c r="K6758" s="346"/>
      <c r="L6758" s="348"/>
      <c r="M6758" s="346"/>
      <c r="N6758" s="346"/>
    </row>
    <row r="6759" spans="1:14" ht="20.100000000000001" customHeight="1">
      <c r="A6759" s="346"/>
      <c r="B6759" s="346"/>
      <c r="C6759" s="346"/>
      <c r="D6759" s="346"/>
      <c r="E6759" s="346"/>
      <c r="F6759" s="346"/>
      <c r="G6759" s="346"/>
      <c r="H6759" s="346"/>
      <c r="I6759" s="346"/>
      <c r="J6759" s="346"/>
      <c r="K6759" s="346"/>
      <c r="L6759" s="348"/>
      <c r="M6759" s="346"/>
      <c r="N6759" s="346"/>
    </row>
    <row r="6760" spans="1:14" ht="20.100000000000001" customHeight="1">
      <c r="A6760" s="346"/>
      <c r="B6760" s="346"/>
      <c r="C6760" s="346"/>
      <c r="D6760" s="346"/>
      <c r="E6760" s="346"/>
      <c r="F6760" s="346"/>
      <c r="G6760" s="346"/>
      <c r="H6760" s="346"/>
      <c r="I6760" s="346"/>
      <c r="J6760" s="346"/>
      <c r="K6760" s="346"/>
      <c r="L6760" s="348"/>
      <c r="M6760" s="346"/>
      <c r="N6760" s="346"/>
    </row>
    <row r="6761" spans="1:14" ht="20.100000000000001" customHeight="1">
      <c r="A6761" s="346"/>
      <c r="B6761" s="346"/>
      <c r="C6761" s="346"/>
      <c r="D6761" s="346"/>
      <c r="E6761" s="346"/>
      <c r="F6761" s="346"/>
      <c r="G6761" s="346"/>
      <c r="H6761" s="346"/>
      <c r="I6761" s="346"/>
      <c r="J6761" s="346"/>
      <c r="K6761" s="346"/>
      <c r="L6761" s="348"/>
      <c r="M6761" s="346"/>
      <c r="N6761" s="346"/>
    </row>
    <row r="6762" spans="1:14" ht="20.100000000000001" customHeight="1">
      <c r="A6762" s="346"/>
      <c r="B6762" s="346"/>
      <c r="C6762" s="346"/>
      <c r="D6762" s="346"/>
      <c r="E6762" s="346"/>
      <c r="F6762" s="346"/>
      <c r="G6762" s="346"/>
      <c r="H6762" s="346"/>
      <c r="I6762" s="346"/>
      <c r="J6762" s="346"/>
      <c r="K6762" s="346"/>
      <c r="L6762" s="348"/>
      <c r="M6762" s="346"/>
      <c r="N6762" s="346"/>
    </row>
    <row r="6763" spans="1:14" ht="20.100000000000001" customHeight="1">
      <c r="A6763" s="346"/>
      <c r="B6763" s="346"/>
      <c r="C6763" s="346"/>
      <c r="D6763" s="346"/>
      <c r="E6763" s="346"/>
      <c r="F6763" s="346"/>
      <c r="G6763" s="346"/>
      <c r="H6763" s="346"/>
      <c r="I6763" s="346"/>
      <c r="J6763" s="346"/>
      <c r="K6763" s="346"/>
      <c r="L6763" s="348"/>
      <c r="M6763" s="346"/>
      <c r="N6763" s="346"/>
    </row>
    <row r="6764" spans="1:14" ht="20.100000000000001" customHeight="1">
      <c r="A6764" s="346"/>
      <c r="B6764" s="346"/>
      <c r="C6764" s="346"/>
      <c r="D6764" s="346"/>
      <c r="E6764" s="346"/>
      <c r="F6764" s="346"/>
      <c r="G6764" s="346"/>
      <c r="H6764" s="346"/>
      <c r="I6764" s="346"/>
      <c r="J6764" s="346"/>
      <c r="K6764" s="346"/>
      <c r="L6764" s="348"/>
      <c r="M6764" s="346"/>
      <c r="N6764" s="346"/>
    </row>
    <row r="6765" spans="1:14" ht="20.100000000000001" customHeight="1">
      <c r="A6765" s="346"/>
      <c r="B6765" s="346"/>
      <c r="C6765" s="346"/>
      <c r="D6765" s="346"/>
      <c r="E6765" s="346"/>
      <c r="F6765" s="346"/>
      <c r="G6765" s="346"/>
      <c r="H6765" s="346"/>
      <c r="I6765" s="346"/>
      <c r="J6765" s="346"/>
      <c r="K6765" s="346"/>
      <c r="L6765" s="348"/>
      <c r="M6765" s="346"/>
      <c r="N6765" s="346"/>
    </row>
    <row r="6766" spans="1:14" ht="20.100000000000001" customHeight="1">
      <c r="A6766" s="346"/>
      <c r="B6766" s="346"/>
      <c r="C6766" s="346"/>
      <c r="D6766" s="346"/>
      <c r="E6766" s="346"/>
      <c r="F6766" s="346"/>
      <c r="G6766" s="346"/>
      <c r="H6766" s="346"/>
      <c r="I6766" s="346"/>
      <c r="J6766" s="346"/>
      <c r="K6766" s="346"/>
      <c r="L6766" s="348"/>
      <c r="M6766" s="346"/>
      <c r="N6766" s="346"/>
    </row>
    <row r="6767" spans="1:14" ht="20.100000000000001" customHeight="1">
      <c r="A6767" s="346"/>
      <c r="B6767" s="346"/>
      <c r="C6767" s="346"/>
      <c r="D6767" s="346"/>
      <c r="E6767" s="346"/>
      <c r="F6767" s="346"/>
      <c r="G6767" s="346"/>
      <c r="H6767" s="346"/>
      <c r="I6767" s="346"/>
      <c r="J6767" s="346"/>
      <c r="K6767" s="346"/>
      <c r="L6767" s="348"/>
      <c r="M6767" s="346"/>
      <c r="N6767" s="346"/>
    </row>
    <row r="6768" spans="1:14" ht="20.100000000000001" customHeight="1">
      <c r="A6768" s="346"/>
      <c r="B6768" s="346"/>
      <c r="C6768" s="346"/>
      <c r="D6768" s="346"/>
      <c r="E6768" s="346"/>
      <c r="F6768" s="346"/>
      <c r="G6768" s="346"/>
      <c r="H6768" s="346"/>
      <c r="I6768" s="346"/>
      <c r="J6768" s="346"/>
      <c r="K6768" s="346"/>
      <c r="L6768" s="348"/>
      <c r="M6768" s="346"/>
      <c r="N6768" s="346"/>
    </row>
    <row r="6769" spans="1:14" ht="20.100000000000001" customHeight="1">
      <c r="A6769" s="346"/>
      <c r="B6769" s="346"/>
      <c r="C6769" s="346"/>
      <c r="D6769" s="346"/>
      <c r="E6769" s="346"/>
      <c r="F6769" s="346"/>
      <c r="G6769" s="346"/>
      <c r="H6769" s="346"/>
      <c r="I6769" s="346"/>
      <c r="J6769" s="346"/>
      <c r="K6769" s="346"/>
      <c r="L6769" s="348"/>
      <c r="M6769" s="346"/>
      <c r="N6769" s="346"/>
    </row>
    <row r="6770" spans="1:14" ht="20.100000000000001" customHeight="1">
      <c r="A6770" s="346"/>
      <c r="B6770" s="346"/>
      <c r="C6770" s="346"/>
      <c r="D6770" s="346"/>
      <c r="E6770" s="346"/>
      <c r="F6770" s="346"/>
      <c r="G6770" s="346"/>
      <c r="H6770" s="346"/>
      <c r="I6770" s="346"/>
      <c r="J6770" s="346"/>
      <c r="K6770" s="346"/>
      <c r="L6770" s="348"/>
      <c r="M6770" s="346"/>
      <c r="N6770" s="346"/>
    </row>
    <row r="6771" spans="1:14" ht="20.100000000000001" customHeight="1">
      <c r="A6771" s="346"/>
      <c r="B6771" s="346"/>
      <c r="C6771" s="346"/>
      <c r="D6771" s="346"/>
      <c r="E6771" s="346"/>
      <c r="F6771" s="346"/>
      <c r="G6771" s="346"/>
      <c r="H6771" s="346"/>
      <c r="I6771" s="346"/>
      <c r="J6771" s="346"/>
      <c r="K6771" s="346"/>
      <c r="L6771" s="348"/>
      <c r="M6771" s="346"/>
      <c r="N6771" s="346"/>
    </row>
    <row r="6772" spans="1:14" ht="20.100000000000001" customHeight="1">
      <c r="A6772" s="346"/>
      <c r="B6772" s="346"/>
      <c r="C6772" s="346"/>
      <c r="D6772" s="346"/>
      <c r="E6772" s="346"/>
      <c r="F6772" s="346"/>
      <c r="G6772" s="346"/>
      <c r="H6772" s="346"/>
      <c r="I6772" s="346"/>
      <c r="J6772" s="346"/>
      <c r="K6772" s="346"/>
      <c r="L6772" s="348"/>
      <c r="M6772" s="346"/>
      <c r="N6772" s="346"/>
    </row>
    <row r="6773" spans="1:14" ht="20.100000000000001" customHeight="1">
      <c r="A6773" s="346"/>
      <c r="B6773" s="346"/>
      <c r="C6773" s="346"/>
      <c r="D6773" s="346"/>
      <c r="E6773" s="346"/>
      <c r="F6773" s="346"/>
      <c r="G6773" s="346"/>
      <c r="H6773" s="346"/>
      <c r="I6773" s="346"/>
      <c r="J6773" s="346"/>
      <c r="K6773" s="346"/>
      <c r="L6773" s="348"/>
      <c r="M6773" s="346"/>
      <c r="N6773" s="346"/>
    </row>
    <row r="6774" spans="1:14" ht="20.100000000000001" customHeight="1">
      <c r="A6774" s="346"/>
      <c r="B6774" s="346"/>
      <c r="C6774" s="346"/>
      <c r="D6774" s="346"/>
      <c r="E6774" s="346"/>
      <c r="F6774" s="346"/>
      <c r="G6774" s="346"/>
      <c r="H6774" s="346"/>
      <c r="I6774" s="346"/>
      <c r="J6774" s="346"/>
      <c r="K6774" s="346"/>
      <c r="L6774" s="348"/>
      <c r="M6774" s="346"/>
      <c r="N6774" s="346"/>
    </row>
    <row r="6775" spans="1:14" ht="20.100000000000001" customHeight="1">
      <c r="A6775" s="346"/>
      <c r="B6775" s="346"/>
      <c r="C6775" s="346"/>
      <c r="D6775" s="346"/>
      <c r="E6775" s="346"/>
      <c r="F6775" s="346"/>
      <c r="G6775" s="346"/>
      <c r="H6775" s="346"/>
      <c r="I6775" s="346"/>
      <c r="J6775" s="346"/>
      <c r="K6775" s="346"/>
      <c r="L6775" s="348"/>
      <c r="M6775" s="346"/>
      <c r="N6775" s="346"/>
    </row>
    <row r="6776" spans="1:14" ht="20.100000000000001" customHeight="1">
      <c r="A6776" s="346"/>
      <c r="B6776" s="346"/>
      <c r="C6776" s="346"/>
      <c r="D6776" s="346"/>
      <c r="E6776" s="346"/>
      <c r="F6776" s="346"/>
      <c r="G6776" s="346"/>
      <c r="H6776" s="346"/>
      <c r="I6776" s="346"/>
      <c r="J6776" s="346"/>
      <c r="K6776" s="346"/>
      <c r="L6776" s="348"/>
      <c r="M6776" s="346"/>
      <c r="N6776" s="346"/>
    </row>
    <row r="6777" spans="1:14" ht="20.100000000000001" customHeight="1">
      <c r="A6777" s="346"/>
      <c r="B6777" s="346"/>
      <c r="C6777" s="346"/>
      <c r="D6777" s="346"/>
      <c r="E6777" s="346"/>
      <c r="F6777" s="346"/>
      <c r="G6777" s="346"/>
      <c r="H6777" s="346"/>
      <c r="I6777" s="346"/>
      <c r="J6777" s="346"/>
      <c r="K6777" s="346"/>
      <c r="L6777" s="348"/>
      <c r="M6777" s="346"/>
      <c r="N6777" s="346"/>
    </row>
    <row r="6778" spans="1:14" ht="20.100000000000001" customHeight="1">
      <c r="A6778" s="346"/>
      <c r="B6778" s="346"/>
      <c r="C6778" s="346"/>
      <c r="D6778" s="346"/>
      <c r="E6778" s="346"/>
      <c r="F6778" s="346"/>
      <c r="G6778" s="346"/>
      <c r="H6778" s="346"/>
      <c r="I6778" s="346"/>
      <c r="J6778" s="346"/>
      <c r="K6778" s="346"/>
      <c r="L6778" s="348"/>
      <c r="M6778" s="346"/>
      <c r="N6778" s="346"/>
    </row>
    <row r="6779" spans="1:14" ht="20.100000000000001" customHeight="1">
      <c r="A6779" s="346"/>
      <c r="B6779" s="346"/>
      <c r="C6779" s="346"/>
      <c r="D6779" s="346"/>
      <c r="E6779" s="346"/>
      <c r="F6779" s="346"/>
      <c r="G6779" s="346"/>
      <c r="H6779" s="346"/>
      <c r="I6779" s="346"/>
      <c r="J6779" s="346"/>
      <c r="K6779" s="346"/>
      <c r="L6779" s="348"/>
      <c r="M6779" s="346"/>
      <c r="N6779" s="346"/>
    </row>
    <row r="6780" spans="1:14" ht="20.100000000000001" customHeight="1">
      <c r="A6780" s="346"/>
      <c r="B6780" s="346"/>
      <c r="C6780" s="346"/>
      <c r="D6780" s="346"/>
      <c r="E6780" s="346"/>
      <c r="F6780" s="346"/>
      <c r="G6780" s="346"/>
      <c r="H6780" s="346"/>
      <c r="I6780" s="346"/>
      <c r="J6780" s="346"/>
      <c r="K6780" s="346"/>
      <c r="L6780" s="348"/>
      <c r="M6780" s="346"/>
      <c r="N6780" s="346"/>
    </row>
    <row r="6781" spans="1:14" ht="20.100000000000001" customHeight="1">
      <c r="A6781" s="346"/>
      <c r="B6781" s="346"/>
      <c r="C6781" s="346"/>
      <c r="D6781" s="346"/>
      <c r="E6781" s="346"/>
      <c r="F6781" s="346"/>
      <c r="G6781" s="346"/>
      <c r="H6781" s="346"/>
      <c r="I6781" s="346"/>
      <c r="J6781" s="346"/>
      <c r="K6781" s="346"/>
      <c r="L6781" s="348"/>
      <c r="M6781" s="346"/>
      <c r="N6781" s="346"/>
    </row>
    <row r="6782" spans="1:14" ht="20.100000000000001" customHeight="1">
      <c r="A6782" s="346"/>
      <c r="B6782" s="346"/>
      <c r="C6782" s="346"/>
      <c r="D6782" s="346"/>
      <c r="E6782" s="346"/>
      <c r="F6782" s="346"/>
      <c r="G6782" s="346"/>
      <c r="H6782" s="346"/>
      <c r="I6782" s="346"/>
      <c r="J6782" s="346"/>
      <c r="K6782" s="346"/>
      <c r="L6782" s="348"/>
      <c r="M6782" s="346"/>
      <c r="N6782" s="346"/>
    </row>
    <row r="6783" spans="1:14" ht="20.100000000000001" customHeight="1">
      <c r="A6783" s="346"/>
      <c r="B6783" s="346"/>
      <c r="C6783" s="346"/>
      <c r="D6783" s="346"/>
      <c r="E6783" s="346"/>
      <c r="F6783" s="346"/>
      <c r="G6783" s="346"/>
      <c r="H6783" s="346"/>
      <c r="I6783" s="346"/>
      <c r="J6783" s="346"/>
      <c r="K6783" s="346"/>
      <c r="L6783" s="348"/>
      <c r="M6783" s="346"/>
      <c r="N6783" s="346"/>
    </row>
    <row r="6784" spans="1:14" ht="20.100000000000001" customHeight="1">
      <c r="A6784" s="346"/>
      <c r="B6784" s="346"/>
      <c r="C6784" s="346"/>
      <c r="D6784" s="346"/>
      <c r="E6784" s="346"/>
      <c r="F6784" s="346"/>
      <c r="G6784" s="346"/>
      <c r="H6784" s="346"/>
      <c r="I6784" s="346"/>
      <c r="J6784" s="346"/>
      <c r="K6784" s="346"/>
      <c r="L6784" s="348"/>
      <c r="M6784" s="346"/>
      <c r="N6784" s="346"/>
    </row>
    <row r="6785" spans="1:14" ht="20.100000000000001" customHeight="1">
      <c r="A6785" s="346"/>
      <c r="B6785" s="346"/>
      <c r="C6785" s="346"/>
      <c r="D6785" s="346"/>
      <c r="E6785" s="346"/>
      <c r="F6785" s="346"/>
      <c r="G6785" s="346"/>
      <c r="H6785" s="346"/>
      <c r="I6785" s="346"/>
      <c r="J6785" s="346"/>
      <c r="K6785" s="346"/>
      <c r="L6785" s="348"/>
      <c r="M6785" s="346"/>
      <c r="N6785" s="346"/>
    </row>
    <row r="6786" spans="1:14" ht="20.100000000000001" customHeight="1">
      <c r="A6786" s="346"/>
      <c r="B6786" s="346"/>
      <c r="C6786" s="346"/>
      <c r="D6786" s="346"/>
      <c r="E6786" s="346"/>
      <c r="F6786" s="346"/>
      <c r="G6786" s="346"/>
      <c r="H6786" s="346"/>
      <c r="I6786" s="346"/>
      <c r="J6786" s="346"/>
      <c r="K6786" s="346"/>
      <c r="L6786" s="348"/>
      <c r="M6786" s="346"/>
      <c r="N6786" s="346"/>
    </row>
    <row r="6787" spans="1:14" ht="20.100000000000001" customHeight="1">
      <c r="A6787" s="346"/>
      <c r="B6787" s="346"/>
      <c r="C6787" s="346"/>
      <c r="D6787" s="346"/>
      <c r="E6787" s="346"/>
      <c r="F6787" s="346"/>
      <c r="G6787" s="346"/>
      <c r="H6787" s="346"/>
      <c r="I6787" s="346"/>
      <c r="J6787" s="346"/>
      <c r="K6787" s="346"/>
      <c r="L6787" s="348"/>
      <c r="M6787" s="346"/>
      <c r="N6787" s="346"/>
    </row>
    <row r="6788" spans="1:14" ht="20.100000000000001" customHeight="1">
      <c r="A6788" s="346"/>
      <c r="B6788" s="346"/>
      <c r="C6788" s="346"/>
      <c r="D6788" s="346"/>
      <c r="E6788" s="346"/>
      <c r="F6788" s="346"/>
      <c r="G6788" s="346"/>
      <c r="H6788" s="346"/>
      <c r="I6788" s="346"/>
      <c r="J6788" s="346"/>
      <c r="K6788" s="346"/>
      <c r="L6788" s="348"/>
      <c r="M6788" s="346"/>
      <c r="N6788" s="346"/>
    </row>
    <row r="6789" spans="1:14" ht="20.100000000000001" customHeight="1">
      <c r="A6789" s="346"/>
      <c r="B6789" s="346"/>
      <c r="C6789" s="346"/>
      <c r="D6789" s="346"/>
      <c r="E6789" s="346"/>
      <c r="F6789" s="346"/>
      <c r="G6789" s="346"/>
      <c r="H6789" s="346"/>
      <c r="I6789" s="346"/>
      <c r="J6789" s="346"/>
      <c r="K6789" s="346"/>
      <c r="L6789" s="348"/>
      <c r="M6789" s="346"/>
      <c r="N6789" s="346"/>
    </row>
    <row r="6790" spans="1:14" ht="20.100000000000001" customHeight="1">
      <c r="A6790" s="346"/>
      <c r="B6790" s="346"/>
      <c r="C6790" s="346"/>
      <c r="D6790" s="346"/>
      <c r="E6790" s="347"/>
      <c r="F6790" s="346"/>
      <c r="G6790" s="346"/>
      <c r="H6790" s="346"/>
      <c r="I6790" s="346"/>
      <c r="J6790" s="346"/>
      <c r="K6790" s="346"/>
      <c r="L6790" s="348"/>
      <c r="M6790" s="346"/>
      <c r="N6790" s="346"/>
    </row>
    <row r="6791" spans="1:14" ht="20.100000000000001" customHeight="1">
      <c r="A6791" s="346"/>
      <c r="B6791" s="346"/>
      <c r="C6791" s="346"/>
      <c r="D6791" s="346"/>
      <c r="E6791" s="346"/>
      <c r="F6791" s="346"/>
      <c r="G6791" s="346"/>
      <c r="H6791" s="346"/>
      <c r="I6791" s="346"/>
      <c r="J6791" s="346"/>
      <c r="K6791" s="346"/>
      <c r="L6791" s="348"/>
      <c r="M6791" s="346"/>
      <c r="N6791" s="346"/>
    </row>
    <row r="6792" spans="1:14" ht="20.100000000000001" customHeight="1">
      <c r="A6792" s="346"/>
      <c r="B6792" s="346"/>
      <c r="C6792" s="346"/>
      <c r="D6792" s="346"/>
      <c r="E6792" s="346"/>
      <c r="F6792" s="346"/>
      <c r="G6792" s="346"/>
      <c r="H6792" s="346"/>
      <c r="I6792" s="346"/>
      <c r="J6792" s="346"/>
      <c r="K6792" s="346"/>
      <c r="L6792" s="348"/>
      <c r="M6792" s="346"/>
      <c r="N6792" s="346"/>
    </row>
    <row r="6793" spans="1:14" ht="20.100000000000001" customHeight="1">
      <c r="A6793" s="346"/>
      <c r="B6793" s="346"/>
      <c r="C6793" s="346"/>
      <c r="D6793" s="346"/>
      <c r="E6793" s="346"/>
      <c r="F6793" s="346"/>
      <c r="G6793" s="346"/>
      <c r="H6793" s="346"/>
      <c r="I6793" s="346"/>
      <c r="J6793" s="346"/>
      <c r="K6793" s="346"/>
      <c r="L6793" s="348"/>
      <c r="M6793" s="346"/>
      <c r="N6793" s="346"/>
    </row>
    <row r="6794" spans="1:14" ht="20.100000000000001" customHeight="1">
      <c r="A6794" s="346"/>
      <c r="B6794" s="346"/>
      <c r="C6794" s="346"/>
      <c r="D6794" s="346"/>
      <c r="E6794" s="346"/>
      <c r="F6794" s="346"/>
      <c r="G6794" s="346"/>
      <c r="H6794" s="346"/>
      <c r="I6794" s="346"/>
      <c r="J6794" s="346"/>
      <c r="K6794" s="346"/>
      <c r="L6794" s="348"/>
      <c r="M6794" s="346"/>
      <c r="N6794" s="346"/>
    </row>
    <row r="6795" spans="1:14" ht="20.100000000000001" customHeight="1">
      <c r="A6795" s="346"/>
      <c r="B6795" s="346"/>
      <c r="C6795" s="346"/>
      <c r="D6795" s="346"/>
      <c r="E6795" s="346"/>
      <c r="F6795" s="346"/>
      <c r="G6795" s="346"/>
      <c r="H6795" s="346"/>
      <c r="I6795" s="346"/>
      <c r="J6795" s="346"/>
      <c r="K6795" s="346"/>
      <c r="L6795" s="348"/>
      <c r="M6795" s="346"/>
      <c r="N6795" s="346"/>
    </row>
    <row r="6796" spans="1:14" ht="20.100000000000001" customHeight="1">
      <c r="A6796" s="346"/>
      <c r="B6796" s="346"/>
      <c r="C6796" s="346"/>
      <c r="D6796" s="346"/>
      <c r="E6796" s="346"/>
      <c r="F6796" s="346"/>
      <c r="G6796" s="346"/>
      <c r="H6796" s="346"/>
      <c r="I6796" s="346"/>
      <c r="J6796" s="346"/>
      <c r="K6796" s="346"/>
      <c r="L6796" s="348"/>
      <c r="M6796" s="346"/>
      <c r="N6796" s="346"/>
    </row>
    <row r="6797" spans="1:14" ht="20.100000000000001" customHeight="1">
      <c r="A6797" s="346"/>
      <c r="B6797" s="346"/>
      <c r="C6797" s="346"/>
      <c r="D6797" s="346"/>
      <c r="E6797" s="346"/>
      <c r="F6797" s="346"/>
      <c r="G6797" s="346"/>
      <c r="H6797" s="346"/>
      <c r="I6797" s="346"/>
      <c r="J6797" s="346"/>
      <c r="K6797" s="346"/>
      <c r="L6797" s="348"/>
      <c r="M6797" s="346"/>
      <c r="N6797" s="346"/>
    </row>
    <row r="6798" spans="1:14" ht="20.100000000000001" customHeight="1">
      <c r="A6798" s="346"/>
      <c r="B6798" s="346"/>
      <c r="C6798" s="346"/>
      <c r="D6798" s="346"/>
      <c r="E6798" s="346"/>
      <c r="F6798" s="346"/>
      <c r="G6798" s="346"/>
      <c r="H6798" s="346"/>
      <c r="I6798" s="346"/>
      <c r="J6798" s="346"/>
      <c r="K6798" s="346"/>
      <c r="L6798" s="348"/>
      <c r="M6798" s="346"/>
      <c r="N6798" s="346"/>
    </row>
    <row r="6799" spans="1:14" ht="20.100000000000001" customHeight="1">
      <c r="A6799" s="346"/>
      <c r="B6799" s="346"/>
      <c r="C6799" s="346"/>
      <c r="D6799" s="346"/>
      <c r="E6799" s="346"/>
      <c r="F6799" s="346"/>
      <c r="G6799" s="346"/>
      <c r="H6799" s="346"/>
      <c r="I6799" s="346"/>
      <c r="J6799" s="346"/>
      <c r="K6799" s="346"/>
      <c r="L6799" s="348"/>
      <c r="M6799" s="346"/>
      <c r="N6799" s="346"/>
    </row>
    <row r="6800" spans="1:14" ht="20.100000000000001" customHeight="1">
      <c r="A6800" s="346"/>
      <c r="B6800" s="346"/>
      <c r="C6800" s="346"/>
      <c r="D6800" s="346"/>
      <c r="E6800" s="346"/>
      <c r="F6800" s="346"/>
      <c r="G6800" s="346"/>
      <c r="H6800" s="346"/>
      <c r="I6800" s="346"/>
      <c r="J6800" s="346"/>
      <c r="K6800" s="346"/>
      <c r="L6800" s="348"/>
      <c r="M6800" s="346"/>
      <c r="N6800" s="346"/>
    </row>
    <row r="6801" spans="1:14" ht="20.100000000000001" customHeight="1">
      <c r="A6801" s="346"/>
      <c r="B6801" s="346"/>
      <c r="C6801" s="346"/>
      <c r="D6801" s="346"/>
      <c r="E6801" s="347"/>
      <c r="F6801" s="346"/>
      <c r="G6801" s="346"/>
      <c r="H6801" s="346"/>
      <c r="I6801" s="346"/>
      <c r="J6801" s="346"/>
      <c r="K6801" s="346"/>
      <c r="L6801" s="348"/>
      <c r="M6801" s="346"/>
      <c r="N6801" s="346"/>
    </row>
    <row r="6802" spans="1:14" ht="20.100000000000001" customHeight="1">
      <c r="A6802" s="346"/>
      <c r="B6802" s="346"/>
      <c r="C6802" s="346"/>
      <c r="D6802" s="346"/>
      <c r="E6802" s="347"/>
      <c r="F6802" s="346"/>
      <c r="G6802" s="346"/>
      <c r="H6802" s="346"/>
      <c r="I6802" s="346"/>
      <c r="J6802" s="346"/>
      <c r="K6802" s="346"/>
      <c r="L6802" s="348"/>
      <c r="M6802" s="346"/>
      <c r="N6802" s="346"/>
    </row>
    <row r="6803" spans="1:14" ht="20.100000000000001" customHeight="1">
      <c r="A6803" s="346"/>
      <c r="B6803" s="346"/>
      <c r="C6803" s="346"/>
      <c r="D6803" s="346"/>
      <c r="E6803" s="346"/>
      <c r="F6803" s="346"/>
      <c r="G6803" s="346"/>
      <c r="H6803" s="346"/>
      <c r="I6803" s="346"/>
      <c r="J6803" s="346"/>
      <c r="K6803" s="346"/>
      <c r="L6803" s="348"/>
      <c r="M6803" s="346"/>
      <c r="N6803" s="346"/>
    </row>
    <row r="6804" spans="1:14" ht="20.100000000000001" customHeight="1">
      <c r="A6804" s="346"/>
      <c r="B6804" s="346"/>
      <c r="C6804" s="346"/>
      <c r="D6804" s="346"/>
      <c r="E6804" s="346"/>
      <c r="F6804" s="346"/>
      <c r="G6804" s="346"/>
      <c r="H6804" s="346"/>
      <c r="I6804" s="346"/>
      <c r="J6804" s="346"/>
      <c r="K6804" s="346"/>
      <c r="L6804" s="348"/>
      <c r="M6804" s="346"/>
      <c r="N6804" s="346"/>
    </row>
    <row r="6805" spans="1:14" ht="20.100000000000001" customHeight="1">
      <c r="A6805" s="346"/>
      <c r="B6805" s="346"/>
      <c r="C6805" s="346"/>
      <c r="D6805" s="346"/>
      <c r="E6805" s="346"/>
      <c r="F6805" s="346"/>
      <c r="G6805" s="346"/>
      <c r="H6805" s="346"/>
      <c r="I6805" s="346"/>
      <c r="J6805" s="346"/>
      <c r="K6805" s="346"/>
      <c r="L6805" s="348"/>
      <c r="M6805" s="346"/>
      <c r="N6805" s="346"/>
    </row>
    <row r="6806" spans="1:14" ht="20.100000000000001" customHeight="1">
      <c r="A6806" s="346"/>
      <c r="B6806" s="346"/>
      <c r="C6806" s="346"/>
      <c r="D6806" s="346"/>
      <c r="E6806" s="346"/>
      <c r="F6806" s="346"/>
      <c r="G6806" s="346"/>
      <c r="H6806" s="346"/>
      <c r="I6806" s="346"/>
      <c r="J6806" s="346"/>
      <c r="K6806" s="346"/>
      <c r="L6806" s="348"/>
      <c r="M6806" s="346"/>
      <c r="N6806" s="346"/>
    </row>
    <row r="6807" spans="1:14" ht="20.100000000000001" customHeight="1">
      <c r="A6807" s="346"/>
      <c r="B6807" s="346"/>
      <c r="C6807" s="346"/>
      <c r="D6807" s="346"/>
      <c r="E6807" s="346"/>
      <c r="F6807" s="346"/>
      <c r="G6807" s="346"/>
      <c r="H6807" s="346"/>
      <c r="I6807" s="346"/>
      <c r="J6807" s="346"/>
      <c r="K6807" s="346"/>
      <c r="L6807" s="348"/>
      <c r="M6807" s="346"/>
      <c r="N6807" s="346"/>
    </row>
    <row r="6808" spans="1:14" ht="20.100000000000001" customHeight="1">
      <c r="A6808" s="346"/>
      <c r="B6808" s="346"/>
      <c r="C6808" s="346"/>
      <c r="D6808" s="346"/>
      <c r="E6808" s="346"/>
      <c r="F6808" s="346"/>
      <c r="G6808" s="346"/>
      <c r="H6808" s="346"/>
      <c r="I6808" s="346"/>
      <c r="J6808" s="346"/>
      <c r="K6808" s="346"/>
      <c r="L6808" s="348"/>
      <c r="M6808" s="346"/>
      <c r="N6808" s="346"/>
    </row>
    <row r="6809" spans="1:14" ht="20.100000000000001" customHeight="1">
      <c r="A6809" s="346"/>
      <c r="B6809" s="346"/>
      <c r="C6809" s="346"/>
      <c r="D6809" s="346"/>
      <c r="E6809" s="346"/>
      <c r="F6809" s="346"/>
      <c r="G6809" s="346"/>
      <c r="H6809" s="346"/>
      <c r="I6809" s="346"/>
      <c r="J6809" s="346"/>
      <c r="K6809" s="346"/>
      <c r="L6809" s="348"/>
      <c r="M6809" s="346"/>
      <c r="N6809" s="346"/>
    </row>
    <row r="6810" spans="1:14" ht="20.100000000000001" customHeight="1">
      <c r="A6810" s="346"/>
      <c r="B6810" s="346"/>
      <c r="C6810" s="346"/>
      <c r="D6810" s="346"/>
      <c r="E6810" s="346"/>
      <c r="F6810" s="346"/>
      <c r="G6810" s="346"/>
      <c r="H6810" s="346"/>
      <c r="I6810" s="346"/>
      <c r="J6810" s="346"/>
      <c r="K6810" s="346"/>
      <c r="L6810" s="348"/>
      <c r="M6810" s="346"/>
      <c r="N6810" s="346"/>
    </row>
    <row r="6811" spans="1:14" ht="20.100000000000001" customHeight="1">
      <c r="A6811" s="346"/>
      <c r="B6811" s="346"/>
      <c r="C6811" s="346"/>
      <c r="D6811" s="346"/>
      <c r="E6811" s="346"/>
      <c r="F6811" s="346"/>
      <c r="G6811" s="346"/>
      <c r="H6811" s="346"/>
      <c r="I6811" s="346"/>
      <c r="J6811" s="346"/>
      <c r="K6811" s="346"/>
      <c r="L6811" s="348"/>
      <c r="M6811" s="346"/>
      <c r="N6811" s="346"/>
    </row>
    <row r="6812" spans="1:14" ht="20.100000000000001" customHeight="1">
      <c r="A6812" s="346"/>
      <c r="B6812" s="346"/>
      <c r="C6812" s="346"/>
      <c r="D6812" s="346"/>
      <c r="E6812" s="347"/>
      <c r="F6812" s="346"/>
      <c r="G6812" s="346"/>
      <c r="H6812" s="346"/>
      <c r="I6812" s="346"/>
      <c r="J6812" s="346"/>
      <c r="K6812" s="346"/>
      <c r="L6812" s="348"/>
      <c r="M6812" s="346"/>
      <c r="N6812" s="346"/>
    </row>
    <row r="6813" spans="1:14" ht="20.100000000000001" customHeight="1">
      <c r="A6813" s="346"/>
      <c r="B6813" s="346"/>
      <c r="C6813" s="346"/>
      <c r="D6813" s="346"/>
      <c r="E6813" s="347"/>
      <c r="F6813" s="346"/>
      <c r="G6813" s="346"/>
      <c r="H6813" s="346"/>
      <c r="I6813" s="346"/>
      <c r="J6813" s="346"/>
      <c r="K6813" s="346"/>
      <c r="L6813" s="348"/>
      <c r="M6813" s="346"/>
      <c r="N6813" s="346"/>
    </row>
    <row r="6814" spans="1:14" ht="20.100000000000001" customHeight="1">
      <c r="A6814" s="346"/>
      <c r="B6814" s="346"/>
      <c r="C6814" s="346"/>
      <c r="D6814" s="346"/>
      <c r="E6814" s="347"/>
      <c r="F6814" s="346"/>
      <c r="G6814" s="346"/>
      <c r="H6814" s="346"/>
      <c r="I6814" s="346"/>
      <c r="J6814" s="346"/>
      <c r="K6814" s="346"/>
      <c r="L6814" s="348"/>
      <c r="M6814" s="346"/>
      <c r="N6814" s="346"/>
    </row>
    <row r="6815" spans="1:14" ht="20.100000000000001" customHeight="1">
      <c r="A6815" s="346"/>
      <c r="B6815" s="346"/>
      <c r="C6815" s="346"/>
      <c r="D6815" s="346"/>
      <c r="E6815" s="347"/>
      <c r="F6815" s="346"/>
      <c r="G6815" s="346"/>
      <c r="H6815" s="346"/>
      <c r="I6815" s="346"/>
      <c r="J6815" s="346"/>
      <c r="K6815" s="346"/>
      <c r="L6815" s="348"/>
      <c r="M6815" s="346"/>
      <c r="N6815" s="346"/>
    </row>
    <row r="6816" spans="1:14" ht="20.100000000000001" customHeight="1">
      <c r="A6816" s="346"/>
      <c r="B6816" s="346"/>
      <c r="C6816" s="346"/>
      <c r="D6816" s="346"/>
      <c r="E6816" s="347"/>
      <c r="F6816" s="346"/>
      <c r="G6816" s="346"/>
      <c r="H6816" s="346"/>
      <c r="I6816" s="346"/>
      <c r="J6816" s="346"/>
      <c r="K6816" s="346"/>
      <c r="L6816" s="348"/>
      <c r="M6816" s="346"/>
      <c r="N6816" s="346"/>
    </row>
    <row r="6817" spans="1:14" ht="20.100000000000001" customHeight="1">
      <c r="A6817" s="346"/>
      <c r="B6817" s="346"/>
      <c r="C6817" s="346"/>
      <c r="D6817" s="346"/>
      <c r="E6817" s="346"/>
      <c r="F6817" s="346"/>
      <c r="G6817" s="346"/>
      <c r="H6817" s="346"/>
      <c r="I6817" s="346"/>
      <c r="J6817" s="346"/>
      <c r="K6817" s="346"/>
      <c r="L6817" s="348"/>
      <c r="M6817" s="346"/>
      <c r="N6817" s="346"/>
    </row>
    <row r="6818" spans="1:14" ht="20.100000000000001" customHeight="1">
      <c r="A6818" s="346"/>
      <c r="B6818" s="346"/>
      <c r="C6818" s="346"/>
      <c r="D6818" s="346"/>
      <c r="E6818" s="346"/>
      <c r="F6818" s="346"/>
      <c r="G6818" s="346"/>
      <c r="H6818" s="346"/>
      <c r="I6818" s="346"/>
      <c r="J6818" s="346"/>
      <c r="K6818" s="346"/>
      <c r="L6818" s="348"/>
      <c r="M6818" s="346"/>
      <c r="N6818" s="346"/>
    </row>
    <row r="6819" spans="1:14" ht="20.100000000000001" customHeight="1">
      <c r="A6819" s="346"/>
      <c r="B6819" s="346"/>
      <c r="C6819" s="346"/>
      <c r="D6819" s="346"/>
      <c r="E6819" s="346"/>
      <c r="F6819" s="346"/>
      <c r="G6819" s="346"/>
      <c r="H6819" s="346"/>
      <c r="I6819" s="346"/>
      <c r="J6819" s="346"/>
      <c r="K6819" s="346"/>
      <c r="L6819" s="348"/>
      <c r="M6819" s="346"/>
      <c r="N6819" s="346"/>
    </row>
    <row r="6820" spans="1:14" ht="20.100000000000001" customHeight="1">
      <c r="A6820" s="346"/>
      <c r="B6820" s="346"/>
      <c r="C6820" s="346"/>
      <c r="D6820" s="346"/>
      <c r="E6820" s="346"/>
      <c r="F6820" s="346"/>
      <c r="G6820" s="346"/>
      <c r="H6820" s="346"/>
      <c r="I6820" s="346"/>
      <c r="J6820" s="346"/>
      <c r="K6820" s="346"/>
      <c r="L6820" s="348"/>
      <c r="M6820" s="346"/>
      <c r="N6820" s="346"/>
    </row>
    <row r="6821" spans="1:14" ht="20.100000000000001" customHeight="1">
      <c r="A6821" s="346"/>
      <c r="B6821" s="346"/>
      <c r="C6821" s="346"/>
      <c r="D6821" s="346"/>
      <c r="E6821" s="346"/>
      <c r="F6821" s="346"/>
      <c r="G6821" s="346"/>
      <c r="H6821" s="346"/>
      <c r="I6821" s="346"/>
      <c r="J6821" s="346"/>
      <c r="K6821" s="346"/>
      <c r="L6821" s="348"/>
      <c r="M6821" s="346"/>
      <c r="N6821" s="346"/>
    </row>
    <row r="6822" spans="1:14" ht="20.100000000000001" customHeight="1">
      <c r="A6822" s="346"/>
      <c r="B6822" s="346"/>
      <c r="C6822" s="346"/>
      <c r="D6822" s="346"/>
      <c r="E6822" s="346"/>
      <c r="F6822" s="346"/>
      <c r="G6822" s="346"/>
      <c r="H6822" s="346"/>
      <c r="I6822" s="346"/>
      <c r="J6822" s="346"/>
      <c r="K6822" s="346"/>
      <c r="L6822" s="348"/>
      <c r="M6822" s="346"/>
      <c r="N6822" s="346"/>
    </row>
    <row r="6823" spans="1:14" ht="20.100000000000001" customHeight="1">
      <c r="A6823" s="346"/>
      <c r="B6823" s="346"/>
      <c r="C6823" s="346"/>
      <c r="D6823" s="346"/>
      <c r="E6823" s="346"/>
      <c r="F6823" s="346"/>
      <c r="G6823" s="346"/>
      <c r="H6823" s="346"/>
      <c r="I6823" s="346"/>
      <c r="J6823" s="346"/>
      <c r="K6823" s="346"/>
      <c r="L6823" s="348"/>
      <c r="M6823" s="346"/>
      <c r="N6823" s="346"/>
    </row>
    <row r="6824" spans="1:14" ht="20.100000000000001" customHeight="1">
      <c r="A6824" s="346"/>
      <c r="B6824" s="346"/>
      <c r="C6824" s="346"/>
      <c r="D6824" s="346"/>
      <c r="E6824" s="346"/>
      <c r="F6824" s="346"/>
      <c r="G6824" s="346"/>
      <c r="H6824" s="346"/>
      <c r="I6824" s="346"/>
      <c r="J6824" s="346"/>
      <c r="K6824" s="346"/>
      <c r="L6824" s="348"/>
      <c r="M6824" s="346"/>
      <c r="N6824" s="346"/>
    </row>
    <row r="6825" spans="1:14" ht="20.100000000000001" customHeight="1">
      <c r="A6825" s="346"/>
      <c r="B6825" s="346"/>
      <c r="C6825" s="346"/>
      <c r="D6825" s="346"/>
      <c r="E6825" s="346"/>
      <c r="F6825" s="346"/>
      <c r="G6825" s="346"/>
      <c r="H6825" s="346"/>
      <c r="I6825" s="346"/>
      <c r="J6825" s="346"/>
      <c r="K6825" s="346"/>
      <c r="L6825" s="348"/>
      <c r="M6825" s="346"/>
      <c r="N6825" s="346"/>
    </row>
    <row r="6826" spans="1:14" ht="20.100000000000001" customHeight="1">
      <c r="A6826" s="346"/>
      <c r="B6826" s="346"/>
      <c r="C6826" s="346"/>
      <c r="D6826" s="346"/>
      <c r="E6826" s="346"/>
      <c r="F6826" s="346"/>
      <c r="G6826" s="346"/>
      <c r="H6826" s="346"/>
      <c r="I6826" s="346"/>
      <c r="J6826" s="346"/>
      <c r="K6826" s="346"/>
      <c r="L6826" s="348"/>
      <c r="M6826" s="346"/>
      <c r="N6826" s="346"/>
    </row>
    <row r="6827" spans="1:14" ht="20.100000000000001" customHeight="1">
      <c r="A6827" s="346"/>
      <c r="B6827" s="346"/>
      <c r="C6827" s="346"/>
      <c r="D6827" s="346"/>
      <c r="E6827" s="346"/>
      <c r="F6827" s="346"/>
      <c r="G6827" s="346"/>
      <c r="H6827" s="346"/>
      <c r="I6827" s="346"/>
      <c r="J6827" s="346"/>
      <c r="K6827" s="346"/>
      <c r="L6827" s="348"/>
      <c r="M6827" s="346"/>
      <c r="N6827" s="346"/>
    </row>
    <row r="6828" spans="1:14" ht="20.100000000000001" customHeight="1">
      <c r="A6828" s="346"/>
      <c r="B6828" s="346"/>
      <c r="C6828" s="346"/>
      <c r="D6828" s="346"/>
      <c r="E6828" s="346"/>
      <c r="F6828" s="346"/>
      <c r="G6828" s="346"/>
      <c r="H6828" s="346"/>
      <c r="I6828" s="346"/>
      <c r="J6828" s="346"/>
      <c r="K6828" s="346"/>
      <c r="L6828" s="348"/>
      <c r="M6828" s="346"/>
      <c r="N6828" s="346"/>
    </row>
    <row r="6829" spans="1:14" ht="20.100000000000001" customHeight="1">
      <c r="A6829" s="346"/>
      <c r="B6829" s="346"/>
      <c r="C6829" s="346"/>
      <c r="D6829" s="346"/>
      <c r="E6829" s="346"/>
      <c r="F6829" s="346"/>
      <c r="G6829" s="346"/>
      <c r="H6829" s="346"/>
      <c r="I6829" s="346"/>
      <c r="J6829" s="346"/>
      <c r="K6829" s="346"/>
      <c r="L6829" s="348"/>
      <c r="M6829" s="346"/>
      <c r="N6829" s="346"/>
    </row>
    <row r="6830" spans="1:14" ht="20.100000000000001" customHeight="1">
      <c r="A6830" s="346"/>
      <c r="B6830" s="346"/>
      <c r="C6830" s="346"/>
      <c r="D6830" s="346"/>
      <c r="E6830" s="346"/>
      <c r="F6830" s="346"/>
      <c r="G6830" s="346"/>
      <c r="H6830" s="346"/>
      <c r="I6830" s="346"/>
      <c r="J6830" s="346"/>
      <c r="K6830" s="346"/>
      <c r="L6830" s="348"/>
      <c r="M6830" s="346"/>
      <c r="N6830" s="346"/>
    </row>
    <row r="6831" spans="1:14" ht="20.100000000000001" customHeight="1">
      <c r="A6831" s="346"/>
      <c r="B6831" s="346"/>
      <c r="C6831" s="346"/>
      <c r="D6831" s="346"/>
      <c r="E6831" s="346"/>
      <c r="F6831" s="346"/>
      <c r="G6831" s="346"/>
      <c r="H6831" s="346"/>
      <c r="I6831" s="346"/>
      <c r="J6831" s="346"/>
      <c r="K6831" s="346"/>
      <c r="L6831" s="348"/>
      <c r="M6831" s="346"/>
      <c r="N6831" s="346"/>
    </row>
    <row r="6832" spans="1:14" ht="20.100000000000001" customHeight="1">
      <c r="A6832" s="346"/>
      <c r="B6832" s="346"/>
      <c r="C6832" s="346"/>
      <c r="D6832" s="346"/>
      <c r="E6832" s="346"/>
      <c r="F6832" s="346"/>
      <c r="G6832" s="346"/>
      <c r="H6832" s="346"/>
      <c r="I6832" s="346"/>
      <c r="J6832" s="346"/>
      <c r="K6832" s="346"/>
      <c r="L6832" s="348"/>
      <c r="M6832" s="346"/>
      <c r="N6832" s="346"/>
    </row>
    <row r="6833" spans="1:14" ht="20.100000000000001" customHeight="1">
      <c r="A6833" s="346"/>
      <c r="B6833" s="346"/>
      <c r="C6833" s="346"/>
      <c r="D6833" s="346"/>
      <c r="E6833" s="346"/>
      <c r="F6833" s="346"/>
      <c r="G6833" s="346"/>
      <c r="H6833" s="346"/>
      <c r="I6833" s="346"/>
      <c r="J6833" s="346"/>
      <c r="K6833" s="346"/>
      <c r="L6833" s="348"/>
      <c r="M6833" s="346"/>
      <c r="N6833" s="346"/>
    </row>
    <row r="6834" spans="1:14" ht="20.100000000000001" customHeight="1">
      <c r="A6834" s="346"/>
      <c r="B6834" s="346"/>
      <c r="C6834" s="346"/>
      <c r="D6834" s="346"/>
      <c r="E6834" s="346"/>
      <c r="F6834" s="346"/>
      <c r="G6834" s="346"/>
      <c r="H6834" s="346"/>
      <c r="I6834" s="346"/>
      <c r="J6834" s="346"/>
      <c r="K6834" s="346"/>
      <c r="L6834" s="348"/>
      <c r="M6834" s="346"/>
      <c r="N6834" s="346"/>
    </row>
    <row r="6835" spans="1:14" ht="20.100000000000001" customHeight="1">
      <c r="A6835" s="346"/>
      <c r="B6835" s="346"/>
      <c r="C6835" s="346"/>
      <c r="D6835" s="346"/>
      <c r="E6835" s="346"/>
      <c r="F6835" s="346"/>
      <c r="G6835" s="346"/>
      <c r="H6835" s="346"/>
      <c r="I6835" s="346"/>
      <c r="J6835" s="346"/>
      <c r="K6835" s="346"/>
      <c r="L6835" s="348"/>
      <c r="M6835" s="346"/>
      <c r="N6835" s="346"/>
    </row>
    <row r="6836" spans="1:14" ht="20.100000000000001" customHeight="1">
      <c r="A6836" s="346"/>
      <c r="B6836" s="346"/>
      <c r="C6836" s="346"/>
      <c r="D6836" s="346"/>
      <c r="E6836" s="346"/>
      <c r="F6836" s="346"/>
      <c r="G6836" s="346"/>
      <c r="H6836" s="346"/>
      <c r="I6836" s="346"/>
      <c r="J6836" s="346"/>
      <c r="K6836" s="346"/>
      <c r="L6836" s="348"/>
      <c r="M6836" s="346"/>
      <c r="N6836" s="346"/>
    </row>
    <row r="6837" spans="1:14" ht="20.100000000000001" customHeight="1">
      <c r="A6837" s="346"/>
      <c r="B6837" s="346"/>
      <c r="C6837" s="346"/>
      <c r="D6837" s="346"/>
      <c r="E6837" s="346"/>
      <c r="F6837" s="346"/>
      <c r="G6837" s="346"/>
      <c r="H6837" s="346"/>
      <c r="I6837" s="346"/>
      <c r="J6837" s="346"/>
      <c r="K6837" s="346"/>
      <c r="L6837" s="348"/>
      <c r="M6837" s="346"/>
      <c r="N6837" s="346"/>
    </row>
    <row r="6838" spans="1:14" ht="20.100000000000001" customHeight="1">
      <c r="A6838" s="346"/>
      <c r="B6838" s="346"/>
      <c r="C6838" s="346"/>
      <c r="D6838" s="346"/>
      <c r="E6838" s="346"/>
      <c r="F6838" s="346"/>
      <c r="G6838" s="346"/>
      <c r="H6838" s="346"/>
      <c r="I6838" s="346"/>
      <c r="J6838" s="346"/>
      <c r="K6838" s="346"/>
      <c r="L6838" s="348"/>
      <c r="M6838" s="346"/>
      <c r="N6838" s="346"/>
    </row>
    <row r="6839" spans="1:14" ht="20.100000000000001" customHeight="1">
      <c r="A6839" s="346"/>
      <c r="B6839" s="346"/>
      <c r="C6839" s="346"/>
      <c r="D6839" s="346"/>
      <c r="E6839" s="346"/>
      <c r="F6839" s="346"/>
      <c r="G6839" s="346"/>
      <c r="H6839" s="346"/>
      <c r="I6839" s="346"/>
      <c r="J6839" s="346"/>
      <c r="K6839" s="346"/>
      <c r="L6839" s="348"/>
      <c r="M6839" s="346"/>
      <c r="N6839" s="346"/>
    </row>
    <row r="6840" spans="1:14" ht="20.100000000000001" customHeight="1">
      <c r="A6840" s="346"/>
      <c r="B6840" s="346"/>
      <c r="C6840" s="346"/>
      <c r="D6840" s="346"/>
      <c r="E6840" s="346"/>
      <c r="F6840" s="346"/>
      <c r="G6840" s="346"/>
      <c r="H6840" s="346"/>
      <c r="I6840" s="346"/>
      <c r="J6840" s="346"/>
      <c r="K6840" s="346"/>
      <c r="L6840" s="348"/>
      <c r="M6840" s="346"/>
      <c r="N6840" s="346"/>
    </row>
    <row r="6841" spans="1:14" ht="20.100000000000001" customHeight="1">
      <c r="A6841" s="346"/>
      <c r="B6841" s="346"/>
      <c r="C6841" s="346"/>
      <c r="D6841" s="346"/>
      <c r="E6841" s="346"/>
      <c r="F6841" s="346"/>
      <c r="G6841" s="346"/>
      <c r="H6841" s="346"/>
      <c r="I6841" s="346"/>
      <c r="J6841" s="346"/>
      <c r="K6841" s="346"/>
      <c r="L6841" s="348"/>
      <c r="M6841" s="346"/>
      <c r="N6841" s="346"/>
    </row>
    <row r="6842" spans="1:14" ht="20.100000000000001" customHeight="1">
      <c r="A6842" s="346"/>
      <c r="B6842" s="346"/>
      <c r="C6842" s="346"/>
      <c r="D6842" s="346"/>
      <c r="E6842" s="346"/>
      <c r="F6842" s="346"/>
      <c r="G6842" s="346"/>
      <c r="H6842" s="346"/>
      <c r="I6842" s="346"/>
      <c r="J6842" s="346"/>
      <c r="K6842" s="346"/>
      <c r="L6842" s="348"/>
      <c r="M6842" s="346"/>
      <c r="N6842" s="346"/>
    </row>
    <row r="6843" spans="1:14" ht="20.100000000000001" customHeight="1">
      <c r="A6843" s="346"/>
      <c r="B6843" s="346"/>
      <c r="C6843" s="346"/>
      <c r="D6843" s="346"/>
      <c r="E6843" s="346"/>
      <c r="F6843" s="346"/>
      <c r="G6843" s="346"/>
      <c r="H6843" s="346"/>
      <c r="I6843" s="346"/>
      <c r="J6843" s="346"/>
      <c r="K6843" s="346"/>
      <c r="L6843" s="348"/>
      <c r="M6843" s="346"/>
      <c r="N6843" s="346"/>
    </row>
    <row r="6844" spans="1:14" ht="20.100000000000001" customHeight="1">
      <c r="A6844" s="346"/>
      <c r="B6844" s="346"/>
      <c r="C6844" s="346"/>
      <c r="D6844" s="346"/>
      <c r="E6844" s="346"/>
      <c r="F6844" s="346"/>
      <c r="G6844" s="346"/>
      <c r="H6844" s="346"/>
      <c r="I6844" s="346"/>
      <c r="J6844" s="346"/>
      <c r="K6844" s="346"/>
      <c r="L6844" s="348"/>
      <c r="M6844" s="346"/>
      <c r="N6844" s="346"/>
    </row>
    <row r="6845" spans="1:14" ht="20.100000000000001" customHeight="1">
      <c r="A6845" s="346"/>
      <c r="B6845" s="346"/>
      <c r="C6845" s="346"/>
      <c r="D6845" s="346"/>
      <c r="E6845" s="346"/>
      <c r="F6845" s="346"/>
      <c r="G6845" s="346"/>
      <c r="H6845" s="346"/>
      <c r="I6845" s="346"/>
      <c r="J6845" s="346"/>
      <c r="K6845" s="346"/>
      <c r="L6845" s="348"/>
      <c r="M6845" s="346"/>
      <c r="N6845" s="346"/>
    </row>
    <row r="6846" spans="1:14" ht="20.100000000000001" customHeight="1">
      <c r="A6846" s="346"/>
      <c r="B6846" s="346"/>
      <c r="C6846" s="346"/>
      <c r="D6846" s="346"/>
      <c r="E6846" s="346"/>
      <c r="F6846" s="346"/>
      <c r="G6846" s="346"/>
      <c r="H6846" s="346"/>
      <c r="I6846" s="346"/>
      <c r="J6846" s="346"/>
      <c r="K6846" s="346"/>
      <c r="L6846" s="348"/>
      <c r="M6846" s="346"/>
      <c r="N6846" s="346"/>
    </row>
    <row r="6847" spans="1:14" ht="20.100000000000001" customHeight="1">
      <c r="A6847" s="346"/>
      <c r="B6847" s="346"/>
      <c r="C6847" s="346"/>
      <c r="D6847" s="346"/>
      <c r="E6847" s="346"/>
      <c r="F6847" s="346"/>
      <c r="G6847" s="346"/>
      <c r="H6847" s="346"/>
      <c r="I6847" s="346"/>
      <c r="J6847" s="346"/>
      <c r="K6847" s="346"/>
      <c r="L6847" s="348"/>
      <c r="M6847" s="346"/>
      <c r="N6847" s="346"/>
    </row>
    <row r="6848" spans="1:14" ht="20.100000000000001" customHeight="1">
      <c r="A6848" s="346"/>
      <c r="B6848" s="346"/>
      <c r="C6848" s="346"/>
      <c r="D6848" s="346"/>
      <c r="E6848" s="346"/>
      <c r="F6848" s="346"/>
      <c r="G6848" s="346"/>
      <c r="H6848" s="346"/>
      <c r="I6848" s="346"/>
      <c r="J6848" s="346"/>
      <c r="K6848" s="346"/>
      <c r="L6848" s="348"/>
      <c r="M6848" s="346"/>
      <c r="N6848" s="346"/>
    </row>
    <row r="6849" spans="1:14" ht="20.100000000000001" customHeight="1">
      <c r="A6849" s="346"/>
      <c r="B6849" s="346"/>
      <c r="C6849" s="346"/>
      <c r="D6849" s="346"/>
      <c r="E6849" s="346"/>
      <c r="F6849" s="346"/>
      <c r="G6849" s="346"/>
      <c r="H6849" s="346"/>
      <c r="I6849" s="346"/>
      <c r="J6849" s="346"/>
      <c r="K6849" s="346"/>
      <c r="L6849" s="348"/>
      <c r="M6849" s="346"/>
      <c r="N6849" s="346"/>
    </row>
    <row r="6850" spans="1:14" ht="20.100000000000001" customHeight="1">
      <c r="A6850" s="346"/>
      <c r="B6850" s="346"/>
      <c r="C6850" s="346"/>
      <c r="D6850" s="346"/>
      <c r="E6850" s="346"/>
      <c r="F6850" s="346"/>
      <c r="G6850" s="346"/>
      <c r="H6850" s="346"/>
      <c r="I6850" s="346"/>
      <c r="J6850" s="346"/>
      <c r="K6850" s="346"/>
      <c r="L6850" s="348"/>
      <c r="M6850" s="346"/>
      <c r="N6850" s="346"/>
    </row>
    <row r="6851" spans="1:14" ht="20.100000000000001" customHeight="1">
      <c r="A6851" s="346"/>
      <c r="B6851" s="346"/>
      <c r="C6851" s="346"/>
      <c r="D6851" s="346"/>
      <c r="E6851" s="346"/>
      <c r="F6851" s="346"/>
      <c r="G6851" s="346"/>
      <c r="H6851" s="346"/>
      <c r="I6851" s="346"/>
      <c r="J6851" s="346"/>
      <c r="K6851" s="346"/>
      <c r="L6851" s="348"/>
      <c r="M6851" s="346"/>
      <c r="N6851" s="346"/>
    </row>
    <row r="6852" spans="1:14" ht="20.100000000000001" customHeight="1">
      <c r="A6852" s="346"/>
      <c r="B6852" s="346"/>
      <c r="C6852" s="346"/>
      <c r="D6852" s="346"/>
      <c r="E6852" s="346"/>
      <c r="F6852" s="346"/>
      <c r="G6852" s="346"/>
      <c r="H6852" s="346"/>
      <c r="I6852" s="346"/>
      <c r="J6852" s="346"/>
      <c r="K6852" s="346"/>
      <c r="L6852" s="348"/>
      <c r="M6852" s="346"/>
      <c r="N6852" s="346"/>
    </row>
    <row r="6853" spans="1:14" ht="20.100000000000001" customHeight="1">
      <c r="A6853" s="346"/>
      <c r="B6853" s="346"/>
      <c r="C6853" s="346"/>
      <c r="D6853" s="346"/>
      <c r="E6853" s="346"/>
      <c r="F6853" s="346"/>
      <c r="G6853" s="346"/>
      <c r="H6853" s="346"/>
      <c r="I6853" s="346"/>
      <c r="J6853" s="346"/>
      <c r="K6853" s="346"/>
      <c r="L6853" s="348"/>
      <c r="M6853" s="346"/>
      <c r="N6853" s="346"/>
    </row>
    <row r="6854" spans="1:14" ht="20.100000000000001" customHeight="1">
      <c r="A6854" s="346"/>
      <c r="B6854" s="346"/>
      <c r="C6854" s="346"/>
      <c r="D6854" s="346"/>
      <c r="E6854" s="346"/>
      <c r="F6854" s="346"/>
      <c r="G6854" s="346"/>
      <c r="H6854" s="346"/>
      <c r="I6854" s="346"/>
      <c r="J6854" s="346"/>
      <c r="K6854" s="346"/>
      <c r="L6854" s="348"/>
      <c r="M6854" s="346"/>
      <c r="N6854" s="346"/>
    </row>
    <row r="6855" spans="1:14" ht="20.100000000000001" customHeight="1">
      <c r="A6855" s="346"/>
      <c r="B6855" s="346"/>
      <c r="C6855" s="346"/>
      <c r="D6855" s="346"/>
      <c r="E6855" s="346"/>
      <c r="F6855" s="346"/>
      <c r="G6855" s="346"/>
      <c r="H6855" s="346"/>
      <c r="I6855" s="346"/>
      <c r="J6855" s="346"/>
      <c r="K6855" s="346"/>
      <c r="L6855" s="348"/>
      <c r="M6855" s="346"/>
      <c r="N6855" s="346"/>
    </row>
    <row r="6856" spans="1:14" ht="20.100000000000001" customHeight="1">
      <c r="A6856" s="346"/>
      <c r="B6856" s="346"/>
      <c r="C6856" s="346"/>
      <c r="D6856" s="346"/>
      <c r="E6856" s="346"/>
      <c r="F6856" s="346"/>
      <c r="G6856" s="346"/>
      <c r="H6856" s="346"/>
      <c r="I6856" s="346"/>
      <c r="J6856" s="346"/>
      <c r="K6856" s="346"/>
      <c r="L6856" s="348"/>
      <c r="M6856" s="346"/>
      <c r="N6856" s="346"/>
    </row>
    <row r="6857" spans="1:14" ht="20.100000000000001" customHeight="1">
      <c r="A6857" s="346"/>
      <c r="B6857" s="346"/>
      <c r="C6857" s="346"/>
      <c r="D6857" s="346"/>
      <c r="E6857" s="346"/>
      <c r="F6857" s="346"/>
      <c r="G6857" s="346"/>
      <c r="H6857" s="346"/>
      <c r="I6857" s="346"/>
      <c r="J6857" s="346"/>
      <c r="K6857" s="346"/>
      <c r="L6857" s="348"/>
      <c r="M6857" s="346"/>
      <c r="N6857" s="346"/>
    </row>
    <row r="6858" spans="1:14" ht="20.100000000000001" customHeight="1">
      <c r="A6858" s="346"/>
      <c r="B6858" s="346"/>
      <c r="C6858" s="346"/>
      <c r="D6858" s="346"/>
      <c r="E6858" s="346"/>
      <c r="F6858" s="346"/>
      <c r="G6858" s="346"/>
      <c r="H6858" s="346"/>
      <c r="I6858" s="346"/>
      <c r="J6858" s="346"/>
      <c r="K6858" s="346"/>
      <c r="L6858" s="348"/>
      <c r="M6858" s="346"/>
      <c r="N6858" s="346"/>
    </row>
    <row r="6859" spans="1:14" ht="20.100000000000001" customHeight="1">
      <c r="A6859" s="346"/>
      <c r="B6859" s="346"/>
      <c r="C6859" s="346"/>
      <c r="D6859" s="346"/>
      <c r="E6859" s="346"/>
      <c r="F6859" s="346"/>
      <c r="G6859" s="346"/>
      <c r="H6859" s="346"/>
      <c r="I6859" s="346"/>
      <c r="J6859" s="346"/>
      <c r="K6859" s="346"/>
      <c r="L6859" s="348"/>
      <c r="M6859" s="346"/>
      <c r="N6859" s="346"/>
    </row>
    <row r="6860" spans="1:14" ht="20.100000000000001" customHeight="1">
      <c r="A6860" s="346"/>
      <c r="B6860" s="346"/>
      <c r="C6860" s="346"/>
      <c r="D6860" s="346"/>
      <c r="E6860" s="346"/>
      <c r="F6860" s="346"/>
      <c r="G6860" s="346"/>
      <c r="H6860" s="346"/>
      <c r="I6860" s="346"/>
      <c r="J6860" s="346"/>
      <c r="K6860" s="346"/>
      <c r="L6860" s="348"/>
      <c r="M6860" s="346"/>
      <c r="N6860" s="346"/>
    </row>
    <row r="6861" spans="1:14" ht="20.100000000000001" customHeight="1">
      <c r="A6861" s="346"/>
      <c r="B6861" s="346"/>
      <c r="C6861" s="346"/>
      <c r="D6861" s="346"/>
      <c r="E6861" s="346"/>
      <c r="F6861" s="346"/>
      <c r="G6861" s="346"/>
      <c r="H6861" s="346"/>
      <c r="I6861" s="346"/>
      <c r="J6861" s="346"/>
      <c r="K6861" s="346"/>
      <c r="L6861" s="348"/>
      <c r="M6861" s="346"/>
      <c r="N6861" s="346"/>
    </row>
    <row r="6862" spans="1:14" ht="20.100000000000001" customHeight="1">
      <c r="A6862" s="346"/>
      <c r="B6862" s="346"/>
      <c r="C6862" s="346"/>
      <c r="D6862" s="346"/>
      <c r="E6862" s="346"/>
      <c r="F6862" s="346"/>
      <c r="G6862" s="346"/>
      <c r="H6862" s="346"/>
      <c r="I6862" s="346"/>
      <c r="J6862" s="346"/>
      <c r="K6862" s="346"/>
      <c r="L6862" s="348"/>
      <c r="M6862" s="346"/>
      <c r="N6862" s="346"/>
    </row>
    <row r="6863" spans="1:14" ht="20.100000000000001" customHeight="1">
      <c r="A6863" s="346"/>
      <c r="B6863" s="346"/>
      <c r="C6863" s="346"/>
      <c r="D6863" s="346"/>
      <c r="E6863" s="346"/>
      <c r="F6863" s="346"/>
      <c r="G6863" s="346"/>
      <c r="H6863" s="346"/>
      <c r="I6863" s="346"/>
      <c r="J6863" s="346"/>
      <c r="K6863" s="346"/>
      <c r="L6863" s="348"/>
      <c r="M6863" s="346"/>
      <c r="N6863" s="346"/>
    </row>
    <row r="6864" spans="1:14" ht="20.100000000000001" customHeight="1">
      <c r="A6864" s="346"/>
      <c r="B6864" s="346"/>
      <c r="C6864" s="346"/>
      <c r="D6864" s="346"/>
      <c r="E6864" s="346"/>
      <c r="F6864" s="346"/>
      <c r="G6864" s="346"/>
      <c r="H6864" s="346"/>
      <c r="I6864" s="346"/>
      <c r="J6864" s="346"/>
      <c r="K6864" s="346"/>
      <c r="L6864" s="348"/>
      <c r="M6864" s="346"/>
      <c r="N6864" s="346"/>
    </row>
    <row r="6865" spans="1:14" ht="20.100000000000001" customHeight="1">
      <c r="A6865" s="346"/>
      <c r="B6865" s="346"/>
      <c r="C6865" s="346"/>
      <c r="D6865" s="346"/>
      <c r="E6865" s="346"/>
      <c r="F6865" s="346"/>
      <c r="G6865" s="346"/>
      <c r="H6865" s="346"/>
      <c r="I6865" s="346"/>
      <c r="J6865" s="346"/>
      <c r="K6865" s="346"/>
      <c r="L6865" s="348"/>
      <c r="M6865" s="346"/>
      <c r="N6865" s="346"/>
    </row>
    <row r="6866" spans="1:14" ht="20.100000000000001" customHeight="1">
      <c r="A6866" s="346"/>
      <c r="B6866" s="346"/>
      <c r="C6866" s="346"/>
      <c r="D6866" s="346"/>
      <c r="E6866" s="346"/>
      <c r="F6866" s="346"/>
      <c r="G6866" s="346"/>
      <c r="H6866" s="346"/>
      <c r="I6866" s="346"/>
      <c r="J6866" s="346"/>
      <c r="K6866" s="346"/>
      <c r="L6866" s="348"/>
      <c r="M6866" s="346"/>
      <c r="N6866" s="346"/>
    </row>
    <row r="6867" spans="1:14" ht="20.100000000000001" customHeight="1">
      <c r="A6867" s="346"/>
      <c r="B6867" s="346"/>
      <c r="C6867" s="346"/>
      <c r="D6867" s="346"/>
      <c r="E6867" s="346"/>
      <c r="F6867" s="346"/>
      <c r="G6867" s="346"/>
      <c r="H6867" s="346"/>
      <c r="I6867" s="346"/>
      <c r="J6867" s="346"/>
      <c r="K6867" s="346"/>
      <c r="L6867" s="348"/>
      <c r="M6867" s="346"/>
      <c r="N6867" s="346"/>
    </row>
    <row r="6868" spans="1:14" ht="20.100000000000001" customHeight="1">
      <c r="A6868" s="346"/>
      <c r="B6868" s="346"/>
      <c r="C6868" s="346"/>
      <c r="D6868" s="346"/>
      <c r="E6868" s="346"/>
      <c r="F6868" s="346"/>
      <c r="G6868" s="346"/>
      <c r="H6868" s="346"/>
      <c r="I6868" s="346"/>
      <c r="J6868" s="346"/>
      <c r="K6868" s="346"/>
      <c r="L6868" s="348"/>
      <c r="M6868" s="346"/>
      <c r="N6868" s="346"/>
    </row>
    <row r="6869" spans="1:14" ht="20.100000000000001" customHeight="1">
      <c r="A6869" s="346"/>
      <c r="B6869" s="346"/>
      <c r="C6869" s="346"/>
      <c r="D6869" s="346"/>
      <c r="E6869" s="346"/>
      <c r="F6869" s="346"/>
      <c r="G6869" s="346"/>
      <c r="H6869" s="346"/>
      <c r="I6869" s="346"/>
      <c r="J6869" s="346"/>
      <c r="K6869" s="346"/>
      <c r="L6869" s="348"/>
      <c r="M6869" s="346"/>
      <c r="N6869" s="346"/>
    </row>
    <row r="6870" spans="1:14" ht="20.100000000000001" customHeight="1">
      <c r="A6870" s="346"/>
      <c r="B6870" s="346"/>
      <c r="C6870" s="346"/>
      <c r="D6870" s="346"/>
      <c r="E6870" s="346"/>
      <c r="F6870" s="346"/>
      <c r="G6870" s="346"/>
      <c r="H6870" s="346"/>
      <c r="I6870" s="346"/>
      <c r="J6870" s="346"/>
      <c r="K6870" s="346"/>
      <c r="L6870" s="348"/>
      <c r="M6870" s="346"/>
      <c r="N6870" s="346"/>
    </row>
    <row r="6871" spans="1:14" ht="20.100000000000001" customHeight="1">
      <c r="A6871" s="346"/>
      <c r="B6871" s="346"/>
      <c r="C6871" s="346"/>
      <c r="D6871" s="346"/>
      <c r="E6871" s="346"/>
      <c r="F6871" s="346"/>
      <c r="G6871" s="346"/>
      <c r="H6871" s="346"/>
      <c r="I6871" s="346"/>
      <c r="J6871" s="346"/>
      <c r="K6871" s="346"/>
      <c r="L6871" s="348"/>
      <c r="M6871" s="346"/>
      <c r="N6871" s="346"/>
    </row>
    <row r="6872" spans="1:14" ht="20.100000000000001" customHeight="1">
      <c r="A6872" s="346"/>
      <c r="B6872" s="346"/>
      <c r="C6872" s="346"/>
      <c r="D6872" s="346"/>
      <c r="E6872" s="346"/>
      <c r="F6872" s="346"/>
      <c r="G6872" s="346"/>
      <c r="H6872" s="346"/>
      <c r="I6872" s="346"/>
      <c r="J6872" s="346"/>
      <c r="K6872" s="346"/>
      <c r="L6872" s="348"/>
      <c r="M6872" s="346"/>
      <c r="N6872" s="346"/>
    </row>
    <row r="6873" spans="1:14" ht="20.100000000000001" customHeight="1">
      <c r="A6873" s="346"/>
      <c r="B6873" s="346"/>
      <c r="C6873" s="346"/>
      <c r="D6873" s="346"/>
      <c r="E6873" s="346"/>
      <c r="F6873" s="346"/>
      <c r="G6873" s="346"/>
      <c r="H6873" s="346"/>
      <c r="I6873" s="346"/>
      <c r="J6873" s="346"/>
      <c r="K6873" s="346"/>
      <c r="L6873" s="348"/>
      <c r="M6873" s="346"/>
      <c r="N6873" s="346"/>
    </row>
    <row r="6874" spans="1:14" ht="20.100000000000001" customHeight="1">
      <c r="A6874" s="346"/>
      <c r="B6874" s="346"/>
      <c r="C6874" s="346"/>
      <c r="D6874" s="346"/>
      <c r="E6874" s="346"/>
      <c r="F6874" s="346"/>
      <c r="G6874" s="346"/>
      <c r="H6874" s="346"/>
      <c r="I6874" s="346"/>
      <c r="J6874" s="346"/>
      <c r="K6874" s="346"/>
      <c r="L6874" s="348"/>
      <c r="M6874" s="346"/>
      <c r="N6874" s="346"/>
    </row>
    <row r="6875" spans="1:14" ht="20.100000000000001" customHeight="1">
      <c r="A6875" s="346"/>
      <c r="B6875" s="346"/>
      <c r="C6875" s="346"/>
      <c r="D6875" s="346"/>
      <c r="E6875" s="346"/>
      <c r="F6875" s="346"/>
      <c r="G6875" s="346"/>
      <c r="H6875" s="346"/>
      <c r="I6875" s="346"/>
      <c r="J6875" s="346"/>
      <c r="K6875" s="346"/>
      <c r="L6875" s="348"/>
      <c r="M6875" s="346"/>
      <c r="N6875" s="346"/>
    </row>
    <row r="6876" spans="1:14" ht="20.100000000000001" customHeight="1">
      <c r="A6876" s="346"/>
      <c r="B6876" s="346"/>
      <c r="C6876" s="346"/>
      <c r="D6876" s="346"/>
      <c r="E6876" s="346"/>
      <c r="F6876" s="346"/>
      <c r="G6876" s="346"/>
      <c r="H6876" s="346"/>
      <c r="I6876" s="346"/>
      <c r="J6876" s="346"/>
      <c r="K6876" s="346"/>
      <c r="L6876" s="348"/>
      <c r="M6876" s="346"/>
      <c r="N6876" s="346"/>
    </row>
    <row r="6877" spans="1:14" ht="20.100000000000001" customHeight="1">
      <c r="A6877" s="346"/>
      <c r="B6877" s="346"/>
      <c r="C6877" s="346"/>
      <c r="D6877" s="346"/>
      <c r="E6877" s="346"/>
      <c r="F6877" s="346"/>
      <c r="G6877" s="346"/>
      <c r="H6877" s="346"/>
      <c r="I6877" s="346"/>
      <c r="J6877" s="346"/>
      <c r="K6877" s="346"/>
      <c r="L6877" s="348"/>
      <c r="M6877" s="346"/>
      <c r="N6877" s="346"/>
    </row>
    <row r="6878" spans="1:14" ht="20.100000000000001" customHeight="1">
      <c r="A6878" s="346"/>
      <c r="B6878" s="346"/>
      <c r="C6878" s="346"/>
      <c r="D6878" s="346"/>
      <c r="E6878" s="347"/>
      <c r="F6878" s="346"/>
      <c r="G6878" s="346"/>
      <c r="H6878" s="346"/>
      <c r="I6878" s="346"/>
      <c r="J6878" s="346"/>
      <c r="K6878" s="346"/>
      <c r="L6878" s="348"/>
      <c r="M6878" s="346"/>
      <c r="N6878" s="346"/>
    </row>
    <row r="6879" spans="1:14" ht="20.100000000000001" customHeight="1">
      <c r="A6879" s="346"/>
      <c r="B6879" s="346"/>
      <c r="C6879" s="346"/>
      <c r="D6879" s="346"/>
      <c r="E6879" s="347"/>
      <c r="F6879" s="346"/>
      <c r="G6879" s="346"/>
      <c r="H6879" s="346"/>
      <c r="I6879" s="346"/>
      <c r="J6879" s="346"/>
      <c r="K6879" s="346"/>
      <c r="L6879" s="348"/>
      <c r="M6879" s="346"/>
      <c r="N6879" s="346"/>
    </row>
    <row r="6880" spans="1:14" ht="20.100000000000001" customHeight="1">
      <c r="A6880" s="346"/>
      <c r="B6880" s="346"/>
      <c r="C6880" s="346"/>
      <c r="D6880" s="346"/>
      <c r="E6880" s="347"/>
      <c r="F6880" s="346"/>
      <c r="G6880" s="346"/>
      <c r="H6880" s="346"/>
      <c r="I6880" s="346"/>
      <c r="J6880" s="346"/>
      <c r="K6880" s="346"/>
      <c r="L6880" s="348"/>
      <c r="M6880" s="346"/>
      <c r="N6880" s="346"/>
    </row>
    <row r="6881" spans="1:14" ht="20.100000000000001" customHeight="1">
      <c r="A6881" s="346"/>
      <c r="B6881" s="346"/>
      <c r="C6881" s="346"/>
      <c r="D6881" s="346"/>
      <c r="E6881" s="346"/>
      <c r="F6881" s="346"/>
      <c r="G6881" s="346"/>
      <c r="H6881" s="346"/>
      <c r="I6881" s="346"/>
      <c r="J6881" s="346"/>
      <c r="K6881" s="346"/>
      <c r="L6881" s="348"/>
      <c r="M6881" s="346"/>
      <c r="N6881" s="346"/>
    </row>
    <row r="6882" spans="1:14" ht="20.100000000000001" customHeight="1">
      <c r="A6882" s="346"/>
      <c r="B6882" s="346"/>
      <c r="C6882" s="346"/>
      <c r="D6882" s="346"/>
      <c r="E6882" s="346"/>
      <c r="F6882" s="346"/>
      <c r="G6882" s="346"/>
      <c r="H6882" s="346"/>
      <c r="I6882" s="346"/>
      <c r="J6882" s="346"/>
      <c r="K6882" s="346"/>
      <c r="L6882" s="348"/>
      <c r="M6882" s="346"/>
      <c r="N6882" s="346"/>
    </row>
    <row r="6883" spans="1:14" ht="20.100000000000001" customHeight="1">
      <c r="A6883" s="346"/>
      <c r="B6883" s="346"/>
      <c r="C6883" s="346"/>
      <c r="D6883" s="346"/>
      <c r="E6883" s="348"/>
      <c r="F6883" s="346"/>
      <c r="G6883" s="346"/>
      <c r="H6883" s="346"/>
      <c r="I6883" s="346"/>
      <c r="J6883" s="346"/>
      <c r="K6883" s="346"/>
      <c r="L6883" s="348"/>
      <c r="M6883" s="346"/>
      <c r="N6883" s="346"/>
    </row>
    <row r="6884" spans="1:14" ht="20.100000000000001" customHeight="1">
      <c r="A6884" s="346"/>
      <c r="B6884" s="346"/>
      <c r="C6884" s="346"/>
      <c r="D6884" s="346"/>
      <c r="E6884" s="346"/>
      <c r="F6884" s="346"/>
      <c r="G6884" s="346"/>
      <c r="H6884" s="346"/>
      <c r="I6884" s="346"/>
      <c r="J6884" s="346"/>
      <c r="K6884" s="346"/>
      <c r="L6884" s="348"/>
      <c r="M6884" s="346"/>
      <c r="N6884" s="346"/>
    </row>
    <row r="6885" spans="1:14" ht="20.100000000000001" customHeight="1">
      <c r="A6885" s="346"/>
      <c r="B6885" s="346"/>
      <c r="C6885" s="346"/>
      <c r="D6885" s="346"/>
      <c r="E6885" s="346"/>
      <c r="F6885" s="346"/>
      <c r="G6885" s="346"/>
      <c r="H6885" s="346"/>
      <c r="I6885" s="346"/>
      <c r="J6885" s="346"/>
      <c r="K6885" s="346"/>
      <c r="L6885" s="348"/>
      <c r="M6885" s="346"/>
      <c r="N6885" s="346"/>
    </row>
    <row r="6886" spans="1:14" ht="20.100000000000001" customHeight="1">
      <c r="A6886" s="346"/>
      <c r="B6886" s="346"/>
      <c r="C6886" s="346"/>
      <c r="D6886" s="346"/>
      <c r="E6886" s="346"/>
      <c r="F6886" s="346"/>
      <c r="G6886" s="346"/>
      <c r="H6886" s="346"/>
      <c r="I6886" s="346"/>
      <c r="J6886" s="346"/>
      <c r="K6886" s="346"/>
      <c r="L6886" s="348"/>
      <c r="M6886" s="346"/>
      <c r="N6886" s="346"/>
    </row>
    <row r="6887" spans="1:14" ht="20.100000000000001" customHeight="1">
      <c r="A6887" s="346"/>
      <c r="B6887" s="346"/>
      <c r="C6887" s="346"/>
      <c r="D6887" s="346"/>
      <c r="E6887" s="346"/>
      <c r="F6887" s="346"/>
      <c r="G6887" s="346"/>
      <c r="H6887" s="346"/>
      <c r="I6887" s="346"/>
      <c r="J6887" s="346"/>
      <c r="K6887" s="346"/>
      <c r="L6887" s="348"/>
      <c r="M6887" s="346"/>
      <c r="N6887" s="346"/>
    </row>
    <row r="6888" spans="1:14" ht="20.100000000000001" customHeight="1">
      <c r="A6888" s="346"/>
      <c r="B6888" s="346"/>
      <c r="C6888" s="346"/>
      <c r="D6888" s="346"/>
      <c r="E6888" s="346"/>
      <c r="F6888" s="346"/>
      <c r="G6888" s="346"/>
      <c r="H6888" s="346"/>
      <c r="I6888" s="346"/>
      <c r="J6888" s="346"/>
      <c r="K6888" s="346"/>
      <c r="L6888" s="348"/>
      <c r="M6888" s="346"/>
      <c r="N6888" s="346"/>
    </row>
    <row r="6889" spans="1:14" ht="20.100000000000001" customHeight="1">
      <c r="A6889" s="346"/>
      <c r="B6889" s="346"/>
      <c r="C6889" s="346"/>
      <c r="D6889" s="346"/>
      <c r="E6889" s="346"/>
      <c r="F6889" s="346"/>
      <c r="G6889" s="346"/>
      <c r="H6889" s="346"/>
      <c r="I6889" s="346"/>
      <c r="J6889" s="346"/>
      <c r="K6889" s="346"/>
      <c r="L6889" s="348"/>
      <c r="M6889" s="346"/>
      <c r="N6889" s="346"/>
    </row>
    <row r="6890" spans="1:14" ht="20.100000000000001" customHeight="1">
      <c r="A6890" s="346"/>
      <c r="B6890" s="346"/>
      <c r="C6890" s="346"/>
      <c r="D6890" s="346"/>
      <c r="E6890" s="346"/>
      <c r="F6890" s="346"/>
      <c r="G6890" s="346"/>
      <c r="H6890" s="346"/>
      <c r="I6890" s="346"/>
      <c r="J6890" s="346"/>
      <c r="K6890" s="346"/>
      <c r="L6890" s="348"/>
      <c r="M6890" s="346"/>
      <c r="N6890" s="346"/>
    </row>
    <row r="6891" spans="1:14" ht="20.100000000000001" customHeight="1">
      <c r="A6891" s="346"/>
      <c r="B6891" s="346"/>
      <c r="C6891" s="346"/>
      <c r="D6891" s="346"/>
      <c r="E6891" s="346"/>
      <c r="F6891" s="346"/>
      <c r="G6891" s="346"/>
      <c r="H6891" s="346"/>
      <c r="I6891" s="346"/>
      <c r="J6891" s="346"/>
      <c r="K6891" s="346"/>
      <c r="L6891" s="348"/>
      <c r="M6891" s="346"/>
      <c r="N6891" s="346"/>
    </row>
    <row r="6892" spans="1:14" ht="20.100000000000001" customHeight="1">
      <c r="A6892" s="346"/>
      <c r="B6892" s="346"/>
      <c r="C6892" s="346"/>
      <c r="D6892" s="346"/>
      <c r="E6892" s="346"/>
      <c r="F6892" s="346"/>
      <c r="G6892" s="346"/>
      <c r="H6892" s="346"/>
      <c r="I6892" s="346"/>
      <c r="J6892" s="346"/>
      <c r="K6892" s="346"/>
      <c r="L6892" s="348"/>
      <c r="M6892" s="346"/>
      <c r="N6892" s="346"/>
    </row>
    <row r="6893" spans="1:14" ht="20.100000000000001" customHeight="1">
      <c r="A6893" s="346"/>
      <c r="B6893" s="346"/>
      <c r="C6893" s="346"/>
      <c r="D6893" s="346"/>
      <c r="E6893" s="346"/>
      <c r="F6893" s="346"/>
      <c r="G6893" s="346"/>
      <c r="H6893" s="346"/>
      <c r="I6893" s="346"/>
      <c r="J6893" s="346"/>
      <c r="K6893" s="346"/>
      <c r="L6893" s="348"/>
      <c r="M6893" s="346"/>
      <c r="N6893" s="346"/>
    </row>
    <row r="6894" spans="1:14" ht="20.100000000000001" customHeight="1">
      <c r="A6894" s="346"/>
      <c r="B6894" s="346"/>
      <c r="C6894" s="346"/>
      <c r="D6894" s="346"/>
      <c r="E6894" s="346"/>
      <c r="F6894" s="346"/>
      <c r="G6894" s="346"/>
      <c r="H6894" s="346"/>
      <c r="I6894" s="346"/>
      <c r="J6894" s="346"/>
      <c r="K6894" s="346"/>
      <c r="L6894" s="348"/>
      <c r="M6894" s="346"/>
      <c r="N6894" s="346"/>
    </row>
    <row r="6895" spans="1:14" ht="20.100000000000001" customHeight="1">
      <c r="A6895" s="346"/>
      <c r="B6895" s="346"/>
      <c r="C6895" s="346"/>
      <c r="D6895" s="346"/>
      <c r="E6895" s="347"/>
      <c r="F6895" s="346"/>
      <c r="G6895" s="346"/>
      <c r="H6895" s="346"/>
      <c r="I6895" s="346"/>
      <c r="J6895" s="346"/>
      <c r="K6895" s="346"/>
      <c r="L6895" s="348"/>
      <c r="M6895" s="346"/>
      <c r="N6895" s="346"/>
    </row>
    <row r="6896" spans="1:14" ht="20.100000000000001" customHeight="1">
      <c r="A6896" s="346"/>
      <c r="B6896" s="346"/>
      <c r="C6896" s="346"/>
      <c r="D6896" s="346"/>
      <c r="E6896" s="347"/>
      <c r="F6896" s="346"/>
      <c r="G6896" s="346"/>
      <c r="H6896" s="346"/>
      <c r="I6896" s="346"/>
      <c r="J6896" s="346"/>
      <c r="K6896" s="346"/>
      <c r="L6896" s="348"/>
      <c r="M6896" s="346"/>
      <c r="N6896" s="346"/>
    </row>
    <row r="6897" spans="1:14" ht="20.100000000000001" customHeight="1">
      <c r="A6897" s="346"/>
      <c r="B6897" s="346"/>
      <c r="C6897" s="346"/>
      <c r="D6897" s="346"/>
      <c r="E6897" s="346"/>
      <c r="F6897" s="346"/>
      <c r="G6897" s="346"/>
      <c r="H6897" s="346"/>
      <c r="I6897" s="346"/>
      <c r="J6897" s="346"/>
      <c r="K6897" s="346"/>
      <c r="L6897" s="348"/>
      <c r="M6897" s="346"/>
      <c r="N6897" s="346"/>
    </row>
    <row r="6898" spans="1:14" ht="20.100000000000001" customHeight="1">
      <c r="A6898" s="346"/>
      <c r="B6898" s="346"/>
      <c r="C6898" s="346"/>
      <c r="D6898" s="346"/>
      <c r="E6898" s="346"/>
      <c r="F6898" s="346"/>
      <c r="G6898" s="346"/>
      <c r="H6898" s="346"/>
      <c r="I6898" s="346"/>
      <c r="J6898" s="346"/>
      <c r="K6898" s="346"/>
      <c r="L6898" s="348"/>
      <c r="M6898" s="346"/>
      <c r="N6898" s="346"/>
    </row>
    <row r="6899" spans="1:14" ht="20.100000000000001" customHeight="1">
      <c r="A6899" s="346"/>
      <c r="B6899" s="346"/>
      <c r="C6899" s="346"/>
      <c r="D6899" s="346"/>
      <c r="E6899" s="346"/>
      <c r="F6899" s="346"/>
      <c r="G6899" s="346"/>
      <c r="H6899" s="346"/>
      <c r="I6899" s="346"/>
      <c r="J6899" s="346"/>
      <c r="K6899" s="346"/>
      <c r="L6899" s="348"/>
      <c r="M6899" s="346"/>
      <c r="N6899" s="346"/>
    </row>
    <row r="6900" spans="1:14" ht="20.100000000000001" customHeight="1">
      <c r="A6900" s="346"/>
      <c r="B6900" s="346"/>
      <c r="C6900" s="346"/>
      <c r="D6900" s="346"/>
      <c r="E6900" s="346"/>
      <c r="F6900" s="346"/>
      <c r="G6900" s="346"/>
      <c r="H6900" s="346"/>
      <c r="I6900" s="346"/>
      <c r="J6900" s="346"/>
      <c r="K6900" s="346"/>
      <c r="L6900" s="348"/>
      <c r="M6900" s="346"/>
      <c r="N6900" s="346"/>
    </row>
    <row r="6901" spans="1:14" ht="20.100000000000001" customHeight="1">
      <c r="A6901" s="346"/>
      <c r="B6901" s="346"/>
      <c r="C6901" s="346"/>
      <c r="D6901" s="346"/>
      <c r="E6901" s="346"/>
      <c r="F6901" s="346"/>
      <c r="G6901" s="346"/>
      <c r="H6901" s="346"/>
      <c r="I6901" s="346"/>
      <c r="J6901" s="346"/>
      <c r="K6901" s="346"/>
      <c r="L6901" s="348"/>
      <c r="M6901" s="346"/>
      <c r="N6901" s="346"/>
    </row>
    <row r="6902" spans="1:14" ht="20.100000000000001" customHeight="1">
      <c r="A6902" s="346"/>
      <c r="B6902" s="346"/>
      <c r="C6902" s="346"/>
      <c r="D6902" s="346"/>
      <c r="E6902" s="346"/>
      <c r="F6902" s="346"/>
      <c r="G6902" s="346"/>
      <c r="H6902" s="346"/>
      <c r="I6902" s="346"/>
      <c r="J6902" s="346"/>
      <c r="K6902" s="346"/>
      <c r="L6902" s="348"/>
      <c r="M6902" s="346"/>
      <c r="N6902" s="346"/>
    </row>
    <row r="6903" spans="1:14" ht="20.100000000000001" customHeight="1">
      <c r="A6903" s="346"/>
      <c r="B6903" s="346"/>
      <c r="C6903" s="346"/>
      <c r="D6903" s="346"/>
      <c r="E6903" s="346"/>
      <c r="F6903" s="346"/>
      <c r="G6903" s="346"/>
      <c r="H6903" s="346"/>
      <c r="I6903" s="346"/>
      <c r="J6903" s="346"/>
      <c r="K6903" s="346"/>
      <c r="L6903" s="348"/>
      <c r="M6903" s="346"/>
      <c r="N6903" s="346"/>
    </row>
    <row r="6904" spans="1:14" ht="20.100000000000001" customHeight="1">
      <c r="A6904" s="346"/>
      <c r="B6904" s="346"/>
      <c r="C6904" s="346"/>
      <c r="D6904" s="346"/>
      <c r="E6904" s="346"/>
      <c r="F6904" s="346"/>
      <c r="G6904" s="346"/>
      <c r="H6904" s="346"/>
      <c r="I6904" s="346"/>
      <c r="J6904" s="346"/>
      <c r="K6904" s="346"/>
      <c r="L6904" s="348"/>
      <c r="M6904" s="346"/>
      <c r="N6904" s="346"/>
    </row>
    <row r="6905" spans="1:14" ht="20.100000000000001" customHeight="1">
      <c r="A6905" s="346"/>
      <c r="B6905" s="346"/>
      <c r="C6905" s="346"/>
      <c r="D6905" s="346"/>
      <c r="E6905" s="346"/>
      <c r="F6905" s="346"/>
      <c r="G6905" s="346"/>
      <c r="H6905" s="346"/>
      <c r="I6905" s="346"/>
      <c r="J6905" s="346"/>
      <c r="K6905" s="346"/>
      <c r="L6905" s="348"/>
      <c r="M6905" s="346"/>
      <c r="N6905" s="346"/>
    </row>
    <row r="6906" spans="1:14" ht="20.100000000000001" customHeight="1">
      <c r="A6906" s="346"/>
      <c r="B6906" s="346"/>
      <c r="C6906" s="346"/>
      <c r="D6906" s="346"/>
      <c r="E6906" s="346"/>
      <c r="F6906" s="346"/>
      <c r="G6906" s="346"/>
      <c r="H6906" s="346"/>
      <c r="I6906" s="346"/>
      <c r="J6906" s="346"/>
      <c r="K6906" s="346"/>
      <c r="L6906" s="348"/>
      <c r="M6906" s="346"/>
      <c r="N6906" s="346"/>
    </row>
    <row r="6907" spans="1:14" ht="20.100000000000001" customHeight="1">
      <c r="A6907" s="346"/>
      <c r="B6907" s="346"/>
      <c r="C6907" s="346"/>
      <c r="D6907" s="346"/>
      <c r="E6907" s="346"/>
      <c r="F6907" s="346"/>
      <c r="G6907" s="346"/>
      <c r="H6907" s="346"/>
      <c r="I6907" s="346"/>
      <c r="J6907" s="346"/>
      <c r="K6907" s="346"/>
      <c r="L6907" s="348"/>
      <c r="M6907" s="346"/>
      <c r="N6907" s="346"/>
    </row>
    <row r="6908" spans="1:14" ht="20.100000000000001" customHeight="1">
      <c r="A6908" s="346"/>
      <c r="B6908" s="346"/>
      <c r="C6908" s="346"/>
      <c r="D6908" s="346"/>
      <c r="E6908" s="346"/>
      <c r="F6908" s="346"/>
      <c r="G6908" s="346"/>
      <c r="H6908" s="346"/>
      <c r="I6908" s="346"/>
      <c r="J6908" s="346"/>
      <c r="K6908" s="346"/>
      <c r="L6908" s="348"/>
      <c r="M6908" s="346"/>
      <c r="N6908" s="346"/>
    </row>
    <row r="6909" spans="1:14" ht="20.100000000000001" customHeight="1">
      <c r="A6909" s="346"/>
      <c r="B6909" s="346"/>
      <c r="C6909" s="346"/>
      <c r="D6909" s="346"/>
      <c r="E6909" s="346"/>
      <c r="F6909" s="346"/>
      <c r="G6909" s="346"/>
      <c r="H6909" s="346"/>
      <c r="I6909" s="346"/>
      <c r="J6909" s="346"/>
      <c r="K6909" s="346"/>
      <c r="L6909" s="348"/>
      <c r="M6909" s="346"/>
      <c r="N6909" s="346"/>
    </row>
    <row r="6910" spans="1:14" ht="20.100000000000001" customHeight="1">
      <c r="A6910" s="346"/>
      <c r="B6910" s="346"/>
      <c r="C6910" s="346"/>
      <c r="D6910" s="346"/>
      <c r="E6910" s="346"/>
      <c r="F6910" s="346"/>
      <c r="G6910" s="346"/>
      <c r="H6910" s="346"/>
      <c r="I6910" s="346"/>
      <c r="J6910" s="346"/>
      <c r="K6910" s="346"/>
      <c r="L6910" s="348"/>
      <c r="M6910" s="346"/>
      <c r="N6910" s="346"/>
    </row>
    <row r="6911" spans="1:14" ht="20.100000000000001" customHeight="1">
      <c r="A6911" s="346"/>
      <c r="B6911" s="346"/>
      <c r="C6911" s="346"/>
      <c r="D6911" s="346"/>
      <c r="E6911" s="346"/>
      <c r="F6911" s="346"/>
      <c r="G6911" s="346"/>
      <c r="H6911" s="346"/>
      <c r="I6911" s="346"/>
      <c r="J6911" s="346"/>
      <c r="K6911" s="346"/>
      <c r="L6911" s="348"/>
      <c r="M6911" s="346"/>
      <c r="N6911" s="346"/>
    </row>
    <row r="6912" spans="1:14" ht="20.100000000000001" customHeight="1">
      <c r="A6912" s="346"/>
      <c r="B6912" s="346"/>
      <c r="C6912" s="346"/>
      <c r="D6912" s="346"/>
      <c r="E6912" s="346"/>
      <c r="F6912" s="346"/>
      <c r="G6912" s="346"/>
      <c r="H6912" s="346"/>
      <c r="I6912" s="346"/>
      <c r="J6912" s="346"/>
      <c r="K6912" s="346"/>
      <c r="L6912" s="348"/>
      <c r="M6912" s="346"/>
      <c r="N6912" s="346"/>
    </row>
    <row r="6913" spans="1:14" ht="20.100000000000001" customHeight="1">
      <c r="A6913" s="346"/>
      <c r="B6913" s="346"/>
      <c r="C6913" s="346"/>
      <c r="D6913" s="346"/>
      <c r="E6913" s="346"/>
      <c r="F6913" s="346"/>
      <c r="G6913" s="346"/>
      <c r="H6913" s="346"/>
      <c r="I6913" s="346"/>
      <c r="J6913" s="346"/>
      <c r="K6913" s="346"/>
      <c r="L6913" s="348"/>
      <c r="M6913" s="346"/>
      <c r="N6913" s="346"/>
    </row>
    <row r="6914" spans="1:14" ht="20.100000000000001" customHeight="1">
      <c r="A6914" s="346"/>
      <c r="B6914" s="346"/>
      <c r="C6914" s="346"/>
      <c r="D6914" s="346"/>
      <c r="E6914" s="346"/>
      <c r="F6914" s="346"/>
      <c r="G6914" s="346"/>
      <c r="H6914" s="346"/>
      <c r="I6914" s="346"/>
      <c r="J6914" s="346"/>
      <c r="K6914" s="346"/>
      <c r="L6914" s="348"/>
      <c r="M6914" s="346"/>
      <c r="N6914" s="346"/>
    </row>
    <row r="6915" spans="1:14" ht="20.100000000000001" customHeight="1">
      <c r="A6915" s="346"/>
      <c r="B6915" s="346"/>
      <c r="C6915" s="346"/>
      <c r="D6915" s="346"/>
      <c r="E6915" s="346"/>
      <c r="F6915" s="346"/>
      <c r="G6915" s="346"/>
      <c r="H6915" s="346"/>
      <c r="I6915" s="346"/>
      <c r="J6915" s="346"/>
      <c r="K6915" s="346"/>
      <c r="L6915" s="348"/>
      <c r="M6915" s="346"/>
      <c r="N6915" s="346"/>
    </row>
    <row r="6916" spans="1:14" ht="20.100000000000001" customHeight="1">
      <c r="A6916" s="346"/>
      <c r="B6916" s="346"/>
      <c r="C6916" s="346"/>
      <c r="D6916" s="346"/>
      <c r="E6916" s="346"/>
      <c r="F6916" s="346"/>
      <c r="G6916" s="346"/>
      <c r="H6916" s="346"/>
      <c r="I6916" s="346"/>
      <c r="J6916" s="346"/>
      <c r="K6916" s="346"/>
      <c r="L6916" s="348"/>
      <c r="M6916" s="346"/>
      <c r="N6916" s="346"/>
    </row>
    <row r="6917" spans="1:14" ht="20.100000000000001" customHeight="1">
      <c r="A6917" s="346"/>
      <c r="B6917" s="346"/>
      <c r="C6917" s="346"/>
      <c r="D6917" s="346"/>
      <c r="E6917" s="346"/>
      <c r="F6917" s="346"/>
      <c r="G6917" s="346"/>
      <c r="H6917" s="346"/>
      <c r="I6917" s="346"/>
      <c r="J6917" s="346"/>
      <c r="K6917" s="346"/>
      <c r="L6917" s="348"/>
      <c r="M6917" s="346"/>
      <c r="N6917" s="346"/>
    </row>
    <row r="6918" spans="1:14" ht="20.100000000000001" customHeight="1">
      <c r="A6918" s="346"/>
      <c r="B6918" s="346"/>
      <c r="C6918" s="346"/>
      <c r="D6918" s="346"/>
      <c r="E6918" s="346"/>
      <c r="F6918" s="346"/>
      <c r="G6918" s="346"/>
      <c r="H6918" s="346"/>
      <c r="I6918" s="346"/>
      <c r="J6918" s="346"/>
      <c r="K6918" s="346"/>
      <c r="L6918" s="348"/>
      <c r="M6918" s="346"/>
      <c r="N6918" s="346"/>
    </row>
    <row r="6919" spans="1:14" ht="20.100000000000001" customHeight="1">
      <c r="A6919" s="346"/>
      <c r="B6919" s="346"/>
      <c r="C6919" s="346"/>
      <c r="D6919" s="346"/>
      <c r="E6919" s="346"/>
      <c r="F6919" s="346"/>
      <c r="G6919" s="346"/>
      <c r="H6919" s="346"/>
      <c r="I6919" s="346"/>
      <c r="J6919" s="346"/>
      <c r="K6919" s="346"/>
      <c r="L6919" s="348"/>
      <c r="M6919" s="346"/>
      <c r="N6919" s="346"/>
    </row>
    <row r="6920" spans="1:14" ht="20.100000000000001" customHeight="1">
      <c r="A6920" s="346"/>
      <c r="B6920" s="346"/>
      <c r="C6920" s="346"/>
      <c r="D6920" s="346"/>
      <c r="E6920" s="346"/>
      <c r="F6920" s="346"/>
      <c r="G6920" s="346"/>
      <c r="H6920" s="346"/>
      <c r="I6920" s="346"/>
      <c r="J6920" s="346"/>
      <c r="K6920" s="346"/>
      <c r="L6920" s="348"/>
      <c r="M6920" s="346"/>
      <c r="N6920" s="346"/>
    </row>
    <row r="6921" spans="1:14" ht="20.100000000000001" customHeight="1">
      <c r="A6921" s="346"/>
      <c r="B6921" s="346"/>
      <c r="C6921" s="346"/>
      <c r="D6921" s="346"/>
      <c r="E6921" s="346"/>
      <c r="F6921" s="346"/>
      <c r="G6921" s="346"/>
      <c r="H6921" s="346"/>
      <c r="I6921" s="346"/>
      <c r="J6921" s="346"/>
      <c r="K6921" s="346"/>
      <c r="L6921" s="348"/>
      <c r="M6921" s="346"/>
      <c r="N6921" s="346"/>
    </row>
    <row r="6922" spans="1:14" ht="20.100000000000001" customHeight="1">
      <c r="A6922" s="346"/>
      <c r="B6922" s="346"/>
      <c r="C6922" s="346"/>
      <c r="D6922" s="346"/>
      <c r="E6922" s="347"/>
      <c r="F6922" s="346"/>
      <c r="G6922" s="346"/>
      <c r="H6922" s="346"/>
      <c r="I6922" s="346"/>
      <c r="J6922" s="346"/>
      <c r="K6922" s="346"/>
      <c r="L6922" s="348"/>
      <c r="M6922" s="346"/>
      <c r="N6922" s="346"/>
    </row>
    <row r="6923" spans="1:14" ht="20.100000000000001" customHeight="1">
      <c r="A6923" s="346"/>
      <c r="B6923" s="346"/>
      <c r="C6923" s="346"/>
      <c r="D6923" s="346"/>
      <c r="E6923" s="347"/>
      <c r="F6923" s="346"/>
      <c r="G6923" s="346"/>
      <c r="H6923" s="346"/>
      <c r="I6923" s="346"/>
      <c r="J6923" s="346"/>
      <c r="K6923" s="346"/>
      <c r="L6923" s="348"/>
      <c r="M6923" s="346"/>
      <c r="N6923" s="346"/>
    </row>
    <row r="6924" spans="1:14" ht="20.100000000000001" customHeight="1">
      <c r="A6924" s="346"/>
      <c r="B6924" s="346"/>
      <c r="C6924" s="346"/>
      <c r="D6924" s="346"/>
      <c r="E6924" s="347"/>
      <c r="F6924" s="346"/>
      <c r="G6924" s="346"/>
      <c r="H6924" s="346"/>
      <c r="I6924" s="346"/>
      <c r="J6924" s="346"/>
      <c r="K6924" s="346"/>
      <c r="L6924" s="348"/>
      <c r="M6924" s="346"/>
      <c r="N6924" s="346"/>
    </row>
    <row r="6925" spans="1:14" ht="20.100000000000001" customHeight="1">
      <c r="A6925" s="346"/>
      <c r="B6925" s="346"/>
      <c r="C6925" s="346"/>
      <c r="D6925" s="346"/>
      <c r="E6925" s="347"/>
      <c r="F6925" s="346"/>
      <c r="G6925" s="346"/>
      <c r="H6925" s="346"/>
      <c r="I6925" s="346"/>
      <c r="J6925" s="346"/>
      <c r="K6925" s="346"/>
      <c r="L6925" s="348"/>
      <c r="M6925" s="346"/>
      <c r="N6925" s="346"/>
    </row>
    <row r="6926" spans="1:14" ht="20.100000000000001" customHeight="1">
      <c r="A6926" s="346"/>
      <c r="B6926" s="346"/>
      <c r="C6926" s="346"/>
      <c r="D6926" s="346"/>
      <c r="E6926" s="346"/>
      <c r="F6926" s="346"/>
      <c r="G6926" s="346"/>
      <c r="H6926" s="346"/>
      <c r="I6926" s="346"/>
      <c r="J6926" s="346"/>
      <c r="K6926" s="346"/>
      <c r="L6926" s="348"/>
      <c r="M6926" s="346"/>
      <c r="N6926" s="346"/>
    </row>
    <row r="6927" spans="1:14" ht="20.100000000000001" customHeight="1">
      <c r="A6927" s="346"/>
      <c r="B6927" s="346"/>
      <c r="C6927" s="346"/>
      <c r="D6927" s="346"/>
      <c r="E6927" s="346"/>
      <c r="F6927" s="346"/>
      <c r="G6927" s="346"/>
      <c r="H6927" s="346"/>
      <c r="I6927" s="346"/>
      <c r="J6927" s="346"/>
      <c r="K6927" s="346"/>
      <c r="L6927" s="348"/>
      <c r="M6927" s="346"/>
      <c r="N6927" s="346"/>
    </row>
    <row r="6928" spans="1:14" ht="20.100000000000001" customHeight="1">
      <c r="A6928" s="346"/>
      <c r="B6928" s="346"/>
      <c r="C6928" s="346"/>
      <c r="D6928" s="346"/>
      <c r="E6928" s="346"/>
      <c r="F6928" s="346"/>
      <c r="G6928" s="355"/>
      <c r="H6928" s="346"/>
      <c r="I6928" s="346"/>
      <c r="J6928" s="346"/>
      <c r="K6928" s="346"/>
      <c r="L6928" s="348"/>
      <c r="M6928" s="346"/>
      <c r="N6928" s="346"/>
    </row>
    <row r="6929" spans="1:14" ht="20.100000000000001" customHeight="1">
      <c r="A6929" s="346"/>
      <c r="B6929" s="346"/>
      <c r="C6929" s="346"/>
      <c r="D6929" s="346"/>
      <c r="E6929" s="346"/>
      <c r="F6929" s="346"/>
      <c r="G6929" s="355"/>
      <c r="H6929" s="346"/>
      <c r="I6929" s="346"/>
      <c r="J6929" s="346"/>
      <c r="K6929" s="346"/>
      <c r="L6929" s="348"/>
      <c r="M6929" s="346"/>
      <c r="N6929" s="346"/>
    </row>
    <row r="6930" spans="1:14" ht="20.100000000000001" customHeight="1">
      <c r="A6930" s="346"/>
      <c r="B6930" s="346"/>
      <c r="C6930" s="346"/>
      <c r="D6930" s="346"/>
      <c r="E6930" s="346"/>
      <c r="F6930" s="346"/>
      <c r="G6930" s="346"/>
      <c r="H6930" s="346"/>
      <c r="I6930" s="346"/>
      <c r="J6930" s="346"/>
      <c r="K6930" s="346"/>
      <c r="L6930" s="348"/>
      <c r="M6930" s="346"/>
      <c r="N6930" s="346"/>
    </row>
    <row r="6931" spans="1:14" ht="20.100000000000001" customHeight="1">
      <c r="A6931" s="346"/>
      <c r="B6931" s="346"/>
      <c r="C6931" s="346"/>
      <c r="D6931" s="346"/>
      <c r="E6931" s="346"/>
      <c r="F6931" s="346"/>
      <c r="G6931" s="346"/>
      <c r="H6931" s="346"/>
      <c r="I6931" s="346"/>
      <c r="J6931" s="346"/>
      <c r="K6931" s="346"/>
      <c r="L6931" s="348"/>
      <c r="M6931" s="346"/>
      <c r="N6931" s="346"/>
    </row>
    <row r="6932" spans="1:14" ht="20.100000000000001" customHeight="1">
      <c r="A6932" s="346"/>
      <c r="B6932" s="346"/>
      <c r="C6932" s="346"/>
      <c r="D6932" s="346"/>
      <c r="E6932" s="346"/>
      <c r="F6932" s="346"/>
      <c r="G6932" s="346"/>
      <c r="H6932" s="346"/>
      <c r="I6932" s="346"/>
      <c r="J6932" s="346"/>
      <c r="K6932" s="346"/>
      <c r="L6932" s="348"/>
      <c r="M6932" s="346"/>
      <c r="N6932" s="346"/>
    </row>
    <row r="6933" spans="1:14" ht="20.100000000000001" customHeight="1">
      <c r="A6933" s="346"/>
      <c r="B6933" s="346"/>
      <c r="C6933" s="346"/>
      <c r="D6933" s="346"/>
      <c r="E6933" s="346"/>
      <c r="F6933" s="346"/>
      <c r="G6933" s="346"/>
      <c r="H6933" s="346"/>
      <c r="I6933" s="346"/>
      <c r="J6933" s="346"/>
      <c r="K6933" s="346"/>
      <c r="L6933" s="348"/>
      <c r="M6933" s="346"/>
      <c r="N6933" s="346"/>
    </row>
    <row r="6934" spans="1:14" ht="20.100000000000001" customHeight="1">
      <c r="A6934" s="346"/>
      <c r="B6934" s="346"/>
      <c r="C6934" s="346"/>
      <c r="D6934" s="346"/>
      <c r="E6934" s="346"/>
      <c r="F6934" s="346"/>
      <c r="G6934" s="346"/>
      <c r="H6934" s="346"/>
      <c r="I6934" s="346"/>
      <c r="J6934" s="346"/>
      <c r="K6934" s="346"/>
      <c r="L6934" s="348"/>
      <c r="M6934" s="346"/>
      <c r="N6934" s="346"/>
    </row>
    <row r="6935" spans="1:14" ht="20.100000000000001" customHeight="1">
      <c r="A6935" s="346"/>
      <c r="B6935" s="346"/>
      <c r="C6935" s="346"/>
      <c r="D6935" s="346"/>
      <c r="E6935" s="346"/>
      <c r="F6935" s="346"/>
      <c r="G6935" s="346"/>
      <c r="H6935" s="346"/>
      <c r="I6935" s="346"/>
      <c r="J6935" s="346"/>
      <c r="K6935" s="346"/>
      <c r="L6935" s="348"/>
      <c r="M6935" s="346"/>
      <c r="N6935" s="346"/>
    </row>
    <row r="6936" spans="1:14" ht="20.100000000000001" customHeight="1">
      <c r="A6936" s="346"/>
      <c r="B6936" s="346"/>
      <c r="C6936" s="346"/>
      <c r="D6936" s="346"/>
      <c r="E6936" s="346"/>
      <c r="F6936" s="346"/>
      <c r="G6936" s="346"/>
      <c r="H6936" s="346"/>
      <c r="I6936" s="346"/>
      <c r="J6936" s="346"/>
      <c r="K6936" s="346"/>
      <c r="L6936" s="348"/>
      <c r="M6936" s="346"/>
      <c r="N6936" s="346"/>
    </row>
    <row r="6937" spans="1:14" ht="20.100000000000001" customHeight="1">
      <c r="A6937" s="346"/>
      <c r="B6937" s="346"/>
      <c r="C6937" s="346"/>
      <c r="D6937" s="346"/>
      <c r="E6937" s="346"/>
      <c r="F6937" s="346"/>
      <c r="G6937" s="346"/>
      <c r="H6937" s="346"/>
      <c r="I6937" s="346"/>
      <c r="J6937" s="346"/>
      <c r="K6937" s="346"/>
      <c r="L6937" s="348"/>
      <c r="M6937" s="346"/>
      <c r="N6937" s="346"/>
    </row>
    <row r="6938" spans="1:14" ht="20.100000000000001" customHeight="1">
      <c r="A6938" s="346"/>
      <c r="B6938" s="346"/>
      <c r="C6938" s="346"/>
      <c r="D6938" s="346"/>
      <c r="E6938" s="346"/>
      <c r="F6938" s="346"/>
      <c r="G6938" s="346"/>
      <c r="H6938" s="346"/>
      <c r="I6938" s="346"/>
      <c r="J6938" s="346"/>
      <c r="K6938" s="346"/>
      <c r="L6938" s="348"/>
      <c r="M6938" s="346"/>
      <c r="N6938" s="346"/>
    </row>
    <row r="6939" spans="1:14" ht="20.100000000000001" customHeight="1">
      <c r="A6939" s="346"/>
      <c r="B6939" s="346"/>
      <c r="C6939" s="346"/>
      <c r="D6939" s="346"/>
      <c r="E6939" s="346"/>
      <c r="F6939" s="346"/>
      <c r="G6939" s="346"/>
      <c r="H6939" s="346"/>
      <c r="I6939" s="346"/>
      <c r="J6939" s="346"/>
      <c r="K6939" s="346"/>
      <c r="L6939" s="348"/>
      <c r="M6939" s="346"/>
      <c r="N6939" s="346"/>
    </row>
    <row r="6940" spans="1:14" ht="20.100000000000001" customHeight="1">
      <c r="A6940" s="346"/>
      <c r="B6940" s="346"/>
      <c r="C6940" s="346"/>
      <c r="D6940" s="346"/>
      <c r="E6940" s="346"/>
      <c r="F6940" s="346"/>
      <c r="G6940" s="346"/>
      <c r="H6940" s="346"/>
      <c r="I6940" s="346"/>
      <c r="J6940" s="346"/>
      <c r="K6940" s="346"/>
      <c r="L6940" s="348"/>
      <c r="M6940" s="346"/>
      <c r="N6940" s="346"/>
    </row>
    <row r="6941" spans="1:14" ht="20.100000000000001" customHeight="1">
      <c r="A6941" s="346"/>
      <c r="B6941" s="346"/>
      <c r="C6941" s="346"/>
      <c r="D6941" s="346"/>
      <c r="E6941" s="347"/>
      <c r="F6941" s="346"/>
      <c r="G6941" s="346"/>
      <c r="H6941" s="346"/>
      <c r="I6941" s="346"/>
      <c r="J6941" s="346"/>
      <c r="K6941" s="346"/>
      <c r="L6941" s="348"/>
      <c r="M6941" s="346"/>
      <c r="N6941" s="346"/>
    </row>
    <row r="6942" spans="1:14" ht="20.100000000000001" customHeight="1">
      <c r="A6942" s="346"/>
      <c r="B6942" s="346"/>
      <c r="C6942" s="346"/>
      <c r="D6942" s="346"/>
      <c r="E6942" s="346"/>
      <c r="F6942" s="346"/>
      <c r="G6942" s="346"/>
      <c r="H6942" s="346"/>
      <c r="I6942" s="346"/>
      <c r="J6942" s="346"/>
      <c r="K6942" s="346"/>
      <c r="L6942" s="348"/>
      <c r="M6942" s="346"/>
      <c r="N6942" s="346"/>
    </row>
    <row r="6943" spans="1:14" ht="20.100000000000001" customHeight="1">
      <c r="A6943" s="346"/>
      <c r="B6943" s="346"/>
      <c r="C6943" s="346"/>
      <c r="D6943" s="346"/>
      <c r="E6943" s="346"/>
      <c r="F6943" s="346"/>
      <c r="G6943" s="346"/>
      <c r="H6943" s="346"/>
      <c r="I6943" s="346"/>
      <c r="J6943" s="346"/>
      <c r="K6943" s="346"/>
      <c r="L6943" s="348"/>
      <c r="M6943" s="346"/>
      <c r="N6943" s="346"/>
    </row>
    <row r="6944" spans="1:14" ht="20.100000000000001" customHeight="1">
      <c r="A6944" s="346"/>
      <c r="B6944" s="346"/>
      <c r="C6944" s="346"/>
      <c r="D6944" s="346"/>
      <c r="E6944" s="347"/>
      <c r="F6944" s="346"/>
      <c r="G6944" s="346"/>
      <c r="H6944" s="346"/>
      <c r="I6944" s="346"/>
      <c r="J6944" s="346"/>
      <c r="K6944" s="346"/>
      <c r="L6944" s="348"/>
      <c r="M6944" s="346"/>
      <c r="N6944" s="346"/>
    </row>
    <row r="6945" spans="1:14" ht="20.100000000000001" customHeight="1">
      <c r="A6945" s="346"/>
      <c r="B6945" s="346"/>
      <c r="C6945" s="346"/>
      <c r="D6945" s="346"/>
      <c r="E6945" s="347"/>
      <c r="F6945" s="346"/>
      <c r="G6945" s="346"/>
      <c r="H6945" s="346"/>
      <c r="I6945" s="346"/>
      <c r="J6945" s="346"/>
      <c r="K6945" s="346"/>
      <c r="L6945" s="348"/>
      <c r="M6945" s="346"/>
      <c r="N6945" s="346"/>
    </row>
    <row r="6946" spans="1:14" ht="20.100000000000001" customHeight="1">
      <c r="A6946" s="346"/>
      <c r="B6946" s="346"/>
      <c r="C6946" s="346"/>
      <c r="D6946" s="346"/>
      <c r="E6946" s="347"/>
      <c r="F6946" s="346"/>
      <c r="G6946" s="346"/>
      <c r="H6946" s="346"/>
      <c r="I6946" s="346"/>
      <c r="J6946" s="346"/>
      <c r="K6946" s="346"/>
      <c r="L6946" s="348"/>
      <c r="M6946" s="346"/>
      <c r="N6946" s="346"/>
    </row>
    <row r="6947" spans="1:14" ht="20.100000000000001" customHeight="1">
      <c r="A6947" s="346"/>
      <c r="B6947" s="346"/>
      <c r="C6947" s="346"/>
      <c r="D6947" s="346"/>
      <c r="E6947" s="347"/>
      <c r="F6947" s="346"/>
      <c r="G6947" s="346"/>
      <c r="H6947" s="346"/>
      <c r="I6947" s="346"/>
      <c r="J6947" s="346"/>
      <c r="K6947" s="346"/>
      <c r="L6947" s="348"/>
      <c r="M6947" s="346"/>
      <c r="N6947" s="346"/>
    </row>
    <row r="6948" spans="1:14" ht="20.100000000000001" customHeight="1">
      <c r="A6948" s="346"/>
      <c r="B6948" s="346"/>
      <c r="C6948" s="346"/>
      <c r="D6948" s="346"/>
      <c r="E6948" s="347"/>
      <c r="F6948" s="346"/>
      <c r="G6948" s="346"/>
      <c r="H6948" s="346"/>
      <c r="I6948" s="346"/>
      <c r="J6948" s="346"/>
      <c r="K6948" s="346"/>
      <c r="L6948" s="348"/>
      <c r="M6948" s="346"/>
      <c r="N6948" s="346"/>
    </row>
    <row r="6949" spans="1:14" ht="20.100000000000001" customHeight="1">
      <c r="A6949" s="346"/>
      <c r="B6949" s="346"/>
      <c r="C6949" s="346"/>
      <c r="D6949" s="346"/>
      <c r="E6949" s="347"/>
      <c r="F6949" s="346"/>
      <c r="G6949" s="346"/>
      <c r="H6949" s="346"/>
      <c r="I6949" s="346"/>
      <c r="J6949" s="346"/>
      <c r="K6949" s="346"/>
      <c r="L6949" s="348"/>
      <c r="M6949" s="346"/>
      <c r="N6949" s="346"/>
    </row>
    <row r="6950" spans="1:14" ht="20.100000000000001" customHeight="1">
      <c r="A6950" s="346"/>
      <c r="B6950" s="346"/>
      <c r="C6950" s="346"/>
      <c r="D6950" s="346"/>
      <c r="E6950" s="347"/>
      <c r="F6950" s="346"/>
      <c r="G6950" s="346"/>
      <c r="H6950" s="346"/>
      <c r="I6950" s="346"/>
      <c r="J6950" s="346"/>
      <c r="K6950" s="346"/>
      <c r="L6950" s="348"/>
      <c r="M6950" s="346"/>
      <c r="N6950" s="346"/>
    </row>
    <row r="6951" spans="1:14" ht="20.100000000000001" customHeight="1">
      <c r="A6951" s="346"/>
      <c r="B6951" s="346"/>
      <c r="C6951" s="346"/>
      <c r="D6951" s="346"/>
      <c r="E6951" s="346"/>
      <c r="F6951" s="346"/>
      <c r="G6951" s="346"/>
      <c r="H6951" s="346"/>
      <c r="I6951" s="346"/>
      <c r="J6951" s="346"/>
      <c r="K6951" s="346"/>
      <c r="L6951" s="348"/>
      <c r="M6951" s="346"/>
      <c r="N6951" s="346"/>
    </row>
    <row r="6952" spans="1:14" ht="20.100000000000001" customHeight="1">
      <c r="A6952" s="346"/>
      <c r="B6952" s="346"/>
      <c r="C6952" s="346"/>
      <c r="D6952" s="346"/>
      <c r="E6952" s="346"/>
      <c r="F6952" s="346"/>
      <c r="G6952" s="346"/>
      <c r="H6952" s="346"/>
      <c r="I6952" s="346"/>
      <c r="J6952" s="346"/>
      <c r="K6952" s="346"/>
      <c r="L6952" s="348"/>
      <c r="M6952" s="346"/>
      <c r="N6952" s="346"/>
    </row>
    <row r="6953" spans="1:14" ht="20.100000000000001" customHeight="1">
      <c r="A6953" s="346"/>
      <c r="B6953" s="346"/>
      <c r="C6953" s="346"/>
      <c r="D6953" s="346"/>
      <c r="E6953" s="346"/>
      <c r="F6953" s="346"/>
      <c r="G6953" s="346"/>
      <c r="H6953" s="346"/>
      <c r="I6953" s="346"/>
      <c r="J6953" s="346"/>
      <c r="K6953" s="346"/>
      <c r="L6953" s="348"/>
      <c r="M6953" s="346"/>
      <c r="N6953" s="346"/>
    </row>
    <row r="6954" spans="1:14" ht="20.100000000000001" customHeight="1">
      <c r="A6954" s="346"/>
      <c r="B6954" s="346"/>
      <c r="C6954" s="346"/>
      <c r="D6954" s="346"/>
      <c r="E6954" s="346"/>
      <c r="F6954" s="346"/>
      <c r="G6954" s="346"/>
      <c r="H6954" s="346"/>
      <c r="I6954" s="346"/>
      <c r="J6954" s="346"/>
      <c r="K6954" s="346"/>
      <c r="L6954" s="348"/>
      <c r="M6954" s="346"/>
      <c r="N6954" s="346"/>
    </row>
    <row r="6955" spans="1:14" ht="20.100000000000001" customHeight="1">
      <c r="A6955" s="346"/>
      <c r="B6955" s="346"/>
      <c r="C6955" s="346"/>
      <c r="D6955" s="346"/>
      <c r="E6955" s="346"/>
      <c r="F6955" s="346"/>
      <c r="G6955" s="346"/>
      <c r="H6955" s="346"/>
      <c r="I6955" s="346"/>
      <c r="J6955" s="346"/>
      <c r="K6955" s="346"/>
      <c r="L6955" s="348"/>
      <c r="M6955" s="346"/>
      <c r="N6955" s="346"/>
    </row>
    <row r="6956" spans="1:14" ht="20.100000000000001" customHeight="1">
      <c r="A6956" s="346"/>
      <c r="B6956" s="346"/>
      <c r="C6956" s="346"/>
      <c r="D6956" s="346"/>
      <c r="E6956" s="346"/>
      <c r="F6956" s="346"/>
      <c r="G6956" s="346"/>
      <c r="H6956" s="346"/>
      <c r="I6956" s="346"/>
      <c r="J6956" s="346"/>
      <c r="K6956" s="346"/>
      <c r="L6956" s="348"/>
      <c r="M6956" s="346"/>
      <c r="N6956" s="346"/>
    </row>
    <row r="6957" spans="1:14" ht="20.100000000000001" customHeight="1">
      <c r="A6957" s="346"/>
      <c r="B6957" s="346"/>
      <c r="C6957" s="346"/>
      <c r="D6957" s="346"/>
      <c r="E6957" s="347"/>
      <c r="F6957" s="346"/>
      <c r="G6957" s="346"/>
      <c r="H6957" s="346"/>
      <c r="I6957" s="346"/>
      <c r="J6957" s="346"/>
      <c r="K6957" s="346"/>
      <c r="L6957" s="348"/>
      <c r="M6957" s="346"/>
      <c r="N6957" s="346"/>
    </row>
    <row r="6958" spans="1:14" ht="20.100000000000001" customHeight="1">
      <c r="A6958" s="346"/>
      <c r="B6958" s="346"/>
      <c r="C6958" s="346"/>
      <c r="D6958" s="346"/>
      <c r="E6958" s="347"/>
      <c r="F6958" s="346"/>
      <c r="G6958" s="346"/>
      <c r="H6958" s="346"/>
      <c r="I6958" s="346"/>
      <c r="J6958" s="346"/>
      <c r="K6958" s="346"/>
      <c r="L6958" s="348"/>
      <c r="M6958" s="346"/>
      <c r="N6958" s="346"/>
    </row>
    <row r="6959" spans="1:14" ht="20.100000000000001" customHeight="1">
      <c r="A6959" s="346"/>
      <c r="B6959" s="346"/>
      <c r="C6959" s="346"/>
      <c r="D6959" s="346"/>
      <c r="E6959" s="346"/>
      <c r="F6959" s="346"/>
      <c r="G6959" s="346"/>
      <c r="H6959" s="346"/>
      <c r="I6959" s="346"/>
      <c r="J6959" s="346"/>
      <c r="K6959" s="346"/>
      <c r="L6959" s="348"/>
      <c r="M6959" s="346"/>
      <c r="N6959" s="346"/>
    </row>
    <row r="6960" spans="1:14" ht="20.100000000000001" customHeight="1">
      <c r="A6960" s="346"/>
      <c r="B6960" s="346"/>
      <c r="C6960" s="346"/>
      <c r="D6960" s="346"/>
      <c r="E6960" s="346"/>
      <c r="F6960" s="346"/>
      <c r="G6960" s="346"/>
      <c r="H6960" s="346"/>
      <c r="I6960" s="346"/>
      <c r="J6960" s="346"/>
      <c r="K6960" s="346"/>
      <c r="L6960" s="348"/>
      <c r="M6960" s="346"/>
      <c r="N6960" s="346"/>
    </row>
    <row r="6961" spans="1:14" ht="20.100000000000001" customHeight="1">
      <c r="A6961" s="346"/>
      <c r="B6961" s="346"/>
      <c r="C6961" s="346"/>
      <c r="D6961" s="346"/>
      <c r="E6961" s="346"/>
      <c r="F6961" s="346"/>
      <c r="G6961" s="346"/>
      <c r="H6961" s="346"/>
      <c r="I6961" s="346"/>
      <c r="J6961" s="346"/>
      <c r="K6961" s="346"/>
      <c r="L6961" s="348"/>
      <c r="M6961" s="346"/>
      <c r="N6961" s="346"/>
    </row>
    <row r="6962" spans="1:14" ht="20.100000000000001" customHeight="1">
      <c r="A6962" s="346"/>
      <c r="B6962" s="346"/>
      <c r="C6962" s="346"/>
      <c r="D6962" s="346"/>
      <c r="E6962" s="346"/>
      <c r="F6962" s="346"/>
      <c r="G6962" s="346"/>
      <c r="H6962" s="346"/>
      <c r="I6962" s="346"/>
      <c r="J6962" s="346"/>
      <c r="K6962" s="346"/>
      <c r="L6962" s="348"/>
      <c r="M6962" s="346"/>
      <c r="N6962" s="346"/>
    </row>
    <row r="6963" spans="1:14" ht="20.100000000000001" customHeight="1">
      <c r="A6963" s="346"/>
      <c r="B6963" s="346"/>
      <c r="C6963" s="346"/>
      <c r="D6963" s="346"/>
      <c r="E6963" s="346"/>
      <c r="F6963" s="346"/>
      <c r="G6963" s="346"/>
      <c r="H6963" s="346"/>
      <c r="I6963" s="346"/>
      <c r="J6963" s="346"/>
      <c r="K6963" s="346"/>
      <c r="L6963" s="348"/>
      <c r="M6963" s="346"/>
      <c r="N6963" s="346"/>
    </row>
    <row r="6964" spans="1:14" ht="20.100000000000001" customHeight="1">
      <c r="A6964" s="346"/>
      <c r="B6964" s="346"/>
      <c r="C6964" s="346"/>
      <c r="D6964" s="346"/>
      <c r="E6964" s="346"/>
      <c r="F6964" s="346"/>
      <c r="G6964" s="346"/>
      <c r="H6964" s="346"/>
      <c r="I6964" s="346"/>
      <c r="J6964" s="346"/>
      <c r="K6964" s="346"/>
      <c r="L6964" s="348"/>
      <c r="M6964" s="346"/>
      <c r="N6964" s="346"/>
    </row>
    <row r="6965" spans="1:14" ht="20.100000000000001" customHeight="1">
      <c r="A6965" s="346"/>
      <c r="B6965" s="346"/>
      <c r="C6965" s="346"/>
      <c r="D6965" s="346"/>
      <c r="E6965" s="346"/>
      <c r="F6965" s="346"/>
      <c r="G6965" s="346"/>
      <c r="H6965" s="346"/>
      <c r="I6965" s="346"/>
      <c r="J6965" s="346"/>
      <c r="K6965" s="346"/>
      <c r="L6965" s="348"/>
      <c r="M6965" s="346"/>
      <c r="N6965" s="346"/>
    </row>
    <row r="6966" spans="1:14" ht="20.100000000000001" customHeight="1">
      <c r="A6966" s="346"/>
      <c r="B6966" s="346"/>
      <c r="C6966" s="346"/>
      <c r="D6966" s="346"/>
      <c r="E6966" s="346"/>
      <c r="F6966" s="346"/>
      <c r="G6966" s="346"/>
      <c r="H6966" s="346"/>
      <c r="I6966" s="346"/>
      <c r="J6966" s="346"/>
      <c r="K6966" s="346"/>
      <c r="L6966" s="348"/>
      <c r="M6966" s="346"/>
      <c r="N6966" s="346"/>
    </row>
    <row r="6967" spans="1:14" ht="20.100000000000001" customHeight="1">
      <c r="A6967" s="346"/>
      <c r="B6967" s="346"/>
      <c r="C6967" s="346"/>
      <c r="D6967" s="346"/>
      <c r="E6967" s="346"/>
      <c r="F6967" s="346"/>
      <c r="G6967" s="346"/>
      <c r="H6967" s="346"/>
      <c r="I6967" s="346"/>
      <c r="J6967" s="346"/>
      <c r="K6967" s="346"/>
      <c r="L6967" s="348"/>
      <c r="M6967" s="346"/>
      <c r="N6967" s="346"/>
    </row>
    <row r="6968" spans="1:14" ht="20.100000000000001" customHeight="1">
      <c r="A6968" s="346"/>
      <c r="B6968" s="346"/>
      <c r="C6968" s="346"/>
      <c r="D6968" s="346"/>
      <c r="E6968" s="346"/>
      <c r="F6968" s="346"/>
      <c r="G6968" s="346"/>
      <c r="H6968" s="346"/>
      <c r="I6968" s="346"/>
      <c r="J6968" s="346"/>
      <c r="K6968" s="346"/>
      <c r="L6968" s="348"/>
      <c r="M6968" s="346"/>
      <c r="N6968" s="346"/>
    </row>
    <row r="6969" spans="1:14" ht="20.100000000000001" customHeight="1">
      <c r="A6969" s="346"/>
      <c r="B6969" s="346"/>
      <c r="C6969" s="346"/>
      <c r="D6969" s="346"/>
      <c r="E6969" s="346"/>
      <c r="F6969" s="346"/>
      <c r="G6969" s="346"/>
      <c r="H6969" s="346"/>
      <c r="I6969" s="346"/>
      <c r="J6969" s="346"/>
      <c r="K6969" s="346"/>
      <c r="L6969" s="348"/>
      <c r="M6969" s="346"/>
      <c r="N6969" s="346"/>
    </row>
    <row r="6970" spans="1:14" ht="20.100000000000001" customHeight="1">
      <c r="A6970" s="346"/>
      <c r="B6970" s="346"/>
      <c r="C6970" s="346"/>
      <c r="D6970" s="346"/>
      <c r="E6970" s="346"/>
      <c r="F6970" s="346"/>
      <c r="G6970" s="346"/>
      <c r="H6970" s="346"/>
      <c r="I6970" s="346"/>
      <c r="J6970" s="346"/>
      <c r="K6970" s="346"/>
      <c r="L6970" s="348"/>
      <c r="M6970" s="346"/>
      <c r="N6970" s="346"/>
    </row>
    <row r="6971" spans="1:14" ht="20.100000000000001" customHeight="1">
      <c r="A6971" s="346"/>
      <c r="B6971" s="346"/>
      <c r="C6971" s="346"/>
      <c r="D6971" s="346"/>
      <c r="E6971" s="346"/>
      <c r="F6971" s="346"/>
      <c r="G6971" s="346"/>
      <c r="H6971" s="346"/>
      <c r="I6971" s="346"/>
      <c r="J6971" s="346"/>
      <c r="K6971" s="346"/>
      <c r="L6971" s="348"/>
      <c r="M6971" s="346"/>
      <c r="N6971" s="346"/>
    </row>
    <row r="6972" spans="1:14" ht="20.100000000000001" customHeight="1">
      <c r="A6972" s="346"/>
      <c r="B6972" s="346"/>
      <c r="C6972" s="346"/>
      <c r="D6972" s="346"/>
      <c r="E6972" s="346"/>
      <c r="F6972" s="346"/>
      <c r="G6972" s="346"/>
      <c r="H6972" s="346"/>
      <c r="I6972" s="346"/>
      <c r="J6972" s="346"/>
      <c r="K6972" s="346"/>
      <c r="L6972" s="348"/>
      <c r="M6972" s="346"/>
      <c r="N6972" s="346"/>
    </row>
    <row r="6973" spans="1:14" ht="20.100000000000001" customHeight="1">
      <c r="A6973" s="346"/>
      <c r="B6973" s="346"/>
      <c r="C6973" s="346"/>
      <c r="D6973" s="346"/>
      <c r="E6973" s="346"/>
      <c r="F6973" s="346"/>
      <c r="G6973" s="346"/>
      <c r="H6973" s="346"/>
      <c r="I6973" s="346"/>
      <c r="J6973" s="346"/>
      <c r="K6973" s="346"/>
      <c r="L6973" s="348"/>
      <c r="M6973" s="346"/>
      <c r="N6973" s="346"/>
    </row>
    <row r="6974" spans="1:14" ht="20.100000000000001" customHeight="1">
      <c r="A6974" s="346"/>
      <c r="B6974" s="346"/>
      <c r="C6974" s="346"/>
      <c r="D6974" s="346"/>
      <c r="E6974" s="346"/>
      <c r="F6974" s="346"/>
      <c r="G6974" s="346"/>
      <c r="H6974" s="346"/>
      <c r="I6974" s="346"/>
      <c r="J6974" s="346"/>
      <c r="K6974" s="346"/>
      <c r="L6974" s="348"/>
      <c r="M6974" s="346"/>
      <c r="N6974" s="346"/>
    </row>
    <row r="6975" spans="1:14" ht="20.100000000000001" customHeight="1">
      <c r="A6975" s="346"/>
      <c r="B6975" s="346"/>
      <c r="C6975" s="346"/>
      <c r="D6975" s="346"/>
      <c r="E6975" s="346"/>
      <c r="F6975" s="346"/>
      <c r="G6975" s="346"/>
      <c r="H6975" s="346"/>
      <c r="I6975" s="346"/>
      <c r="J6975" s="346"/>
      <c r="K6975" s="346"/>
      <c r="L6975" s="348"/>
      <c r="M6975" s="346"/>
      <c r="N6975" s="346"/>
    </row>
    <row r="6976" spans="1:14" ht="20.100000000000001" customHeight="1">
      <c r="A6976" s="346"/>
      <c r="B6976" s="346"/>
      <c r="C6976" s="346"/>
      <c r="D6976" s="346"/>
      <c r="E6976" s="346"/>
      <c r="F6976" s="346"/>
      <c r="G6976" s="346"/>
      <c r="H6976" s="346"/>
      <c r="I6976" s="346"/>
      <c r="J6976" s="346"/>
      <c r="K6976" s="346"/>
      <c r="L6976" s="348"/>
      <c r="M6976" s="346"/>
      <c r="N6976" s="346"/>
    </row>
    <row r="6977" spans="1:14" ht="20.100000000000001" customHeight="1">
      <c r="A6977" s="346"/>
      <c r="B6977" s="346"/>
      <c r="C6977" s="346"/>
      <c r="D6977" s="346"/>
      <c r="E6977" s="346"/>
      <c r="F6977" s="346"/>
      <c r="G6977" s="346"/>
      <c r="H6977" s="346"/>
      <c r="I6977" s="346"/>
      <c r="J6977" s="346"/>
      <c r="K6977" s="346"/>
      <c r="L6977" s="348"/>
      <c r="M6977" s="346"/>
      <c r="N6977" s="346"/>
    </row>
    <row r="6978" spans="1:14" ht="20.100000000000001" customHeight="1">
      <c r="A6978" s="346"/>
      <c r="B6978" s="346"/>
      <c r="C6978" s="346"/>
      <c r="D6978" s="346"/>
      <c r="E6978" s="346"/>
      <c r="F6978" s="346"/>
      <c r="G6978" s="346"/>
      <c r="H6978" s="346"/>
      <c r="I6978" s="346"/>
      <c r="J6978" s="346"/>
      <c r="K6978" s="346"/>
      <c r="L6978" s="348"/>
      <c r="M6978" s="346"/>
      <c r="N6978" s="346"/>
    </row>
    <row r="6979" spans="1:14" ht="20.100000000000001" customHeight="1">
      <c r="A6979" s="346"/>
      <c r="B6979" s="346"/>
      <c r="C6979" s="346"/>
      <c r="D6979" s="346"/>
      <c r="E6979" s="346"/>
      <c r="F6979" s="346"/>
      <c r="G6979" s="346"/>
      <c r="H6979" s="346"/>
      <c r="I6979" s="346"/>
      <c r="J6979" s="346"/>
      <c r="K6979" s="346"/>
      <c r="L6979" s="348"/>
      <c r="M6979" s="346"/>
      <c r="N6979" s="346"/>
    </row>
    <row r="6980" spans="1:14" ht="20.100000000000001" customHeight="1">
      <c r="A6980" s="346"/>
      <c r="B6980" s="346"/>
      <c r="C6980" s="346"/>
      <c r="D6980" s="346"/>
      <c r="E6980" s="346"/>
      <c r="F6980" s="346"/>
      <c r="G6980" s="346"/>
      <c r="H6980" s="346"/>
      <c r="I6980" s="346"/>
      <c r="J6980" s="346"/>
      <c r="K6980" s="346"/>
      <c r="L6980" s="348"/>
      <c r="M6980" s="346"/>
      <c r="N6980" s="346"/>
    </row>
    <row r="6981" spans="1:14" ht="20.100000000000001" customHeight="1">
      <c r="A6981" s="346"/>
      <c r="B6981" s="346"/>
      <c r="C6981" s="346"/>
      <c r="D6981" s="346"/>
      <c r="E6981" s="346"/>
      <c r="F6981" s="346"/>
      <c r="G6981" s="346"/>
      <c r="H6981" s="346"/>
      <c r="I6981" s="346"/>
      <c r="J6981" s="346"/>
      <c r="K6981" s="346"/>
      <c r="L6981" s="348"/>
      <c r="M6981" s="346"/>
      <c r="N6981" s="346"/>
    </row>
    <row r="6982" spans="1:14" ht="20.100000000000001" customHeight="1">
      <c r="A6982" s="346"/>
      <c r="B6982" s="346"/>
      <c r="C6982" s="346"/>
      <c r="D6982" s="346"/>
      <c r="E6982" s="346"/>
      <c r="F6982" s="346"/>
      <c r="G6982" s="346"/>
      <c r="H6982" s="346"/>
      <c r="I6982" s="346"/>
      <c r="J6982" s="346"/>
      <c r="K6982" s="346"/>
      <c r="L6982" s="348"/>
      <c r="M6982" s="346"/>
      <c r="N6982" s="346"/>
    </row>
    <row r="6983" spans="1:14" ht="20.100000000000001" customHeight="1">
      <c r="A6983" s="346"/>
      <c r="B6983" s="346"/>
      <c r="C6983" s="346"/>
      <c r="D6983" s="346"/>
      <c r="E6983" s="346"/>
      <c r="F6983" s="346"/>
      <c r="G6983" s="346"/>
      <c r="H6983" s="346"/>
      <c r="I6983" s="346"/>
      <c r="J6983" s="346"/>
      <c r="K6983" s="346"/>
      <c r="L6983" s="348"/>
      <c r="M6983" s="346"/>
      <c r="N6983" s="346"/>
    </row>
    <row r="6984" spans="1:14" ht="20.100000000000001" customHeight="1">
      <c r="A6984" s="346"/>
      <c r="B6984" s="346"/>
      <c r="C6984" s="346"/>
      <c r="D6984" s="346"/>
      <c r="E6984" s="346"/>
      <c r="F6984" s="346"/>
      <c r="G6984" s="346"/>
      <c r="H6984" s="346"/>
      <c r="I6984" s="346"/>
      <c r="J6984" s="346"/>
      <c r="K6984" s="346"/>
      <c r="L6984" s="348"/>
      <c r="M6984" s="346"/>
      <c r="N6984" s="346"/>
    </row>
    <row r="6985" spans="1:14" ht="20.100000000000001" customHeight="1">
      <c r="A6985" s="346"/>
      <c r="B6985" s="346"/>
      <c r="C6985" s="346"/>
      <c r="D6985" s="346"/>
      <c r="E6985" s="346"/>
      <c r="F6985" s="346"/>
      <c r="G6985" s="346"/>
      <c r="H6985" s="346"/>
      <c r="I6985" s="346"/>
      <c r="J6985" s="346"/>
      <c r="K6985" s="346"/>
      <c r="L6985" s="348"/>
      <c r="M6985" s="346"/>
      <c r="N6985" s="346"/>
    </row>
    <row r="6986" spans="1:14" ht="20.100000000000001" customHeight="1">
      <c r="A6986" s="346"/>
      <c r="B6986" s="346"/>
      <c r="C6986" s="346"/>
      <c r="D6986" s="346"/>
      <c r="E6986" s="346"/>
      <c r="F6986" s="346"/>
      <c r="G6986" s="346"/>
      <c r="H6986" s="346"/>
      <c r="I6986" s="346"/>
      <c r="J6986" s="346"/>
      <c r="K6986" s="346"/>
      <c r="L6986" s="348"/>
      <c r="M6986" s="346"/>
      <c r="N6986" s="346"/>
    </row>
    <row r="6987" spans="1:14" ht="20.100000000000001" customHeight="1">
      <c r="A6987" s="346"/>
      <c r="B6987" s="346"/>
      <c r="C6987" s="346"/>
      <c r="D6987" s="346"/>
      <c r="E6987" s="346"/>
      <c r="F6987" s="346"/>
      <c r="G6987" s="346"/>
      <c r="H6987" s="346"/>
      <c r="I6987" s="346"/>
      <c r="J6987" s="346"/>
      <c r="K6987" s="346"/>
      <c r="L6987" s="348"/>
      <c r="M6987" s="346"/>
      <c r="N6987" s="346"/>
    </row>
    <row r="6988" spans="1:14" ht="20.100000000000001" customHeight="1">
      <c r="A6988" s="346"/>
      <c r="B6988" s="346"/>
      <c r="C6988" s="346"/>
      <c r="D6988" s="346"/>
      <c r="E6988" s="346"/>
      <c r="F6988" s="346"/>
      <c r="G6988" s="346"/>
      <c r="H6988" s="346"/>
      <c r="I6988" s="346"/>
      <c r="J6988" s="346"/>
      <c r="K6988" s="346"/>
      <c r="L6988" s="348"/>
      <c r="M6988" s="346"/>
      <c r="N6988" s="346"/>
    </row>
    <row r="6989" spans="1:14" ht="20.100000000000001" customHeight="1">
      <c r="A6989" s="346"/>
      <c r="B6989" s="346"/>
      <c r="C6989" s="346"/>
      <c r="D6989" s="346"/>
      <c r="E6989" s="346"/>
      <c r="F6989" s="346"/>
      <c r="G6989" s="346"/>
      <c r="H6989" s="346"/>
      <c r="I6989" s="346"/>
      <c r="J6989" s="346"/>
      <c r="K6989" s="346"/>
      <c r="L6989" s="348"/>
      <c r="M6989" s="346"/>
      <c r="N6989" s="346"/>
    </row>
    <row r="6990" spans="1:14" ht="20.100000000000001" customHeight="1">
      <c r="A6990" s="346"/>
      <c r="B6990" s="346"/>
      <c r="C6990" s="346"/>
      <c r="D6990" s="346"/>
      <c r="E6990" s="346"/>
      <c r="F6990" s="346"/>
      <c r="G6990" s="346"/>
      <c r="H6990" s="346"/>
      <c r="I6990" s="346"/>
      <c r="J6990" s="346"/>
      <c r="K6990" s="346"/>
      <c r="L6990" s="348"/>
      <c r="M6990" s="346"/>
      <c r="N6990" s="346"/>
    </row>
    <row r="6991" spans="1:14" ht="20.100000000000001" customHeight="1">
      <c r="A6991" s="346"/>
      <c r="B6991" s="346"/>
      <c r="C6991" s="346"/>
      <c r="D6991" s="346"/>
      <c r="E6991" s="346"/>
      <c r="F6991" s="346"/>
      <c r="G6991" s="346"/>
      <c r="H6991" s="346"/>
      <c r="I6991" s="346"/>
      <c r="J6991" s="346"/>
      <c r="K6991" s="346"/>
      <c r="L6991" s="348"/>
      <c r="M6991" s="346"/>
      <c r="N6991" s="346"/>
    </row>
    <row r="6992" spans="1:14" ht="20.100000000000001" customHeight="1">
      <c r="A6992" s="346"/>
      <c r="B6992" s="346"/>
      <c r="C6992" s="346"/>
      <c r="D6992" s="346"/>
      <c r="E6992" s="346"/>
      <c r="F6992" s="346"/>
      <c r="G6992" s="346"/>
      <c r="H6992" s="346"/>
      <c r="I6992" s="346"/>
      <c r="J6992" s="346"/>
      <c r="K6992" s="346"/>
      <c r="L6992" s="348"/>
      <c r="M6992" s="346"/>
      <c r="N6992" s="346"/>
    </row>
    <row r="6993" spans="1:14" ht="20.100000000000001" customHeight="1">
      <c r="A6993" s="346"/>
      <c r="B6993" s="346"/>
      <c r="C6993" s="346"/>
      <c r="D6993" s="346"/>
      <c r="E6993" s="346"/>
      <c r="F6993" s="346"/>
      <c r="G6993" s="346"/>
      <c r="H6993" s="346"/>
      <c r="I6993" s="346"/>
      <c r="J6993" s="346"/>
      <c r="K6993" s="346"/>
      <c r="L6993" s="348"/>
      <c r="M6993" s="346"/>
      <c r="N6993" s="346"/>
    </row>
    <row r="6994" spans="1:14" ht="20.100000000000001" customHeight="1">
      <c r="A6994" s="346"/>
      <c r="B6994" s="346"/>
      <c r="C6994" s="346"/>
      <c r="D6994" s="346"/>
      <c r="E6994" s="346"/>
      <c r="F6994" s="346"/>
      <c r="G6994" s="346"/>
      <c r="H6994" s="346"/>
      <c r="I6994" s="346"/>
      <c r="J6994" s="346"/>
      <c r="K6994" s="346"/>
      <c r="L6994" s="348"/>
      <c r="M6994" s="346"/>
      <c r="N6994" s="346"/>
    </row>
    <row r="6995" spans="1:14" ht="20.100000000000001" customHeight="1">
      <c r="A6995" s="346"/>
      <c r="B6995" s="346"/>
      <c r="C6995" s="346"/>
      <c r="D6995" s="346"/>
      <c r="E6995" s="346"/>
      <c r="F6995" s="346"/>
      <c r="G6995" s="346"/>
      <c r="H6995" s="346"/>
      <c r="I6995" s="346"/>
      <c r="J6995" s="346"/>
      <c r="K6995" s="346"/>
      <c r="L6995" s="348"/>
      <c r="M6995" s="346"/>
      <c r="N6995" s="346"/>
    </row>
    <row r="6996" spans="1:14" ht="20.100000000000001" customHeight="1">
      <c r="A6996" s="346"/>
      <c r="B6996" s="346"/>
      <c r="C6996" s="346"/>
      <c r="D6996" s="346"/>
      <c r="E6996" s="346"/>
      <c r="F6996" s="346"/>
      <c r="G6996" s="346"/>
      <c r="H6996" s="346"/>
      <c r="I6996" s="346"/>
      <c r="J6996" s="346"/>
      <c r="K6996" s="346"/>
      <c r="L6996" s="348"/>
      <c r="M6996" s="346"/>
      <c r="N6996" s="346"/>
    </row>
    <row r="6997" spans="1:14" ht="20.100000000000001" customHeight="1">
      <c r="A6997" s="346"/>
      <c r="B6997" s="346"/>
      <c r="C6997" s="346"/>
      <c r="D6997" s="346"/>
      <c r="E6997" s="346"/>
      <c r="F6997" s="346"/>
      <c r="G6997" s="346"/>
      <c r="H6997" s="346"/>
      <c r="I6997" s="346"/>
      <c r="J6997" s="346"/>
      <c r="K6997" s="346"/>
      <c r="L6997" s="348"/>
      <c r="M6997" s="346"/>
      <c r="N6997" s="346"/>
    </row>
    <row r="6998" spans="1:14" ht="20.100000000000001" customHeight="1">
      <c r="A6998" s="346"/>
      <c r="B6998" s="346"/>
      <c r="C6998" s="346"/>
      <c r="D6998" s="346"/>
      <c r="E6998" s="346"/>
      <c r="F6998" s="346"/>
      <c r="G6998" s="346"/>
      <c r="H6998" s="346"/>
      <c r="I6998" s="346"/>
      <c r="J6998" s="346"/>
      <c r="K6998" s="346"/>
      <c r="L6998" s="348"/>
      <c r="M6998" s="346"/>
      <c r="N6998" s="346"/>
    </row>
    <row r="6999" spans="1:14" ht="20.100000000000001" customHeight="1">
      <c r="A6999" s="346"/>
      <c r="B6999" s="346"/>
      <c r="C6999" s="346"/>
      <c r="D6999" s="346"/>
      <c r="E6999" s="346"/>
      <c r="F6999" s="346"/>
      <c r="G6999" s="346"/>
      <c r="H6999" s="346"/>
      <c r="I6999" s="346"/>
      <c r="J6999" s="346"/>
      <c r="K6999" s="346"/>
      <c r="L6999" s="348"/>
      <c r="M6999" s="346"/>
      <c r="N6999" s="346"/>
    </row>
    <row r="7000" spans="1:14" ht="20.100000000000001" customHeight="1">
      <c r="A7000" s="346"/>
      <c r="B7000" s="346"/>
      <c r="C7000" s="346"/>
      <c r="D7000" s="346"/>
      <c r="E7000" s="346"/>
      <c r="F7000" s="346"/>
      <c r="G7000" s="346"/>
      <c r="H7000" s="346"/>
      <c r="I7000" s="346"/>
      <c r="J7000" s="346"/>
      <c r="K7000" s="346"/>
      <c r="L7000" s="348"/>
      <c r="M7000" s="346"/>
      <c r="N7000" s="346"/>
    </row>
    <row r="7001" spans="1:14" ht="20.100000000000001" customHeight="1">
      <c r="A7001" s="346"/>
      <c r="B7001" s="346"/>
      <c r="C7001" s="346"/>
      <c r="D7001" s="346"/>
      <c r="E7001" s="346"/>
      <c r="F7001" s="346"/>
      <c r="G7001" s="346"/>
      <c r="H7001" s="346"/>
      <c r="I7001" s="346"/>
      <c r="J7001" s="346"/>
      <c r="K7001" s="346"/>
      <c r="L7001" s="348"/>
      <c r="M7001" s="346"/>
      <c r="N7001" s="346"/>
    </row>
    <row r="7002" spans="1:14" ht="20.100000000000001" customHeight="1">
      <c r="A7002" s="346"/>
      <c r="B7002" s="346"/>
      <c r="C7002" s="346"/>
      <c r="D7002" s="346"/>
      <c r="E7002" s="346"/>
      <c r="F7002" s="346"/>
      <c r="G7002" s="346"/>
      <c r="H7002" s="346"/>
      <c r="I7002" s="346"/>
      <c r="J7002" s="346"/>
      <c r="K7002" s="346"/>
      <c r="L7002" s="348"/>
      <c r="M7002" s="346"/>
      <c r="N7002" s="346"/>
    </row>
    <row r="7003" spans="1:14" ht="20.100000000000001" customHeight="1">
      <c r="A7003" s="346"/>
      <c r="B7003" s="346"/>
      <c r="C7003" s="346"/>
      <c r="D7003" s="346"/>
      <c r="E7003" s="346"/>
      <c r="F7003" s="346"/>
      <c r="G7003" s="346"/>
      <c r="H7003" s="346"/>
      <c r="I7003" s="346"/>
      <c r="J7003" s="346"/>
      <c r="K7003" s="346"/>
      <c r="L7003" s="348"/>
      <c r="M7003" s="346"/>
      <c r="N7003" s="346"/>
    </row>
    <row r="7004" spans="1:14" ht="20.100000000000001" customHeight="1">
      <c r="A7004" s="346"/>
      <c r="B7004" s="346"/>
      <c r="C7004" s="346"/>
      <c r="D7004" s="346"/>
      <c r="E7004" s="346"/>
      <c r="F7004" s="346"/>
      <c r="G7004" s="346"/>
      <c r="H7004" s="346"/>
      <c r="I7004" s="346"/>
      <c r="J7004" s="346"/>
      <c r="K7004" s="346"/>
      <c r="L7004" s="348"/>
      <c r="M7004" s="346"/>
      <c r="N7004" s="346"/>
    </row>
    <row r="7005" spans="1:14" ht="20.100000000000001" customHeight="1">
      <c r="A7005" s="346"/>
      <c r="B7005" s="346"/>
      <c r="C7005" s="346"/>
      <c r="D7005" s="346"/>
      <c r="E7005" s="346"/>
      <c r="F7005" s="346"/>
      <c r="G7005" s="346"/>
      <c r="H7005" s="346"/>
      <c r="I7005" s="346"/>
      <c r="J7005" s="346"/>
      <c r="K7005" s="346"/>
      <c r="L7005" s="348"/>
      <c r="M7005" s="346"/>
      <c r="N7005" s="346"/>
    </row>
    <row r="7006" spans="1:14" ht="20.100000000000001" customHeight="1">
      <c r="A7006" s="346"/>
      <c r="B7006" s="346"/>
      <c r="C7006" s="346"/>
      <c r="D7006" s="346"/>
      <c r="E7006" s="346"/>
      <c r="F7006" s="346"/>
      <c r="G7006" s="346"/>
      <c r="H7006" s="346"/>
      <c r="I7006" s="346"/>
      <c r="J7006" s="346"/>
      <c r="K7006" s="346"/>
      <c r="L7006" s="348"/>
      <c r="M7006" s="346"/>
      <c r="N7006" s="346"/>
    </row>
    <row r="7007" spans="1:14" ht="20.100000000000001" customHeight="1">
      <c r="A7007" s="346"/>
      <c r="B7007" s="346"/>
      <c r="C7007" s="346"/>
      <c r="D7007" s="346"/>
      <c r="E7007" s="346"/>
      <c r="F7007" s="346"/>
      <c r="G7007" s="346"/>
      <c r="H7007" s="346"/>
      <c r="I7007" s="346"/>
      <c r="J7007" s="346"/>
      <c r="K7007" s="346"/>
      <c r="L7007" s="348"/>
      <c r="M7007" s="346"/>
      <c r="N7007" s="346"/>
    </row>
    <row r="7008" spans="1:14" ht="20.100000000000001" customHeight="1">
      <c r="A7008" s="346"/>
      <c r="B7008" s="346"/>
      <c r="C7008" s="346"/>
      <c r="D7008" s="346"/>
      <c r="E7008" s="346"/>
      <c r="F7008" s="346"/>
      <c r="G7008" s="346"/>
      <c r="H7008" s="346"/>
      <c r="I7008" s="346"/>
      <c r="J7008" s="346"/>
      <c r="K7008" s="346"/>
      <c r="L7008" s="348"/>
      <c r="M7008" s="346"/>
      <c r="N7008" s="346"/>
    </row>
    <row r="7009" spans="1:14" ht="20.100000000000001" customHeight="1">
      <c r="A7009" s="346"/>
      <c r="B7009" s="346"/>
      <c r="C7009" s="346"/>
      <c r="D7009" s="346"/>
      <c r="E7009" s="346"/>
      <c r="F7009" s="346"/>
      <c r="G7009" s="346"/>
      <c r="H7009" s="346"/>
      <c r="I7009" s="346"/>
      <c r="J7009" s="346"/>
      <c r="K7009" s="346"/>
      <c r="L7009" s="348"/>
      <c r="M7009" s="346"/>
      <c r="N7009" s="346"/>
    </row>
    <row r="7010" spans="1:14" ht="20.100000000000001" customHeight="1">
      <c r="A7010" s="346"/>
      <c r="B7010" s="346"/>
      <c r="C7010" s="346"/>
      <c r="D7010" s="346"/>
      <c r="E7010" s="346"/>
      <c r="F7010" s="346"/>
      <c r="G7010" s="346"/>
      <c r="H7010" s="346"/>
      <c r="I7010" s="346"/>
      <c r="J7010" s="346"/>
      <c r="K7010" s="346"/>
      <c r="L7010" s="348"/>
      <c r="M7010" s="346"/>
      <c r="N7010" s="346"/>
    </row>
    <row r="7011" spans="1:14" ht="20.100000000000001" customHeight="1">
      <c r="A7011" s="346"/>
      <c r="B7011" s="346"/>
      <c r="C7011" s="346"/>
      <c r="D7011" s="346"/>
      <c r="E7011" s="346"/>
      <c r="F7011" s="346"/>
      <c r="G7011" s="346"/>
      <c r="H7011" s="346"/>
      <c r="I7011" s="346"/>
      <c r="J7011" s="346"/>
      <c r="K7011" s="346"/>
      <c r="L7011" s="348"/>
      <c r="M7011" s="346"/>
      <c r="N7011" s="346"/>
    </row>
    <row r="7012" spans="1:14" ht="20.100000000000001" customHeight="1">
      <c r="A7012" s="346"/>
      <c r="B7012" s="346"/>
      <c r="C7012" s="346"/>
      <c r="D7012" s="346"/>
      <c r="E7012" s="346"/>
      <c r="F7012" s="346"/>
      <c r="G7012" s="346"/>
      <c r="H7012" s="346"/>
      <c r="I7012" s="346"/>
      <c r="J7012" s="346"/>
      <c r="K7012" s="346"/>
      <c r="L7012" s="348"/>
      <c r="M7012" s="346"/>
      <c r="N7012" s="346"/>
    </row>
    <row r="7013" spans="1:14" ht="20.100000000000001" customHeight="1">
      <c r="A7013" s="346"/>
      <c r="B7013" s="346"/>
      <c r="C7013" s="346"/>
      <c r="D7013" s="346"/>
      <c r="E7013" s="346"/>
      <c r="F7013" s="346"/>
      <c r="G7013" s="346"/>
      <c r="H7013" s="346"/>
      <c r="I7013" s="346"/>
      <c r="J7013" s="346"/>
      <c r="K7013" s="346"/>
      <c r="L7013" s="348"/>
      <c r="M7013" s="346"/>
      <c r="N7013" s="346"/>
    </row>
    <row r="7014" spans="1:14" ht="20.100000000000001" customHeight="1">
      <c r="A7014" s="346"/>
      <c r="B7014" s="346"/>
      <c r="C7014" s="346"/>
      <c r="D7014" s="346"/>
      <c r="E7014" s="346"/>
      <c r="F7014" s="346"/>
      <c r="G7014" s="346"/>
      <c r="H7014" s="346"/>
      <c r="I7014" s="346"/>
      <c r="J7014" s="346"/>
      <c r="K7014" s="346"/>
      <c r="L7014" s="348"/>
      <c r="M7014" s="346"/>
      <c r="N7014" s="346"/>
    </row>
    <row r="7015" spans="1:14" ht="20.100000000000001" customHeight="1">
      <c r="A7015" s="346"/>
      <c r="B7015" s="346"/>
      <c r="C7015" s="346"/>
      <c r="D7015" s="346"/>
      <c r="E7015" s="346"/>
      <c r="F7015" s="346"/>
      <c r="G7015" s="346"/>
      <c r="H7015" s="346"/>
      <c r="I7015" s="346"/>
      <c r="J7015" s="346"/>
      <c r="K7015" s="346"/>
      <c r="L7015" s="348"/>
      <c r="M7015" s="346"/>
      <c r="N7015" s="346"/>
    </row>
    <row r="7016" spans="1:14" ht="20.100000000000001" customHeight="1">
      <c r="A7016" s="346"/>
      <c r="B7016" s="346"/>
      <c r="C7016" s="346"/>
      <c r="D7016" s="346"/>
      <c r="E7016" s="346"/>
      <c r="F7016" s="346"/>
      <c r="G7016" s="346"/>
      <c r="H7016" s="346"/>
      <c r="I7016" s="346"/>
      <c r="J7016" s="346"/>
      <c r="K7016" s="346"/>
      <c r="L7016" s="348"/>
      <c r="M7016" s="346"/>
      <c r="N7016" s="346"/>
    </row>
    <row r="7017" spans="1:14" ht="20.100000000000001" customHeight="1">
      <c r="A7017" s="346"/>
      <c r="B7017" s="346"/>
      <c r="C7017" s="346"/>
      <c r="D7017" s="346"/>
      <c r="E7017" s="346"/>
      <c r="F7017" s="346"/>
      <c r="G7017" s="346"/>
      <c r="H7017" s="346"/>
      <c r="I7017" s="346"/>
      <c r="J7017" s="346"/>
      <c r="K7017" s="346"/>
      <c r="L7017" s="348"/>
      <c r="M7017" s="346"/>
      <c r="N7017" s="346"/>
    </row>
    <row r="7018" spans="1:14" ht="20.100000000000001" customHeight="1">
      <c r="A7018" s="346"/>
      <c r="B7018" s="346"/>
      <c r="C7018" s="346"/>
      <c r="D7018" s="346"/>
      <c r="E7018" s="346"/>
      <c r="F7018" s="346"/>
      <c r="G7018" s="346"/>
      <c r="H7018" s="346"/>
      <c r="I7018" s="346"/>
      <c r="J7018" s="346"/>
      <c r="K7018" s="346"/>
      <c r="L7018" s="348"/>
      <c r="M7018" s="346"/>
      <c r="N7018" s="346"/>
    </row>
    <row r="7019" spans="1:14" ht="20.100000000000001" customHeight="1">
      <c r="A7019" s="346"/>
      <c r="B7019" s="346"/>
      <c r="C7019" s="346"/>
      <c r="D7019" s="346"/>
      <c r="E7019" s="346"/>
      <c r="F7019" s="346"/>
      <c r="G7019" s="346"/>
      <c r="H7019" s="346"/>
      <c r="I7019" s="346"/>
      <c r="J7019" s="346"/>
      <c r="K7019" s="346"/>
      <c r="L7019" s="348"/>
      <c r="M7019" s="346"/>
      <c r="N7019" s="346"/>
    </row>
    <row r="7020" spans="1:14" ht="20.100000000000001" customHeight="1">
      <c r="A7020" s="346"/>
      <c r="B7020" s="346"/>
      <c r="C7020" s="346"/>
      <c r="D7020" s="346"/>
      <c r="E7020" s="346"/>
      <c r="F7020" s="346"/>
      <c r="G7020" s="346"/>
      <c r="H7020" s="346"/>
      <c r="I7020" s="346"/>
      <c r="J7020" s="346"/>
      <c r="K7020" s="346"/>
      <c r="L7020" s="348"/>
      <c r="M7020" s="346"/>
      <c r="N7020" s="346"/>
    </row>
    <row r="7021" spans="1:14" ht="20.100000000000001" customHeight="1">
      <c r="A7021" s="346"/>
      <c r="B7021" s="346"/>
      <c r="C7021" s="346"/>
      <c r="D7021" s="346"/>
      <c r="E7021" s="346"/>
      <c r="F7021" s="346"/>
      <c r="G7021" s="346"/>
      <c r="H7021" s="346"/>
      <c r="I7021" s="346"/>
      <c r="J7021" s="346"/>
      <c r="K7021" s="346"/>
      <c r="L7021" s="348"/>
      <c r="M7021" s="346"/>
      <c r="N7021" s="346"/>
    </row>
    <row r="7022" spans="1:14" ht="20.100000000000001" customHeight="1">
      <c r="A7022" s="346"/>
      <c r="B7022" s="346"/>
      <c r="C7022" s="346"/>
      <c r="D7022" s="346"/>
      <c r="E7022" s="346"/>
      <c r="F7022" s="346"/>
      <c r="G7022" s="346"/>
      <c r="H7022" s="346"/>
      <c r="I7022" s="346"/>
      <c r="J7022" s="346"/>
      <c r="K7022" s="346"/>
      <c r="L7022" s="348"/>
      <c r="M7022" s="346"/>
      <c r="N7022" s="346"/>
    </row>
    <row r="7023" spans="1:14" ht="20.100000000000001" customHeight="1">
      <c r="A7023" s="346"/>
      <c r="B7023" s="346"/>
      <c r="C7023" s="346"/>
      <c r="D7023" s="346"/>
      <c r="E7023" s="346"/>
      <c r="F7023" s="346"/>
      <c r="G7023" s="346"/>
      <c r="H7023" s="346"/>
      <c r="I7023" s="346"/>
      <c r="J7023" s="346"/>
      <c r="K7023" s="346"/>
      <c r="L7023" s="348"/>
      <c r="M7023" s="346"/>
      <c r="N7023" s="346"/>
    </row>
    <row r="7024" spans="1:14" ht="20.100000000000001" customHeight="1">
      <c r="A7024" s="346"/>
      <c r="B7024" s="346"/>
      <c r="C7024" s="346"/>
      <c r="D7024" s="346"/>
      <c r="E7024" s="346"/>
      <c r="F7024" s="346"/>
      <c r="G7024" s="346"/>
      <c r="H7024" s="346"/>
      <c r="I7024" s="346"/>
      <c r="J7024" s="346"/>
      <c r="K7024" s="346"/>
      <c r="L7024" s="348"/>
      <c r="M7024" s="346"/>
      <c r="N7024" s="346"/>
    </row>
    <row r="7025" spans="1:14" ht="20.100000000000001" customHeight="1">
      <c r="A7025" s="346"/>
      <c r="B7025" s="346"/>
      <c r="C7025" s="346"/>
      <c r="D7025" s="346"/>
      <c r="E7025" s="346"/>
      <c r="F7025" s="346"/>
      <c r="G7025" s="346"/>
      <c r="H7025" s="346"/>
      <c r="I7025" s="346"/>
      <c r="J7025" s="346"/>
      <c r="K7025" s="346"/>
      <c r="L7025" s="348"/>
      <c r="M7025" s="346"/>
      <c r="N7025" s="346"/>
    </row>
    <row r="7026" spans="1:14" ht="20.100000000000001" customHeight="1">
      <c r="A7026" s="346"/>
      <c r="B7026" s="346"/>
      <c r="C7026" s="346"/>
      <c r="D7026" s="346"/>
      <c r="E7026" s="346"/>
      <c r="F7026" s="346"/>
      <c r="G7026" s="346"/>
      <c r="H7026" s="346"/>
      <c r="I7026" s="346"/>
      <c r="J7026" s="346"/>
      <c r="K7026" s="346"/>
      <c r="L7026" s="348"/>
      <c r="M7026" s="346"/>
      <c r="N7026" s="346"/>
    </row>
    <row r="7027" spans="1:14" ht="20.100000000000001" customHeight="1">
      <c r="A7027" s="346"/>
      <c r="B7027" s="346"/>
      <c r="C7027" s="346"/>
      <c r="D7027" s="346"/>
      <c r="E7027" s="346"/>
      <c r="F7027" s="346"/>
      <c r="G7027" s="346"/>
      <c r="H7027" s="346"/>
      <c r="I7027" s="346"/>
      <c r="J7027" s="346"/>
      <c r="K7027" s="346"/>
      <c r="L7027" s="348"/>
      <c r="M7027" s="346"/>
      <c r="N7027" s="346"/>
    </row>
    <row r="7028" spans="1:14" ht="20.100000000000001" customHeight="1">
      <c r="A7028" s="346"/>
      <c r="B7028" s="346"/>
      <c r="C7028" s="346"/>
      <c r="D7028" s="346"/>
      <c r="E7028" s="346"/>
      <c r="F7028" s="346"/>
      <c r="G7028" s="346"/>
      <c r="H7028" s="346"/>
      <c r="I7028" s="346"/>
      <c r="J7028" s="346"/>
      <c r="K7028" s="346"/>
      <c r="L7028" s="348"/>
      <c r="M7028" s="346"/>
      <c r="N7028" s="346"/>
    </row>
    <row r="7029" spans="1:14" ht="20.100000000000001" customHeight="1">
      <c r="A7029" s="346"/>
      <c r="B7029" s="346"/>
      <c r="C7029" s="346"/>
      <c r="D7029" s="346"/>
      <c r="E7029" s="346"/>
      <c r="F7029" s="346"/>
      <c r="G7029" s="346"/>
      <c r="H7029" s="346"/>
      <c r="I7029" s="346"/>
      <c r="J7029" s="346"/>
      <c r="K7029" s="346"/>
      <c r="L7029" s="348"/>
      <c r="M7029" s="346"/>
      <c r="N7029" s="346"/>
    </row>
    <row r="7030" spans="1:14" ht="20.100000000000001" customHeight="1">
      <c r="A7030" s="346"/>
      <c r="B7030" s="346"/>
      <c r="C7030" s="346"/>
      <c r="D7030" s="346"/>
      <c r="E7030" s="347"/>
      <c r="F7030" s="346"/>
      <c r="G7030" s="346"/>
      <c r="H7030" s="346"/>
      <c r="I7030" s="346"/>
      <c r="J7030" s="346"/>
      <c r="K7030" s="346"/>
      <c r="L7030" s="348"/>
      <c r="M7030" s="346"/>
      <c r="N7030" s="346"/>
    </row>
    <row r="7031" spans="1:14" ht="20.100000000000001" customHeight="1">
      <c r="A7031" s="346"/>
      <c r="B7031" s="346"/>
      <c r="C7031" s="346"/>
      <c r="D7031" s="346"/>
      <c r="E7031" s="347"/>
      <c r="F7031" s="346"/>
      <c r="G7031" s="346"/>
      <c r="H7031" s="346"/>
      <c r="I7031" s="346"/>
      <c r="J7031" s="346"/>
      <c r="K7031" s="346"/>
      <c r="L7031" s="348"/>
      <c r="M7031" s="346"/>
      <c r="N7031" s="346"/>
    </row>
    <row r="7032" spans="1:14" ht="20.100000000000001" customHeight="1">
      <c r="A7032" s="346"/>
      <c r="B7032" s="346"/>
      <c r="C7032" s="346"/>
      <c r="D7032" s="346"/>
      <c r="E7032" s="347"/>
      <c r="F7032" s="346"/>
      <c r="G7032" s="346"/>
      <c r="H7032" s="346"/>
      <c r="I7032" s="346"/>
      <c r="J7032" s="346"/>
      <c r="K7032" s="346"/>
      <c r="L7032" s="348"/>
      <c r="M7032" s="346"/>
      <c r="N7032" s="346"/>
    </row>
    <row r="7033" spans="1:14" ht="20.100000000000001" customHeight="1">
      <c r="A7033" s="346"/>
      <c r="B7033" s="346"/>
      <c r="C7033" s="346"/>
      <c r="D7033" s="346"/>
      <c r="E7033" s="347"/>
      <c r="F7033" s="346"/>
      <c r="G7033" s="346"/>
      <c r="H7033" s="346"/>
      <c r="I7033" s="346"/>
      <c r="J7033" s="346"/>
      <c r="K7033" s="346"/>
      <c r="L7033" s="348"/>
      <c r="M7033" s="346"/>
      <c r="N7033" s="346"/>
    </row>
    <row r="7034" spans="1:14" ht="20.100000000000001" customHeight="1">
      <c r="A7034" s="346"/>
      <c r="B7034" s="346"/>
      <c r="C7034" s="346"/>
      <c r="D7034" s="346"/>
      <c r="E7034" s="347"/>
      <c r="F7034" s="346"/>
      <c r="G7034" s="346"/>
      <c r="H7034" s="346"/>
      <c r="I7034" s="346"/>
      <c r="J7034" s="346"/>
      <c r="K7034" s="346"/>
      <c r="L7034" s="348"/>
      <c r="M7034" s="346"/>
      <c r="N7034" s="346"/>
    </row>
    <row r="7035" spans="1:14" ht="20.100000000000001" customHeight="1">
      <c r="A7035" s="346"/>
      <c r="B7035" s="346"/>
      <c r="C7035" s="346"/>
      <c r="D7035" s="346"/>
      <c r="E7035" s="347"/>
      <c r="F7035" s="346"/>
      <c r="G7035" s="346"/>
      <c r="H7035" s="346"/>
      <c r="I7035" s="346"/>
      <c r="J7035" s="346"/>
      <c r="K7035" s="346"/>
      <c r="L7035" s="348"/>
      <c r="M7035" s="346"/>
      <c r="N7035" s="346"/>
    </row>
    <row r="7036" spans="1:14" ht="20.100000000000001" customHeight="1">
      <c r="A7036" s="346"/>
      <c r="B7036" s="346"/>
      <c r="C7036" s="346"/>
      <c r="D7036" s="346"/>
      <c r="E7036" s="347"/>
      <c r="F7036" s="346"/>
      <c r="G7036" s="346"/>
      <c r="H7036" s="346"/>
      <c r="I7036" s="346"/>
      <c r="J7036" s="346"/>
      <c r="K7036" s="346"/>
      <c r="L7036" s="348"/>
      <c r="M7036" s="346"/>
      <c r="N7036" s="346"/>
    </row>
    <row r="7037" spans="1:14" ht="20.100000000000001" customHeight="1">
      <c r="A7037" s="346"/>
      <c r="B7037" s="346"/>
      <c r="C7037" s="346"/>
      <c r="D7037" s="346"/>
      <c r="E7037" s="347"/>
      <c r="F7037" s="346"/>
      <c r="G7037" s="346"/>
      <c r="H7037" s="346"/>
      <c r="I7037" s="346"/>
      <c r="J7037" s="346"/>
      <c r="K7037" s="346"/>
      <c r="L7037" s="348"/>
      <c r="M7037" s="346"/>
      <c r="N7037" s="346"/>
    </row>
    <row r="7038" spans="1:14" ht="20.100000000000001" customHeight="1">
      <c r="A7038" s="346"/>
      <c r="B7038" s="346"/>
      <c r="C7038" s="346"/>
      <c r="D7038" s="346"/>
      <c r="E7038" s="347"/>
      <c r="F7038" s="346"/>
      <c r="G7038" s="346"/>
      <c r="H7038" s="346"/>
      <c r="I7038" s="346"/>
      <c r="J7038" s="346"/>
      <c r="K7038" s="346"/>
      <c r="L7038" s="348"/>
      <c r="M7038" s="346"/>
      <c r="N7038" s="346"/>
    </row>
    <row r="7039" spans="1:14" ht="20.100000000000001" customHeight="1">
      <c r="A7039" s="346"/>
      <c r="B7039" s="346"/>
      <c r="C7039" s="346"/>
      <c r="D7039" s="346"/>
      <c r="E7039" s="347"/>
      <c r="F7039" s="346"/>
      <c r="G7039" s="346"/>
      <c r="H7039" s="346"/>
      <c r="I7039" s="346"/>
      <c r="J7039" s="346"/>
      <c r="K7039" s="346"/>
      <c r="L7039" s="348"/>
      <c r="M7039" s="346"/>
      <c r="N7039" s="346"/>
    </row>
    <row r="7040" spans="1:14" ht="20.100000000000001" customHeight="1">
      <c r="A7040" s="346"/>
      <c r="B7040" s="346"/>
      <c r="C7040" s="346"/>
      <c r="D7040" s="346"/>
      <c r="E7040" s="347"/>
      <c r="F7040" s="346"/>
      <c r="G7040" s="346"/>
      <c r="H7040" s="346"/>
      <c r="I7040" s="346"/>
      <c r="J7040" s="346"/>
      <c r="K7040" s="346"/>
      <c r="L7040" s="348"/>
      <c r="M7040" s="346"/>
      <c r="N7040" s="346"/>
    </row>
    <row r="7041" spans="1:14" ht="20.100000000000001" customHeight="1">
      <c r="A7041" s="346"/>
      <c r="B7041" s="346"/>
      <c r="C7041" s="346"/>
      <c r="D7041" s="346"/>
      <c r="E7041" s="347"/>
      <c r="F7041" s="346"/>
      <c r="G7041" s="346"/>
      <c r="H7041" s="346"/>
      <c r="I7041" s="346"/>
      <c r="J7041" s="346"/>
      <c r="K7041" s="346"/>
      <c r="L7041" s="348"/>
      <c r="M7041" s="346"/>
      <c r="N7041" s="346"/>
    </row>
    <row r="7042" spans="1:14" ht="20.100000000000001" customHeight="1">
      <c r="A7042" s="346"/>
      <c r="B7042" s="346"/>
      <c r="C7042" s="346"/>
      <c r="D7042" s="346"/>
      <c r="E7042" s="346"/>
      <c r="F7042" s="346"/>
      <c r="G7042" s="346"/>
      <c r="H7042" s="346"/>
      <c r="I7042" s="346"/>
      <c r="J7042" s="346"/>
      <c r="K7042" s="346"/>
      <c r="L7042" s="348"/>
      <c r="M7042" s="346"/>
      <c r="N7042" s="346"/>
    </row>
    <row r="7043" spans="1:14" ht="20.100000000000001" customHeight="1">
      <c r="A7043" s="346"/>
      <c r="B7043" s="346"/>
      <c r="C7043" s="346"/>
      <c r="D7043" s="346"/>
      <c r="E7043" s="346"/>
      <c r="F7043" s="346"/>
      <c r="G7043" s="346"/>
      <c r="H7043" s="346"/>
      <c r="I7043" s="346"/>
      <c r="J7043" s="346"/>
      <c r="K7043" s="346"/>
      <c r="L7043" s="348"/>
      <c r="M7043" s="346"/>
      <c r="N7043" s="346"/>
    </row>
    <row r="7044" spans="1:14" ht="20.100000000000001" customHeight="1">
      <c r="A7044" s="346"/>
      <c r="B7044" s="346"/>
      <c r="C7044" s="346"/>
      <c r="D7044" s="346"/>
      <c r="E7044" s="346"/>
      <c r="F7044" s="346"/>
      <c r="G7044" s="346"/>
      <c r="H7044" s="346"/>
      <c r="I7044" s="346"/>
      <c r="J7044" s="346"/>
      <c r="K7044" s="346"/>
      <c r="L7044" s="348"/>
      <c r="M7044" s="346"/>
      <c r="N7044" s="346"/>
    </row>
    <row r="7045" spans="1:14" ht="20.100000000000001" customHeight="1">
      <c r="A7045" s="346"/>
      <c r="B7045" s="346"/>
      <c r="C7045" s="346"/>
      <c r="D7045" s="346"/>
      <c r="E7045" s="346"/>
      <c r="F7045" s="346"/>
      <c r="G7045" s="346"/>
      <c r="H7045" s="346"/>
      <c r="I7045" s="346"/>
      <c r="J7045" s="346"/>
      <c r="K7045" s="346"/>
      <c r="L7045" s="348"/>
      <c r="M7045" s="346"/>
      <c r="N7045" s="346"/>
    </row>
    <row r="7046" spans="1:14" ht="20.100000000000001" customHeight="1">
      <c r="A7046" s="346"/>
      <c r="B7046" s="346"/>
      <c r="C7046" s="346"/>
      <c r="D7046" s="346"/>
      <c r="E7046" s="346"/>
      <c r="F7046" s="346"/>
      <c r="G7046" s="346"/>
      <c r="H7046" s="346"/>
      <c r="I7046" s="346"/>
      <c r="J7046" s="346"/>
      <c r="K7046" s="346"/>
      <c r="L7046" s="348"/>
      <c r="M7046" s="346"/>
      <c r="N7046" s="346"/>
    </row>
    <row r="7047" spans="1:14" ht="20.100000000000001" customHeight="1">
      <c r="A7047" s="346"/>
      <c r="B7047" s="346"/>
      <c r="C7047" s="346"/>
      <c r="D7047" s="346"/>
      <c r="E7047" s="346"/>
      <c r="F7047" s="346"/>
      <c r="G7047" s="346"/>
      <c r="H7047" s="346"/>
      <c r="I7047" s="346"/>
      <c r="J7047" s="346"/>
      <c r="K7047" s="346"/>
      <c r="L7047" s="348"/>
      <c r="M7047" s="346"/>
      <c r="N7047" s="346"/>
    </row>
    <row r="7048" spans="1:14" ht="20.100000000000001" customHeight="1">
      <c r="A7048" s="346"/>
      <c r="B7048" s="346"/>
      <c r="C7048" s="346"/>
      <c r="D7048" s="346"/>
      <c r="E7048" s="346"/>
      <c r="F7048" s="346"/>
      <c r="G7048" s="346"/>
      <c r="H7048" s="346"/>
      <c r="I7048" s="346"/>
      <c r="J7048" s="346"/>
      <c r="K7048" s="346"/>
      <c r="L7048" s="348"/>
      <c r="M7048" s="346"/>
      <c r="N7048" s="346"/>
    </row>
    <row r="7049" spans="1:14" ht="20.100000000000001" customHeight="1">
      <c r="A7049" s="346"/>
      <c r="B7049" s="346"/>
      <c r="C7049" s="346"/>
      <c r="D7049" s="346"/>
      <c r="E7049" s="346"/>
      <c r="F7049" s="346"/>
      <c r="G7049" s="346"/>
      <c r="H7049" s="346"/>
      <c r="I7049" s="346"/>
      <c r="J7049" s="346"/>
      <c r="K7049" s="346"/>
      <c r="L7049" s="348"/>
      <c r="M7049" s="346"/>
      <c r="N7049" s="346"/>
    </row>
    <row r="7050" spans="1:14" ht="20.100000000000001" customHeight="1">
      <c r="A7050" s="346"/>
      <c r="B7050" s="346"/>
      <c r="C7050" s="346"/>
      <c r="D7050" s="346"/>
      <c r="E7050" s="346"/>
      <c r="F7050" s="346"/>
      <c r="G7050" s="346"/>
      <c r="H7050" s="346"/>
      <c r="I7050" s="346"/>
      <c r="J7050" s="346"/>
      <c r="K7050" s="346"/>
      <c r="L7050" s="348"/>
      <c r="M7050" s="346"/>
      <c r="N7050" s="346"/>
    </row>
    <row r="7051" spans="1:14" ht="20.100000000000001" customHeight="1">
      <c r="A7051" s="346"/>
      <c r="B7051" s="346"/>
      <c r="C7051" s="346"/>
      <c r="D7051" s="346"/>
      <c r="E7051" s="346"/>
      <c r="F7051" s="346"/>
      <c r="G7051" s="346"/>
      <c r="H7051" s="346"/>
      <c r="I7051" s="346"/>
      <c r="J7051" s="346"/>
      <c r="K7051" s="346"/>
      <c r="L7051" s="348"/>
      <c r="M7051" s="346"/>
      <c r="N7051" s="346"/>
    </row>
    <row r="7052" spans="1:14" ht="20.100000000000001" customHeight="1">
      <c r="A7052" s="346"/>
      <c r="B7052" s="346"/>
      <c r="C7052" s="346"/>
      <c r="D7052" s="346"/>
      <c r="E7052" s="346"/>
      <c r="F7052" s="346"/>
      <c r="G7052" s="346"/>
      <c r="H7052" s="346"/>
      <c r="I7052" s="346"/>
      <c r="J7052" s="346"/>
      <c r="K7052" s="346"/>
      <c r="L7052" s="348"/>
      <c r="M7052" s="346"/>
      <c r="N7052" s="346"/>
    </row>
    <row r="7053" spans="1:14" ht="20.100000000000001" customHeight="1">
      <c r="A7053" s="346"/>
      <c r="B7053" s="346"/>
      <c r="C7053" s="346"/>
      <c r="D7053" s="346"/>
      <c r="E7053" s="346"/>
      <c r="F7053" s="346"/>
      <c r="G7053" s="346"/>
      <c r="H7053" s="346"/>
      <c r="I7053" s="346"/>
      <c r="J7053" s="346"/>
      <c r="K7053" s="346"/>
      <c r="L7053" s="348"/>
      <c r="M7053" s="346"/>
      <c r="N7053" s="346"/>
    </row>
    <row r="7054" spans="1:14" ht="20.100000000000001" customHeight="1">
      <c r="A7054" s="346"/>
      <c r="B7054" s="346"/>
      <c r="C7054" s="346"/>
      <c r="D7054" s="346"/>
      <c r="E7054" s="346"/>
      <c r="F7054" s="346"/>
      <c r="G7054" s="346"/>
      <c r="H7054" s="346"/>
      <c r="I7054" s="346"/>
      <c r="J7054" s="346"/>
      <c r="K7054" s="346"/>
      <c r="L7054" s="348"/>
      <c r="M7054" s="346"/>
      <c r="N7054" s="346"/>
    </row>
    <row r="7055" spans="1:14" ht="20.100000000000001" customHeight="1">
      <c r="A7055" s="346"/>
      <c r="B7055" s="346"/>
      <c r="C7055" s="346"/>
      <c r="D7055" s="346"/>
      <c r="E7055" s="346"/>
      <c r="F7055" s="346"/>
      <c r="G7055" s="346"/>
      <c r="H7055" s="346"/>
      <c r="I7055" s="346"/>
      <c r="J7055" s="346"/>
      <c r="K7055" s="346"/>
      <c r="L7055" s="348"/>
      <c r="M7055" s="346"/>
      <c r="N7055" s="346"/>
    </row>
    <row r="7056" spans="1:14" ht="20.100000000000001" customHeight="1">
      <c r="A7056" s="346"/>
      <c r="B7056" s="346"/>
      <c r="C7056" s="346"/>
      <c r="D7056" s="346"/>
      <c r="E7056" s="346"/>
      <c r="F7056" s="346"/>
      <c r="G7056" s="346"/>
      <c r="H7056" s="346"/>
      <c r="I7056" s="346"/>
      <c r="J7056" s="346"/>
      <c r="K7056" s="346"/>
      <c r="L7056" s="348"/>
      <c r="M7056" s="346"/>
      <c r="N7056" s="346"/>
    </row>
    <row r="7057" spans="1:14" ht="20.100000000000001" customHeight="1">
      <c r="A7057" s="346"/>
      <c r="B7057" s="346"/>
      <c r="C7057" s="346"/>
      <c r="D7057" s="346"/>
      <c r="E7057" s="347"/>
      <c r="F7057" s="346"/>
      <c r="G7057" s="346"/>
      <c r="H7057" s="346"/>
      <c r="I7057" s="346"/>
      <c r="J7057" s="346"/>
      <c r="K7057" s="346"/>
      <c r="L7057" s="348"/>
      <c r="M7057" s="346"/>
      <c r="N7057" s="346"/>
    </row>
    <row r="7058" spans="1:14" ht="20.100000000000001" customHeight="1">
      <c r="A7058" s="346"/>
      <c r="B7058" s="346"/>
      <c r="C7058" s="346"/>
      <c r="D7058" s="346"/>
      <c r="E7058" s="347"/>
      <c r="F7058" s="346"/>
      <c r="G7058" s="346"/>
      <c r="H7058" s="346"/>
      <c r="I7058" s="346"/>
      <c r="J7058" s="346"/>
      <c r="K7058" s="346"/>
      <c r="L7058" s="348"/>
      <c r="M7058" s="346"/>
      <c r="N7058" s="346"/>
    </row>
    <row r="7059" spans="1:14" ht="20.100000000000001" customHeight="1">
      <c r="A7059" s="346"/>
      <c r="B7059" s="346"/>
      <c r="C7059" s="346"/>
      <c r="D7059" s="346"/>
      <c r="E7059" s="347"/>
      <c r="F7059" s="346"/>
      <c r="G7059" s="346"/>
      <c r="H7059" s="346"/>
      <c r="I7059" s="346"/>
      <c r="J7059" s="346"/>
      <c r="K7059" s="346"/>
      <c r="L7059" s="348"/>
      <c r="M7059" s="346"/>
      <c r="N7059" s="346"/>
    </row>
    <row r="7060" spans="1:14" ht="20.100000000000001" customHeight="1">
      <c r="A7060" s="346"/>
      <c r="B7060" s="346"/>
      <c r="C7060" s="346"/>
      <c r="D7060" s="346"/>
      <c r="E7060" s="347"/>
      <c r="F7060" s="346"/>
      <c r="G7060" s="346"/>
      <c r="H7060" s="346"/>
      <c r="I7060" s="346"/>
      <c r="J7060" s="346"/>
      <c r="K7060" s="346"/>
      <c r="L7060" s="348"/>
      <c r="M7060" s="346"/>
      <c r="N7060" s="346"/>
    </row>
    <row r="7061" spans="1:14" ht="20.100000000000001" customHeight="1">
      <c r="A7061" s="346"/>
      <c r="B7061" s="346"/>
      <c r="C7061" s="346"/>
      <c r="D7061" s="346"/>
      <c r="E7061" s="347"/>
      <c r="F7061" s="346"/>
      <c r="G7061" s="346"/>
      <c r="H7061" s="346"/>
      <c r="I7061" s="346"/>
      <c r="J7061" s="346"/>
      <c r="K7061" s="346"/>
      <c r="L7061" s="348"/>
      <c r="M7061" s="346"/>
      <c r="N7061" s="346"/>
    </row>
    <row r="7062" spans="1:14" ht="20.100000000000001" customHeight="1">
      <c r="A7062" s="346"/>
      <c r="B7062" s="346"/>
      <c r="C7062" s="346"/>
      <c r="D7062" s="346"/>
      <c r="E7062" s="347"/>
      <c r="F7062" s="346"/>
      <c r="G7062" s="346"/>
      <c r="H7062" s="346"/>
      <c r="I7062" s="346"/>
      <c r="J7062" s="346"/>
      <c r="K7062" s="346"/>
      <c r="L7062" s="348"/>
      <c r="M7062" s="346"/>
      <c r="N7062" s="346"/>
    </row>
    <row r="7063" spans="1:14" ht="20.100000000000001" customHeight="1">
      <c r="A7063" s="346"/>
      <c r="B7063" s="346"/>
      <c r="C7063" s="346"/>
      <c r="D7063" s="346"/>
      <c r="E7063" s="347"/>
      <c r="F7063" s="346"/>
      <c r="G7063" s="346"/>
      <c r="H7063" s="346"/>
      <c r="I7063" s="346"/>
      <c r="J7063" s="346"/>
      <c r="K7063" s="346"/>
      <c r="L7063" s="348"/>
      <c r="M7063" s="346"/>
      <c r="N7063" s="346"/>
    </row>
    <row r="7064" spans="1:14" ht="20.100000000000001" customHeight="1">
      <c r="A7064" s="346"/>
      <c r="B7064" s="346"/>
      <c r="C7064" s="346"/>
      <c r="D7064" s="346"/>
      <c r="E7064" s="347"/>
      <c r="F7064" s="346"/>
      <c r="G7064" s="346"/>
      <c r="H7064" s="346"/>
      <c r="I7064" s="346"/>
      <c r="J7064" s="346"/>
      <c r="K7064" s="346"/>
      <c r="L7064" s="348"/>
      <c r="M7064" s="346"/>
      <c r="N7064" s="346"/>
    </row>
    <row r="7065" spans="1:14" ht="20.100000000000001" customHeight="1">
      <c r="A7065" s="346"/>
      <c r="B7065" s="346"/>
      <c r="C7065" s="346"/>
      <c r="D7065" s="346"/>
      <c r="E7065" s="346"/>
      <c r="F7065" s="346"/>
      <c r="G7065" s="346"/>
      <c r="H7065" s="346"/>
      <c r="I7065" s="346"/>
      <c r="J7065" s="346"/>
      <c r="K7065" s="346"/>
      <c r="L7065" s="348"/>
      <c r="M7065" s="346"/>
      <c r="N7065" s="346"/>
    </row>
    <row r="7066" spans="1:14" ht="20.100000000000001" customHeight="1">
      <c r="A7066" s="346"/>
      <c r="B7066" s="346"/>
      <c r="C7066" s="346"/>
      <c r="D7066" s="346"/>
      <c r="E7066" s="347"/>
      <c r="F7066" s="346"/>
      <c r="G7066" s="346"/>
      <c r="H7066" s="346"/>
      <c r="I7066" s="346"/>
      <c r="J7066" s="346"/>
      <c r="K7066" s="346"/>
      <c r="L7066" s="348"/>
      <c r="M7066" s="346"/>
      <c r="N7066" s="346"/>
    </row>
    <row r="7067" spans="1:14" ht="20.100000000000001" customHeight="1">
      <c r="A7067" s="346"/>
      <c r="B7067" s="346"/>
      <c r="C7067" s="346"/>
      <c r="D7067" s="346"/>
      <c r="E7067" s="346"/>
      <c r="F7067" s="346"/>
      <c r="G7067" s="346"/>
      <c r="H7067" s="346"/>
      <c r="I7067" s="346"/>
      <c r="J7067" s="346"/>
      <c r="K7067" s="346"/>
      <c r="L7067" s="348"/>
      <c r="M7067" s="346"/>
      <c r="N7067" s="346"/>
    </row>
    <row r="7068" spans="1:14" ht="20.100000000000001" customHeight="1">
      <c r="A7068" s="346"/>
      <c r="B7068" s="346"/>
      <c r="C7068" s="346"/>
      <c r="D7068" s="346"/>
      <c r="E7068" s="346"/>
      <c r="F7068" s="346"/>
      <c r="G7068" s="346"/>
      <c r="H7068" s="346"/>
      <c r="I7068" s="346"/>
      <c r="J7068" s="346"/>
      <c r="K7068" s="346"/>
      <c r="L7068" s="348"/>
      <c r="M7068" s="346"/>
      <c r="N7068" s="346"/>
    </row>
    <row r="7069" spans="1:14" ht="20.100000000000001" customHeight="1">
      <c r="A7069" s="346"/>
      <c r="B7069" s="346"/>
      <c r="C7069" s="346"/>
      <c r="D7069" s="346"/>
      <c r="E7069" s="346"/>
      <c r="F7069" s="346"/>
      <c r="G7069" s="346"/>
      <c r="H7069" s="346"/>
      <c r="I7069" s="346"/>
      <c r="J7069" s="346"/>
      <c r="K7069" s="346"/>
      <c r="L7069" s="348"/>
      <c r="M7069" s="346"/>
      <c r="N7069" s="346"/>
    </row>
    <row r="7070" spans="1:14" ht="20.100000000000001" customHeight="1">
      <c r="A7070" s="346"/>
      <c r="B7070" s="346"/>
      <c r="C7070" s="346"/>
      <c r="D7070" s="346"/>
      <c r="E7070" s="346"/>
      <c r="F7070" s="346"/>
      <c r="G7070" s="346"/>
      <c r="H7070" s="346"/>
      <c r="I7070" s="346"/>
      <c r="J7070" s="346"/>
      <c r="K7070" s="346"/>
      <c r="L7070" s="348"/>
      <c r="M7070" s="346"/>
      <c r="N7070" s="346"/>
    </row>
    <row r="7071" spans="1:14" ht="20.100000000000001" customHeight="1">
      <c r="A7071" s="346"/>
      <c r="B7071" s="346"/>
      <c r="C7071" s="346"/>
      <c r="D7071" s="346"/>
      <c r="E7071" s="346"/>
      <c r="F7071" s="346"/>
      <c r="G7071" s="346"/>
      <c r="H7071" s="346"/>
      <c r="I7071" s="346"/>
      <c r="J7071" s="346"/>
      <c r="K7071" s="346"/>
      <c r="L7071" s="348"/>
      <c r="M7071" s="346"/>
      <c r="N7071" s="346"/>
    </row>
    <row r="7072" spans="1:14" ht="20.100000000000001" customHeight="1">
      <c r="A7072" s="346"/>
      <c r="B7072" s="346"/>
      <c r="C7072" s="346"/>
      <c r="D7072" s="346"/>
      <c r="E7072" s="346"/>
      <c r="F7072" s="346"/>
      <c r="G7072" s="346"/>
      <c r="H7072" s="346"/>
      <c r="I7072" s="346"/>
      <c r="J7072" s="346"/>
      <c r="K7072" s="346"/>
      <c r="L7072" s="348"/>
      <c r="M7072" s="346"/>
      <c r="N7072" s="346"/>
    </row>
    <row r="7073" spans="1:14" ht="20.100000000000001" customHeight="1">
      <c r="A7073" s="346"/>
      <c r="B7073" s="346"/>
      <c r="C7073" s="346"/>
      <c r="D7073" s="346"/>
      <c r="E7073" s="346"/>
      <c r="F7073" s="346"/>
      <c r="G7073" s="346"/>
      <c r="H7073" s="346"/>
      <c r="I7073" s="346"/>
      <c r="J7073" s="346"/>
      <c r="K7073" s="346"/>
      <c r="L7073" s="348"/>
      <c r="M7073" s="346"/>
      <c r="N7073" s="346"/>
    </row>
    <row r="7074" spans="1:14" ht="20.100000000000001" customHeight="1">
      <c r="A7074" s="346"/>
      <c r="B7074" s="346"/>
      <c r="C7074" s="346"/>
      <c r="D7074" s="346"/>
      <c r="E7074" s="346"/>
      <c r="F7074" s="346"/>
      <c r="G7074" s="346"/>
      <c r="H7074" s="346"/>
      <c r="I7074" s="346"/>
      <c r="J7074" s="346"/>
      <c r="K7074" s="346"/>
      <c r="L7074" s="348"/>
      <c r="M7074" s="346"/>
      <c r="N7074" s="346"/>
    </row>
    <row r="7075" spans="1:14" ht="20.100000000000001" customHeight="1">
      <c r="A7075" s="346"/>
      <c r="B7075" s="346"/>
      <c r="C7075" s="346"/>
      <c r="D7075" s="346"/>
      <c r="E7075" s="346"/>
      <c r="F7075" s="346"/>
      <c r="G7075" s="346"/>
      <c r="H7075" s="346"/>
      <c r="I7075" s="346"/>
      <c r="J7075" s="346"/>
      <c r="K7075" s="346"/>
      <c r="L7075" s="348"/>
      <c r="M7075" s="346"/>
      <c r="N7075" s="346"/>
    </row>
    <row r="7076" spans="1:14" ht="20.100000000000001" customHeight="1">
      <c r="A7076" s="346"/>
      <c r="B7076" s="346"/>
      <c r="C7076" s="346"/>
      <c r="D7076" s="346"/>
      <c r="E7076" s="346"/>
      <c r="F7076" s="346"/>
      <c r="G7076" s="346"/>
      <c r="H7076" s="346"/>
      <c r="I7076" s="346"/>
      <c r="J7076" s="346"/>
      <c r="K7076" s="346"/>
      <c r="L7076" s="348"/>
      <c r="M7076" s="346"/>
      <c r="N7076" s="346"/>
    </row>
    <row r="7077" spans="1:14" ht="20.100000000000001" customHeight="1">
      <c r="A7077" s="346"/>
      <c r="B7077" s="346"/>
      <c r="C7077" s="346"/>
      <c r="D7077" s="346"/>
      <c r="E7077" s="346"/>
      <c r="F7077" s="346"/>
      <c r="G7077" s="346"/>
      <c r="H7077" s="346"/>
      <c r="I7077" s="346"/>
      <c r="J7077" s="346"/>
      <c r="K7077" s="346"/>
      <c r="L7077" s="348"/>
      <c r="M7077" s="346"/>
      <c r="N7077" s="346"/>
    </row>
    <row r="7078" spans="1:14" ht="20.100000000000001" customHeight="1">
      <c r="A7078" s="346"/>
      <c r="B7078" s="346"/>
      <c r="C7078" s="346"/>
      <c r="D7078" s="346"/>
      <c r="E7078" s="346"/>
      <c r="F7078" s="346"/>
      <c r="G7078" s="346"/>
      <c r="H7078" s="346"/>
      <c r="I7078" s="346"/>
      <c r="J7078" s="346"/>
      <c r="K7078" s="346"/>
      <c r="L7078" s="348"/>
      <c r="M7078" s="346"/>
      <c r="N7078" s="346"/>
    </row>
    <row r="7079" spans="1:14" ht="20.100000000000001" customHeight="1">
      <c r="A7079" s="346"/>
      <c r="B7079" s="346"/>
      <c r="C7079" s="346"/>
      <c r="D7079" s="346"/>
      <c r="E7079" s="346"/>
      <c r="F7079" s="346"/>
      <c r="G7079" s="346"/>
      <c r="H7079" s="346"/>
      <c r="I7079" s="346"/>
      <c r="J7079" s="346"/>
      <c r="K7079" s="346"/>
      <c r="L7079" s="348"/>
      <c r="M7079" s="346"/>
      <c r="N7079" s="346"/>
    </row>
    <row r="7080" spans="1:14" ht="20.100000000000001" customHeight="1">
      <c r="A7080" s="346"/>
      <c r="B7080" s="346"/>
      <c r="C7080" s="346"/>
      <c r="D7080" s="346"/>
      <c r="E7080" s="346"/>
      <c r="F7080" s="346"/>
      <c r="G7080" s="346"/>
      <c r="H7080" s="346"/>
      <c r="I7080" s="346"/>
      <c r="J7080" s="346"/>
      <c r="K7080" s="346"/>
      <c r="L7080" s="348"/>
      <c r="M7080" s="346"/>
      <c r="N7080" s="346"/>
    </row>
    <row r="7081" spans="1:14" ht="20.100000000000001" customHeight="1">
      <c r="A7081" s="346"/>
      <c r="B7081" s="346"/>
      <c r="C7081" s="346"/>
      <c r="D7081" s="346"/>
      <c r="E7081" s="346"/>
      <c r="F7081" s="346"/>
      <c r="G7081" s="346"/>
      <c r="H7081" s="346"/>
      <c r="I7081" s="346"/>
      <c r="J7081" s="346"/>
      <c r="K7081" s="346"/>
      <c r="L7081" s="348"/>
      <c r="M7081" s="346"/>
      <c r="N7081" s="346"/>
    </row>
    <row r="7082" spans="1:14" ht="20.100000000000001" customHeight="1">
      <c r="A7082" s="346"/>
      <c r="B7082" s="346"/>
      <c r="C7082" s="346"/>
      <c r="D7082" s="346"/>
      <c r="E7082" s="346"/>
      <c r="F7082" s="346"/>
      <c r="G7082" s="346"/>
      <c r="H7082" s="346"/>
      <c r="I7082" s="346"/>
      <c r="J7082" s="346"/>
      <c r="K7082" s="346"/>
      <c r="L7082" s="348"/>
      <c r="M7082" s="346"/>
      <c r="N7082" s="346"/>
    </row>
    <row r="7083" spans="1:14" ht="20.100000000000001" customHeight="1">
      <c r="A7083" s="346"/>
      <c r="B7083" s="346"/>
      <c r="C7083" s="346"/>
      <c r="D7083" s="346"/>
      <c r="E7083" s="346"/>
      <c r="F7083" s="346"/>
      <c r="G7083" s="346"/>
      <c r="H7083" s="346"/>
      <c r="I7083" s="346"/>
      <c r="J7083" s="346"/>
      <c r="K7083" s="346"/>
      <c r="L7083" s="348"/>
      <c r="M7083" s="346"/>
      <c r="N7083" s="346"/>
    </row>
    <row r="7084" spans="1:14" ht="20.100000000000001" customHeight="1">
      <c r="A7084" s="346"/>
      <c r="B7084" s="346"/>
      <c r="C7084" s="346"/>
      <c r="D7084" s="346"/>
      <c r="E7084" s="346"/>
      <c r="F7084" s="346"/>
      <c r="G7084" s="346"/>
      <c r="H7084" s="346"/>
      <c r="I7084" s="346"/>
      <c r="J7084" s="346"/>
      <c r="K7084" s="346"/>
      <c r="L7084" s="348"/>
      <c r="M7084" s="346"/>
      <c r="N7084" s="346"/>
    </row>
    <row r="7085" spans="1:14" ht="20.100000000000001" customHeight="1">
      <c r="A7085" s="346"/>
      <c r="B7085" s="346"/>
      <c r="C7085" s="346"/>
      <c r="D7085" s="346"/>
      <c r="E7085" s="346"/>
      <c r="F7085" s="346"/>
      <c r="G7085" s="346"/>
      <c r="H7085" s="346"/>
      <c r="I7085" s="346"/>
      <c r="J7085" s="346"/>
      <c r="K7085" s="346"/>
      <c r="L7085" s="348"/>
      <c r="M7085" s="346"/>
      <c r="N7085" s="346"/>
    </row>
    <row r="7086" spans="1:14" ht="20.100000000000001" customHeight="1">
      <c r="A7086" s="346"/>
      <c r="B7086" s="346"/>
      <c r="C7086" s="346"/>
      <c r="D7086" s="346"/>
      <c r="E7086" s="346"/>
      <c r="F7086" s="346"/>
      <c r="G7086" s="346"/>
      <c r="H7086" s="346"/>
      <c r="I7086" s="346"/>
      <c r="J7086" s="346"/>
      <c r="K7086" s="346"/>
      <c r="L7086" s="348"/>
      <c r="M7086" s="346"/>
      <c r="N7086" s="346"/>
    </row>
    <row r="7087" spans="1:14" ht="20.100000000000001" customHeight="1">
      <c r="A7087" s="346"/>
      <c r="B7087" s="346"/>
      <c r="C7087" s="346"/>
      <c r="D7087" s="346"/>
      <c r="E7087" s="346"/>
      <c r="F7087" s="346"/>
      <c r="G7087" s="346"/>
      <c r="H7087" s="346"/>
      <c r="I7087" s="346"/>
      <c r="J7087" s="346"/>
      <c r="K7087" s="346"/>
      <c r="L7087" s="348"/>
      <c r="M7087" s="346"/>
      <c r="N7087" s="346"/>
    </row>
    <row r="7088" spans="1:14" ht="20.100000000000001" customHeight="1">
      <c r="A7088" s="346"/>
      <c r="B7088" s="346"/>
      <c r="C7088" s="346"/>
      <c r="D7088" s="346"/>
      <c r="E7088" s="346"/>
      <c r="F7088" s="346"/>
      <c r="G7088" s="346"/>
      <c r="H7088" s="346"/>
      <c r="I7088" s="346"/>
      <c r="J7088" s="346"/>
      <c r="K7088" s="346"/>
      <c r="L7088" s="348"/>
      <c r="M7088" s="346"/>
      <c r="N7088" s="346"/>
    </row>
    <row r="7089" spans="1:14" ht="20.100000000000001" customHeight="1">
      <c r="A7089" s="346"/>
      <c r="B7089" s="346"/>
      <c r="C7089" s="346"/>
      <c r="D7089" s="346"/>
      <c r="E7089" s="346"/>
      <c r="F7089" s="346"/>
      <c r="G7089" s="346"/>
      <c r="H7089" s="346"/>
      <c r="I7089" s="346"/>
      <c r="J7089" s="346"/>
      <c r="K7089" s="346"/>
      <c r="L7089" s="348"/>
      <c r="M7089" s="346"/>
      <c r="N7089" s="346"/>
    </row>
    <row r="7090" spans="1:14" ht="20.100000000000001" customHeight="1">
      <c r="A7090" s="346"/>
      <c r="B7090" s="346"/>
      <c r="C7090" s="346"/>
      <c r="D7090" s="346"/>
      <c r="E7090" s="346"/>
      <c r="F7090" s="346"/>
      <c r="G7090" s="346"/>
      <c r="H7090" s="346"/>
      <c r="I7090" s="346"/>
      <c r="J7090" s="346"/>
      <c r="K7090" s="346"/>
      <c r="L7090" s="348"/>
      <c r="M7090" s="346"/>
      <c r="N7090" s="346"/>
    </row>
    <row r="7091" spans="1:14" ht="20.100000000000001" customHeight="1">
      <c r="A7091" s="346"/>
      <c r="B7091" s="346"/>
      <c r="C7091" s="346"/>
      <c r="D7091" s="346"/>
      <c r="E7091" s="346"/>
      <c r="F7091" s="346"/>
      <c r="G7091" s="346"/>
      <c r="H7091" s="346"/>
      <c r="I7091" s="346"/>
      <c r="J7091" s="346"/>
      <c r="K7091" s="346"/>
      <c r="L7091" s="348"/>
      <c r="M7091" s="346"/>
      <c r="N7091" s="346"/>
    </row>
    <row r="7092" spans="1:14" ht="20.100000000000001" customHeight="1">
      <c r="A7092" s="346"/>
      <c r="B7092" s="346"/>
      <c r="C7092" s="346"/>
      <c r="D7092" s="346"/>
      <c r="E7092" s="346"/>
      <c r="F7092" s="346"/>
      <c r="G7092" s="346"/>
      <c r="H7092" s="346"/>
      <c r="I7092" s="346"/>
      <c r="J7092" s="346"/>
      <c r="K7092" s="346"/>
      <c r="L7092" s="348"/>
      <c r="M7092" s="346"/>
      <c r="N7092" s="346"/>
    </row>
    <row r="7093" spans="1:14" ht="20.100000000000001" customHeight="1">
      <c r="A7093" s="346"/>
      <c r="B7093" s="346"/>
      <c r="C7093" s="346"/>
      <c r="D7093" s="346"/>
      <c r="E7093" s="346"/>
      <c r="F7093" s="346"/>
      <c r="G7093" s="346"/>
      <c r="H7093" s="346"/>
      <c r="I7093" s="346"/>
      <c r="J7093" s="346"/>
      <c r="K7093" s="346"/>
      <c r="L7093" s="348"/>
      <c r="M7093" s="346"/>
      <c r="N7093" s="346"/>
    </row>
    <row r="7094" spans="1:14" ht="20.100000000000001" customHeight="1">
      <c r="A7094" s="346"/>
      <c r="B7094" s="346"/>
      <c r="C7094" s="346"/>
      <c r="D7094" s="346"/>
      <c r="E7094" s="346"/>
      <c r="F7094" s="346"/>
      <c r="G7094" s="346"/>
      <c r="H7094" s="346"/>
      <c r="I7094" s="346"/>
      <c r="J7094" s="346"/>
      <c r="K7094" s="346"/>
      <c r="L7094" s="348"/>
      <c r="M7094" s="346"/>
      <c r="N7094" s="346"/>
    </row>
    <row r="7095" spans="1:14" ht="20.100000000000001" customHeight="1">
      <c r="A7095" s="346"/>
      <c r="B7095" s="346"/>
      <c r="C7095" s="346"/>
      <c r="D7095" s="346"/>
      <c r="E7095" s="346"/>
      <c r="F7095" s="346"/>
      <c r="G7095" s="346"/>
      <c r="H7095" s="346"/>
      <c r="I7095" s="346"/>
      <c r="J7095" s="346"/>
      <c r="K7095" s="346"/>
      <c r="L7095" s="348"/>
      <c r="M7095" s="346"/>
      <c r="N7095" s="346"/>
    </row>
    <row r="7096" spans="1:14" ht="20.100000000000001" customHeight="1">
      <c r="A7096" s="346"/>
      <c r="B7096" s="346"/>
      <c r="C7096" s="346"/>
      <c r="D7096" s="346"/>
      <c r="E7096" s="346"/>
      <c r="F7096" s="346"/>
      <c r="G7096" s="346"/>
      <c r="H7096" s="346"/>
      <c r="I7096" s="346"/>
      <c r="J7096" s="346"/>
      <c r="K7096" s="346"/>
      <c r="L7096" s="348"/>
      <c r="M7096" s="346"/>
      <c r="N7096" s="346"/>
    </row>
    <row r="7097" spans="1:14" ht="20.100000000000001" customHeight="1">
      <c r="A7097" s="346"/>
      <c r="B7097" s="346"/>
      <c r="C7097" s="346"/>
      <c r="D7097" s="346"/>
      <c r="E7097" s="346"/>
      <c r="F7097" s="346"/>
      <c r="G7097" s="346"/>
      <c r="H7097" s="346"/>
      <c r="I7097" s="346"/>
      <c r="J7097" s="346"/>
      <c r="K7097" s="346"/>
      <c r="L7097" s="348"/>
      <c r="M7097" s="346"/>
      <c r="N7097" s="346"/>
    </row>
    <row r="7098" spans="1:14" ht="20.100000000000001" customHeight="1">
      <c r="A7098" s="346"/>
      <c r="B7098" s="346"/>
      <c r="C7098" s="346"/>
      <c r="D7098" s="346"/>
      <c r="E7098" s="346"/>
      <c r="F7098" s="346"/>
      <c r="G7098" s="346"/>
      <c r="H7098" s="346"/>
      <c r="I7098" s="346"/>
      <c r="J7098" s="346"/>
      <c r="K7098" s="346"/>
      <c r="L7098" s="348"/>
      <c r="M7098" s="346"/>
      <c r="N7098" s="346"/>
    </row>
    <row r="7099" spans="1:14" ht="20.100000000000001" customHeight="1">
      <c r="A7099" s="346"/>
      <c r="B7099" s="346"/>
      <c r="C7099" s="346"/>
      <c r="D7099" s="346"/>
      <c r="E7099" s="346"/>
      <c r="F7099" s="346"/>
      <c r="G7099" s="346"/>
      <c r="H7099" s="346"/>
      <c r="I7099" s="346"/>
      <c r="J7099" s="346"/>
      <c r="K7099" s="346"/>
      <c r="L7099" s="348"/>
      <c r="M7099" s="346"/>
      <c r="N7099" s="346"/>
    </row>
    <row r="7100" spans="1:14" ht="20.100000000000001" customHeight="1">
      <c r="A7100" s="346"/>
      <c r="B7100" s="346"/>
      <c r="C7100" s="346"/>
      <c r="D7100" s="346"/>
      <c r="E7100" s="346"/>
      <c r="F7100" s="346"/>
      <c r="G7100" s="346"/>
      <c r="H7100" s="346"/>
      <c r="I7100" s="346"/>
      <c r="J7100" s="346"/>
      <c r="K7100" s="346"/>
      <c r="L7100" s="348"/>
      <c r="M7100" s="346"/>
      <c r="N7100" s="346"/>
    </row>
    <row r="7101" spans="1:14" ht="20.100000000000001" customHeight="1">
      <c r="A7101" s="346"/>
      <c r="B7101" s="346"/>
      <c r="C7101" s="346"/>
      <c r="D7101" s="346"/>
      <c r="E7101" s="346"/>
      <c r="F7101" s="346"/>
      <c r="G7101" s="346"/>
      <c r="H7101" s="346"/>
      <c r="I7101" s="346"/>
      <c r="J7101" s="346"/>
      <c r="K7101" s="346"/>
      <c r="L7101" s="348"/>
      <c r="M7101" s="346"/>
      <c r="N7101" s="346"/>
    </row>
    <row r="7102" spans="1:14" ht="20.100000000000001" customHeight="1">
      <c r="A7102" s="346"/>
      <c r="B7102" s="346"/>
      <c r="C7102" s="346"/>
      <c r="D7102" s="346"/>
      <c r="E7102" s="346"/>
      <c r="F7102" s="346"/>
      <c r="G7102" s="346"/>
      <c r="H7102" s="346"/>
      <c r="I7102" s="346"/>
      <c r="J7102" s="346"/>
      <c r="K7102" s="346"/>
      <c r="L7102" s="348"/>
      <c r="M7102" s="346"/>
      <c r="N7102" s="346"/>
    </row>
    <row r="7103" spans="1:14" ht="20.100000000000001" customHeight="1">
      <c r="A7103" s="346"/>
      <c r="B7103" s="346"/>
      <c r="C7103" s="346"/>
      <c r="D7103" s="346"/>
      <c r="E7103" s="346"/>
      <c r="F7103" s="346"/>
      <c r="G7103" s="346"/>
      <c r="H7103" s="346"/>
      <c r="I7103" s="346"/>
      <c r="J7103" s="346"/>
      <c r="K7103" s="346"/>
      <c r="L7103" s="348"/>
      <c r="M7103" s="346"/>
      <c r="N7103" s="346"/>
    </row>
    <row r="7104" spans="1:14" ht="20.100000000000001" customHeight="1">
      <c r="A7104" s="346"/>
      <c r="B7104" s="346"/>
      <c r="C7104" s="346"/>
      <c r="D7104" s="346"/>
      <c r="E7104" s="346"/>
      <c r="F7104" s="346"/>
      <c r="G7104" s="346"/>
      <c r="H7104" s="346"/>
      <c r="I7104" s="346"/>
      <c r="J7104" s="346"/>
      <c r="K7104" s="346"/>
      <c r="L7104" s="348"/>
      <c r="M7104" s="346"/>
      <c r="N7104" s="346"/>
    </row>
    <row r="7105" spans="1:14" ht="20.100000000000001" customHeight="1">
      <c r="A7105" s="346"/>
      <c r="B7105" s="346"/>
      <c r="C7105" s="346"/>
      <c r="D7105" s="346"/>
      <c r="E7105" s="346"/>
      <c r="F7105" s="346"/>
      <c r="G7105" s="346"/>
      <c r="H7105" s="346"/>
      <c r="I7105" s="346"/>
      <c r="J7105" s="346"/>
      <c r="K7105" s="346"/>
      <c r="L7105" s="348"/>
      <c r="M7105" s="346"/>
      <c r="N7105" s="346"/>
    </row>
    <row r="7106" spans="1:14" ht="20.100000000000001" customHeight="1">
      <c r="A7106" s="346"/>
      <c r="B7106" s="346"/>
      <c r="C7106" s="346"/>
      <c r="D7106" s="346"/>
      <c r="E7106" s="346"/>
      <c r="F7106" s="346"/>
      <c r="G7106" s="346"/>
      <c r="H7106" s="346"/>
      <c r="I7106" s="346"/>
      <c r="J7106" s="346"/>
      <c r="K7106" s="346"/>
      <c r="L7106" s="348"/>
      <c r="M7106" s="346"/>
      <c r="N7106" s="346"/>
    </row>
    <row r="7107" spans="1:14" ht="20.100000000000001" customHeight="1">
      <c r="A7107" s="346"/>
      <c r="B7107" s="346"/>
      <c r="C7107" s="346"/>
      <c r="D7107" s="346"/>
      <c r="E7107" s="346"/>
      <c r="F7107" s="346"/>
      <c r="G7107" s="346"/>
      <c r="H7107" s="346"/>
      <c r="I7107" s="346"/>
      <c r="J7107" s="346"/>
      <c r="K7107" s="346"/>
      <c r="L7107" s="348"/>
      <c r="M7107" s="346"/>
      <c r="N7107" s="346"/>
    </row>
    <row r="7108" spans="1:14" ht="20.100000000000001" customHeight="1">
      <c r="A7108" s="346"/>
      <c r="B7108" s="346"/>
      <c r="C7108" s="346"/>
      <c r="D7108" s="346"/>
      <c r="E7108" s="346"/>
      <c r="F7108" s="346"/>
      <c r="G7108" s="346"/>
      <c r="H7108" s="346"/>
      <c r="I7108" s="346"/>
      <c r="J7108" s="346"/>
      <c r="K7108" s="346"/>
      <c r="L7108" s="348"/>
      <c r="M7108" s="346"/>
      <c r="N7108" s="346"/>
    </row>
    <row r="7109" spans="1:14" ht="20.100000000000001" customHeight="1">
      <c r="A7109" s="346"/>
      <c r="B7109" s="346"/>
      <c r="C7109" s="346"/>
      <c r="D7109" s="346"/>
      <c r="E7109" s="346"/>
      <c r="F7109" s="346"/>
      <c r="G7109" s="346"/>
      <c r="H7109" s="346"/>
      <c r="I7109" s="346"/>
      <c r="J7109" s="346"/>
      <c r="K7109" s="346"/>
      <c r="L7109" s="348"/>
      <c r="M7109" s="346"/>
      <c r="N7109" s="346"/>
    </row>
    <row r="7110" spans="1:14" ht="20.100000000000001" customHeight="1">
      <c r="A7110" s="346"/>
      <c r="B7110" s="346"/>
      <c r="C7110" s="346"/>
      <c r="D7110" s="346"/>
      <c r="E7110" s="346"/>
      <c r="F7110" s="346"/>
      <c r="G7110" s="346"/>
      <c r="H7110" s="346"/>
      <c r="I7110" s="346"/>
      <c r="J7110" s="346"/>
      <c r="K7110" s="346"/>
      <c r="L7110" s="348"/>
      <c r="M7110" s="346"/>
      <c r="N7110" s="346"/>
    </row>
    <row r="7111" spans="1:14" ht="20.100000000000001" customHeight="1">
      <c r="A7111" s="346"/>
      <c r="B7111" s="346"/>
      <c r="C7111" s="346"/>
      <c r="D7111" s="346"/>
      <c r="E7111" s="346"/>
      <c r="F7111" s="346"/>
      <c r="G7111" s="346"/>
      <c r="H7111" s="346"/>
      <c r="I7111" s="346"/>
      <c r="J7111" s="346"/>
      <c r="K7111" s="346"/>
      <c r="L7111" s="348"/>
      <c r="M7111" s="346"/>
      <c r="N7111" s="346"/>
    </row>
    <row r="7112" spans="1:14" ht="20.100000000000001" customHeight="1">
      <c r="A7112" s="346"/>
      <c r="B7112" s="346"/>
      <c r="C7112" s="346"/>
      <c r="D7112" s="346"/>
      <c r="E7112" s="346"/>
      <c r="F7112" s="346"/>
      <c r="G7112" s="346"/>
      <c r="H7112" s="346"/>
      <c r="I7112" s="346"/>
      <c r="J7112" s="346"/>
      <c r="K7112" s="346"/>
      <c r="L7112" s="348"/>
      <c r="M7112" s="346"/>
      <c r="N7112" s="346"/>
    </row>
    <row r="7113" spans="1:14" ht="20.100000000000001" customHeight="1">
      <c r="A7113" s="346"/>
      <c r="B7113" s="346"/>
      <c r="C7113" s="346"/>
      <c r="D7113" s="346"/>
      <c r="E7113" s="346"/>
      <c r="F7113" s="346"/>
      <c r="G7113" s="346"/>
      <c r="H7113" s="346"/>
      <c r="I7113" s="346"/>
      <c r="J7113" s="346"/>
      <c r="K7113" s="346"/>
      <c r="L7113" s="348"/>
      <c r="M7113" s="346"/>
      <c r="N7113" s="346"/>
    </row>
    <row r="7114" spans="1:14" ht="20.100000000000001" customHeight="1">
      <c r="A7114" s="346"/>
      <c r="B7114" s="346"/>
      <c r="C7114" s="346"/>
      <c r="D7114" s="346"/>
      <c r="E7114" s="346"/>
      <c r="F7114" s="346"/>
      <c r="G7114" s="346"/>
      <c r="H7114" s="346"/>
      <c r="I7114" s="346"/>
      <c r="J7114" s="346"/>
      <c r="K7114" s="346"/>
      <c r="L7114" s="348"/>
      <c r="M7114" s="346"/>
      <c r="N7114" s="346"/>
    </row>
    <row r="7115" spans="1:14" ht="20.100000000000001" customHeight="1">
      <c r="A7115" s="346"/>
      <c r="B7115" s="346"/>
      <c r="C7115" s="346"/>
      <c r="D7115" s="346"/>
      <c r="E7115" s="346"/>
      <c r="F7115" s="346"/>
      <c r="G7115" s="346"/>
      <c r="H7115" s="346"/>
      <c r="I7115" s="346"/>
      <c r="J7115" s="346"/>
      <c r="K7115" s="346"/>
      <c r="L7115" s="348"/>
      <c r="M7115" s="346"/>
      <c r="N7115" s="346"/>
    </row>
    <row r="7116" spans="1:14" ht="20.100000000000001" customHeight="1">
      <c r="A7116" s="346"/>
      <c r="B7116" s="346"/>
      <c r="C7116" s="346"/>
      <c r="D7116" s="346"/>
      <c r="E7116" s="347"/>
      <c r="F7116" s="346"/>
      <c r="G7116" s="346"/>
      <c r="H7116" s="346"/>
      <c r="I7116" s="346"/>
      <c r="J7116" s="346"/>
      <c r="K7116" s="346"/>
      <c r="L7116" s="348"/>
      <c r="M7116" s="346"/>
      <c r="N7116" s="346"/>
    </row>
    <row r="7117" spans="1:14" ht="20.100000000000001" customHeight="1">
      <c r="A7117" s="346"/>
      <c r="B7117" s="346"/>
      <c r="C7117" s="346"/>
      <c r="D7117" s="346"/>
      <c r="E7117" s="347"/>
      <c r="F7117" s="346"/>
      <c r="G7117" s="346"/>
      <c r="H7117" s="346"/>
      <c r="I7117" s="346"/>
      <c r="J7117" s="346"/>
      <c r="K7117" s="346"/>
      <c r="L7117" s="348"/>
      <c r="M7117" s="346"/>
      <c r="N7117" s="346"/>
    </row>
    <row r="7118" spans="1:14" ht="20.100000000000001" customHeight="1">
      <c r="A7118" s="346"/>
      <c r="B7118" s="346"/>
      <c r="C7118" s="346"/>
      <c r="D7118" s="346"/>
      <c r="E7118" s="346"/>
      <c r="F7118" s="346"/>
      <c r="G7118" s="346"/>
      <c r="H7118" s="346"/>
      <c r="I7118" s="346"/>
      <c r="J7118" s="346"/>
      <c r="K7118" s="346"/>
      <c r="L7118" s="348"/>
      <c r="M7118" s="346"/>
      <c r="N7118" s="346"/>
    </row>
    <row r="7119" spans="1:14" ht="20.100000000000001" customHeight="1">
      <c r="A7119" s="346"/>
      <c r="B7119" s="346"/>
      <c r="C7119" s="346"/>
      <c r="D7119" s="346"/>
      <c r="E7119" s="346"/>
      <c r="F7119" s="346"/>
      <c r="G7119" s="346"/>
      <c r="H7119" s="346"/>
      <c r="I7119" s="346"/>
      <c r="J7119" s="346"/>
      <c r="K7119" s="346"/>
      <c r="L7119" s="348"/>
      <c r="M7119" s="346"/>
      <c r="N7119" s="346"/>
    </row>
    <row r="7120" spans="1:14" ht="20.100000000000001" customHeight="1">
      <c r="A7120" s="346"/>
      <c r="B7120" s="346"/>
      <c r="C7120" s="346"/>
      <c r="D7120" s="346"/>
      <c r="E7120" s="346"/>
      <c r="F7120" s="346"/>
      <c r="G7120" s="346"/>
      <c r="H7120" s="346"/>
      <c r="I7120" s="346"/>
      <c r="J7120" s="346"/>
      <c r="K7120" s="346"/>
      <c r="L7120" s="348"/>
      <c r="M7120" s="346"/>
      <c r="N7120" s="346"/>
    </row>
    <row r="7121" spans="1:14" ht="20.100000000000001" customHeight="1">
      <c r="A7121" s="346"/>
      <c r="B7121" s="346"/>
      <c r="C7121" s="346"/>
      <c r="D7121" s="346"/>
      <c r="E7121" s="346"/>
      <c r="F7121" s="346"/>
      <c r="G7121" s="346"/>
      <c r="H7121" s="346"/>
      <c r="I7121" s="346"/>
      <c r="J7121" s="346"/>
      <c r="K7121" s="346"/>
      <c r="L7121" s="348"/>
      <c r="M7121" s="346"/>
      <c r="N7121" s="346"/>
    </row>
    <row r="7122" spans="1:14" ht="20.100000000000001" customHeight="1">
      <c r="A7122" s="346"/>
      <c r="B7122" s="346"/>
      <c r="C7122" s="346"/>
      <c r="D7122" s="346"/>
      <c r="E7122" s="346"/>
      <c r="F7122" s="346"/>
      <c r="G7122" s="346"/>
      <c r="H7122" s="346"/>
      <c r="I7122" s="346"/>
      <c r="J7122" s="346"/>
      <c r="K7122" s="346"/>
      <c r="L7122" s="348"/>
      <c r="M7122" s="346"/>
      <c r="N7122" s="346"/>
    </row>
    <row r="7123" spans="1:14" ht="20.100000000000001" customHeight="1">
      <c r="A7123" s="346"/>
      <c r="B7123" s="346"/>
      <c r="C7123" s="346"/>
      <c r="D7123" s="346"/>
      <c r="E7123" s="346"/>
      <c r="F7123" s="346"/>
      <c r="G7123" s="346"/>
      <c r="H7123" s="346"/>
      <c r="I7123" s="346"/>
      <c r="J7123" s="346"/>
      <c r="K7123" s="346"/>
      <c r="L7123" s="348"/>
      <c r="M7123" s="346"/>
      <c r="N7123" s="346"/>
    </row>
    <row r="7124" spans="1:14" ht="20.100000000000001" customHeight="1">
      <c r="A7124" s="346"/>
      <c r="B7124" s="346"/>
      <c r="C7124" s="346"/>
      <c r="D7124" s="346"/>
      <c r="E7124" s="346"/>
      <c r="F7124" s="346"/>
      <c r="G7124" s="346"/>
      <c r="H7124" s="346"/>
      <c r="I7124" s="346"/>
      <c r="J7124" s="346"/>
      <c r="K7124" s="346"/>
      <c r="L7124" s="348"/>
      <c r="M7124" s="346"/>
      <c r="N7124" s="346"/>
    </row>
    <row r="7125" spans="1:14" ht="20.100000000000001" customHeight="1">
      <c r="A7125" s="346"/>
      <c r="B7125" s="346"/>
      <c r="C7125" s="346"/>
      <c r="D7125" s="346"/>
      <c r="E7125" s="346"/>
      <c r="F7125" s="346"/>
      <c r="G7125" s="346"/>
      <c r="H7125" s="346"/>
      <c r="I7125" s="346"/>
      <c r="J7125" s="346"/>
      <c r="K7125" s="346"/>
      <c r="L7125" s="348"/>
      <c r="M7125" s="346"/>
      <c r="N7125" s="346"/>
    </row>
    <row r="7126" spans="1:14" ht="20.100000000000001" customHeight="1">
      <c r="A7126" s="346"/>
      <c r="B7126" s="346"/>
      <c r="C7126" s="346"/>
      <c r="D7126" s="346"/>
      <c r="E7126" s="346"/>
      <c r="F7126" s="346"/>
      <c r="G7126" s="346"/>
      <c r="H7126" s="346"/>
      <c r="I7126" s="346"/>
      <c r="J7126" s="346"/>
      <c r="K7126" s="346"/>
      <c r="L7126" s="348"/>
      <c r="M7126" s="346"/>
      <c r="N7126" s="346"/>
    </row>
    <row r="7127" spans="1:14" ht="20.100000000000001" customHeight="1">
      <c r="A7127" s="346"/>
      <c r="B7127" s="346"/>
      <c r="C7127" s="346"/>
      <c r="D7127" s="346"/>
      <c r="E7127" s="346"/>
      <c r="F7127" s="346"/>
      <c r="G7127" s="346"/>
      <c r="H7127" s="346"/>
      <c r="I7127" s="346"/>
      <c r="J7127" s="346"/>
      <c r="K7127" s="346"/>
      <c r="L7127" s="348"/>
      <c r="M7127" s="346"/>
      <c r="N7127" s="346"/>
    </row>
    <row r="7128" spans="1:14" ht="20.100000000000001" customHeight="1">
      <c r="A7128" s="346"/>
      <c r="B7128" s="346"/>
      <c r="C7128" s="346"/>
      <c r="D7128" s="346"/>
      <c r="E7128" s="346"/>
      <c r="F7128" s="346"/>
      <c r="G7128" s="346"/>
      <c r="H7128" s="346"/>
      <c r="I7128" s="346"/>
      <c r="J7128" s="346"/>
      <c r="K7128" s="346"/>
      <c r="L7128" s="348"/>
      <c r="M7128" s="346"/>
      <c r="N7128" s="346"/>
    </row>
    <row r="7129" spans="1:14" ht="20.100000000000001" customHeight="1">
      <c r="A7129" s="346"/>
      <c r="B7129" s="346"/>
      <c r="C7129" s="346"/>
      <c r="D7129" s="346"/>
      <c r="E7129" s="346"/>
      <c r="F7129" s="346"/>
      <c r="G7129" s="346"/>
      <c r="H7129" s="346"/>
      <c r="I7129" s="346"/>
      <c r="J7129" s="346"/>
      <c r="K7129" s="346"/>
      <c r="L7129" s="348"/>
      <c r="M7129" s="346"/>
      <c r="N7129" s="346"/>
    </row>
    <row r="7130" spans="1:14" ht="20.100000000000001" customHeight="1">
      <c r="A7130" s="346"/>
      <c r="B7130" s="346"/>
      <c r="C7130" s="346"/>
      <c r="D7130" s="346"/>
      <c r="E7130" s="346"/>
      <c r="F7130" s="346"/>
      <c r="G7130" s="346"/>
      <c r="H7130" s="346"/>
      <c r="I7130" s="346"/>
      <c r="J7130" s="346"/>
      <c r="K7130" s="346"/>
      <c r="L7130" s="348"/>
      <c r="M7130" s="346"/>
      <c r="N7130" s="346"/>
    </row>
    <row r="7131" spans="1:14" ht="20.100000000000001" customHeight="1">
      <c r="A7131" s="346"/>
      <c r="B7131" s="346"/>
      <c r="C7131" s="346"/>
      <c r="D7131" s="346"/>
      <c r="E7131" s="346"/>
      <c r="F7131" s="346"/>
      <c r="G7131" s="346"/>
      <c r="H7131" s="346"/>
      <c r="I7131" s="346"/>
      <c r="J7131" s="346"/>
      <c r="K7131" s="346"/>
      <c r="L7131" s="348"/>
      <c r="M7131" s="346"/>
      <c r="N7131" s="346"/>
    </row>
    <row r="7132" spans="1:14" ht="20.100000000000001" customHeight="1">
      <c r="A7132" s="346"/>
      <c r="B7132" s="346"/>
      <c r="C7132" s="346"/>
      <c r="D7132" s="346"/>
      <c r="E7132" s="346"/>
      <c r="F7132" s="346"/>
      <c r="G7132" s="346"/>
      <c r="H7132" s="346"/>
      <c r="I7132" s="346"/>
      <c r="J7132" s="346"/>
      <c r="K7132" s="346"/>
      <c r="L7132" s="348"/>
      <c r="M7132" s="346"/>
      <c r="N7132" s="346"/>
    </row>
    <row r="7133" spans="1:14" ht="20.100000000000001" customHeight="1">
      <c r="A7133" s="346"/>
      <c r="B7133" s="346"/>
      <c r="C7133" s="346"/>
      <c r="D7133" s="346"/>
      <c r="E7133" s="346"/>
      <c r="F7133" s="346"/>
      <c r="G7133" s="346"/>
      <c r="H7133" s="346"/>
      <c r="I7133" s="346"/>
      <c r="J7133" s="346"/>
      <c r="K7133" s="346"/>
      <c r="L7133" s="348"/>
      <c r="M7133" s="346"/>
      <c r="N7133" s="346"/>
    </row>
    <row r="7134" spans="1:14" ht="20.100000000000001" customHeight="1">
      <c r="A7134" s="346"/>
      <c r="B7134" s="346"/>
      <c r="C7134" s="346"/>
      <c r="D7134" s="346"/>
      <c r="E7134" s="346"/>
      <c r="F7134" s="346"/>
      <c r="G7134" s="346"/>
      <c r="H7134" s="346"/>
      <c r="I7134" s="346"/>
      <c r="J7134" s="346"/>
      <c r="K7134" s="346"/>
      <c r="L7134" s="348"/>
      <c r="M7134" s="346"/>
      <c r="N7134" s="346"/>
    </row>
    <row r="7135" spans="1:14" ht="20.100000000000001" customHeight="1">
      <c r="A7135" s="346"/>
      <c r="B7135" s="346"/>
      <c r="C7135" s="346"/>
      <c r="D7135" s="346"/>
      <c r="E7135" s="346"/>
      <c r="F7135" s="346"/>
      <c r="G7135" s="346"/>
      <c r="H7135" s="346"/>
      <c r="I7135" s="346"/>
      <c r="J7135" s="346"/>
      <c r="K7135" s="346"/>
      <c r="L7135" s="348"/>
      <c r="M7135" s="346"/>
      <c r="N7135" s="346"/>
    </row>
    <row r="7136" spans="1:14" ht="20.100000000000001" customHeight="1">
      <c r="A7136" s="346"/>
      <c r="B7136" s="346"/>
      <c r="C7136" s="346"/>
      <c r="D7136" s="346"/>
      <c r="E7136" s="346"/>
      <c r="F7136" s="346"/>
      <c r="G7136" s="346"/>
      <c r="H7136" s="346"/>
      <c r="I7136" s="346"/>
      <c r="J7136" s="346"/>
      <c r="K7136" s="346"/>
      <c r="L7136" s="348"/>
      <c r="M7136" s="346"/>
      <c r="N7136" s="346"/>
    </row>
    <row r="7137" spans="1:14" ht="20.100000000000001" customHeight="1">
      <c r="A7137" s="346"/>
      <c r="B7137" s="346"/>
      <c r="C7137" s="346"/>
      <c r="D7137" s="346"/>
      <c r="E7137" s="346"/>
      <c r="F7137" s="346"/>
      <c r="G7137" s="346"/>
      <c r="H7137" s="346"/>
      <c r="I7137" s="346"/>
      <c r="J7137" s="346"/>
      <c r="K7137" s="346"/>
      <c r="L7137" s="348"/>
      <c r="M7137" s="346"/>
      <c r="N7137" s="346"/>
    </row>
    <row r="7138" spans="1:14" ht="20.100000000000001" customHeight="1">
      <c r="A7138" s="346"/>
      <c r="B7138" s="346"/>
      <c r="C7138" s="346"/>
      <c r="D7138" s="346"/>
      <c r="E7138" s="346"/>
      <c r="F7138" s="346"/>
      <c r="G7138" s="346"/>
      <c r="H7138" s="346"/>
      <c r="I7138" s="346"/>
      <c r="J7138" s="346"/>
      <c r="K7138" s="346"/>
      <c r="L7138" s="348"/>
      <c r="M7138" s="346"/>
      <c r="N7138" s="346"/>
    </row>
    <row r="7139" spans="1:14" ht="20.100000000000001" customHeight="1">
      <c r="A7139" s="346"/>
      <c r="B7139" s="346"/>
      <c r="C7139" s="346"/>
      <c r="D7139" s="346"/>
      <c r="E7139" s="346"/>
      <c r="F7139" s="346"/>
      <c r="G7139" s="346"/>
      <c r="H7139" s="346"/>
      <c r="I7139" s="346"/>
      <c r="J7139" s="346"/>
      <c r="K7139" s="346"/>
      <c r="L7139" s="348"/>
      <c r="M7139" s="346"/>
      <c r="N7139" s="346"/>
    </row>
    <row r="7140" spans="1:14" ht="20.100000000000001" customHeight="1">
      <c r="A7140" s="346"/>
      <c r="B7140" s="346"/>
      <c r="C7140" s="346"/>
      <c r="D7140" s="346"/>
      <c r="E7140" s="346"/>
      <c r="F7140" s="346"/>
      <c r="G7140" s="346"/>
      <c r="H7140" s="346"/>
      <c r="I7140" s="346"/>
      <c r="J7140" s="346"/>
      <c r="K7140" s="346"/>
      <c r="L7140" s="348"/>
      <c r="M7140" s="346"/>
      <c r="N7140" s="346"/>
    </row>
    <row r="7141" spans="1:14" ht="20.100000000000001" customHeight="1">
      <c r="A7141" s="346"/>
      <c r="B7141" s="346"/>
      <c r="C7141" s="346"/>
      <c r="D7141" s="346"/>
      <c r="E7141" s="346"/>
      <c r="F7141" s="346"/>
      <c r="G7141" s="355"/>
      <c r="H7141" s="346"/>
      <c r="I7141" s="346"/>
      <c r="J7141" s="346"/>
      <c r="K7141" s="346"/>
      <c r="L7141" s="348"/>
      <c r="M7141" s="346"/>
      <c r="N7141" s="346"/>
    </row>
    <row r="7142" spans="1:14" ht="20.100000000000001" customHeight="1">
      <c r="A7142" s="346"/>
      <c r="B7142" s="346"/>
      <c r="C7142" s="346"/>
      <c r="D7142" s="346"/>
      <c r="E7142" s="347"/>
      <c r="F7142" s="346"/>
      <c r="G7142" s="346"/>
      <c r="H7142" s="346"/>
      <c r="I7142" s="346"/>
      <c r="J7142" s="346"/>
      <c r="K7142" s="346"/>
      <c r="L7142" s="348"/>
      <c r="M7142" s="346"/>
      <c r="N7142" s="346"/>
    </row>
    <row r="7143" spans="1:14" ht="20.100000000000001" customHeight="1">
      <c r="A7143" s="346"/>
      <c r="B7143" s="346"/>
      <c r="C7143" s="346"/>
      <c r="D7143" s="346"/>
      <c r="E7143" s="347"/>
      <c r="F7143" s="346"/>
      <c r="G7143" s="346"/>
      <c r="H7143" s="346"/>
      <c r="I7143" s="346"/>
      <c r="J7143" s="346"/>
      <c r="K7143" s="346"/>
      <c r="L7143" s="348"/>
      <c r="M7143" s="346"/>
      <c r="N7143" s="346"/>
    </row>
    <row r="7144" spans="1:14" ht="20.100000000000001" customHeight="1">
      <c r="A7144" s="346"/>
      <c r="B7144" s="346"/>
      <c r="C7144" s="346"/>
      <c r="D7144" s="346"/>
      <c r="E7144" s="347"/>
      <c r="F7144" s="346"/>
      <c r="G7144" s="346"/>
      <c r="H7144" s="346"/>
      <c r="I7144" s="346"/>
      <c r="J7144" s="346"/>
      <c r="K7144" s="346"/>
      <c r="L7144" s="348"/>
      <c r="M7144" s="346"/>
      <c r="N7144" s="346"/>
    </row>
    <row r="7145" spans="1:14" ht="20.100000000000001" customHeight="1">
      <c r="A7145" s="346"/>
      <c r="B7145" s="346"/>
      <c r="C7145" s="346"/>
      <c r="D7145" s="346"/>
      <c r="E7145" s="347"/>
      <c r="F7145" s="346"/>
      <c r="G7145" s="346"/>
      <c r="H7145" s="346"/>
      <c r="I7145" s="346"/>
      <c r="J7145" s="346"/>
      <c r="K7145" s="346"/>
      <c r="L7145" s="348"/>
      <c r="M7145" s="346"/>
      <c r="N7145" s="346"/>
    </row>
    <row r="7146" spans="1:14" ht="20.100000000000001" customHeight="1">
      <c r="A7146" s="346"/>
      <c r="B7146" s="346"/>
      <c r="C7146" s="346"/>
      <c r="D7146" s="346"/>
      <c r="E7146" s="347"/>
      <c r="F7146" s="346"/>
      <c r="G7146" s="346"/>
      <c r="H7146" s="346"/>
      <c r="I7146" s="346"/>
      <c r="J7146" s="346"/>
      <c r="K7146" s="346"/>
      <c r="L7146" s="348"/>
      <c r="M7146" s="346"/>
      <c r="N7146" s="346"/>
    </row>
    <row r="7147" spans="1:14" ht="20.100000000000001" customHeight="1">
      <c r="A7147" s="346"/>
      <c r="B7147" s="346"/>
      <c r="C7147" s="346"/>
      <c r="D7147" s="346"/>
      <c r="E7147" s="347"/>
      <c r="F7147" s="346"/>
      <c r="G7147" s="346"/>
      <c r="H7147" s="346"/>
      <c r="I7147" s="346"/>
      <c r="J7147" s="346"/>
      <c r="K7147" s="346"/>
      <c r="L7147" s="348"/>
      <c r="M7147" s="346"/>
      <c r="N7147" s="346"/>
    </row>
    <row r="7148" spans="1:14" ht="20.100000000000001" customHeight="1">
      <c r="A7148" s="346"/>
      <c r="B7148" s="346"/>
      <c r="C7148" s="346"/>
      <c r="D7148" s="346"/>
      <c r="E7148" s="346"/>
      <c r="F7148" s="346"/>
      <c r="G7148" s="346"/>
      <c r="H7148" s="346"/>
      <c r="I7148" s="346"/>
      <c r="J7148" s="346"/>
      <c r="K7148" s="346"/>
      <c r="L7148" s="348"/>
      <c r="M7148" s="346"/>
      <c r="N7148" s="346"/>
    </row>
    <row r="7149" spans="1:14" ht="20.100000000000001" customHeight="1">
      <c r="A7149" s="346"/>
      <c r="B7149" s="346"/>
      <c r="C7149" s="346"/>
      <c r="D7149" s="346"/>
      <c r="E7149" s="346"/>
      <c r="F7149" s="346"/>
      <c r="G7149" s="346"/>
      <c r="H7149" s="346"/>
      <c r="I7149" s="346"/>
      <c r="J7149" s="346"/>
      <c r="K7149" s="346"/>
      <c r="L7149" s="348"/>
      <c r="M7149" s="346"/>
      <c r="N7149" s="346"/>
    </row>
    <row r="7150" spans="1:14" ht="20.100000000000001" customHeight="1">
      <c r="A7150" s="346"/>
      <c r="B7150" s="346"/>
      <c r="C7150" s="346"/>
      <c r="D7150" s="346"/>
      <c r="E7150" s="346"/>
      <c r="F7150" s="346"/>
      <c r="G7150" s="346"/>
      <c r="H7150" s="346"/>
      <c r="I7150" s="346"/>
      <c r="J7150" s="346"/>
      <c r="K7150" s="346"/>
      <c r="L7150" s="348"/>
      <c r="M7150" s="346"/>
      <c r="N7150" s="346"/>
    </row>
    <row r="7151" spans="1:14" ht="20.100000000000001" customHeight="1">
      <c r="A7151" s="346"/>
      <c r="B7151" s="346"/>
      <c r="C7151" s="346"/>
      <c r="D7151" s="346"/>
      <c r="E7151" s="346"/>
      <c r="F7151" s="346"/>
      <c r="G7151" s="346"/>
      <c r="H7151" s="346"/>
      <c r="I7151" s="346"/>
      <c r="J7151" s="346"/>
      <c r="K7151" s="346"/>
      <c r="L7151" s="348"/>
      <c r="M7151" s="346"/>
      <c r="N7151" s="346"/>
    </row>
    <row r="7152" spans="1:14" ht="20.100000000000001" customHeight="1">
      <c r="A7152" s="346"/>
      <c r="B7152" s="346"/>
      <c r="C7152" s="346"/>
      <c r="D7152" s="346"/>
      <c r="E7152" s="346"/>
      <c r="F7152" s="346"/>
      <c r="G7152" s="346"/>
      <c r="H7152" s="346"/>
      <c r="I7152" s="346"/>
      <c r="J7152" s="346"/>
      <c r="K7152" s="346"/>
      <c r="L7152" s="348"/>
      <c r="M7152" s="346"/>
      <c r="N7152" s="346"/>
    </row>
    <row r="7153" spans="1:14" ht="20.100000000000001" customHeight="1">
      <c r="A7153" s="346"/>
      <c r="B7153" s="346"/>
      <c r="C7153" s="346"/>
      <c r="D7153" s="346"/>
      <c r="E7153" s="346"/>
      <c r="F7153" s="346"/>
      <c r="G7153" s="346"/>
      <c r="H7153" s="346"/>
      <c r="I7153" s="346"/>
      <c r="J7153" s="346"/>
      <c r="K7153" s="346"/>
      <c r="L7153" s="348"/>
      <c r="M7153" s="346"/>
      <c r="N7153" s="346"/>
    </row>
    <row r="7154" spans="1:14" ht="20.100000000000001" customHeight="1">
      <c r="A7154" s="346"/>
      <c r="B7154" s="346"/>
      <c r="C7154" s="346"/>
      <c r="D7154" s="346"/>
      <c r="E7154" s="346"/>
      <c r="F7154" s="346"/>
      <c r="G7154" s="346"/>
      <c r="H7154" s="346"/>
      <c r="I7154" s="346"/>
      <c r="J7154" s="346"/>
      <c r="K7154" s="346"/>
      <c r="L7154" s="348"/>
      <c r="M7154" s="346"/>
      <c r="N7154" s="346"/>
    </row>
    <row r="7155" spans="1:14" ht="20.100000000000001" customHeight="1">
      <c r="A7155" s="346"/>
      <c r="B7155" s="346"/>
      <c r="C7155" s="346"/>
      <c r="D7155" s="346"/>
      <c r="E7155" s="346"/>
      <c r="F7155" s="346"/>
      <c r="G7155" s="346"/>
      <c r="H7155" s="346"/>
      <c r="I7155" s="346"/>
      <c r="J7155" s="346"/>
      <c r="K7155" s="346"/>
      <c r="L7155" s="348"/>
      <c r="M7155" s="346"/>
      <c r="N7155" s="346"/>
    </row>
    <row r="7156" spans="1:14" ht="20.100000000000001" customHeight="1">
      <c r="A7156" s="346"/>
      <c r="B7156" s="346"/>
      <c r="C7156" s="346"/>
      <c r="D7156" s="346"/>
      <c r="E7156" s="346"/>
      <c r="F7156" s="346"/>
      <c r="G7156" s="346"/>
      <c r="H7156" s="346"/>
      <c r="I7156" s="346"/>
      <c r="J7156" s="346"/>
      <c r="K7156" s="346"/>
      <c r="L7156" s="348"/>
      <c r="M7156" s="346"/>
      <c r="N7156" s="346"/>
    </row>
    <row r="7157" spans="1:14" ht="20.100000000000001" customHeight="1">
      <c r="A7157" s="346"/>
      <c r="B7157" s="346"/>
      <c r="C7157" s="346"/>
      <c r="D7157" s="346"/>
      <c r="E7157" s="346"/>
      <c r="F7157" s="346"/>
      <c r="G7157" s="346"/>
      <c r="H7157" s="346"/>
      <c r="I7157" s="346"/>
      <c r="J7157" s="346"/>
      <c r="K7157" s="346"/>
      <c r="L7157" s="348"/>
      <c r="M7157" s="346"/>
      <c r="N7157" s="346"/>
    </row>
    <row r="7158" spans="1:14" ht="20.100000000000001" customHeight="1">
      <c r="A7158" s="346"/>
      <c r="B7158" s="346"/>
      <c r="C7158" s="346"/>
      <c r="D7158" s="346"/>
      <c r="E7158" s="346"/>
      <c r="F7158" s="346"/>
      <c r="G7158" s="346"/>
      <c r="H7158" s="346"/>
      <c r="I7158" s="346"/>
      <c r="J7158" s="346"/>
      <c r="K7158" s="346"/>
      <c r="L7158" s="348"/>
      <c r="M7158" s="346"/>
      <c r="N7158" s="346"/>
    </row>
    <row r="7159" spans="1:14" ht="20.100000000000001" customHeight="1">
      <c r="A7159" s="346"/>
      <c r="B7159" s="346"/>
      <c r="C7159" s="346"/>
      <c r="D7159" s="346"/>
      <c r="E7159" s="346"/>
      <c r="F7159" s="346"/>
      <c r="G7159" s="346"/>
      <c r="H7159" s="346"/>
      <c r="I7159" s="346"/>
      <c r="J7159" s="346"/>
      <c r="K7159" s="346"/>
      <c r="L7159" s="348"/>
      <c r="M7159" s="346"/>
      <c r="N7159" s="346"/>
    </row>
    <row r="7160" spans="1:14" ht="20.100000000000001" customHeight="1">
      <c r="A7160" s="346"/>
      <c r="B7160" s="346"/>
      <c r="C7160" s="346"/>
      <c r="D7160" s="346"/>
      <c r="E7160" s="346"/>
      <c r="F7160" s="346"/>
      <c r="G7160" s="346"/>
      <c r="H7160" s="346"/>
      <c r="I7160" s="346"/>
      <c r="J7160" s="346"/>
      <c r="K7160" s="346"/>
      <c r="L7160" s="348"/>
      <c r="M7160" s="346"/>
      <c r="N7160" s="346"/>
    </row>
    <row r="7161" spans="1:14" ht="20.100000000000001" customHeight="1">
      <c r="A7161" s="346"/>
      <c r="B7161" s="346"/>
      <c r="C7161" s="346"/>
      <c r="D7161" s="346"/>
      <c r="E7161" s="346"/>
      <c r="F7161" s="346"/>
      <c r="G7161" s="346"/>
      <c r="H7161" s="346"/>
      <c r="I7161" s="346"/>
      <c r="J7161" s="346"/>
      <c r="K7161" s="346"/>
      <c r="L7161" s="348"/>
      <c r="M7161" s="346"/>
      <c r="N7161" s="346"/>
    </row>
    <row r="7162" spans="1:14" ht="20.100000000000001" customHeight="1">
      <c r="A7162" s="346"/>
      <c r="B7162" s="346"/>
      <c r="C7162" s="346"/>
      <c r="D7162" s="346"/>
      <c r="E7162" s="346"/>
      <c r="F7162" s="346"/>
      <c r="G7162" s="346"/>
      <c r="H7162" s="346"/>
      <c r="I7162" s="346"/>
      <c r="J7162" s="346"/>
      <c r="K7162" s="346"/>
      <c r="L7162" s="348"/>
      <c r="M7162" s="346"/>
      <c r="N7162" s="346"/>
    </row>
    <row r="7163" spans="1:14" ht="20.100000000000001" customHeight="1">
      <c r="A7163" s="346"/>
      <c r="B7163" s="346"/>
      <c r="C7163" s="346"/>
      <c r="D7163" s="346"/>
      <c r="E7163" s="346"/>
      <c r="F7163" s="346"/>
      <c r="G7163" s="346"/>
      <c r="H7163" s="346"/>
      <c r="I7163" s="346"/>
      <c r="J7163" s="346"/>
      <c r="K7163" s="346"/>
      <c r="L7163" s="348"/>
      <c r="M7163" s="346"/>
      <c r="N7163" s="346"/>
    </row>
    <row r="7164" spans="1:14" ht="20.100000000000001" customHeight="1">
      <c r="A7164" s="346"/>
      <c r="B7164" s="346"/>
      <c r="C7164" s="346"/>
      <c r="D7164" s="346"/>
      <c r="E7164" s="346"/>
      <c r="F7164" s="346"/>
      <c r="G7164" s="346"/>
      <c r="H7164" s="346"/>
      <c r="I7164" s="346"/>
      <c r="J7164" s="346"/>
      <c r="K7164" s="346"/>
      <c r="L7164" s="348"/>
      <c r="M7164" s="346"/>
      <c r="N7164" s="346"/>
    </row>
    <row r="7165" spans="1:14" ht="20.100000000000001" customHeight="1">
      <c r="A7165" s="346"/>
      <c r="B7165" s="346"/>
      <c r="C7165" s="346"/>
      <c r="D7165" s="346"/>
      <c r="E7165" s="346"/>
      <c r="F7165" s="346"/>
      <c r="G7165" s="346"/>
      <c r="H7165" s="346"/>
      <c r="I7165" s="346"/>
      <c r="J7165" s="346"/>
      <c r="K7165" s="346"/>
      <c r="L7165" s="348"/>
      <c r="M7165" s="346"/>
      <c r="N7165" s="346"/>
    </row>
    <row r="7166" spans="1:14" ht="20.100000000000001" customHeight="1">
      <c r="A7166" s="346"/>
      <c r="B7166" s="346"/>
      <c r="C7166" s="346"/>
      <c r="D7166" s="346"/>
      <c r="E7166" s="346"/>
      <c r="F7166" s="346"/>
      <c r="G7166" s="346"/>
      <c r="H7166" s="346"/>
      <c r="I7166" s="346"/>
      <c r="J7166" s="346"/>
      <c r="K7166" s="346"/>
      <c r="L7166" s="348"/>
      <c r="M7166" s="346"/>
      <c r="N7166" s="346"/>
    </row>
    <row r="7167" spans="1:14" ht="20.100000000000001" customHeight="1">
      <c r="A7167" s="346"/>
      <c r="B7167" s="346"/>
      <c r="C7167" s="346"/>
      <c r="D7167" s="346"/>
      <c r="E7167" s="346"/>
      <c r="F7167" s="346"/>
      <c r="G7167" s="346"/>
      <c r="H7167" s="346"/>
      <c r="I7167" s="346"/>
      <c r="J7167" s="346"/>
      <c r="K7167" s="346"/>
      <c r="L7167" s="348"/>
      <c r="M7167" s="346"/>
      <c r="N7167" s="346"/>
    </row>
    <row r="7168" spans="1:14" ht="20.100000000000001" customHeight="1">
      <c r="A7168" s="346"/>
      <c r="B7168" s="346"/>
      <c r="C7168" s="346"/>
      <c r="D7168" s="346"/>
      <c r="E7168" s="346"/>
      <c r="F7168" s="346"/>
      <c r="G7168" s="346"/>
      <c r="H7168" s="346"/>
      <c r="I7168" s="346"/>
      <c r="J7168" s="346"/>
      <c r="K7168" s="346"/>
      <c r="L7168" s="348"/>
      <c r="M7168" s="346"/>
      <c r="N7168" s="346"/>
    </row>
    <row r="7169" spans="1:14" ht="20.100000000000001" customHeight="1">
      <c r="A7169" s="346"/>
      <c r="B7169" s="346"/>
      <c r="C7169" s="346"/>
      <c r="D7169" s="346"/>
      <c r="E7169" s="346"/>
      <c r="F7169" s="346"/>
      <c r="G7169" s="346"/>
      <c r="H7169" s="346"/>
      <c r="I7169" s="346"/>
      <c r="J7169" s="346"/>
      <c r="K7169" s="346"/>
      <c r="L7169" s="348"/>
      <c r="M7169" s="346"/>
      <c r="N7169" s="346"/>
    </row>
    <row r="7170" spans="1:14" ht="20.100000000000001" customHeight="1">
      <c r="A7170" s="346"/>
      <c r="B7170" s="346"/>
      <c r="C7170" s="346"/>
      <c r="D7170" s="346"/>
      <c r="E7170" s="346"/>
      <c r="F7170" s="346"/>
      <c r="G7170" s="346"/>
      <c r="H7170" s="346"/>
      <c r="I7170" s="346"/>
      <c r="J7170" s="346"/>
      <c r="K7170" s="346"/>
      <c r="L7170" s="348"/>
      <c r="M7170" s="346"/>
      <c r="N7170" s="346"/>
    </row>
    <row r="7171" spans="1:14" ht="20.100000000000001" customHeight="1">
      <c r="A7171" s="346"/>
      <c r="B7171" s="346"/>
      <c r="C7171" s="346"/>
      <c r="D7171" s="346"/>
      <c r="E7171" s="346"/>
      <c r="F7171" s="346"/>
      <c r="G7171" s="346"/>
      <c r="H7171" s="346"/>
      <c r="I7171" s="346"/>
      <c r="J7171" s="346"/>
      <c r="K7171" s="346"/>
      <c r="L7171" s="348"/>
      <c r="M7171" s="346"/>
      <c r="N7171" s="346"/>
    </row>
    <row r="7172" spans="1:14" ht="20.100000000000001" customHeight="1">
      <c r="A7172" s="346"/>
      <c r="B7172" s="346"/>
      <c r="C7172" s="346"/>
      <c r="D7172" s="346"/>
      <c r="E7172" s="346"/>
      <c r="F7172" s="346"/>
      <c r="G7172" s="346"/>
      <c r="H7172" s="346"/>
      <c r="I7172" s="346"/>
      <c r="J7172" s="346"/>
      <c r="K7172" s="346"/>
      <c r="L7172" s="348"/>
      <c r="M7172" s="346"/>
      <c r="N7172" s="346"/>
    </row>
    <row r="7173" spans="1:14" ht="20.100000000000001" customHeight="1">
      <c r="A7173" s="346"/>
      <c r="B7173" s="346"/>
      <c r="C7173" s="346"/>
      <c r="D7173" s="346"/>
      <c r="E7173" s="346"/>
      <c r="F7173" s="346"/>
      <c r="G7173" s="346"/>
      <c r="H7173" s="346"/>
      <c r="I7173" s="346"/>
      <c r="J7173" s="346"/>
      <c r="K7173" s="346"/>
      <c r="L7173" s="348"/>
      <c r="M7173" s="346"/>
      <c r="N7173" s="346"/>
    </row>
    <row r="7174" spans="1:14" ht="20.100000000000001" customHeight="1">
      <c r="A7174" s="346"/>
      <c r="B7174" s="346"/>
      <c r="C7174" s="346"/>
      <c r="D7174" s="346"/>
      <c r="E7174" s="346"/>
      <c r="F7174" s="346"/>
      <c r="G7174" s="346"/>
      <c r="H7174" s="346"/>
      <c r="I7174" s="346"/>
      <c r="J7174" s="346"/>
      <c r="K7174" s="346"/>
      <c r="L7174" s="348"/>
      <c r="M7174" s="346"/>
      <c r="N7174" s="346"/>
    </row>
    <row r="7175" spans="1:14" ht="20.100000000000001" customHeight="1">
      <c r="A7175" s="346"/>
      <c r="B7175" s="346"/>
      <c r="C7175" s="346"/>
      <c r="D7175" s="346"/>
      <c r="E7175" s="346"/>
      <c r="F7175" s="346"/>
      <c r="G7175" s="346"/>
      <c r="H7175" s="346"/>
      <c r="I7175" s="346"/>
      <c r="J7175" s="346"/>
      <c r="K7175" s="346"/>
      <c r="L7175" s="348"/>
      <c r="M7175" s="346"/>
      <c r="N7175" s="346"/>
    </row>
    <row r="7176" spans="1:14" ht="20.100000000000001" customHeight="1">
      <c r="A7176" s="346"/>
      <c r="B7176" s="346"/>
      <c r="C7176" s="346"/>
      <c r="D7176" s="346"/>
      <c r="E7176" s="346"/>
      <c r="F7176" s="346"/>
      <c r="G7176" s="346"/>
      <c r="H7176" s="346"/>
      <c r="I7176" s="346"/>
      <c r="J7176" s="346"/>
      <c r="K7176" s="346"/>
      <c r="L7176" s="348"/>
      <c r="M7176" s="346"/>
      <c r="N7176" s="346"/>
    </row>
    <row r="7177" spans="1:14" ht="20.100000000000001" customHeight="1">
      <c r="A7177" s="346"/>
      <c r="B7177" s="346"/>
      <c r="C7177" s="346"/>
      <c r="D7177" s="346"/>
      <c r="E7177" s="346"/>
      <c r="F7177" s="346"/>
      <c r="G7177" s="346"/>
      <c r="H7177" s="346"/>
      <c r="I7177" s="346"/>
      <c r="J7177" s="346"/>
      <c r="K7177" s="346"/>
      <c r="L7177" s="348"/>
      <c r="M7177" s="346"/>
      <c r="N7177" s="346"/>
    </row>
    <row r="7178" spans="1:14" ht="20.100000000000001" customHeight="1">
      <c r="A7178" s="346"/>
      <c r="B7178" s="346"/>
      <c r="C7178" s="346"/>
      <c r="D7178" s="346"/>
      <c r="E7178" s="346"/>
      <c r="F7178" s="346"/>
      <c r="G7178" s="346"/>
      <c r="H7178" s="346"/>
      <c r="I7178" s="346"/>
      <c r="J7178" s="346"/>
      <c r="K7178" s="346"/>
      <c r="L7178" s="348"/>
      <c r="M7178" s="346"/>
      <c r="N7178" s="346"/>
    </row>
    <row r="7179" spans="1:14" ht="20.100000000000001" customHeight="1">
      <c r="A7179" s="346"/>
      <c r="B7179" s="346"/>
      <c r="C7179" s="346"/>
      <c r="D7179" s="346"/>
      <c r="E7179" s="346"/>
      <c r="F7179" s="346"/>
      <c r="G7179" s="346"/>
      <c r="H7179" s="346"/>
      <c r="I7179" s="346"/>
      <c r="J7179" s="346"/>
      <c r="K7179" s="346"/>
      <c r="L7179" s="348"/>
      <c r="M7179" s="346"/>
      <c r="N7179" s="346"/>
    </row>
    <row r="7180" spans="1:14" ht="20.100000000000001" customHeight="1">
      <c r="A7180" s="346"/>
      <c r="B7180" s="346"/>
      <c r="C7180" s="346"/>
      <c r="D7180" s="346"/>
      <c r="E7180" s="346"/>
      <c r="F7180" s="346"/>
      <c r="G7180" s="346"/>
      <c r="H7180" s="346"/>
      <c r="I7180" s="346"/>
      <c r="J7180" s="346"/>
      <c r="K7180" s="346"/>
      <c r="L7180" s="348"/>
      <c r="M7180" s="346"/>
      <c r="N7180" s="346"/>
    </row>
    <row r="7181" spans="1:14" ht="20.100000000000001" customHeight="1">
      <c r="A7181" s="346"/>
      <c r="B7181" s="346"/>
      <c r="C7181" s="346"/>
      <c r="D7181" s="346"/>
      <c r="E7181" s="346"/>
      <c r="F7181" s="346"/>
      <c r="G7181" s="346"/>
      <c r="H7181" s="346"/>
      <c r="I7181" s="346"/>
      <c r="J7181" s="346"/>
      <c r="K7181" s="346"/>
      <c r="L7181" s="348"/>
      <c r="M7181" s="346"/>
      <c r="N7181" s="346"/>
    </row>
    <row r="7182" spans="1:14" ht="20.100000000000001" customHeight="1">
      <c r="A7182" s="346"/>
      <c r="B7182" s="346"/>
      <c r="C7182" s="346"/>
      <c r="D7182" s="346"/>
      <c r="E7182" s="346"/>
      <c r="F7182" s="346"/>
      <c r="G7182" s="346"/>
      <c r="H7182" s="346"/>
      <c r="I7182" s="346"/>
      <c r="J7182" s="346"/>
      <c r="K7182" s="346"/>
      <c r="L7182" s="348"/>
      <c r="M7182" s="346"/>
      <c r="N7182" s="346"/>
    </row>
    <row r="7183" spans="1:14" ht="20.100000000000001" customHeight="1">
      <c r="A7183" s="346"/>
      <c r="B7183" s="346"/>
      <c r="C7183" s="346"/>
      <c r="D7183" s="346"/>
      <c r="E7183" s="346"/>
      <c r="F7183" s="346"/>
      <c r="G7183" s="346"/>
      <c r="H7183" s="346"/>
      <c r="I7183" s="346"/>
      <c r="J7183" s="346"/>
      <c r="K7183" s="346"/>
      <c r="L7183" s="348"/>
      <c r="M7183" s="346"/>
      <c r="N7183" s="346"/>
    </row>
    <row r="7184" spans="1:14" ht="20.100000000000001" customHeight="1">
      <c r="A7184" s="346"/>
      <c r="B7184" s="346"/>
      <c r="C7184" s="346"/>
      <c r="D7184" s="346"/>
      <c r="E7184" s="346"/>
      <c r="F7184" s="346"/>
      <c r="G7184" s="346"/>
      <c r="H7184" s="346"/>
      <c r="I7184" s="346"/>
      <c r="J7184" s="346"/>
      <c r="K7184" s="346"/>
      <c r="L7184" s="348"/>
      <c r="M7184" s="346"/>
      <c r="N7184" s="346"/>
    </row>
    <row r="7185" spans="1:14" ht="20.100000000000001" customHeight="1">
      <c r="A7185" s="346"/>
      <c r="B7185" s="346"/>
      <c r="C7185" s="346"/>
      <c r="D7185" s="346"/>
      <c r="E7185" s="347"/>
      <c r="F7185" s="346"/>
      <c r="G7185" s="346"/>
      <c r="H7185" s="346"/>
      <c r="I7185" s="346"/>
      <c r="J7185" s="346"/>
      <c r="K7185" s="346"/>
      <c r="L7185" s="348"/>
      <c r="M7185" s="346"/>
      <c r="N7185" s="346"/>
    </row>
    <row r="7186" spans="1:14" ht="20.100000000000001" customHeight="1">
      <c r="A7186" s="346"/>
      <c r="B7186" s="346"/>
      <c r="C7186" s="346"/>
      <c r="D7186" s="346"/>
      <c r="E7186" s="347"/>
      <c r="F7186" s="346"/>
      <c r="G7186" s="346"/>
      <c r="H7186" s="346"/>
      <c r="I7186" s="346"/>
      <c r="J7186" s="346"/>
      <c r="K7186" s="346"/>
      <c r="L7186" s="348"/>
      <c r="M7186" s="346"/>
      <c r="N7186" s="346"/>
    </row>
    <row r="7187" spans="1:14" ht="20.100000000000001" customHeight="1">
      <c r="A7187" s="346"/>
      <c r="B7187" s="346"/>
      <c r="C7187" s="346"/>
      <c r="D7187" s="346"/>
      <c r="E7187" s="346"/>
      <c r="F7187" s="346"/>
      <c r="G7187" s="346"/>
      <c r="H7187" s="346"/>
      <c r="I7187" s="346"/>
      <c r="J7187" s="346"/>
      <c r="K7187" s="346"/>
      <c r="L7187" s="348"/>
      <c r="M7187" s="346"/>
      <c r="N7187" s="346"/>
    </row>
    <row r="7188" spans="1:14" ht="20.100000000000001" customHeight="1">
      <c r="A7188" s="346"/>
      <c r="B7188" s="346"/>
      <c r="C7188" s="346"/>
      <c r="D7188" s="346"/>
      <c r="E7188" s="346"/>
      <c r="F7188" s="346"/>
      <c r="G7188" s="346"/>
      <c r="H7188" s="346"/>
      <c r="I7188" s="346"/>
      <c r="J7188" s="346"/>
      <c r="K7188" s="346"/>
      <c r="L7188" s="348"/>
      <c r="M7188" s="346"/>
      <c r="N7188" s="346"/>
    </row>
    <row r="7189" spans="1:14" ht="20.100000000000001" customHeight="1">
      <c r="A7189" s="346"/>
      <c r="B7189" s="346"/>
      <c r="C7189" s="346"/>
      <c r="D7189" s="346"/>
      <c r="E7189" s="346"/>
      <c r="F7189" s="346"/>
      <c r="G7189" s="346"/>
      <c r="H7189" s="346"/>
      <c r="I7189" s="346"/>
      <c r="J7189" s="346"/>
      <c r="K7189" s="346"/>
      <c r="L7189" s="348"/>
      <c r="M7189" s="346"/>
      <c r="N7189" s="346"/>
    </row>
    <row r="7190" spans="1:14" ht="20.100000000000001" customHeight="1">
      <c r="A7190" s="346"/>
      <c r="B7190" s="346"/>
      <c r="C7190" s="346"/>
      <c r="D7190" s="346"/>
      <c r="E7190" s="346"/>
      <c r="F7190" s="346"/>
      <c r="G7190" s="346"/>
      <c r="H7190" s="346"/>
      <c r="I7190" s="346"/>
      <c r="J7190" s="346"/>
      <c r="K7190" s="346"/>
      <c r="L7190" s="348"/>
      <c r="M7190" s="346"/>
      <c r="N7190" s="346"/>
    </row>
    <row r="7191" spans="1:14" ht="20.100000000000001" customHeight="1">
      <c r="A7191" s="346"/>
      <c r="B7191" s="346"/>
      <c r="C7191" s="346"/>
      <c r="D7191" s="346"/>
      <c r="E7191" s="346"/>
      <c r="F7191" s="346"/>
      <c r="G7191" s="346"/>
      <c r="H7191" s="346"/>
      <c r="I7191" s="346"/>
      <c r="J7191" s="346"/>
      <c r="K7191" s="346"/>
      <c r="L7191" s="348"/>
      <c r="M7191" s="346"/>
      <c r="N7191" s="346"/>
    </row>
    <row r="7192" spans="1:14" ht="20.100000000000001" customHeight="1">
      <c r="A7192" s="346"/>
      <c r="B7192" s="346"/>
      <c r="C7192" s="346"/>
      <c r="D7192" s="346"/>
      <c r="E7192" s="346"/>
      <c r="F7192" s="346"/>
      <c r="G7192" s="346"/>
      <c r="H7192" s="346"/>
      <c r="I7192" s="346"/>
      <c r="J7192" s="346"/>
      <c r="K7192" s="346"/>
      <c r="L7192" s="348"/>
      <c r="M7192" s="346"/>
      <c r="N7192" s="346"/>
    </row>
    <row r="7193" spans="1:14" ht="20.100000000000001" customHeight="1">
      <c r="A7193" s="346"/>
      <c r="B7193" s="346"/>
      <c r="C7193" s="346"/>
      <c r="D7193" s="346"/>
      <c r="E7193" s="346"/>
      <c r="F7193" s="346"/>
      <c r="G7193" s="346"/>
      <c r="H7193" s="346"/>
      <c r="I7193" s="346"/>
      <c r="J7193" s="346"/>
      <c r="K7193" s="346"/>
      <c r="L7193" s="348"/>
      <c r="M7193" s="346"/>
      <c r="N7193" s="346"/>
    </row>
    <row r="7194" spans="1:14" ht="20.100000000000001" customHeight="1">
      <c r="A7194" s="346"/>
      <c r="B7194" s="346"/>
      <c r="C7194" s="346"/>
      <c r="D7194" s="346"/>
      <c r="E7194" s="346"/>
      <c r="F7194" s="346"/>
      <c r="G7194" s="346"/>
      <c r="H7194" s="346"/>
      <c r="I7194" s="346"/>
      <c r="J7194" s="346"/>
      <c r="K7194" s="346"/>
      <c r="L7194" s="348"/>
      <c r="M7194" s="346"/>
      <c r="N7194" s="346"/>
    </row>
    <row r="7195" spans="1:14" ht="20.100000000000001" customHeight="1">
      <c r="A7195" s="346"/>
      <c r="B7195" s="346"/>
      <c r="C7195" s="346"/>
      <c r="D7195" s="346"/>
      <c r="E7195" s="346"/>
      <c r="F7195" s="346"/>
      <c r="G7195" s="346"/>
      <c r="H7195" s="346"/>
      <c r="I7195" s="346"/>
      <c r="J7195" s="346"/>
      <c r="K7195" s="346"/>
      <c r="L7195" s="348"/>
      <c r="M7195" s="346"/>
      <c r="N7195" s="346"/>
    </row>
    <row r="7196" spans="1:14" ht="20.100000000000001" customHeight="1">
      <c r="A7196" s="346"/>
      <c r="B7196" s="346"/>
      <c r="C7196" s="346"/>
      <c r="D7196" s="346"/>
      <c r="E7196" s="346"/>
      <c r="F7196" s="346"/>
      <c r="G7196" s="346"/>
      <c r="H7196" s="346"/>
      <c r="I7196" s="346"/>
      <c r="J7196" s="346"/>
      <c r="K7196" s="346"/>
      <c r="L7196" s="348"/>
      <c r="M7196" s="346"/>
      <c r="N7196" s="346"/>
    </row>
    <row r="7197" spans="1:14" ht="20.100000000000001" customHeight="1">
      <c r="A7197" s="346"/>
      <c r="B7197" s="346"/>
      <c r="C7197" s="346"/>
      <c r="D7197" s="346"/>
      <c r="E7197" s="346"/>
      <c r="F7197" s="346"/>
      <c r="G7197" s="346"/>
      <c r="H7197" s="346"/>
      <c r="I7197" s="346"/>
      <c r="J7197" s="346"/>
      <c r="K7197" s="346"/>
      <c r="L7197" s="348"/>
      <c r="M7197" s="346"/>
      <c r="N7197" s="346"/>
    </row>
    <row r="7198" spans="1:14" ht="20.100000000000001" customHeight="1">
      <c r="A7198" s="346"/>
      <c r="B7198" s="346"/>
      <c r="C7198" s="346"/>
      <c r="D7198" s="346"/>
      <c r="E7198" s="346"/>
      <c r="F7198" s="346"/>
      <c r="G7198" s="346"/>
      <c r="H7198" s="346"/>
      <c r="I7198" s="346"/>
      <c r="J7198" s="346"/>
      <c r="K7198" s="346"/>
      <c r="L7198" s="348"/>
      <c r="M7198" s="346"/>
      <c r="N7198" s="346"/>
    </row>
    <row r="7199" spans="1:14" ht="20.100000000000001" customHeight="1">
      <c r="A7199" s="346"/>
      <c r="B7199" s="346"/>
      <c r="C7199" s="346"/>
      <c r="D7199" s="346"/>
      <c r="E7199" s="346"/>
      <c r="F7199" s="346"/>
      <c r="G7199" s="346"/>
      <c r="H7199" s="346"/>
      <c r="I7199" s="346"/>
      <c r="J7199" s="346"/>
      <c r="K7199" s="346"/>
      <c r="L7199" s="348"/>
      <c r="M7199" s="346"/>
      <c r="N7199" s="346"/>
    </row>
    <row r="7200" spans="1:14" ht="20.100000000000001" customHeight="1">
      <c r="A7200" s="346"/>
      <c r="B7200" s="346"/>
      <c r="C7200" s="346"/>
      <c r="D7200" s="346"/>
      <c r="E7200" s="346"/>
      <c r="F7200" s="346"/>
      <c r="G7200" s="346"/>
      <c r="H7200" s="346"/>
      <c r="I7200" s="346"/>
      <c r="J7200" s="346"/>
      <c r="K7200" s="346"/>
      <c r="L7200" s="348"/>
      <c r="M7200" s="346"/>
      <c r="N7200" s="346"/>
    </row>
    <row r="7201" spans="1:14" ht="20.100000000000001" customHeight="1">
      <c r="A7201" s="346"/>
      <c r="B7201" s="346"/>
      <c r="C7201" s="346"/>
      <c r="D7201" s="346"/>
      <c r="E7201" s="346"/>
      <c r="F7201" s="346"/>
      <c r="G7201" s="346"/>
      <c r="H7201" s="346"/>
      <c r="I7201" s="346"/>
      <c r="J7201" s="346"/>
      <c r="K7201" s="346"/>
      <c r="L7201" s="348"/>
      <c r="M7201" s="346"/>
      <c r="N7201" s="346"/>
    </row>
    <row r="7202" spans="1:14" ht="20.100000000000001" customHeight="1">
      <c r="A7202" s="346"/>
      <c r="B7202" s="346"/>
      <c r="C7202" s="346"/>
      <c r="D7202" s="346"/>
      <c r="E7202" s="346"/>
      <c r="F7202" s="346"/>
      <c r="G7202" s="346"/>
      <c r="H7202" s="346"/>
      <c r="I7202" s="346"/>
      <c r="J7202" s="346"/>
      <c r="K7202" s="346"/>
      <c r="L7202" s="348"/>
      <c r="M7202" s="346"/>
      <c r="N7202" s="346"/>
    </row>
    <row r="7203" spans="1:14" ht="20.100000000000001" customHeight="1">
      <c r="A7203" s="346"/>
      <c r="B7203" s="346"/>
      <c r="C7203" s="346"/>
      <c r="D7203" s="346"/>
      <c r="E7203" s="346"/>
      <c r="F7203" s="346"/>
      <c r="G7203" s="346"/>
      <c r="H7203" s="346"/>
      <c r="I7203" s="346"/>
      <c r="J7203" s="346"/>
      <c r="K7203" s="346"/>
      <c r="L7203" s="348"/>
      <c r="M7203" s="346"/>
      <c r="N7203" s="346"/>
    </row>
    <row r="7204" spans="1:14" ht="20.100000000000001" customHeight="1">
      <c r="A7204" s="346"/>
      <c r="B7204" s="346"/>
      <c r="C7204" s="346"/>
      <c r="D7204" s="346"/>
      <c r="E7204" s="346"/>
      <c r="F7204" s="346"/>
      <c r="G7204" s="346"/>
      <c r="H7204" s="346"/>
      <c r="I7204" s="346"/>
      <c r="J7204" s="346"/>
      <c r="K7204" s="346"/>
      <c r="L7204" s="348"/>
      <c r="M7204" s="346"/>
      <c r="N7204" s="346"/>
    </row>
    <row r="7205" spans="1:14" ht="20.100000000000001" customHeight="1">
      <c r="A7205" s="346"/>
      <c r="B7205" s="346"/>
      <c r="C7205" s="346"/>
      <c r="D7205" s="346"/>
      <c r="E7205" s="346"/>
      <c r="F7205" s="346"/>
      <c r="G7205" s="346"/>
      <c r="H7205" s="346"/>
      <c r="I7205" s="346"/>
      <c r="J7205" s="346"/>
      <c r="K7205" s="346"/>
      <c r="L7205" s="348"/>
      <c r="M7205" s="346"/>
      <c r="N7205" s="346"/>
    </row>
    <row r="7206" spans="1:14" ht="20.100000000000001" customHeight="1">
      <c r="A7206" s="346"/>
      <c r="B7206" s="346"/>
      <c r="C7206" s="346"/>
      <c r="D7206" s="346"/>
      <c r="E7206" s="346"/>
      <c r="F7206" s="346"/>
      <c r="G7206" s="346"/>
      <c r="H7206" s="346"/>
      <c r="I7206" s="346"/>
      <c r="J7206" s="346"/>
      <c r="K7206" s="346"/>
      <c r="L7206" s="348"/>
      <c r="M7206" s="346"/>
      <c r="N7206" s="346"/>
    </row>
    <row r="7207" spans="1:14" ht="20.100000000000001" customHeight="1">
      <c r="A7207" s="346"/>
      <c r="B7207" s="346"/>
      <c r="C7207" s="346"/>
      <c r="D7207" s="346"/>
      <c r="E7207" s="346"/>
      <c r="F7207" s="346"/>
      <c r="G7207" s="346"/>
      <c r="H7207" s="346"/>
      <c r="I7207" s="346"/>
      <c r="J7207" s="346"/>
      <c r="K7207" s="346"/>
      <c r="L7207" s="348"/>
      <c r="M7207" s="346"/>
      <c r="N7207" s="346"/>
    </row>
    <row r="7208" spans="1:14" ht="20.100000000000001" customHeight="1">
      <c r="A7208" s="346"/>
      <c r="B7208" s="346"/>
      <c r="C7208" s="346"/>
      <c r="D7208" s="346"/>
      <c r="E7208" s="346"/>
      <c r="F7208" s="346"/>
      <c r="G7208" s="346"/>
      <c r="H7208" s="346"/>
      <c r="I7208" s="346"/>
      <c r="J7208" s="346"/>
      <c r="K7208" s="346"/>
      <c r="L7208" s="348"/>
      <c r="M7208" s="346"/>
      <c r="N7208" s="346"/>
    </row>
    <row r="7209" spans="1:14" ht="20.100000000000001" customHeight="1">
      <c r="A7209" s="346"/>
      <c r="B7209" s="346"/>
      <c r="C7209" s="346"/>
      <c r="D7209" s="346"/>
      <c r="E7209" s="346"/>
      <c r="F7209" s="346"/>
      <c r="G7209" s="346"/>
      <c r="H7209" s="346"/>
      <c r="I7209" s="346"/>
      <c r="J7209" s="346"/>
      <c r="K7209" s="346"/>
      <c r="L7209" s="348"/>
      <c r="M7209" s="346"/>
      <c r="N7209" s="346"/>
    </row>
    <row r="7210" spans="1:14" ht="20.100000000000001" customHeight="1">
      <c r="A7210" s="346"/>
      <c r="B7210" s="346"/>
      <c r="C7210" s="346"/>
      <c r="D7210" s="346"/>
      <c r="E7210" s="346"/>
      <c r="F7210" s="346"/>
      <c r="G7210" s="346"/>
      <c r="H7210" s="346"/>
      <c r="I7210" s="346"/>
      <c r="J7210" s="346"/>
      <c r="K7210" s="346"/>
      <c r="L7210" s="348"/>
      <c r="M7210" s="346"/>
      <c r="N7210" s="346"/>
    </row>
    <row r="7211" spans="1:14" ht="20.100000000000001" customHeight="1">
      <c r="A7211" s="346"/>
      <c r="B7211" s="346"/>
      <c r="C7211" s="346"/>
      <c r="D7211" s="346"/>
      <c r="E7211" s="346"/>
      <c r="F7211" s="346"/>
      <c r="G7211" s="346"/>
      <c r="H7211" s="346"/>
      <c r="I7211" s="346"/>
      <c r="J7211" s="346"/>
      <c r="K7211" s="346"/>
      <c r="L7211" s="348"/>
      <c r="M7211" s="346"/>
      <c r="N7211" s="346"/>
    </row>
    <row r="7212" spans="1:14" ht="20.100000000000001" customHeight="1">
      <c r="A7212" s="346"/>
      <c r="B7212" s="346"/>
      <c r="C7212" s="346"/>
      <c r="D7212" s="346"/>
      <c r="E7212" s="346"/>
      <c r="F7212" s="346"/>
      <c r="G7212" s="346"/>
      <c r="H7212" s="346"/>
      <c r="I7212" s="346"/>
      <c r="J7212" s="346"/>
      <c r="K7212" s="346"/>
      <c r="L7212" s="348"/>
      <c r="M7212" s="346"/>
      <c r="N7212" s="346"/>
    </row>
    <row r="7213" spans="1:14" ht="20.100000000000001" customHeight="1">
      <c r="A7213" s="346"/>
      <c r="B7213" s="346"/>
      <c r="C7213" s="346"/>
      <c r="D7213" s="346"/>
      <c r="E7213" s="346"/>
      <c r="F7213" s="346"/>
      <c r="G7213" s="346"/>
      <c r="H7213" s="346"/>
      <c r="I7213" s="346"/>
      <c r="J7213" s="346"/>
      <c r="K7213" s="346"/>
      <c r="L7213" s="348"/>
      <c r="M7213" s="346"/>
      <c r="N7213" s="346"/>
    </row>
    <row r="7214" spans="1:14" ht="20.100000000000001" customHeight="1">
      <c r="A7214" s="346"/>
      <c r="B7214" s="346"/>
      <c r="C7214" s="346"/>
      <c r="D7214" s="346"/>
      <c r="E7214" s="347"/>
      <c r="F7214" s="346"/>
      <c r="G7214" s="346"/>
      <c r="H7214" s="346"/>
      <c r="I7214" s="346"/>
      <c r="J7214" s="346"/>
      <c r="K7214" s="346"/>
      <c r="L7214" s="348"/>
      <c r="M7214" s="346"/>
      <c r="N7214" s="346"/>
    </row>
    <row r="7215" spans="1:14" ht="20.100000000000001" customHeight="1">
      <c r="A7215" s="346"/>
      <c r="B7215" s="346"/>
      <c r="C7215" s="346"/>
      <c r="D7215" s="346"/>
      <c r="E7215" s="347"/>
      <c r="F7215" s="346"/>
      <c r="G7215" s="346"/>
      <c r="H7215" s="346"/>
      <c r="I7215" s="346"/>
      <c r="J7215" s="346"/>
      <c r="K7215" s="346"/>
      <c r="L7215" s="348"/>
      <c r="M7215" s="346"/>
      <c r="N7215" s="346"/>
    </row>
    <row r="7216" spans="1:14" ht="20.100000000000001" customHeight="1">
      <c r="A7216" s="346"/>
      <c r="B7216" s="346"/>
      <c r="C7216" s="346"/>
      <c r="D7216" s="346"/>
      <c r="E7216" s="347"/>
      <c r="F7216" s="346"/>
      <c r="G7216" s="346"/>
      <c r="H7216" s="346"/>
      <c r="I7216" s="346"/>
      <c r="J7216" s="346"/>
      <c r="K7216" s="346"/>
      <c r="L7216" s="348"/>
      <c r="M7216" s="346"/>
      <c r="N7216" s="346"/>
    </row>
    <row r="7217" spans="1:14" ht="20.100000000000001" customHeight="1">
      <c r="A7217" s="346"/>
      <c r="B7217" s="346"/>
      <c r="C7217" s="346"/>
      <c r="D7217" s="346"/>
      <c r="E7217" s="346"/>
      <c r="F7217" s="346"/>
      <c r="G7217" s="346"/>
      <c r="H7217" s="346"/>
      <c r="I7217" s="346"/>
      <c r="J7217" s="346"/>
      <c r="K7217" s="346"/>
      <c r="L7217" s="348"/>
      <c r="M7217" s="346"/>
      <c r="N7217" s="346"/>
    </row>
    <row r="7218" spans="1:14" ht="20.100000000000001" customHeight="1">
      <c r="A7218" s="346"/>
      <c r="B7218" s="346"/>
      <c r="C7218" s="346"/>
      <c r="D7218" s="346"/>
      <c r="E7218" s="346"/>
      <c r="F7218" s="346"/>
      <c r="G7218" s="346"/>
      <c r="H7218" s="346"/>
      <c r="I7218" s="346"/>
      <c r="J7218" s="346"/>
      <c r="K7218" s="346"/>
      <c r="L7218" s="348"/>
      <c r="M7218" s="346"/>
      <c r="N7218" s="346"/>
    </row>
    <row r="7219" spans="1:14" ht="20.100000000000001" customHeight="1">
      <c r="A7219" s="346"/>
      <c r="B7219" s="346"/>
      <c r="C7219" s="346"/>
      <c r="D7219" s="346"/>
      <c r="E7219" s="346"/>
      <c r="F7219" s="346"/>
      <c r="G7219" s="346"/>
      <c r="H7219" s="346"/>
      <c r="I7219" s="346"/>
      <c r="J7219" s="346"/>
      <c r="K7219" s="346"/>
      <c r="L7219" s="348"/>
      <c r="M7219" s="346"/>
      <c r="N7219" s="346"/>
    </row>
    <row r="7220" spans="1:14" ht="20.100000000000001" customHeight="1">
      <c r="A7220" s="346"/>
      <c r="B7220" s="346"/>
      <c r="C7220" s="346"/>
      <c r="D7220" s="346"/>
      <c r="E7220" s="346"/>
      <c r="F7220" s="346"/>
      <c r="G7220" s="346"/>
      <c r="H7220" s="346"/>
      <c r="I7220" s="346"/>
      <c r="J7220" s="346"/>
      <c r="K7220" s="346"/>
      <c r="L7220" s="348"/>
      <c r="M7220" s="346"/>
      <c r="N7220" s="346"/>
    </row>
    <row r="7221" spans="1:14" ht="20.100000000000001" customHeight="1">
      <c r="A7221" s="346"/>
      <c r="B7221" s="346"/>
      <c r="C7221" s="346"/>
      <c r="D7221" s="346"/>
      <c r="E7221" s="346"/>
      <c r="F7221" s="346"/>
      <c r="G7221" s="346"/>
      <c r="H7221" s="346"/>
      <c r="I7221" s="346"/>
      <c r="J7221" s="346"/>
      <c r="K7221" s="346"/>
      <c r="L7221" s="348"/>
      <c r="M7221" s="346"/>
      <c r="N7221" s="346"/>
    </row>
    <row r="7222" spans="1:14" ht="20.100000000000001" customHeight="1">
      <c r="A7222" s="346"/>
      <c r="B7222" s="346"/>
      <c r="C7222" s="346"/>
      <c r="D7222" s="346"/>
      <c r="E7222" s="346"/>
      <c r="F7222" s="346"/>
      <c r="G7222" s="346"/>
      <c r="H7222" s="346"/>
      <c r="I7222" s="346"/>
      <c r="J7222" s="346"/>
      <c r="K7222" s="346"/>
      <c r="L7222" s="348"/>
      <c r="M7222" s="346"/>
      <c r="N7222" s="346"/>
    </row>
    <row r="7223" spans="1:14" ht="20.100000000000001" customHeight="1">
      <c r="A7223" s="346"/>
      <c r="B7223" s="346"/>
      <c r="C7223" s="346"/>
      <c r="D7223" s="346"/>
      <c r="E7223" s="346"/>
      <c r="F7223" s="346"/>
      <c r="G7223" s="346"/>
      <c r="H7223" s="346"/>
      <c r="I7223" s="346"/>
      <c r="J7223" s="346"/>
      <c r="K7223" s="346"/>
      <c r="L7223" s="348"/>
      <c r="M7223" s="346"/>
      <c r="N7223" s="346"/>
    </row>
    <row r="7224" spans="1:14" ht="20.100000000000001" customHeight="1">
      <c r="A7224" s="346"/>
      <c r="B7224" s="346"/>
      <c r="C7224" s="346"/>
      <c r="D7224" s="346"/>
      <c r="E7224" s="346"/>
      <c r="F7224" s="346"/>
      <c r="G7224" s="346"/>
      <c r="H7224" s="346"/>
      <c r="I7224" s="346"/>
      <c r="J7224" s="346"/>
      <c r="K7224" s="346"/>
      <c r="L7224" s="348"/>
      <c r="M7224" s="346"/>
      <c r="N7224" s="346"/>
    </row>
    <row r="7225" spans="1:14" ht="20.100000000000001" customHeight="1">
      <c r="A7225" s="346"/>
      <c r="B7225" s="346"/>
      <c r="C7225" s="346"/>
      <c r="D7225" s="346"/>
      <c r="E7225" s="346"/>
      <c r="F7225" s="346"/>
      <c r="G7225" s="346"/>
      <c r="H7225" s="346"/>
      <c r="I7225" s="346"/>
      <c r="J7225" s="346"/>
      <c r="K7225" s="346"/>
      <c r="L7225" s="348"/>
      <c r="M7225" s="346"/>
      <c r="N7225" s="346"/>
    </row>
    <row r="7226" spans="1:14" ht="20.100000000000001" customHeight="1">
      <c r="A7226" s="346"/>
      <c r="B7226" s="346"/>
      <c r="C7226" s="346"/>
      <c r="D7226" s="346"/>
      <c r="E7226" s="346"/>
      <c r="F7226" s="346"/>
      <c r="G7226" s="346"/>
      <c r="H7226" s="346"/>
      <c r="I7226" s="346"/>
      <c r="J7226" s="346"/>
      <c r="K7226" s="346"/>
      <c r="L7226" s="348"/>
      <c r="M7226" s="346"/>
      <c r="N7226" s="346"/>
    </row>
    <row r="7227" spans="1:14" ht="20.100000000000001" customHeight="1">
      <c r="A7227" s="346"/>
      <c r="B7227" s="346"/>
      <c r="C7227" s="346"/>
      <c r="D7227" s="346"/>
      <c r="E7227" s="346"/>
      <c r="F7227" s="346"/>
      <c r="G7227" s="346"/>
      <c r="H7227" s="346"/>
      <c r="I7227" s="346"/>
      <c r="J7227" s="346"/>
      <c r="K7227" s="346"/>
      <c r="L7227" s="348"/>
      <c r="M7227" s="346"/>
      <c r="N7227" s="346"/>
    </row>
    <row r="7228" spans="1:14" ht="20.100000000000001" customHeight="1">
      <c r="A7228" s="346"/>
      <c r="B7228" s="346"/>
      <c r="C7228" s="346"/>
      <c r="D7228" s="346"/>
      <c r="E7228" s="346"/>
      <c r="F7228" s="346"/>
      <c r="G7228" s="346"/>
      <c r="H7228" s="346"/>
      <c r="I7228" s="346"/>
      <c r="J7228" s="346"/>
      <c r="K7228" s="346"/>
      <c r="L7228" s="348"/>
      <c r="M7228" s="346"/>
      <c r="N7228" s="346"/>
    </row>
    <row r="7229" spans="1:14" ht="20.100000000000001" customHeight="1">
      <c r="A7229" s="346"/>
      <c r="B7229" s="346"/>
      <c r="C7229" s="346"/>
      <c r="D7229" s="346"/>
      <c r="E7229" s="346"/>
      <c r="F7229" s="346"/>
      <c r="G7229" s="346"/>
      <c r="H7229" s="346"/>
      <c r="I7229" s="346"/>
      <c r="J7229" s="346"/>
      <c r="K7229" s="346"/>
      <c r="L7229" s="348"/>
      <c r="M7229" s="346"/>
      <c r="N7229" s="346"/>
    </row>
    <row r="7230" spans="1:14" ht="20.100000000000001" customHeight="1">
      <c r="A7230" s="346"/>
      <c r="B7230" s="346"/>
      <c r="C7230" s="346"/>
      <c r="D7230" s="346"/>
      <c r="E7230" s="346"/>
      <c r="F7230" s="346"/>
      <c r="G7230" s="346"/>
      <c r="H7230" s="346"/>
      <c r="I7230" s="346"/>
      <c r="J7230" s="346"/>
      <c r="K7230" s="346"/>
      <c r="L7230" s="348"/>
      <c r="M7230" s="346"/>
      <c r="N7230" s="346"/>
    </row>
    <row r="7231" spans="1:14" ht="20.100000000000001" customHeight="1">
      <c r="A7231" s="346"/>
      <c r="B7231" s="346"/>
      <c r="C7231" s="346"/>
      <c r="D7231" s="346"/>
      <c r="E7231" s="346"/>
      <c r="F7231" s="346"/>
      <c r="G7231" s="346"/>
      <c r="H7231" s="346"/>
      <c r="I7231" s="346"/>
      <c r="J7231" s="346"/>
      <c r="K7231" s="346"/>
      <c r="L7231" s="348"/>
      <c r="M7231" s="346"/>
      <c r="N7231" s="346"/>
    </row>
    <row r="7232" spans="1:14" ht="20.100000000000001" customHeight="1">
      <c r="A7232" s="346"/>
      <c r="B7232" s="346"/>
      <c r="C7232" s="346"/>
      <c r="D7232" s="346"/>
      <c r="E7232" s="346"/>
      <c r="F7232" s="346"/>
      <c r="G7232" s="346"/>
      <c r="H7232" s="346"/>
      <c r="I7232" s="346"/>
      <c r="J7232" s="346"/>
      <c r="K7232" s="346"/>
      <c r="L7232" s="348"/>
      <c r="M7232" s="346"/>
      <c r="N7232" s="346"/>
    </row>
    <row r="7233" spans="1:14" ht="20.100000000000001" customHeight="1">
      <c r="A7233" s="346"/>
      <c r="B7233" s="346"/>
      <c r="C7233" s="346"/>
      <c r="D7233" s="346"/>
      <c r="E7233" s="346"/>
      <c r="F7233" s="346"/>
      <c r="G7233" s="346"/>
      <c r="H7233" s="346"/>
      <c r="I7233" s="346"/>
      <c r="J7233" s="346"/>
      <c r="K7233" s="346"/>
      <c r="L7233" s="348"/>
      <c r="M7233" s="346"/>
      <c r="N7233" s="346"/>
    </row>
    <row r="7234" spans="1:14" ht="20.100000000000001" customHeight="1">
      <c r="A7234" s="346"/>
      <c r="B7234" s="346"/>
      <c r="C7234" s="346"/>
      <c r="D7234" s="346"/>
      <c r="E7234" s="346"/>
      <c r="F7234" s="346"/>
      <c r="G7234" s="346"/>
      <c r="H7234" s="346"/>
      <c r="I7234" s="346"/>
      <c r="J7234" s="346"/>
      <c r="K7234" s="346"/>
      <c r="L7234" s="348"/>
      <c r="M7234" s="346"/>
      <c r="N7234" s="346"/>
    </row>
    <row r="7235" spans="1:14" ht="20.100000000000001" customHeight="1">
      <c r="A7235" s="346"/>
      <c r="B7235" s="346"/>
      <c r="C7235" s="346"/>
      <c r="D7235" s="346"/>
      <c r="E7235" s="347"/>
      <c r="F7235" s="346"/>
      <c r="G7235" s="346"/>
      <c r="H7235" s="346"/>
      <c r="I7235" s="346"/>
      <c r="J7235" s="346"/>
      <c r="K7235" s="346"/>
      <c r="L7235" s="348"/>
      <c r="M7235" s="346"/>
      <c r="N7235" s="346"/>
    </row>
    <row r="7236" spans="1:14" ht="20.100000000000001" customHeight="1">
      <c r="A7236" s="346"/>
      <c r="B7236" s="346"/>
      <c r="C7236" s="346"/>
      <c r="D7236" s="346"/>
      <c r="E7236" s="347"/>
      <c r="F7236" s="346"/>
      <c r="G7236" s="346"/>
      <c r="H7236" s="346"/>
      <c r="I7236" s="346"/>
      <c r="J7236" s="346"/>
      <c r="K7236" s="346"/>
      <c r="L7236" s="348"/>
      <c r="M7236" s="346"/>
      <c r="N7236" s="346"/>
    </row>
    <row r="7237" spans="1:14" ht="20.100000000000001" customHeight="1">
      <c r="A7237" s="346"/>
      <c r="B7237" s="346"/>
      <c r="C7237" s="346"/>
      <c r="D7237" s="346"/>
      <c r="E7237" s="346"/>
      <c r="F7237" s="346"/>
      <c r="G7237" s="346"/>
      <c r="H7237" s="346"/>
      <c r="I7237" s="346"/>
      <c r="J7237" s="346"/>
      <c r="K7237" s="346"/>
      <c r="L7237" s="348"/>
      <c r="M7237" s="346"/>
      <c r="N7237" s="346"/>
    </row>
    <row r="7238" spans="1:14" ht="20.100000000000001" customHeight="1">
      <c r="A7238" s="346"/>
      <c r="B7238" s="346"/>
      <c r="C7238" s="346"/>
      <c r="D7238" s="346"/>
      <c r="E7238" s="346"/>
      <c r="F7238" s="346"/>
      <c r="G7238" s="346"/>
      <c r="H7238" s="346"/>
      <c r="I7238" s="346"/>
      <c r="J7238" s="346"/>
      <c r="K7238" s="346"/>
      <c r="L7238" s="348"/>
      <c r="M7238" s="346"/>
      <c r="N7238" s="346"/>
    </row>
    <row r="7239" spans="1:14" ht="20.100000000000001" customHeight="1">
      <c r="A7239" s="346"/>
      <c r="B7239" s="346"/>
      <c r="C7239" s="346"/>
      <c r="D7239" s="346"/>
      <c r="E7239" s="346"/>
      <c r="F7239" s="346"/>
      <c r="G7239" s="346"/>
      <c r="H7239" s="346"/>
      <c r="I7239" s="346"/>
      <c r="J7239" s="346"/>
      <c r="K7239" s="346"/>
      <c r="L7239" s="348"/>
      <c r="M7239" s="346"/>
      <c r="N7239" s="346"/>
    </row>
    <row r="7240" spans="1:14" ht="20.100000000000001" customHeight="1">
      <c r="A7240" s="346"/>
      <c r="B7240" s="346"/>
      <c r="C7240" s="346"/>
      <c r="D7240" s="346"/>
      <c r="E7240" s="346"/>
      <c r="F7240" s="346"/>
      <c r="G7240" s="346"/>
      <c r="H7240" s="346"/>
      <c r="I7240" s="346"/>
      <c r="J7240" s="346"/>
      <c r="K7240" s="346"/>
      <c r="L7240" s="348"/>
      <c r="M7240" s="346"/>
      <c r="N7240" s="346"/>
    </row>
    <row r="7241" spans="1:14" ht="20.100000000000001" customHeight="1">
      <c r="A7241" s="346"/>
      <c r="B7241" s="346"/>
      <c r="C7241" s="346"/>
      <c r="D7241" s="346"/>
      <c r="E7241" s="346"/>
      <c r="F7241" s="346"/>
      <c r="G7241" s="346"/>
      <c r="H7241" s="346"/>
      <c r="I7241" s="346"/>
      <c r="J7241" s="346"/>
      <c r="K7241" s="346"/>
      <c r="L7241" s="348"/>
      <c r="M7241" s="346"/>
      <c r="N7241" s="346"/>
    </row>
    <row r="7242" spans="1:14" ht="20.100000000000001" customHeight="1">
      <c r="A7242" s="346"/>
      <c r="B7242" s="346"/>
      <c r="C7242" s="346"/>
      <c r="D7242" s="346"/>
      <c r="E7242" s="346"/>
      <c r="F7242" s="346"/>
      <c r="G7242" s="346"/>
      <c r="H7242" s="346"/>
      <c r="I7242" s="346"/>
      <c r="J7242" s="346"/>
      <c r="K7242" s="346"/>
      <c r="L7242" s="348"/>
      <c r="M7242" s="346"/>
      <c r="N7242" s="346"/>
    </row>
    <row r="7243" spans="1:14" ht="20.100000000000001" customHeight="1">
      <c r="A7243" s="346"/>
      <c r="B7243" s="346"/>
      <c r="C7243" s="346"/>
      <c r="D7243" s="346"/>
      <c r="E7243" s="346"/>
      <c r="F7243" s="346"/>
      <c r="G7243" s="346"/>
      <c r="H7243" s="346"/>
      <c r="I7243" s="346"/>
      <c r="J7243" s="346"/>
      <c r="K7243" s="346"/>
      <c r="L7243" s="348"/>
      <c r="M7243" s="346"/>
      <c r="N7243" s="346"/>
    </row>
    <row r="7244" spans="1:14" ht="20.100000000000001" customHeight="1">
      <c r="A7244" s="346"/>
      <c r="B7244" s="346"/>
      <c r="C7244" s="346"/>
      <c r="D7244" s="346"/>
      <c r="E7244" s="346"/>
      <c r="F7244" s="346"/>
      <c r="G7244" s="346"/>
      <c r="H7244" s="346"/>
      <c r="I7244" s="346"/>
      <c r="J7244" s="346"/>
      <c r="K7244" s="346"/>
      <c r="L7244" s="348"/>
      <c r="M7244" s="346"/>
      <c r="N7244" s="346"/>
    </row>
    <row r="7245" spans="1:14" ht="20.100000000000001" customHeight="1">
      <c r="A7245" s="346"/>
      <c r="B7245" s="346"/>
      <c r="C7245" s="346"/>
      <c r="D7245" s="346"/>
      <c r="E7245" s="346"/>
      <c r="F7245" s="346"/>
      <c r="G7245" s="346"/>
      <c r="H7245" s="346"/>
      <c r="I7245" s="346"/>
      <c r="J7245" s="346"/>
      <c r="K7245" s="346"/>
      <c r="L7245" s="348"/>
      <c r="M7245" s="346"/>
      <c r="N7245" s="346"/>
    </row>
    <row r="7246" spans="1:14" ht="20.100000000000001" customHeight="1">
      <c r="A7246" s="346"/>
      <c r="B7246" s="346"/>
      <c r="C7246" s="346"/>
      <c r="D7246" s="346"/>
      <c r="E7246" s="346"/>
      <c r="F7246" s="346"/>
      <c r="G7246" s="346"/>
      <c r="H7246" s="346"/>
      <c r="I7246" s="346"/>
      <c r="J7246" s="346"/>
      <c r="K7246" s="346"/>
      <c r="L7246" s="348"/>
      <c r="M7246" s="346"/>
      <c r="N7246" s="346"/>
    </row>
    <row r="7247" spans="1:14" ht="20.100000000000001" customHeight="1">
      <c r="A7247" s="346"/>
      <c r="B7247" s="346"/>
      <c r="C7247" s="346"/>
      <c r="D7247" s="346"/>
      <c r="E7247" s="346"/>
      <c r="F7247" s="346"/>
      <c r="G7247" s="346"/>
      <c r="H7247" s="346"/>
      <c r="I7247" s="346"/>
      <c r="J7247" s="346"/>
      <c r="K7247" s="346"/>
      <c r="L7247" s="348"/>
      <c r="M7247" s="346"/>
      <c r="N7247" s="346"/>
    </row>
    <row r="7248" spans="1:14" ht="20.100000000000001" customHeight="1">
      <c r="A7248" s="346"/>
      <c r="B7248" s="346"/>
      <c r="C7248" s="346"/>
      <c r="D7248" s="346"/>
      <c r="E7248" s="346"/>
      <c r="F7248" s="346"/>
      <c r="G7248" s="346"/>
      <c r="H7248" s="346"/>
      <c r="I7248" s="346"/>
      <c r="J7248" s="346"/>
      <c r="K7248" s="346"/>
      <c r="L7248" s="348"/>
      <c r="M7248" s="346"/>
      <c r="N7248" s="346"/>
    </row>
    <row r="7249" spans="1:14" ht="20.100000000000001" customHeight="1">
      <c r="A7249" s="346"/>
      <c r="B7249" s="346"/>
      <c r="C7249" s="346"/>
      <c r="D7249" s="346"/>
      <c r="E7249" s="346"/>
      <c r="F7249" s="346"/>
      <c r="G7249" s="346"/>
      <c r="H7249" s="346"/>
      <c r="I7249" s="346"/>
      <c r="J7249" s="346"/>
      <c r="K7249" s="346"/>
      <c r="L7249" s="348"/>
      <c r="M7249" s="346"/>
      <c r="N7249" s="346"/>
    </row>
    <row r="7250" spans="1:14" ht="20.100000000000001" customHeight="1">
      <c r="A7250" s="346"/>
      <c r="B7250" s="346"/>
      <c r="C7250" s="346"/>
      <c r="D7250" s="346"/>
      <c r="E7250" s="346"/>
      <c r="F7250" s="346"/>
      <c r="G7250" s="346"/>
      <c r="H7250" s="346"/>
      <c r="I7250" s="346"/>
      <c r="J7250" s="346"/>
      <c r="K7250" s="346"/>
      <c r="L7250" s="348"/>
      <c r="M7250" s="346"/>
      <c r="N7250" s="346"/>
    </row>
    <row r="7251" spans="1:14" ht="20.100000000000001" customHeight="1">
      <c r="A7251" s="346"/>
      <c r="B7251" s="346"/>
      <c r="C7251" s="346"/>
      <c r="D7251" s="346"/>
      <c r="E7251" s="346"/>
      <c r="F7251" s="346"/>
      <c r="G7251" s="346"/>
      <c r="H7251" s="346"/>
      <c r="I7251" s="346"/>
      <c r="J7251" s="346"/>
      <c r="K7251" s="346"/>
      <c r="L7251" s="348"/>
      <c r="M7251" s="346"/>
      <c r="N7251" s="346"/>
    </row>
    <row r="7252" spans="1:14" ht="20.100000000000001" customHeight="1">
      <c r="A7252" s="346"/>
      <c r="B7252" s="346"/>
      <c r="C7252" s="346"/>
      <c r="D7252" s="346"/>
      <c r="E7252" s="346"/>
      <c r="F7252" s="346"/>
      <c r="G7252" s="346"/>
      <c r="H7252" s="346"/>
      <c r="I7252" s="346"/>
      <c r="J7252" s="346"/>
      <c r="K7252" s="346"/>
      <c r="L7252" s="348"/>
      <c r="M7252" s="346"/>
      <c r="N7252" s="346"/>
    </row>
    <row r="7253" spans="1:14" ht="20.100000000000001" customHeight="1">
      <c r="A7253" s="346"/>
      <c r="B7253" s="346"/>
      <c r="C7253" s="346"/>
      <c r="D7253" s="346"/>
      <c r="E7253" s="346"/>
      <c r="F7253" s="346"/>
      <c r="G7253" s="346"/>
      <c r="H7253" s="346"/>
      <c r="I7253" s="346"/>
      <c r="J7253" s="346"/>
      <c r="K7253" s="346"/>
      <c r="L7253" s="348"/>
      <c r="M7253" s="346"/>
      <c r="N7253" s="346"/>
    </row>
    <row r="7254" spans="1:14" ht="20.100000000000001" customHeight="1">
      <c r="A7254" s="346"/>
      <c r="B7254" s="346"/>
      <c r="C7254" s="346"/>
      <c r="D7254" s="346"/>
      <c r="E7254" s="346"/>
      <c r="F7254" s="346"/>
      <c r="G7254" s="346"/>
      <c r="H7254" s="346"/>
      <c r="I7254" s="346"/>
      <c r="J7254" s="346"/>
      <c r="K7254" s="346"/>
      <c r="L7254" s="348"/>
      <c r="M7254" s="346"/>
      <c r="N7254" s="346"/>
    </row>
    <row r="7255" spans="1:14" ht="20.100000000000001" customHeight="1">
      <c r="A7255" s="346"/>
      <c r="B7255" s="346"/>
      <c r="C7255" s="346"/>
      <c r="D7255" s="346"/>
      <c r="E7255" s="346"/>
      <c r="F7255" s="346"/>
      <c r="G7255" s="346"/>
      <c r="H7255" s="346"/>
      <c r="I7255" s="346"/>
      <c r="J7255" s="346"/>
      <c r="K7255" s="346"/>
      <c r="L7255" s="348"/>
      <c r="M7255" s="346"/>
      <c r="N7255" s="346"/>
    </row>
    <row r="7256" spans="1:14" ht="20.100000000000001" customHeight="1">
      <c r="A7256" s="346"/>
      <c r="B7256" s="346"/>
      <c r="C7256" s="346"/>
      <c r="D7256" s="346"/>
      <c r="E7256" s="346"/>
      <c r="F7256" s="346"/>
      <c r="G7256" s="346"/>
      <c r="H7256" s="346"/>
      <c r="I7256" s="346"/>
      <c r="J7256" s="346"/>
      <c r="K7256" s="346"/>
      <c r="L7256" s="348"/>
      <c r="M7256" s="346"/>
      <c r="N7256" s="346"/>
    </row>
    <row r="7257" spans="1:14" ht="20.100000000000001" customHeight="1">
      <c r="A7257" s="346"/>
      <c r="B7257" s="346"/>
      <c r="C7257" s="346"/>
      <c r="D7257" s="346"/>
      <c r="E7257" s="346"/>
      <c r="F7257" s="346"/>
      <c r="G7257" s="346"/>
      <c r="H7257" s="346"/>
      <c r="I7257" s="346"/>
      <c r="J7257" s="346"/>
      <c r="K7257" s="346"/>
      <c r="L7257" s="348"/>
      <c r="M7257" s="346"/>
      <c r="N7257" s="346"/>
    </row>
    <row r="7258" spans="1:14" ht="20.100000000000001" customHeight="1">
      <c r="A7258" s="346"/>
      <c r="B7258" s="346"/>
      <c r="C7258" s="346"/>
      <c r="D7258" s="346"/>
      <c r="E7258" s="346"/>
      <c r="F7258" s="346"/>
      <c r="G7258" s="346"/>
      <c r="H7258" s="346"/>
      <c r="I7258" s="346"/>
      <c r="J7258" s="346"/>
      <c r="K7258" s="346"/>
      <c r="L7258" s="348"/>
      <c r="M7258" s="346"/>
      <c r="N7258" s="346"/>
    </row>
    <row r="7259" spans="1:14" ht="20.100000000000001" customHeight="1">
      <c r="A7259" s="346"/>
      <c r="B7259" s="346"/>
      <c r="C7259" s="346"/>
      <c r="D7259" s="346"/>
      <c r="E7259" s="346"/>
      <c r="F7259" s="346"/>
      <c r="G7259" s="346"/>
      <c r="H7259" s="346"/>
      <c r="I7259" s="346"/>
      <c r="J7259" s="346"/>
      <c r="K7259" s="346"/>
      <c r="L7259" s="348"/>
      <c r="M7259" s="346"/>
      <c r="N7259" s="346"/>
    </row>
    <row r="7260" spans="1:14" ht="20.100000000000001" customHeight="1">
      <c r="A7260" s="346"/>
      <c r="B7260" s="346"/>
      <c r="C7260" s="346"/>
      <c r="D7260" s="346"/>
      <c r="E7260" s="346"/>
      <c r="F7260" s="346"/>
      <c r="G7260" s="346"/>
      <c r="H7260" s="346"/>
      <c r="I7260" s="346"/>
      <c r="J7260" s="346"/>
      <c r="K7260" s="346"/>
      <c r="L7260" s="348"/>
      <c r="M7260" s="346"/>
      <c r="N7260" s="346"/>
    </row>
    <row r="7261" spans="1:14" ht="20.100000000000001" customHeight="1">
      <c r="A7261" s="346"/>
      <c r="B7261" s="346"/>
      <c r="C7261" s="346"/>
      <c r="D7261" s="346"/>
      <c r="E7261" s="346"/>
      <c r="F7261" s="346"/>
      <c r="G7261" s="346"/>
      <c r="H7261" s="346"/>
      <c r="I7261" s="346"/>
      <c r="J7261" s="346"/>
      <c r="K7261" s="346"/>
      <c r="L7261" s="348"/>
      <c r="M7261" s="346"/>
      <c r="N7261" s="346"/>
    </row>
    <row r="7262" spans="1:14" ht="20.100000000000001" customHeight="1">
      <c r="A7262" s="346"/>
      <c r="B7262" s="346"/>
      <c r="C7262" s="346"/>
      <c r="D7262" s="346"/>
      <c r="E7262" s="346"/>
      <c r="F7262" s="346"/>
      <c r="G7262" s="346"/>
      <c r="H7262" s="346"/>
      <c r="I7262" s="346"/>
      <c r="J7262" s="346"/>
      <c r="K7262" s="346"/>
      <c r="L7262" s="348"/>
      <c r="M7262" s="346"/>
      <c r="N7262" s="346"/>
    </row>
    <row r="7263" spans="1:14" ht="20.100000000000001" customHeight="1">
      <c r="A7263" s="346"/>
      <c r="B7263" s="346"/>
      <c r="C7263" s="346"/>
      <c r="D7263" s="346"/>
      <c r="E7263" s="346"/>
      <c r="F7263" s="346"/>
      <c r="G7263" s="346"/>
      <c r="H7263" s="346"/>
      <c r="I7263" s="346"/>
      <c r="J7263" s="346"/>
      <c r="K7263" s="346"/>
      <c r="L7263" s="348"/>
      <c r="M7263" s="346"/>
      <c r="N7263" s="346"/>
    </row>
    <row r="7264" spans="1:14" ht="20.100000000000001" customHeight="1">
      <c r="A7264" s="346"/>
      <c r="B7264" s="346"/>
      <c r="C7264" s="346"/>
      <c r="D7264" s="346"/>
      <c r="E7264" s="346"/>
      <c r="F7264" s="346"/>
      <c r="G7264" s="346"/>
      <c r="H7264" s="346"/>
      <c r="I7264" s="346"/>
      <c r="J7264" s="346"/>
      <c r="K7264" s="346"/>
      <c r="L7264" s="348"/>
      <c r="M7264" s="346"/>
      <c r="N7264" s="346"/>
    </row>
    <row r="7265" spans="1:14" ht="20.100000000000001" customHeight="1">
      <c r="A7265" s="346"/>
      <c r="B7265" s="346"/>
      <c r="C7265" s="346"/>
      <c r="D7265" s="346"/>
      <c r="E7265" s="346"/>
      <c r="F7265" s="346"/>
      <c r="G7265" s="346"/>
      <c r="H7265" s="346"/>
      <c r="I7265" s="346"/>
      <c r="J7265" s="346"/>
      <c r="K7265" s="346"/>
      <c r="L7265" s="348"/>
      <c r="M7265" s="346"/>
      <c r="N7265" s="346"/>
    </row>
    <row r="7266" spans="1:14" ht="20.100000000000001" customHeight="1">
      <c r="A7266" s="346"/>
      <c r="B7266" s="346"/>
      <c r="C7266" s="346"/>
      <c r="D7266" s="346"/>
      <c r="E7266" s="346"/>
      <c r="F7266" s="346"/>
      <c r="G7266" s="346"/>
      <c r="H7266" s="346"/>
      <c r="I7266" s="346"/>
      <c r="J7266" s="346"/>
      <c r="K7266" s="346"/>
      <c r="L7266" s="348"/>
      <c r="M7266" s="346"/>
      <c r="N7266" s="346"/>
    </row>
    <row r="7267" spans="1:14" ht="20.100000000000001" customHeight="1">
      <c r="A7267" s="346"/>
      <c r="B7267" s="346"/>
      <c r="C7267" s="346"/>
      <c r="D7267" s="346"/>
      <c r="E7267" s="346"/>
      <c r="F7267" s="346"/>
      <c r="G7267" s="346"/>
      <c r="H7267" s="346"/>
      <c r="I7267" s="346"/>
      <c r="J7267" s="346"/>
      <c r="K7267" s="346"/>
      <c r="L7267" s="348"/>
      <c r="M7267" s="346"/>
      <c r="N7267" s="346"/>
    </row>
    <row r="7268" spans="1:14" ht="20.100000000000001" customHeight="1">
      <c r="A7268" s="346"/>
      <c r="B7268" s="346"/>
      <c r="C7268" s="346"/>
      <c r="D7268" s="346"/>
      <c r="E7268" s="346"/>
      <c r="F7268" s="346"/>
      <c r="G7268" s="346"/>
      <c r="H7268" s="346"/>
      <c r="I7268" s="346"/>
      <c r="J7268" s="346"/>
      <c r="K7268" s="346"/>
      <c r="L7268" s="348"/>
      <c r="M7268" s="346"/>
      <c r="N7268" s="346"/>
    </row>
    <row r="7269" spans="1:14" ht="20.100000000000001" customHeight="1">
      <c r="A7269" s="346"/>
      <c r="B7269" s="346"/>
      <c r="C7269" s="346"/>
      <c r="D7269" s="346"/>
      <c r="E7269" s="346"/>
      <c r="F7269" s="346"/>
      <c r="G7269" s="346"/>
      <c r="H7269" s="346"/>
      <c r="I7269" s="346"/>
      <c r="J7269" s="346"/>
      <c r="K7269" s="346"/>
      <c r="L7269" s="348"/>
      <c r="M7269" s="346"/>
      <c r="N7269" s="346"/>
    </row>
    <row r="7270" spans="1:14" ht="20.100000000000001" customHeight="1">
      <c r="A7270" s="346"/>
      <c r="B7270" s="346"/>
      <c r="C7270" s="346"/>
      <c r="D7270" s="346"/>
      <c r="E7270" s="346"/>
      <c r="F7270" s="346"/>
      <c r="G7270" s="346"/>
      <c r="H7270" s="346"/>
      <c r="I7270" s="346"/>
      <c r="J7270" s="346"/>
      <c r="K7270" s="346"/>
      <c r="L7270" s="348"/>
      <c r="M7270" s="346"/>
      <c r="N7270" s="346"/>
    </row>
    <row r="7271" spans="1:14" ht="20.100000000000001" customHeight="1">
      <c r="A7271" s="346"/>
      <c r="B7271" s="346"/>
      <c r="C7271" s="346"/>
      <c r="D7271" s="346"/>
      <c r="E7271" s="346"/>
      <c r="F7271" s="346"/>
      <c r="G7271" s="346"/>
      <c r="H7271" s="346"/>
      <c r="I7271" s="346"/>
      <c r="J7271" s="346"/>
      <c r="K7271" s="346"/>
      <c r="L7271" s="348"/>
      <c r="M7271" s="346"/>
      <c r="N7271" s="346"/>
    </row>
    <row r="7272" spans="1:14" ht="20.100000000000001" customHeight="1">
      <c r="A7272" s="346"/>
      <c r="B7272" s="346"/>
      <c r="C7272" s="346"/>
      <c r="D7272" s="346"/>
      <c r="E7272" s="346"/>
      <c r="F7272" s="346"/>
      <c r="G7272" s="346"/>
      <c r="H7272" s="346"/>
      <c r="I7272" s="346"/>
      <c r="J7272" s="346"/>
      <c r="K7272" s="346"/>
      <c r="L7272" s="348"/>
      <c r="M7272" s="346"/>
      <c r="N7272" s="346"/>
    </row>
    <row r="7273" spans="1:14" ht="20.100000000000001" customHeight="1">
      <c r="A7273" s="346"/>
      <c r="B7273" s="346"/>
      <c r="C7273" s="346"/>
      <c r="D7273" s="346"/>
      <c r="E7273" s="346"/>
      <c r="F7273" s="346"/>
      <c r="G7273" s="346"/>
      <c r="H7273" s="346"/>
      <c r="I7273" s="346"/>
      <c r="J7273" s="346"/>
      <c r="K7273" s="346"/>
      <c r="L7273" s="348"/>
      <c r="M7273" s="346"/>
      <c r="N7273" s="346"/>
    </row>
    <row r="7274" spans="1:14" ht="20.100000000000001" customHeight="1">
      <c r="A7274" s="346"/>
      <c r="B7274" s="346"/>
      <c r="C7274" s="346"/>
      <c r="D7274" s="346"/>
      <c r="E7274" s="346"/>
      <c r="F7274" s="346"/>
      <c r="G7274" s="346"/>
      <c r="H7274" s="346"/>
      <c r="I7274" s="346"/>
      <c r="J7274" s="346"/>
      <c r="K7274" s="346"/>
      <c r="L7274" s="348"/>
      <c r="M7274" s="346"/>
      <c r="N7274" s="346"/>
    </row>
    <row r="7275" spans="1:14" ht="20.100000000000001" customHeight="1">
      <c r="A7275" s="346"/>
      <c r="B7275" s="346"/>
      <c r="C7275" s="346"/>
      <c r="D7275" s="346"/>
      <c r="E7275" s="346"/>
      <c r="F7275" s="346"/>
      <c r="G7275" s="346"/>
      <c r="H7275" s="346"/>
      <c r="I7275" s="346"/>
      <c r="J7275" s="346"/>
      <c r="K7275" s="346"/>
      <c r="L7275" s="348"/>
      <c r="M7275" s="346"/>
      <c r="N7275" s="346"/>
    </row>
    <row r="7276" spans="1:14" ht="20.100000000000001" customHeight="1">
      <c r="A7276" s="346"/>
      <c r="B7276" s="346"/>
      <c r="C7276" s="346"/>
      <c r="D7276" s="346"/>
      <c r="E7276" s="346"/>
      <c r="F7276" s="346"/>
      <c r="G7276" s="346"/>
      <c r="H7276" s="346"/>
      <c r="I7276" s="346"/>
      <c r="J7276" s="346"/>
      <c r="K7276" s="346"/>
      <c r="L7276" s="348"/>
      <c r="M7276" s="346"/>
      <c r="N7276" s="346"/>
    </row>
    <row r="7277" spans="1:14" ht="20.100000000000001" customHeight="1">
      <c r="A7277" s="346"/>
      <c r="B7277" s="346"/>
      <c r="C7277" s="346"/>
      <c r="D7277" s="346"/>
      <c r="E7277" s="346"/>
      <c r="F7277" s="346"/>
      <c r="G7277" s="346"/>
      <c r="H7277" s="346"/>
      <c r="I7277" s="346"/>
      <c r="J7277" s="346"/>
      <c r="K7277" s="346"/>
      <c r="L7277" s="348"/>
      <c r="M7277" s="346"/>
      <c r="N7277" s="346"/>
    </row>
    <row r="7278" spans="1:14" ht="20.100000000000001" customHeight="1">
      <c r="A7278" s="346"/>
      <c r="B7278" s="346"/>
      <c r="C7278" s="346"/>
      <c r="D7278" s="346"/>
      <c r="E7278" s="346"/>
      <c r="F7278" s="346"/>
      <c r="G7278" s="346"/>
      <c r="H7278" s="346"/>
      <c r="I7278" s="346"/>
      <c r="J7278" s="346"/>
      <c r="K7278" s="346"/>
      <c r="L7278" s="348"/>
      <c r="M7278" s="346"/>
      <c r="N7278" s="346"/>
    </row>
    <row r="7279" spans="1:14" ht="20.100000000000001" customHeight="1">
      <c r="A7279" s="346"/>
      <c r="B7279" s="346"/>
      <c r="C7279" s="346"/>
      <c r="D7279" s="346"/>
      <c r="E7279" s="346"/>
      <c r="F7279" s="346"/>
      <c r="G7279" s="346"/>
      <c r="H7279" s="346"/>
      <c r="I7279" s="346"/>
      <c r="J7279" s="346"/>
      <c r="K7279" s="346"/>
      <c r="L7279" s="348"/>
      <c r="M7279" s="346"/>
      <c r="N7279" s="346"/>
    </row>
    <row r="7280" spans="1:14" ht="20.100000000000001" customHeight="1">
      <c r="A7280" s="346"/>
      <c r="B7280" s="346"/>
      <c r="C7280" s="346"/>
      <c r="D7280" s="346"/>
      <c r="E7280" s="346"/>
      <c r="F7280" s="346"/>
      <c r="G7280" s="346"/>
      <c r="H7280" s="346"/>
      <c r="I7280" s="346"/>
      <c r="J7280" s="346"/>
      <c r="K7280" s="346"/>
      <c r="L7280" s="348"/>
      <c r="M7280" s="346"/>
      <c r="N7280" s="346"/>
    </row>
    <row r="7281" spans="1:14" ht="20.100000000000001" customHeight="1">
      <c r="A7281" s="346"/>
      <c r="B7281" s="346"/>
      <c r="C7281" s="346"/>
      <c r="D7281" s="346"/>
      <c r="E7281" s="346"/>
      <c r="F7281" s="346"/>
      <c r="G7281" s="346"/>
      <c r="H7281" s="346"/>
      <c r="I7281" s="346"/>
      <c r="J7281" s="346"/>
      <c r="K7281" s="346"/>
      <c r="L7281" s="348"/>
      <c r="M7281" s="346"/>
      <c r="N7281" s="346"/>
    </row>
    <row r="7282" spans="1:14" ht="20.100000000000001" customHeight="1">
      <c r="A7282" s="346"/>
      <c r="B7282" s="346"/>
      <c r="C7282" s="346"/>
      <c r="D7282" s="346"/>
      <c r="E7282" s="346"/>
      <c r="F7282" s="346"/>
      <c r="G7282" s="346"/>
      <c r="H7282" s="346"/>
      <c r="I7282" s="346"/>
      <c r="J7282" s="346"/>
      <c r="K7282" s="346"/>
      <c r="L7282" s="348"/>
      <c r="M7282" s="346"/>
      <c r="N7282" s="346"/>
    </row>
    <row r="7283" spans="1:14" ht="20.100000000000001" customHeight="1">
      <c r="A7283" s="346"/>
      <c r="B7283" s="346"/>
      <c r="C7283" s="346"/>
      <c r="D7283" s="346"/>
      <c r="E7283" s="346"/>
      <c r="F7283" s="346"/>
      <c r="G7283" s="346"/>
      <c r="H7283" s="346"/>
      <c r="I7283" s="346"/>
      <c r="J7283" s="346"/>
      <c r="K7283" s="346"/>
      <c r="L7283" s="348"/>
      <c r="M7283" s="346"/>
      <c r="N7283" s="346"/>
    </row>
    <row r="7284" spans="1:14" ht="20.100000000000001" customHeight="1">
      <c r="A7284" s="346"/>
      <c r="B7284" s="346"/>
      <c r="C7284" s="346"/>
      <c r="D7284" s="346"/>
      <c r="E7284" s="346"/>
      <c r="F7284" s="346"/>
      <c r="G7284" s="346"/>
      <c r="H7284" s="346"/>
      <c r="I7284" s="346"/>
      <c r="J7284" s="346"/>
      <c r="K7284" s="346"/>
      <c r="L7284" s="348"/>
      <c r="M7284" s="346"/>
      <c r="N7284" s="346"/>
    </row>
    <row r="7285" spans="1:14" ht="20.100000000000001" customHeight="1">
      <c r="A7285" s="346"/>
      <c r="B7285" s="346"/>
      <c r="C7285" s="346"/>
      <c r="D7285" s="346"/>
      <c r="E7285" s="346"/>
      <c r="F7285" s="346"/>
      <c r="G7285" s="346"/>
      <c r="H7285" s="346"/>
      <c r="I7285" s="346"/>
      <c r="J7285" s="346"/>
      <c r="K7285" s="346"/>
      <c r="L7285" s="348"/>
      <c r="M7285" s="346"/>
      <c r="N7285" s="346"/>
    </row>
    <row r="7286" spans="1:14" ht="20.100000000000001" customHeight="1">
      <c r="A7286" s="346"/>
      <c r="B7286" s="346"/>
      <c r="C7286" s="346"/>
      <c r="D7286" s="346"/>
      <c r="E7286" s="346"/>
      <c r="F7286" s="346"/>
      <c r="G7286" s="346"/>
      <c r="H7286" s="346"/>
      <c r="I7286" s="346"/>
      <c r="J7286" s="346"/>
      <c r="K7286" s="346"/>
      <c r="L7286" s="348"/>
      <c r="M7286" s="346"/>
      <c r="N7286" s="346"/>
    </row>
    <row r="7287" spans="1:14" ht="20.100000000000001" customHeight="1">
      <c r="A7287" s="346"/>
      <c r="B7287" s="346"/>
      <c r="C7287" s="346"/>
      <c r="D7287" s="346"/>
      <c r="E7287" s="346"/>
      <c r="F7287" s="346"/>
      <c r="G7287" s="346"/>
      <c r="H7287" s="346"/>
      <c r="I7287" s="346"/>
      <c r="J7287" s="346"/>
      <c r="K7287" s="346"/>
      <c r="L7287" s="348"/>
      <c r="M7287" s="346"/>
      <c r="N7287" s="346"/>
    </row>
    <row r="7288" spans="1:14" ht="20.100000000000001" customHeight="1">
      <c r="A7288" s="346"/>
      <c r="B7288" s="346"/>
      <c r="C7288" s="346"/>
      <c r="D7288" s="346"/>
      <c r="E7288" s="346"/>
      <c r="F7288" s="346"/>
      <c r="G7288" s="346"/>
      <c r="H7288" s="346"/>
      <c r="I7288" s="346"/>
      <c r="J7288" s="346"/>
      <c r="K7288" s="346"/>
      <c r="L7288" s="348"/>
      <c r="M7288" s="346"/>
      <c r="N7288" s="346"/>
    </row>
    <row r="7289" spans="1:14" ht="20.100000000000001" customHeight="1">
      <c r="A7289" s="346"/>
      <c r="B7289" s="346"/>
      <c r="C7289" s="346"/>
      <c r="D7289" s="346"/>
      <c r="E7289" s="346"/>
      <c r="F7289" s="346"/>
      <c r="G7289" s="346"/>
      <c r="H7289" s="346"/>
      <c r="I7289" s="346"/>
      <c r="J7289" s="346"/>
      <c r="K7289" s="346"/>
      <c r="L7289" s="348"/>
      <c r="M7289" s="346"/>
      <c r="N7289" s="346"/>
    </row>
    <row r="7290" spans="1:14" ht="20.100000000000001" customHeight="1">
      <c r="A7290" s="346"/>
      <c r="B7290" s="346"/>
      <c r="C7290" s="346"/>
      <c r="D7290" s="346"/>
      <c r="E7290" s="346"/>
      <c r="F7290" s="346"/>
      <c r="G7290" s="346"/>
      <c r="H7290" s="346"/>
      <c r="I7290" s="346"/>
      <c r="J7290" s="346"/>
      <c r="K7290" s="346"/>
      <c r="L7290" s="348"/>
      <c r="M7290" s="346"/>
      <c r="N7290" s="346"/>
    </row>
    <row r="7291" spans="1:14" ht="20.100000000000001" customHeight="1">
      <c r="A7291" s="346"/>
      <c r="B7291" s="346"/>
      <c r="C7291" s="346"/>
      <c r="D7291" s="346"/>
      <c r="E7291" s="346"/>
      <c r="F7291" s="346"/>
      <c r="G7291" s="346"/>
      <c r="H7291" s="346"/>
      <c r="I7291" s="346"/>
      <c r="J7291" s="346"/>
      <c r="K7291" s="346"/>
      <c r="L7291" s="348"/>
      <c r="M7291" s="346"/>
      <c r="N7291" s="346"/>
    </row>
    <row r="7292" spans="1:14" ht="20.100000000000001" customHeight="1">
      <c r="A7292" s="346"/>
      <c r="B7292" s="346"/>
      <c r="C7292" s="346"/>
      <c r="D7292" s="346"/>
      <c r="E7292" s="346"/>
      <c r="F7292" s="346"/>
      <c r="G7292" s="346"/>
      <c r="H7292" s="346"/>
      <c r="I7292" s="346"/>
      <c r="J7292" s="346"/>
      <c r="K7292" s="346"/>
      <c r="L7292" s="348"/>
      <c r="M7292" s="346"/>
      <c r="N7292" s="346"/>
    </row>
    <row r="7293" spans="1:14" ht="20.100000000000001" customHeight="1">
      <c r="A7293" s="346"/>
      <c r="B7293" s="346"/>
      <c r="C7293" s="346"/>
      <c r="D7293" s="346"/>
      <c r="E7293" s="346"/>
      <c r="F7293" s="346"/>
      <c r="G7293" s="346"/>
      <c r="H7293" s="346"/>
      <c r="I7293" s="346"/>
      <c r="J7293" s="346"/>
      <c r="K7293" s="346"/>
      <c r="L7293" s="348"/>
      <c r="M7293" s="346"/>
      <c r="N7293" s="346"/>
    </row>
    <row r="7294" spans="1:14" ht="20.100000000000001" customHeight="1">
      <c r="A7294" s="346"/>
      <c r="B7294" s="346"/>
      <c r="C7294" s="346"/>
      <c r="D7294" s="346"/>
      <c r="E7294" s="346"/>
      <c r="F7294" s="346"/>
      <c r="G7294" s="346"/>
      <c r="H7294" s="346"/>
      <c r="I7294" s="346"/>
      <c r="J7294" s="346"/>
      <c r="K7294" s="346"/>
      <c r="L7294" s="348"/>
      <c r="M7294" s="346"/>
      <c r="N7294" s="346"/>
    </row>
    <row r="7295" spans="1:14" ht="20.100000000000001" customHeight="1">
      <c r="A7295" s="346"/>
      <c r="B7295" s="346"/>
      <c r="C7295" s="346"/>
      <c r="D7295" s="346"/>
      <c r="E7295" s="346"/>
      <c r="F7295" s="346"/>
      <c r="G7295" s="346"/>
      <c r="H7295" s="346"/>
      <c r="I7295" s="346"/>
      <c r="J7295" s="346"/>
      <c r="K7295" s="346"/>
      <c r="L7295" s="348"/>
      <c r="M7295" s="346"/>
      <c r="N7295" s="346"/>
    </row>
    <row r="7296" spans="1:14" ht="20.100000000000001" customHeight="1">
      <c r="A7296" s="346"/>
      <c r="B7296" s="346"/>
      <c r="C7296" s="346"/>
      <c r="D7296" s="346"/>
      <c r="E7296" s="346"/>
      <c r="F7296" s="346"/>
      <c r="G7296" s="346"/>
      <c r="H7296" s="346"/>
      <c r="I7296" s="346"/>
      <c r="J7296" s="346"/>
      <c r="K7296" s="346"/>
      <c r="L7296" s="348"/>
      <c r="M7296" s="346"/>
      <c r="N7296" s="346"/>
    </row>
    <row r="7297" spans="1:14" ht="20.100000000000001" customHeight="1">
      <c r="A7297" s="346"/>
      <c r="B7297" s="346"/>
      <c r="C7297" s="346"/>
      <c r="D7297" s="346"/>
      <c r="E7297" s="346"/>
      <c r="F7297" s="346"/>
      <c r="G7297" s="346"/>
      <c r="H7297" s="346"/>
      <c r="I7297" s="346"/>
      <c r="J7297" s="346"/>
      <c r="K7297" s="346"/>
      <c r="L7297" s="348"/>
      <c r="M7297" s="346"/>
      <c r="N7297" s="346"/>
    </row>
    <row r="7298" spans="1:14" ht="20.100000000000001" customHeight="1">
      <c r="A7298" s="346"/>
      <c r="B7298" s="346"/>
      <c r="C7298" s="346"/>
      <c r="D7298" s="346"/>
      <c r="E7298" s="346"/>
      <c r="F7298" s="346"/>
      <c r="G7298" s="346"/>
      <c r="H7298" s="346"/>
      <c r="I7298" s="346"/>
      <c r="J7298" s="346"/>
      <c r="K7298" s="346"/>
      <c r="L7298" s="348"/>
      <c r="M7298" s="346"/>
      <c r="N7298" s="346"/>
    </row>
    <row r="7299" spans="1:14" ht="20.100000000000001" customHeight="1">
      <c r="A7299" s="346"/>
      <c r="B7299" s="346"/>
      <c r="C7299" s="346"/>
      <c r="D7299" s="346"/>
      <c r="E7299" s="346"/>
      <c r="F7299" s="346"/>
      <c r="G7299" s="346"/>
      <c r="H7299" s="346"/>
      <c r="I7299" s="346"/>
      <c r="J7299" s="346"/>
      <c r="K7299" s="346"/>
      <c r="L7299" s="348"/>
      <c r="M7299" s="346"/>
      <c r="N7299" s="346"/>
    </row>
    <row r="7300" spans="1:14" ht="20.100000000000001" customHeight="1">
      <c r="A7300" s="346"/>
      <c r="B7300" s="346"/>
      <c r="C7300" s="346"/>
      <c r="D7300" s="346"/>
      <c r="E7300" s="346"/>
      <c r="F7300" s="346"/>
      <c r="G7300" s="346"/>
      <c r="H7300" s="346"/>
      <c r="I7300" s="346"/>
      <c r="J7300" s="346"/>
      <c r="K7300" s="346"/>
      <c r="L7300" s="348"/>
      <c r="M7300" s="346"/>
      <c r="N7300" s="346"/>
    </row>
    <row r="7301" spans="1:14" ht="20.100000000000001" customHeight="1">
      <c r="A7301" s="346"/>
      <c r="B7301" s="346"/>
      <c r="C7301" s="346"/>
      <c r="D7301" s="346"/>
      <c r="E7301" s="346"/>
      <c r="F7301" s="346"/>
      <c r="G7301" s="346"/>
      <c r="H7301" s="346"/>
      <c r="I7301" s="346"/>
      <c r="J7301" s="346"/>
      <c r="K7301" s="346"/>
      <c r="L7301" s="348"/>
      <c r="M7301" s="346"/>
      <c r="N7301" s="346"/>
    </row>
    <row r="7302" spans="1:14" ht="20.100000000000001" customHeight="1">
      <c r="A7302" s="346"/>
      <c r="B7302" s="346"/>
      <c r="C7302" s="346"/>
      <c r="D7302" s="346"/>
      <c r="E7302" s="346"/>
      <c r="F7302" s="346"/>
      <c r="G7302" s="346"/>
      <c r="H7302" s="346"/>
      <c r="I7302" s="346"/>
      <c r="J7302" s="346"/>
      <c r="K7302" s="346"/>
      <c r="L7302" s="348"/>
      <c r="M7302" s="346"/>
      <c r="N7302" s="346"/>
    </row>
    <row r="7303" spans="1:14" ht="20.100000000000001" customHeight="1">
      <c r="A7303" s="346"/>
      <c r="B7303" s="346"/>
      <c r="C7303" s="346"/>
      <c r="D7303" s="346"/>
      <c r="E7303" s="346"/>
      <c r="F7303" s="346"/>
      <c r="G7303" s="346"/>
      <c r="H7303" s="346"/>
      <c r="I7303" s="346"/>
      <c r="J7303" s="346"/>
      <c r="K7303" s="346"/>
      <c r="L7303" s="348"/>
      <c r="M7303" s="346"/>
      <c r="N7303" s="346"/>
    </row>
    <row r="7304" spans="1:14" ht="20.100000000000001" customHeight="1">
      <c r="A7304" s="346"/>
      <c r="B7304" s="346"/>
      <c r="C7304" s="346"/>
      <c r="D7304" s="346"/>
      <c r="E7304" s="346"/>
      <c r="F7304" s="346"/>
      <c r="G7304" s="346"/>
      <c r="H7304" s="346"/>
      <c r="I7304" s="346"/>
      <c r="J7304" s="346"/>
      <c r="K7304" s="346"/>
      <c r="L7304" s="348"/>
      <c r="M7304" s="346"/>
      <c r="N7304" s="346"/>
    </row>
    <row r="7305" spans="1:14" ht="20.100000000000001" customHeight="1">
      <c r="A7305" s="346"/>
      <c r="B7305" s="346"/>
      <c r="C7305" s="346"/>
      <c r="D7305" s="346"/>
      <c r="E7305" s="346"/>
      <c r="F7305" s="346"/>
      <c r="G7305" s="346"/>
      <c r="H7305" s="346"/>
      <c r="I7305" s="346"/>
      <c r="J7305" s="346"/>
      <c r="K7305" s="346"/>
      <c r="L7305" s="348"/>
      <c r="M7305" s="346"/>
      <c r="N7305" s="346"/>
    </row>
    <row r="7306" spans="1:14" ht="20.100000000000001" customHeight="1">
      <c r="A7306" s="346"/>
      <c r="B7306" s="346"/>
      <c r="C7306" s="346"/>
      <c r="D7306" s="346"/>
      <c r="E7306" s="346"/>
      <c r="F7306" s="346"/>
      <c r="G7306" s="346"/>
      <c r="H7306" s="346"/>
      <c r="I7306" s="346"/>
      <c r="J7306" s="346"/>
      <c r="K7306" s="346"/>
      <c r="L7306" s="348"/>
      <c r="M7306" s="346"/>
      <c r="N7306" s="346"/>
    </row>
    <row r="7307" spans="1:14" ht="20.100000000000001" customHeight="1">
      <c r="A7307" s="346"/>
      <c r="B7307" s="346"/>
      <c r="C7307" s="346"/>
      <c r="D7307" s="346"/>
      <c r="E7307" s="346"/>
      <c r="F7307" s="346"/>
      <c r="G7307" s="346"/>
      <c r="H7307" s="346"/>
      <c r="I7307" s="346"/>
      <c r="J7307" s="346"/>
      <c r="K7307" s="346"/>
      <c r="L7307" s="348"/>
      <c r="M7307" s="346"/>
      <c r="N7307" s="346"/>
    </row>
    <row r="7308" spans="1:14" ht="20.100000000000001" customHeight="1">
      <c r="A7308" s="346"/>
      <c r="B7308" s="346"/>
      <c r="C7308" s="346"/>
      <c r="D7308" s="346"/>
      <c r="E7308" s="346"/>
      <c r="F7308" s="346"/>
      <c r="G7308" s="346"/>
      <c r="H7308" s="346"/>
      <c r="I7308" s="346"/>
      <c r="J7308" s="346"/>
      <c r="K7308" s="346"/>
      <c r="L7308" s="348"/>
      <c r="M7308" s="346"/>
      <c r="N7308" s="346"/>
    </row>
    <row r="7309" spans="1:14" ht="20.100000000000001" customHeight="1">
      <c r="A7309" s="346"/>
      <c r="B7309" s="346"/>
      <c r="C7309" s="346"/>
      <c r="D7309" s="346"/>
      <c r="E7309" s="346"/>
      <c r="F7309" s="346"/>
      <c r="G7309" s="346"/>
      <c r="H7309" s="346"/>
      <c r="I7309" s="346"/>
      <c r="J7309" s="346"/>
      <c r="K7309" s="346"/>
      <c r="L7309" s="348"/>
      <c r="M7309" s="346"/>
      <c r="N7309" s="346"/>
    </row>
    <row r="7310" spans="1:14" ht="20.100000000000001" customHeight="1">
      <c r="A7310" s="346"/>
      <c r="B7310" s="346"/>
      <c r="C7310" s="346"/>
      <c r="D7310" s="346"/>
      <c r="E7310" s="346"/>
      <c r="F7310" s="346"/>
      <c r="G7310" s="346"/>
      <c r="H7310" s="346"/>
      <c r="I7310" s="346"/>
      <c r="J7310" s="346"/>
      <c r="K7310" s="346"/>
      <c r="L7310" s="348"/>
      <c r="M7310" s="346"/>
      <c r="N7310" s="346"/>
    </row>
    <row r="7311" spans="1:14" ht="20.100000000000001" customHeight="1">
      <c r="A7311" s="346"/>
      <c r="B7311" s="346"/>
      <c r="C7311" s="346"/>
      <c r="D7311" s="346"/>
      <c r="E7311" s="346"/>
      <c r="F7311" s="346"/>
      <c r="G7311" s="346"/>
      <c r="H7311" s="346"/>
      <c r="I7311" s="346"/>
      <c r="J7311" s="346"/>
      <c r="K7311" s="346"/>
      <c r="L7311" s="348"/>
      <c r="M7311" s="346"/>
      <c r="N7311" s="346"/>
    </row>
    <row r="7312" spans="1:14" ht="20.100000000000001" customHeight="1">
      <c r="A7312" s="346"/>
      <c r="B7312" s="346"/>
      <c r="C7312" s="346"/>
      <c r="D7312" s="346"/>
      <c r="E7312" s="346"/>
      <c r="F7312" s="346"/>
      <c r="G7312" s="346"/>
      <c r="H7312" s="346"/>
      <c r="I7312" s="346"/>
      <c r="J7312" s="346"/>
      <c r="K7312" s="346"/>
      <c r="L7312" s="348"/>
      <c r="M7312" s="346"/>
      <c r="N7312" s="346"/>
    </row>
    <row r="7313" spans="1:14" ht="20.100000000000001" customHeight="1">
      <c r="A7313" s="346"/>
      <c r="B7313" s="346"/>
      <c r="C7313" s="346"/>
      <c r="D7313" s="346"/>
      <c r="E7313" s="346"/>
      <c r="F7313" s="346"/>
      <c r="G7313" s="346"/>
      <c r="H7313" s="346"/>
      <c r="I7313" s="346"/>
      <c r="J7313" s="346"/>
      <c r="K7313" s="346"/>
      <c r="L7313" s="348"/>
      <c r="M7313" s="346"/>
      <c r="N7313" s="346"/>
    </row>
    <row r="7314" spans="1:14" ht="20.100000000000001" customHeight="1">
      <c r="A7314" s="346"/>
      <c r="B7314" s="346"/>
      <c r="C7314" s="346"/>
      <c r="D7314" s="346"/>
      <c r="E7314" s="346"/>
      <c r="F7314" s="346"/>
      <c r="G7314" s="346"/>
      <c r="H7314" s="346"/>
      <c r="I7314" s="346"/>
      <c r="J7314" s="346"/>
      <c r="K7314" s="346"/>
      <c r="L7314" s="348"/>
      <c r="M7314" s="346"/>
      <c r="N7314" s="346"/>
    </row>
    <row r="7315" spans="1:14" ht="20.100000000000001" customHeight="1">
      <c r="A7315" s="346"/>
      <c r="B7315" s="346"/>
      <c r="C7315" s="346"/>
      <c r="D7315" s="346"/>
      <c r="E7315" s="346"/>
      <c r="F7315" s="346"/>
      <c r="G7315" s="346"/>
      <c r="H7315" s="346"/>
      <c r="I7315" s="346"/>
      <c r="J7315" s="346"/>
      <c r="K7315" s="346"/>
      <c r="L7315" s="348"/>
      <c r="M7315" s="346"/>
      <c r="N7315" s="346"/>
    </row>
    <row r="7316" spans="1:14" ht="20.100000000000001" customHeight="1">
      <c r="A7316" s="346"/>
      <c r="B7316" s="346"/>
      <c r="C7316" s="346"/>
      <c r="D7316" s="346"/>
      <c r="E7316" s="346"/>
      <c r="F7316" s="346"/>
      <c r="G7316" s="346"/>
      <c r="H7316" s="346"/>
      <c r="I7316" s="346"/>
      <c r="J7316" s="346"/>
      <c r="K7316" s="346"/>
      <c r="L7316" s="348"/>
      <c r="M7316" s="346"/>
      <c r="N7316" s="346"/>
    </row>
    <row r="7317" spans="1:14" ht="20.100000000000001" customHeight="1">
      <c r="A7317" s="346"/>
      <c r="B7317" s="346"/>
      <c r="C7317" s="346"/>
      <c r="D7317" s="346"/>
      <c r="E7317" s="346"/>
      <c r="F7317" s="346"/>
      <c r="G7317" s="346"/>
      <c r="H7317" s="346"/>
      <c r="I7317" s="346"/>
      <c r="J7317" s="346"/>
      <c r="K7317" s="346"/>
      <c r="L7317" s="348"/>
      <c r="M7317" s="346"/>
      <c r="N7317" s="346"/>
    </row>
    <row r="7318" spans="1:14" ht="20.100000000000001" customHeight="1">
      <c r="A7318" s="346"/>
      <c r="B7318" s="346"/>
      <c r="C7318" s="346"/>
      <c r="D7318" s="346"/>
      <c r="E7318" s="346"/>
      <c r="F7318" s="346"/>
      <c r="G7318" s="346"/>
      <c r="H7318" s="346"/>
      <c r="I7318" s="346"/>
      <c r="J7318" s="346"/>
      <c r="K7318" s="346"/>
      <c r="L7318" s="348"/>
      <c r="M7318" s="346"/>
      <c r="N7318" s="346"/>
    </row>
    <row r="7319" spans="1:14" ht="20.100000000000001" customHeight="1">
      <c r="A7319" s="346"/>
      <c r="B7319" s="346"/>
      <c r="C7319" s="346"/>
      <c r="D7319" s="346"/>
      <c r="E7319" s="346"/>
      <c r="F7319" s="346"/>
      <c r="G7319" s="346"/>
      <c r="H7319" s="346"/>
      <c r="I7319" s="346"/>
      <c r="J7319" s="346"/>
      <c r="K7319" s="346"/>
      <c r="L7319" s="348"/>
      <c r="M7319" s="346"/>
      <c r="N7319" s="346"/>
    </row>
    <row r="7320" spans="1:14" ht="20.100000000000001" customHeight="1">
      <c r="A7320" s="346"/>
      <c r="B7320" s="346"/>
      <c r="C7320" s="346"/>
      <c r="D7320" s="346"/>
      <c r="E7320" s="346"/>
      <c r="F7320" s="346"/>
      <c r="G7320" s="346"/>
      <c r="H7320" s="346"/>
      <c r="I7320" s="346"/>
      <c r="J7320" s="346"/>
      <c r="K7320" s="346"/>
      <c r="L7320" s="348"/>
      <c r="M7320" s="346"/>
      <c r="N7320" s="346"/>
    </row>
    <row r="7321" spans="1:14" ht="20.100000000000001" customHeight="1">
      <c r="A7321" s="346"/>
      <c r="B7321" s="346"/>
      <c r="C7321" s="346"/>
      <c r="D7321" s="346"/>
      <c r="E7321" s="346"/>
      <c r="F7321" s="346"/>
      <c r="G7321" s="346"/>
      <c r="H7321" s="346"/>
      <c r="I7321" s="346"/>
      <c r="J7321" s="346"/>
      <c r="K7321" s="346"/>
      <c r="L7321" s="348"/>
      <c r="M7321" s="346"/>
      <c r="N7321" s="346"/>
    </row>
    <row r="7322" spans="1:14" ht="20.100000000000001" customHeight="1">
      <c r="A7322" s="346"/>
      <c r="B7322" s="346"/>
      <c r="C7322" s="346"/>
      <c r="D7322" s="346"/>
      <c r="E7322" s="346"/>
      <c r="F7322" s="346"/>
      <c r="G7322" s="346"/>
      <c r="H7322" s="346"/>
      <c r="I7322" s="346"/>
      <c r="J7322" s="346"/>
      <c r="K7322" s="346"/>
      <c r="L7322" s="348"/>
      <c r="M7322" s="346"/>
      <c r="N7322" s="346"/>
    </row>
    <row r="7323" spans="1:14" ht="20.100000000000001" customHeight="1">
      <c r="A7323" s="346"/>
      <c r="B7323" s="346"/>
      <c r="C7323" s="346"/>
      <c r="D7323" s="346"/>
      <c r="E7323" s="346"/>
      <c r="F7323" s="346"/>
      <c r="G7323" s="346"/>
      <c r="H7323" s="346"/>
      <c r="I7323" s="346"/>
      <c r="J7323" s="346"/>
      <c r="K7323" s="346"/>
      <c r="L7323" s="348"/>
      <c r="M7323" s="346"/>
      <c r="N7323" s="346"/>
    </row>
    <row r="7324" spans="1:14" ht="20.100000000000001" customHeight="1">
      <c r="A7324" s="346"/>
      <c r="B7324" s="346"/>
      <c r="C7324" s="346"/>
      <c r="D7324" s="346"/>
      <c r="E7324" s="346"/>
      <c r="F7324" s="346"/>
      <c r="G7324" s="346"/>
      <c r="H7324" s="346"/>
      <c r="I7324" s="346"/>
      <c r="J7324" s="346"/>
      <c r="K7324" s="346"/>
      <c r="L7324" s="348"/>
      <c r="M7324" s="346"/>
      <c r="N7324" s="346"/>
    </row>
    <row r="7325" spans="1:14" ht="20.100000000000001" customHeight="1">
      <c r="A7325" s="346"/>
      <c r="B7325" s="346"/>
      <c r="C7325" s="346"/>
      <c r="D7325" s="346"/>
      <c r="E7325" s="346"/>
      <c r="F7325" s="346"/>
      <c r="G7325" s="346"/>
      <c r="H7325" s="346"/>
      <c r="I7325" s="346"/>
      <c r="J7325" s="346"/>
      <c r="K7325" s="346"/>
      <c r="L7325" s="348"/>
      <c r="M7325" s="346"/>
      <c r="N7325" s="346"/>
    </row>
    <row r="7326" spans="1:14" ht="20.100000000000001" customHeight="1">
      <c r="A7326" s="346"/>
      <c r="B7326" s="346"/>
      <c r="C7326" s="346"/>
      <c r="D7326" s="346"/>
      <c r="E7326" s="346"/>
      <c r="F7326" s="346"/>
      <c r="G7326" s="346"/>
      <c r="H7326" s="346"/>
      <c r="I7326" s="346"/>
      <c r="J7326" s="346"/>
      <c r="K7326" s="346"/>
      <c r="L7326" s="348"/>
      <c r="M7326" s="346"/>
      <c r="N7326" s="346"/>
    </row>
    <row r="7327" spans="1:14" ht="20.100000000000001" customHeight="1">
      <c r="A7327" s="346"/>
      <c r="B7327" s="346"/>
      <c r="C7327" s="346"/>
      <c r="D7327" s="346"/>
      <c r="E7327" s="346"/>
      <c r="F7327" s="346"/>
      <c r="G7327" s="346"/>
      <c r="H7327" s="346"/>
      <c r="I7327" s="346"/>
      <c r="J7327" s="346"/>
      <c r="K7327" s="346"/>
      <c r="L7327" s="348"/>
      <c r="M7327" s="346"/>
      <c r="N7327" s="346"/>
    </row>
    <row r="7328" spans="1:14" ht="20.100000000000001" customHeight="1">
      <c r="A7328" s="346"/>
      <c r="B7328" s="346"/>
      <c r="C7328" s="346"/>
      <c r="D7328" s="346"/>
      <c r="E7328" s="347"/>
      <c r="F7328" s="346"/>
      <c r="G7328" s="346"/>
      <c r="H7328" s="346"/>
      <c r="I7328" s="346"/>
      <c r="J7328" s="346"/>
      <c r="K7328" s="346"/>
      <c r="L7328" s="348"/>
      <c r="M7328" s="346"/>
      <c r="N7328" s="346"/>
    </row>
    <row r="7329" spans="1:14" ht="20.100000000000001" customHeight="1">
      <c r="A7329" s="346"/>
      <c r="B7329" s="346"/>
      <c r="C7329" s="346"/>
      <c r="D7329" s="346"/>
      <c r="E7329" s="347"/>
      <c r="F7329" s="346"/>
      <c r="G7329" s="346"/>
      <c r="H7329" s="346"/>
      <c r="I7329" s="346"/>
      <c r="J7329" s="346"/>
      <c r="K7329" s="346"/>
      <c r="L7329" s="348"/>
      <c r="M7329" s="346"/>
      <c r="N7329" s="346"/>
    </row>
    <row r="7330" spans="1:14" ht="20.100000000000001" customHeight="1">
      <c r="A7330" s="346"/>
      <c r="B7330" s="346"/>
      <c r="C7330" s="346"/>
      <c r="D7330" s="346"/>
      <c r="E7330" s="347"/>
      <c r="F7330" s="346"/>
      <c r="G7330" s="346"/>
      <c r="H7330" s="346"/>
      <c r="I7330" s="346"/>
      <c r="J7330" s="346"/>
      <c r="K7330" s="346"/>
      <c r="L7330" s="348"/>
      <c r="M7330" s="346"/>
      <c r="N7330" s="346"/>
    </row>
    <row r="7331" spans="1:14" ht="20.100000000000001" customHeight="1">
      <c r="A7331" s="346"/>
      <c r="B7331" s="346"/>
      <c r="C7331" s="346"/>
      <c r="D7331" s="346"/>
      <c r="E7331" s="346"/>
      <c r="F7331" s="346"/>
      <c r="G7331" s="346"/>
      <c r="H7331" s="346"/>
      <c r="I7331" s="346"/>
      <c r="J7331" s="346"/>
      <c r="K7331" s="346"/>
      <c r="L7331" s="348"/>
      <c r="M7331" s="346"/>
      <c r="N7331" s="346"/>
    </row>
    <row r="7332" spans="1:14" ht="20.100000000000001" customHeight="1">
      <c r="A7332" s="346"/>
      <c r="B7332" s="346"/>
      <c r="C7332" s="346"/>
      <c r="D7332" s="346"/>
      <c r="E7332" s="346"/>
      <c r="F7332" s="346"/>
      <c r="G7332" s="346"/>
      <c r="H7332" s="346"/>
      <c r="I7332" s="346"/>
      <c r="J7332" s="346"/>
      <c r="K7332" s="346"/>
      <c r="L7332" s="348"/>
      <c r="M7332" s="346"/>
      <c r="N7332" s="346"/>
    </row>
    <row r="7333" spans="1:14" ht="20.100000000000001" customHeight="1">
      <c r="A7333" s="346"/>
      <c r="B7333" s="346"/>
      <c r="C7333" s="346"/>
      <c r="D7333" s="346"/>
      <c r="E7333" s="346"/>
      <c r="F7333" s="346"/>
      <c r="G7333" s="346"/>
      <c r="H7333" s="346"/>
      <c r="I7333" s="346"/>
      <c r="J7333" s="346"/>
      <c r="K7333" s="346"/>
      <c r="L7333" s="348"/>
      <c r="M7333" s="346"/>
      <c r="N7333" s="346"/>
    </row>
    <row r="7334" spans="1:14" ht="20.100000000000001" customHeight="1">
      <c r="A7334" s="346"/>
      <c r="B7334" s="346"/>
      <c r="C7334" s="346"/>
      <c r="D7334" s="346"/>
      <c r="E7334" s="346"/>
      <c r="F7334" s="346"/>
      <c r="G7334" s="346"/>
      <c r="H7334" s="346"/>
      <c r="I7334" s="346"/>
      <c r="J7334" s="346"/>
      <c r="K7334" s="346"/>
      <c r="L7334" s="348"/>
      <c r="M7334" s="346"/>
      <c r="N7334" s="346"/>
    </row>
    <row r="7335" spans="1:14" ht="20.100000000000001" customHeight="1">
      <c r="A7335" s="346"/>
      <c r="B7335" s="346"/>
      <c r="C7335" s="346"/>
      <c r="D7335" s="346"/>
      <c r="E7335" s="346"/>
      <c r="F7335" s="346"/>
      <c r="G7335" s="346"/>
      <c r="H7335" s="346"/>
      <c r="I7335" s="346"/>
      <c r="J7335" s="346"/>
      <c r="K7335" s="346"/>
      <c r="L7335" s="348"/>
      <c r="M7335" s="346"/>
      <c r="N7335" s="346"/>
    </row>
    <row r="7336" spans="1:14" ht="20.100000000000001" customHeight="1">
      <c r="A7336" s="346"/>
      <c r="B7336" s="346"/>
      <c r="C7336" s="346"/>
      <c r="D7336" s="346"/>
      <c r="E7336" s="346"/>
      <c r="F7336" s="346"/>
      <c r="G7336" s="346"/>
      <c r="H7336" s="346"/>
      <c r="I7336" s="346"/>
      <c r="J7336" s="346"/>
      <c r="K7336" s="346"/>
      <c r="L7336" s="348"/>
      <c r="M7336" s="346"/>
      <c r="N7336" s="346"/>
    </row>
    <row r="7337" spans="1:14" ht="20.100000000000001" customHeight="1">
      <c r="A7337" s="346"/>
      <c r="B7337" s="346"/>
      <c r="C7337" s="346"/>
      <c r="D7337" s="346"/>
      <c r="E7337" s="346"/>
      <c r="F7337" s="346"/>
      <c r="G7337" s="346"/>
      <c r="H7337" s="346"/>
      <c r="I7337" s="346"/>
      <c r="J7337" s="346"/>
      <c r="K7337" s="346"/>
      <c r="L7337" s="348"/>
      <c r="M7337" s="346"/>
      <c r="N7337" s="346"/>
    </row>
    <row r="7338" spans="1:14" ht="20.100000000000001" customHeight="1">
      <c r="A7338" s="346"/>
      <c r="B7338" s="346"/>
      <c r="C7338" s="346"/>
      <c r="D7338" s="346"/>
      <c r="E7338" s="346"/>
      <c r="F7338" s="346"/>
      <c r="G7338" s="346"/>
      <c r="H7338" s="346"/>
      <c r="I7338" s="346"/>
      <c r="J7338" s="346"/>
      <c r="K7338" s="346"/>
      <c r="L7338" s="348"/>
      <c r="M7338" s="346"/>
      <c r="N7338" s="346"/>
    </row>
    <row r="7339" spans="1:14" ht="20.100000000000001" customHeight="1">
      <c r="A7339" s="346"/>
      <c r="B7339" s="346"/>
      <c r="C7339" s="346"/>
      <c r="D7339" s="346"/>
      <c r="E7339" s="346"/>
      <c r="F7339" s="346"/>
      <c r="G7339" s="346"/>
      <c r="H7339" s="346"/>
      <c r="I7339" s="346"/>
      <c r="J7339" s="346"/>
      <c r="K7339" s="346"/>
      <c r="L7339" s="348"/>
      <c r="M7339" s="346"/>
      <c r="N7339" s="346"/>
    </row>
    <row r="7340" spans="1:14" ht="20.100000000000001" customHeight="1">
      <c r="A7340" s="346"/>
      <c r="B7340" s="346"/>
      <c r="C7340" s="346"/>
      <c r="D7340" s="346"/>
      <c r="E7340" s="346"/>
      <c r="F7340" s="346"/>
      <c r="G7340" s="346"/>
      <c r="H7340" s="346"/>
      <c r="I7340" s="346"/>
      <c r="J7340" s="346"/>
      <c r="K7340" s="346"/>
      <c r="L7340" s="348"/>
      <c r="M7340" s="346"/>
      <c r="N7340" s="346"/>
    </row>
    <row r="7341" spans="1:14" ht="20.100000000000001" customHeight="1">
      <c r="A7341" s="346"/>
      <c r="B7341" s="346"/>
      <c r="C7341" s="346"/>
      <c r="D7341" s="346"/>
      <c r="E7341" s="346"/>
      <c r="F7341" s="346"/>
      <c r="G7341" s="346"/>
      <c r="H7341" s="346"/>
      <c r="I7341" s="346"/>
      <c r="J7341" s="346"/>
      <c r="K7341" s="346"/>
      <c r="L7341" s="348"/>
      <c r="M7341" s="346"/>
      <c r="N7341" s="346"/>
    </row>
    <row r="7342" spans="1:14" ht="20.100000000000001" customHeight="1">
      <c r="A7342" s="346"/>
      <c r="B7342" s="346"/>
      <c r="C7342" s="346"/>
      <c r="D7342" s="346"/>
      <c r="E7342" s="346"/>
      <c r="F7342" s="346"/>
      <c r="G7342" s="346"/>
      <c r="H7342" s="346"/>
      <c r="I7342" s="346"/>
      <c r="J7342" s="346"/>
      <c r="K7342" s="346"/>
      <c r="L7342" s="348"/>
      <c r="M7342" s="346"/>
      <c r="N7342" s="346"/>
    </row>
    <row r="7343" spans="1:14" ht="20.100000000000001" customHeight="1">
      <c r="A7343" s="346"/>
      <c r="B7343" s="346"/>
      <c r="C7343" s="346"/>
      <c r="D7343" s="346"/>
      <c r="E7343" s="346"/>
      <c r="F7343" s="346"/>
      <c r="G7343" s="346"/>
      <c r="H7343" s="346"/>
      <c r="I7343" s="346"/>
      <c r="J7343" s="346"/>
      <c r="K7343" s="346"/>
      <c r="L7343" s="348"/>
      <c r="M7343" s="346"/>
      <c r="N7343" s="346"/>
    </row>
    <row r="7344" spans="1:14" ht="20.100000000000001" customHeight="1">
      <c r="A7344" s="346"/>
      <c r="B7344" s="346"/>
      <c r="C7344" s="346"/>
      <c r="D7344" s="346"/>
      <c r="E7344" s="346"/>
      <c r="F7344" s="346"/>
      <c r="G7344" s="346"/>
      <c r="H7344" s="346"/>
      <c r="I7344" s="346"/>
      <c r="J7344" s="346"/>
      <c r="K7344" s="346"/>
      <c r="L7344" s="348"/>
      <c r="M7344" s="346"/>
      <c r="N7344" s="346"/>
    </row>
    <row r="7345" spans="1:14" ht="20.100000000000001" customHeight="1">
      <c r="A7345" s="346"/>
      <c r="B7345" s="346"/>
      <c r="C7345" s="346"/>
      <c r="D7345" s="346"/>
      <c r="E7345" s="346"/>
      <c r="F7345" s="346"/>
      <c r="G7345" s="346"/>
      <c r="H7345" s="346"/>
      <c r="I7345" s="346"/>
      <c r="J7345" s="346"/>
      <c r="K7345" s="346"/>
      <c r="L7345" s="348"/>
      <c r="M7345" s="346"/>
      <c r="N7345" s="346"/>
    </row>
    <row r="7346" spans="1:14" ht="20.100000000000001" customHeight="1">
      <c r="A7346" s="346"/>
      <c r="B7346" s="346"/>
      <c r="C7346" s="346"/>
      <c r="D7346" s="346"/>
      <c r="E7346" s="346"/>
      <c r="F7346" s="346"/>
      <c r="G7346" s="346"/>
      <c r="H7346" s="346"/>
      <c r="I7346" s="346"/>
      <c r="J7346" s="346"/>
      <c r="K7346" s="346"/>
      <c r="L7346" s="348"/>
      <c r="M7346" s="346"/>
      <c r="N7346" s="346"/>
    </row>
    <row r="7347" spans="1:14" ht="20.100000000000001" customHeight="1">
      <c r="A7347" s="346"/>
      <c r="B7347" s="346"/>
      <c r="C7347" s="346"/>
      <c r="D7347" s="346"/>
      <c r="E7347" s="346"/>
      <c r="F7347" s="346"/>
      <c r="G7347" s="346"/>
      <c r="H7347" s="346"/>
      <c r="I7347" s="346"/>
      <c r="J7347" s="346"/>
      <c r="K7347" s="346"/>
      <c r="L7347" s="348"/>
      <c r="M7347" s="346"/>
      <c r="N7347" s="346"/>
    </row>
    <row r="7348" spans="1:14" ht="20.100000000000001" customHeight="1">
      <c r="A7348" s="346"/>
      <c r="B7348" s="346"/>
      <c r="C7348" s="346"/>
      <c r="D7348" s="346"/>
      <c r="E7348" s="346"/>
      <c r="F7348" s="346"/>
      <c r="G7348" s="346"/>
      <c r="H7348" s="346"/>
      <c r="I7348" s="346"/>
      <c r="J7348" s="346"/>
      <c r="K7348" s="346"/>
      <c r="L7348" s="348"/>
      <c r="M7348" s="346"/>
      <c r="N7348" s="346"/>
    </row>
    <row r="7349" spans="1:14" ht="20.100000000000001" customHeight="1">
      <c r="A7349" s="346"/>
      <c r="B7349" s="346"/>
      <c r="C7349" s="346"/>
      <c r="D7349" s="346"/>
      <c r="E7349" s="346"/>
      <c r="F7349" s="346"/>
      <c r="G7349" s="346"/>
      <c r="H7349" s="346"/>
      <c r="I7349" s="346"/>
      <c r="J7349" s="346"/>
      <c r="K7349" s="346"/>
      <c r="L7349" s="348"/>
      <c r="M7349" s="346"/>
      <c r="N7349" s="346"/>
    </row>
    <row r="7350" spans="1:14" ht="20.100000000000001" customHeight="1">
      <c r="A7350" s="346"/>
      <c r="B7350" s="346"/>
      <c r="C7350" s="346"/>
      <c r="D7350" s="346"/>
      <c r="E7350" s="346"/>
      <c r="F7350" s="346"/>
      <c r="G7350" s="346"/>
      <c r="H7350" s="346"/>
      <c r="I7350" s="346"/>
      <c r="J7350" s="346"/>
      <c r="K7350" s="346"/>
      <c r="L7350" s="348"/>
      <c r="M7350" s="346"/>
      <c r="N7350" s="346"/>
    </row>
    <row r="7351" spans="1:14" ht="20.100000000000001" customHeight="1">
      <c r="A7351" s="346"/>
      <c r="B7351" s="346"/>
      <c r="C7351" s="346"/>
      <c r="D7351" s="346"/>
      <c r="E7351" s="346"/>
      <c r="F7351" s="346"/>
      <c r="G7351" s="346"/>
      <c r="H7351" s="346"/>
      <c r="I7351" s="346"/>
      <c r="J7351" s="346"/>
      <c r="K7351" s="346"/>
      <c r="L7351" s="348"/>
      <c r="M7351" s="346"/>
      <c r="N7351" s="346"/>
    </row>
    <row r="7352" spans="1:14" ht="20.100000000000001" customHeight="1">
      <c r="A7352" s="346"/>
      <c r="B7352" s="346"/>
      <c r="C7352" s="346"/>
      <c r="D7352" s="346"/>
      <c r="E7352" s="346"/>
      <c r="F7352" s="346"/>
      <c r="G7352" s="346"/>
      <c r="H7352" s="346"/>
      <c r="I7352" s="346"/>
      <c r="J7352" s="346"/>
      <c r="K7352" s="346"/>
      <c r="L7352" s="348"/>
      <c r="M7352" s="346"/>
      <c r="N7352" s="346"/>
    </row>
    <row r="7353" spans="1:14" ht="20.100000000000001" customHeight="1">
      <c r="A7353" s="346"/>
      <c r="B7353" s="346"/>
      <c r="C7353" s="346"/>
      <c r="D7353" s="346"/>
      <c r="E7353" s="346"/>
      <c r="F7353" s="346"/>
      <c r="G7353" s="346"/>
      <c r="H7353" s="346"/>
      <c r="I7353" s="346"/>
      <c r="J7353" s="346"/>
      <c r="K7353" s="346"/>
      <c r="L7353" s="348"/>
      <c r="M7353" s="346"/>
      <c r="N7353" s="346"/>
    </row>
    <row r="7354" spans="1:14" ht="20.100000000000001" customHeight="1">
      <c r="A7354" s="346"/>
      <c r="B7354" s="346"/>
      <c r="C7354" s="346"/>
      <c r="D7354" s="346"/>
      <c r="E7354" s="346"/>
      <c r="F7354" s="346"/>
      <c r="G7354" s="346"/>
      <c r="H7354" s="346"/>
      <c r="I7354" s="346"/>
      <c r="J7354" s="346"/>
      <c r="K7354" s="346"/>
      <c r="L7354" s="348"/>
      <c r="M7354" s="346"/>
      <c r="N7354" s="346"/>
    </row>
    <row r="7355" spans="1:14" ht="20.100000000000001" customHeight="1">
      <c r="A7355" s="346"/>
      <c r="B7355" s="346"/>
      <c r="C7355" s="346"/>
      <c r="D7355" s="346"/>
      <c r="E7355" s="346"/>
      <c r="F7355" s="346"/>
      <c r="G7355" s="346"/>
      <c r="H7355" s="346"/>
      <c r="I7355" s="346"/>
      <c r="J7355" s="346"/>
      <c r="K7355" s="346"/>
      <c r="L7355" s="348"/>
      <c r="M7355" s="346"/>
      <c r="N7355" s="346"/>
    </row>
    <row r="7356" spans="1:14" ht="20.100000000000001" customHeight="1">
      <c r="A7356" s="346"/>
      <c r="B7356" s="346"/>
      <c r="C7356" s="346"/>
      <c r="D7356" s="346"/>
      <c r="E7356" s="346"/>
      <c r="F7356" s="346"/>
      <c r="G7356" s="346"/>
      <c r="H7356" s="346"/>
      <c r="I7356" s="346"/>
      <c r="J7356" s="346"/>
      <c r="K7356" s="346"/>
      <c r="L7356" s="348"/>
      <c r="M7356" s="346"/>
      <c r="N7356" s="346"/>
    </row>
    <row r="7357" spans="1:14" ht="20.100000000000001" customHeight="1">
      <c r="A7357" s="346"/>
      <c r="B7357" s="346"/>
      <c r="C7357" s="346"/>
      <c r="D7357" s="346"/>
      <c r="E7357" s="346"/>
      <c r="F7357" s="346"/>
      <c r="G7357" s="346"/>
      <c r="H7357" s="346"/>
      <c r="I7357" s="346"/>
      <c r="J7357" s="346"/>
      <c r="K7357" s="346"/>
      <c r="L7357" s="348"/>
      <c r="M7357" s="346"/>
      <c r="N7357" s="346"/>
    </row>
    <row r="7358" spans="1:14" ht="20.100000000000001" customHeight="1">
      <c r="A7358" s="346"/>
      <c r="B7358" s="346"/>
      <c r="C7358" s="346"/>
      <c r="D7358" s="346"/>
      <c r="E7358" s="346"/>
      <c r="F7358" s="346"/>
      <c r="G7358" s="346"/>
      <c r="H7358" s="346"/>
      <c r="I7358" s="346"/>
      <c r="J7358" s="346"/>
      <c r="K7358" s="346"/>
      <c r="L7358" s="348"/>
      <c r="M7358" s="346"/>
      <c r="N7358" s="346"/>
    </row>
    <row r="7359" spans="1:14" ht="20.100000000000001" customHeight="1">
      <c r="A7359" s="346"/>
      <c r="B7359" s="346"/>
      <c r="C7359" s="346"/>
      <c r="D7359" s="346"/>
      <c r="E7359" s="346"/>
      <c r="F7359" s="346"/>
      <c r="G7359" s="346"/>
      <c r="H7359" s="346"/>
      <c r="I7359" s="346"/>
      <c r="J7359" s="346"/>
      <c r="K7359" s="346"/>
      <c r="L7359" s="348"/>
      <c r="M7359" s="346"/>
      <c r="N7359" s="346"/>
    </row>
    <row r="7360" spans="1:14" ht="20.100000000000001" customHeight="1">
      <c r="A7360" s="346"/>
      <c r="B7360" s="346"/>
      <c r="C7360" s="346"/>
      <c r="D7360" s="346"/>
      <c r="E7360" s="346"/>
      <c r="F7360" s="346"/>
      <c r="G7360" s="346"/>
      <c r="H7360" s="346"/>
      <c r="I7360" s="346"/>
      <c r="J7360" s="346"/>
      <c r="K7360" s="346"/>
      <c r="L7360" s="348"/>
      <c r="M7360" s="346"/>
      <c r="N7360" s="346"/>
    </row>
    <row r="7361" spans="1:14" ht="20.100000000000001" customHeight="1">
      <c r="A7361" s="346"/>
      <c r="B7361" s="346"/>
      <c r="C7361" s="346"/>
      <c r="D7361" s="346"/>
      <c r="E7361" s="346"/>
      <c r="F7361" s="346"/>
      <c r="G7361" s="346"/>
      <c r="H7361" s="346"/>
      <c r="I7361" s="346"/>
      <c r="J7361" s="346"/>
      <c r="K7361" s="346"/>
      <c r="L7361" s="348"/>
      <c r="M7361" s="346"/>
      <c r="N7361" s="346"/>
    </row>
    <row r="7362" spans="1:14" ht="20.100000000000001" customHeight="1">
      <c r="A7362" s="346"/>
      <c r="B7362" s="346"/>
      <c r="C7362" s="346"/>
      <c r="D7362" s="346"/>
      <c r="E7362" s="346"/>
      <c r="F7362" s="346"/>
      <c r="G7362" s="346"/>
      <c r="H7362" s="346"/>
      <c r="I7362" s="346"/>
      <c r="J7362" s="346"/>
      <c r="K7362" s="346"/>
      <c r="L7362" s="348"/>
      <c r="M7362" s="346"/>
      <c r="N7362" s="346"/>
    </row>
    <row r="7363" spans="1:14" ht="20.100000000000001" customHeight="1">
      <c r="A7363" s="346"/>
      <c r="B7363" s="346"/>
      <c r="C7363" s="346"/>
      <c r="D7363" s="346"/>
      <c r="E7363" s="346"/>
      <c r="F7363" s="346"/>
      <c r="G7363" s="346"/>
      <c r="H7363" s="346"/>
      <c r="I7363" s="346"/>
      <c r="J7363" s="346"/>
      <c r="K7363" s="346"/>
      <c r="L7363" s="348"/>
      <c r="M7363" s="346"/>
      <c r="N7363" s="346"/>
    </row>
    <row r="7364" spans="1:14" ht="20.100000000000001" customHeight="1">
      <c r="A7364" s="346"/>
      <c r="B7364" s="346"/>
      <c r="C7364" s="346"/>
      <c r="D7364" s="346"/>
      <c r="E7364" s="346"/>
      <c r="F7364" s="346"/>
      <c r="G7364" s="346"/>
      <c r="H7364" s="346"/>
      <c r="I7364" s="346"/>
      <c r="J7364" s="346"/>
      <c r="K7364" s="346"/>
      <c r="L7364" s="348"/>
      <c r="M7364" s="346"/>
      <c r="N7364" s="346"/>
    </row>
    <row r="7365" spans="1:14" ht="20.100000000000001" customHeight="1">
      <c r="A7365" s="346"/>
      <c r="B7365" s="346"/>
      <c r="C7365" s="346"/>
      <c r="D7365" s="346"/>
      <c r="E7365" s="346"/>
      <c r="F7365" s="346"/>
      <c r="G7365" s="346"/>
      <c r="H7365" s="346"/>
      <c r="I7365" s="346"/>
      <c r="J7365" s="346"/>
      <c r="K7365" s="346"/>
      <c r="L7365" s="348"/>
      <c r="M7365" s="346"/>
      <c r="N7365" s="346"/>
    </row>
    <row r="7366" spans="1:14" ht="20.100000000000001" customHeight="1">
      <c r="A7366" s="346"/>
      <c r="B7366" s="346"/>
      <c r="C7366" s="346"/>
      <c r="D7366" s="346"/>
      <c r="E7366" s="346"/>
      <c r="F7366" s="346"/>
      <c r="G7366" s="346"/>
      <c r="H7366" s="346"/>
      <c r="I7366" s="346"/>
      <c r="J7366" s="346"/>
      <c r="K7366" s="346"/>
      <c r="L7366" s="348"/>
      <c r="M7366" s="346"/>
      <c r="N7366" s="346"/>
    </row>
    <row r="7367" spans="1:14" ht="20.100000000000001" customHeight="1">
      <c r="A7367" s="346"/>
      <c r="B7367" s="346"/>
      <c r="C7367" s="346"/>
      <c r="D7367" s="346"/>
      <c r="E7367" s="346"/>
      <c r="F7367" s="346"/>
      <c r="G7367" s="346"/>
      <c r="H7367" s="346"/>
      <c r="I7367" s="346"/>
      <c r="J7367" s="346"/>
      <c r="K7367" s="346"/>
      <c r="L7367" s="348"/>
      <c r="M7367" s="346"/>
      <c r="N7367" s="346"/>
    </row>
    <row r="7368" spans="1:14" ht="20.100000000000001" customHeight="1">
      <c r="A7368" s="346"/>
      <c r="B7368" s="346"/>
      <c r="C7368" s="346"/>
      <c r="D7368" s="346"/>
      <c r="E7368" s="346"/>
      <c r="F7368" s="346"/>
      <c r="G7368" s="346"/>
      <c r="H7368" s="346"/>
      <c r="I7368" s="346"/>
      <c r="J7368" s="346"/>
      <c r="K7368" s="346"/>
      <c r="L7368" s="348"/>
      <c r="M7368" s="346"/>
      <c r="N7368" s="346"/>
    </row>
    <row r="7369" spans="1:14" ht="20.100000000000001" customHeight="1">
      <c r="A7369" s="346"/>
      <c r="B7369" s="346"/>
      <c r="C7369" s="346"/>
      <c r="D7369" s="346"/>
      <c r="E7369" s="346"/>
      <c r="F7369" s="346"/>
      <c r="G7369" s="346"/>
      <c r="H7369" s="346"/>
      <c r="I7369" s="346"/>
      <c r="J7369" s="346"/>
      <c r="K7369" s="346"/>
      <c r="L7369" s="348"/>
      <c r="M7369" s="346"/>
      <c r="N7369" s="346"/>
    </row>
    <row r="7370" spans="1:14" ht="20.100000000000001" customHeight="1">
      <c r="A7370" s="346"/>
      <c r="B7370" s="346"/>
      <c r="C7370" s="346"/>
      <c r="D7370" s="346"/>
      <c r="E7370" s="346"/>
      <c r="F7370" s="346"/>
      <c r="G7370" s="346"/>
      <c r="H7370" s="346"/>
      <c r="I7370" s="346"/>
      <c r="J7370" s="346"/>
      <c r="K7370" s="346"/>
      <c r="L7370" s="348"/>
      <c r="M7370" s="346"/>
      <c r="N7370" s="346"/>
    </row>
    <row r="7371" spans="1:14" ht="20.100000000000001" customHeight="1">
      <c r="A7371" s="346"/>
      <c r="B7371" s="346"/>
      <c r="C7371" s="346"/>
      <c r="D7371" s="346"/>
      <c r="E7371" s="346"/>
      <c r="F7371" s="346"/>
      <c r="G7371" s="346"/>
      <c r="H7371" s="346"/>
      <c r="I7371" s="346"/>
      <c r="J7371" s="346"/>
      <c r="K7371" s="346"/>
      <c r="L7371" s="348"/>
      <c r="M7371" s="346"/>
      <c r="N7371" s="346"/>
    </row>
    <row r="7372" spans="1:14" ht="20.100000000000001" customHeight="1">
      <c r="A7372" s="346"/>
      <c r="B7372" s="346"/>
      <c r="C7372" s="346"/>
      <c r="D7372" s="346"/>
      <c r="E7372" s="346"/>
      <c r="F7372" s="346"/>
      <c r="G7372" s="346"/>
      <c r="H7372" s="346"/>
      <c r="I7372" s="346"/>
      <c r="J7372" s="346"/>
      <c r="K7372" s="346"/>
      <c r="L7372" s="348"/>
      <c r="M7372" s="346"/>
      <c r="N7372" s="346"/>
    </row>
    <row r="7373" spans="1:14" ht="20.100000000000001" customHeight="1">
      <c r="A7373" s="346"/>
      <c r="B7373" s="346"/>
      <c r="C7373" s="346"/>
      <c r="D7373" s="346"/>
      <c r="E7373" s="346"/>
      <c r="F7373" s="346"/>
      <c r="G7373" s="346"/>
      <c r="H7373" s="346"/>
      <c r="I7373" s="346"/>
      <c r="J7373" s="346"/>
      <c r="K7373" s="346"/>
      <c r="L7373" s="348"/>
      <c r="M7373" s="346"/>
      <c r="N7373" s="346"/>
    </row>
    <row r="7374" spans="1:14" ht="20.100000000000001" customHeight="1">
      <c r="A7374" s="346"/>
      <c r="B7374" s="346"/>
      <c r="C7374" s="346"/>
      <c r="D7374" s="346"/>
      <c r="E7374" s="346"/>
      <c r="F7374" s="346"/>
      <c r="G7374" s="346"/>
      <c r="H7374" s="346"/>
      <c r="I7374" s="346"/>
      <c r="J7374" s="346"/>
      <c r="K7374" s="346"/>
      <c r="L7374" s="348"/>
      <c r="M7374" s="346"/>
      <c r="N7374" s="346"/>
    </row>
    <row r="7375" spans="1:14" ht="20.100000000000001" customHeight="1">
      <c r="A7375" s="346"/>
      <c r="B7375" s="346"/>
      <c r="C7375" s="346"/>
      <c r="D7375" s="346"/>
      <c r="E7375" s="346"/>
      <c r="F7375" s="346"/>
      <c r="G7375" s="346"/>
      <c r="H7375" s="346"/>
      <c r="I7375" s="346"/>
      <c r="J7375" s="346"/>
      <c r="K7375" s="346"/>
      <c r="L7375" s="348"/>
      <c r="M7375" s="346"/>
      <c r="N7375" s="346"/>
    </row>
    <row r="7376" spans="1:14" ht="20.100000000000001" customHeight="1">
      <c r="A7376" s="346"/>
      <c r="B7376" s="346"/>
      <c r="C7376" s="346"/>
      <c r="D7376" s="346"/>
      <c r="E7376" s="346"/>
      <c r="F7376" s="346"/>
      <c r="G7376" s="346"/>
      <c r="H7376" s="346"/>
      <c r="I7376" s="346"/>
      <c r="J7376" s="346"/>
      <c r="K7376" s="346"/>
      <c r="L7376" s="348"/>
      <c r="M7376" s="346"/>
      <c r="N7376" s="346"/>
    </row>
    <row r="7377" spans="1:14" ht="20.100000000000001" customHeight="1">
      <c r="A7377" s="346"/>
      <c r="B7377" s="346"/>
      <c r="C7377" s="346"/>
      <c r="D7377" s="346"/>
      <c r="E7377" s="346"/>
      <c r="F7377" s="346"/>
      <c r="G7377" s="346"/>
      <c r="H7377" s="346"/>
      <c r="I7377" s="346"/>
      <c r="J7377" s="346"/>
      <c r="K7377" s="346"/>
      <c r="L7377" s="348"/>
      <c r="M7377" s="346"/>
      <c r="N7377" s="346"/>
    </row>
    <row r="7378" spans="1:14" ht="20.100000000000001" customHeight="1">
      <c r="A7378" s="346"/>
      <c r="B7378" s="346"/>
      <c r="C7378" s="346"/>
      <c r="D7378" s="346"/>
      <c r="E7378" s="346"/>
      <c r="F7378" s="346"/>
      <c r="G7378" s="346"/>
      <c r="H7378" s="346"/>
      <c r="I7378" s="346"/>
      <c r="J7378" s="346"/>
      <c r="K7378" s="346"/>
      <c r="L7378" s="348"/>
      <c r="M7378" s="346"/>
      <c r="N7378" s="346"/>
    </row>
    <row r="7379" spans="1:14" ht="20.100000000000001" customHeight="1">
      <c r="A7379" s="346"/>
      <c r="B7379" s="346"/>
      <c r="C7379" s="346"/>
      <c r="D7379" s="346"/>
      <c r="E7379" s="346"/>
      <c r="F7379" s="346"/>
      <c r="G7379" s="346"/>
      <c r="H7379" s="346"/>
      <c r="I7379" s="346"/>
      <c r="J7379" s="346"/>
      <c r="K7379" s="346"/>
      <c r="L7379" s="348"/>
      <c r="M7379" s="346"/>
      <c r="N7379" s="346"/>
    </row>
    <row r="7380" spans="1:14" ht="20.100000000000001" customHeight="1">
      <c r="A7380" s="346"/>
      <c r="B7380" s="346"/>
      <c r="C7380" s="346"/>
      <c r="D7380" s="346"/>
      <c r="E7380" s="346"/>
      <c r="F7380" s="346"/>
      <c r="G7380" s="346"/>
      <c r="H7380" s="346"/>
      <c r="I7380" s="346"/>
      <c r="J7380" s="346"/>
      <c r="K7380" s="346"/>
      <c r="L7380" s="348"/>
      <c r="M7380" s="346"/>
      <c r="N7380" s="346"/>
    </row>
    <row r="7381" spans="1:14" ht="20.100000000000001" customHeight="1">
      <c r="A7381" s="346"/>
      <c r="B7381" s="346"/>
      <c r="C7381" s="346"/>
      <c r="D7381" s="346"/>
      <c r="E7381" s="346"/>
      <c r="F7381" s="346"/>
      <c r="G7381" s="346"/>
      <c r="H7381" s="346"/>
      <c r="I7381" s="346"/>
      <c r="J7381" s="346"/>
      <c r="K7381" s="346"/>
      <c r="L7381" s="348"/>
      <c r="M7381" s="346"/>
      <c r="N7381" s="346"/>
    </row>
    <row r="7382" spans="1:14" ht="20.100000000000001" customHeight="1">
      <c r="A7382" s="346"/>
      <c r="B7382" s="346"/>
      <c r="C7382" s="346"/>
      <c r="D7382" s="346"/>
      <c r="E7382" s="346"/>
      <c r="F7382" s="346"/>
      <c r="G7382" s="346"/>
      <c r="H7382" s="346"/>
      <c r="I7382" s="346"/>
      <c r="J7382" s="346"/>
      <c r="K7382" s="346"/>
      <c r="L7382" s="348"/>
      <c r="M7382" s="346"/>
      <c r="N7382" s="346"/>
    </row>
    <row r="7383" spans="1:14" ht="20.100000000000001" customHeight="1">
      <c r="A7383" s="346"/>
      <c r="B7383" s="346"/>
      <c r="C7383" s="346"/>
      <c r="D7383" s="346"/>
      <c r="E7383" s="346"/>
      <c r="F7383" s="346"/>
      <c r="G7383" s="346"/>
      <c r="H7383" s="346"/>
      <c r="I7383" s="346"/>
      <c r="J7383" s="346"/>
      <c r="K7383" s="346"/>
      <c r="L7383" s="348"/>
      <c r="M7383" s="346"/>
      <c r="N7383" s="346"/>
    </row>
    <row r="7384" spans="1:14" ht="20.100000000000001" customHeight="1">
      <c r="A7384" s="346"/>
      <c r="B7384" s="346"/>
      <c r="C7384" s="346"/>
      <c r="D7384" s="346"/>
      <c r="E7384" s="346"/>
      <c r="F7384" s="346"/>
      <c r="G7384" s="346"/>
      <c r="H7384" s="346"/>
      <c r="I7384" s="346"/>
      <c r="J7384" s="346"/>
      <c r="K7384" s="346"/>
      <c r="L7384" s="348"/>
      <c r="M7384" s="346"/>
      <c r="N7384" s="346"/>
    </row>
    <row r="7385" spans="1:14" ht="20.100000000000001" customHeight="1">
      <c r="A7385" s="346"/>
      <c r="B7385" s="346"/>
      <c r="C7385" s="346"/>
      <c r="D7385" s="346"/>
      <c r="E7385" s="346"/>
      <c r="F7385" s="346"/>
      <c r="G7385" s="346"/>
      <c r="H7385" s="346"/>
      <c r="I7385" s="346"/>
      <c r="J7385" s="346"/>
      <c r="K7385" s="346"/>
      <c r="L7385" s="348"/>
      <c r="M7385" s="346"/>
      <c r="N7385" s="346"/>
    </row>
    <row r="7386" spans="1:14" ht="20.100000000000001" customHeight="1">
      <c r="A7386" s="346"/>
      <c r="B7386" s="346"/>
      <c r="C7386" s="346"/>
      <c r="D7386" s="346"/>
      <c r="E7386" s="346"/>
      <c r="F7386" s="346"/>
      <c r="G7386" s="346"/>
      <c r="H7386" s="346"/>
      <c r="I7386" s="346"/>
      <c r="J7386" s="346"/>
      <c r="K7386" s="346"/>
      <c r="L7386" s="348"/>
      <c r="M7386" s="346"/>
      <c r="N7386" s="346"/>
    </row>
    <row r="7387" spans="1:14" ht="20.100000000000001" customHeight="1">
      <c r="A7387" s="346"/>
      <c r="B7387" s="346"/>
      <c r="C7387" s="346"/>
      <c r="D7387" s="346"/>
      <c r="E7387" s="346"/>
      <c r="F7387" s="346"/>
      <c r="G7387" s="346"/>
      <c r="H7387" s="346"/>
      <c r="I7387" s="346"/>
      <c r="J7387" s="346"/>
      <c r="K7387" s="346"/>
      <c r="L7387" s="348"/>
      <c r="M7387" s="346"/>
      <c r="N7387" s="346"/>
    </row>
    <row r="7388" spans="1:14" ht="20.100000000000001" customHeight="1">
      <c r="A7388" s="346"/>
      <c r="B7388" s="346"/>
      <c r="C7388" s="346"/>
      <c r="D7388" s="346"/>
      <c r="E7388" s="346"/>
      <c r="F7388" s="346"/>
      <c r="G7388" s="346"/>
      <c r="H7388" s="346"/>
      <c r="I7388" s="346"/>
      <c r="J7388" s="346"/>
      <c r="K7388" s="346"/>
      <c r="L7388" s="348"/>
      <c r="M7388" s="346"/>
      <c r="N7388" s="346"/>
    </row>
    <row r="7389" spans="1:14" ht="20.100000000000001" customHeight="1">
      <c r="A7389" s="346"/>
      <c r="B7389" s="346"/>
      <c r="C7389" s="346"/>
      <c r="D7389" s="346"/>
      <c r="E7389" s="346"/>
      <c r="F7389" s="346"/>
      <c r="G7389" s="346"/>
      <c r="H7389" s="346"/>
      <c r="I7389" s="346"/>
      <c r="J7389" s="346"/>
      <c r="K7389" s="346"/>
      <c r="L7389" s="348"/>
      <c r="M7389" s="346"/>
      <c r="N7389" s="346"/>
    </row>
    <row r="7390" spans="1:14" ht="20.100000000000001" customHeight="1">
      <c r="A7390" s="346"/>
      <c r="B7390" s="346"/>
      <c r="C7390" s="346"/>
      <c r="D7390" s="346"/>
      <c r="E7390" s="346"/>
      <c r="F7390" s="346"/>
      <c r="G7390" s="346"/>
      <c r="H7390" s="346"/>
      <c r="I7390" s="346"/>
      <c r="J7390" s="346"/>
      <c r="K7390" s="346"/>
      <c r="L7390" s="348"/>
      <c r="M7390" s="346"/>
      <c r="N7390" s="346"/>
    </row>
    <row r="7391" spans="1:14" ht="20.100000000000001" customHeight="1">
      <c r="A7391" s="346"/>
      <c r="B7391" s="346"/>
      <c r="C7391" s="346"/>
      <c r="D7391" s="346"/>
      <c r="E7391" s="346"/>
      <c r="F7391" s="346"/>
      <c r="G7391" s="346"/>
      <c r="H7391" s="346"/>
      <c r="I7391" s="346"/>
      <c r="J7391" s="346"/>
      <c r="K7391" s="346"/>
      <c r="L7391" s="348"/>
      <c r="M7391" s="346"/>
      <c r="N7391" s="346"/>
    </row>
    <row r="7392" spans="1:14" ht="20.100000000000001" customHeight="1">
      <c r="A7392" s="346"/>
      <c r="B7392" s="346"/>
      <c r="C7392" s="346"/>
      <c r="D7392" s="346"/>
      <c r="E7392" s="346"/>
      <c r="F7392" s="346"/>
      <c r="G7392" s="346"/>
      <c r="H7392" s="346"/>
      <c r="I7392" s="346"/>
      <c r="J7392" s="346"/>
      <c r="K7392" s="346"/>
      <c r="L7392" s="348"/>
      <c r="M7392" s="346"/>
      <c r="N7392" s="346"/>
    </row>
    <row r="7393" spans="1:14" ht="20.100000000000001" customHeight="1">
      <c r="A7393" s="346"/>
      <c r="B7393" s="346"/>
      <c r="C7393" s="346"/>
      <c r="D7393" s="346"/>
      <c r="E7393" s="346"/>
      <c r="F7393" s="346"/>
      <c r="G7393" s="346"/>
      <c r="H7393" s="346"/>
      <c r="I7393" s="346"/>
      <c r="J7393" s="346"/>
      <c r="K7393" s="346"/>
      <c r="L7393" s="348"/>
      <c r="M7393" s="346"/>
      <c r="N7393" s="346"/>
    </row>
    <row r="7394" spans="1:14" ht="20.100000000000001" customHeight="1">
      <c r="A7394" s="346"/>
      <c r="B7394" s="346"/>
      <c r="C7394" s="346"/>
      <c r="D7394" s="346"/>
      <c r="E7394" s="346"/>
      <c r="F7394" s="346"/>
      <c r="G7394" s="346"/>
      <c r="H7394" s="346"/>
      <c r="I7394" s="346"/>
      <c r="J7394" s="346"/>
      <c r="K7394" s="346"/>
      <c r="L7394" s="348"/>
      <c r="M7394" s="346"/>
      <c r="N7394" s="346"/>
    </row>
    <row r="7395" spans="1:14" ht="20.100000000000001" customHeight="1">
      <c r="A7395" s="346"/>
      <c r="B7395" s="346"/>
      <c r="C7395" s="346"/>
      <c r="D7395" s="346"/>
      <c r="E7395" s="346"/>
      <c r="F7395" s="346"/>
      <c r="G7395" s="346"/>
      <c r="H7395" s="346"/>
      <c r="I7395" s="346"/>
      <c r="J7395" s="346"/>
      <c r="K7395" s="346"/>
      <c r="L7395" s="348"/>
      <c r="M7395" s="346"/>
      <c r="N7395" s="346"/>
    </row>
    <row r="7396" spans="1:14" ht="20.100000000000001" customHeight="1">
      <c r="A7396" s="346"/>
      <c r="B7396" s="346"/>
      <c r="C7396" s="346"/>
      <c r="D7396" s="346"/>
      <c r="E7396" s="346"/>
      <c r="F7396" s="346"/>
      <c r="G7396" s="346"/>
      <c r="H7396" s="346"/>
      <c r="I7396" s="346"/>
      <c r="J7396" s="346"/>
      <c r="K7396" s="346"/>
      <c r="L7396" s="348"/>
      <c r="M7396" s="346"/>
      <c r="N7396" s="346"/>
    </row>
    <row r="7397" spans="1:14" ht="20.100000000000001" customHeight="1">
      <c r="A7397" s="346"/>
      <c r="B7397" s="346"/>
      <c r="C7397" s="346"/>
      <c r="D7397" s="346"/>
      <c r="E7397" s="346"/>
      <c r="F7397" s="346"/>
      <c r="G7397" s="346"/>
      <c r="H7397" s="346"/>
      <c r="I7397" s="346"/>
      <c r="J7397" s="346"/>
      <c r="K7397" s="346"/>
      <c r="L7397" s="348"/>
      <c r="M7397" s="346"/>
      <c r="N7397" s="346"/>
    </row>
    <row r="7398" spans="1:14" ht="20.100000000000001" customHeight="1">
      <c r="A7398" s="346"/>
      <c r="B7398" s="346"/>
      <c r="C7398" s="346"/>
      <c r="D7398" s="346"/>
      <c r="E7398" s="346"/>
      <c r="F7398" s="346"/>
      <c r="G7398" s="346"/>
      <c r="H7398" s="346"/>
      <c r="I7398" s="346"/>
      <c r="J7398" s="346"/>
      <c r="K7398" s="346"/>
      <c r="L7398" s="348"/>
      <c r="M7398" s="346"/>
      <c r="N7398" s="346"/>
    </row>
    <row r="7399" spans="1:14" ht="20.100000000000001" customHeight="1">
      <c r="A7399" s="346"/>
      <c r="B7399" s="346"/>
      <c r="C7399" s="346"/>
      <c r="D7399" s="346"/>
      <c r="E7399" s="347"/>
      <c r="F7399" s="346"/>
      <c r="G7399" s="346"/>
      <c r="H7399" s="346"/>
      <c r="I7399" s="346"/>
      <c r="J7399" s="346"/>
      <c r="K7399" s="346"/>
      <c r="L7399" s="348"/>
      <c r="M7399" s="346"/>
      <c r="N7399" s="346"/>
    </row>
    <row r="7400" spans="1:14" ht="20.100000000000001" customHeight="1">
      <c r="A7400" s="346"/>
      <c r="B7400" s="346"/>
      <c r="C7400" s="346"/>
      <c r="D7400" s="346"/>
      <c r="E7400" s="347"/>
      <c r="F7400" s="346"/>
      <c r="G7400" s="346"/>
      <c r="H7400" s="346"/>
      <c r="I7400" s="346"/>
      <c r="J7400" s="346"/>
      <c r="K7400" s="346"/>
      <c r="L7400" s="348"/>
      <c r="M7400" s="346"/>
      <c r="N7400" s="346"/>
    </row>
    <row r="7401" spans="1:14" ht="20.100000000000001" customHeight="1">
      <c r="A7401" s="346"/>
      <c r="B7401" s="346"/>
      <c r="C7401" s="346"/>
      <c r="D7401" s="346"/>
      <c r="E7401" s="347"/>
      <c r="F7401" s="346"/>
      <c r="G7401" s="346"/>
      <c r="H7401" s="346"/>
      <c r="I7401" s="346"/>
      <c r="J7401" s="346"/>
      <c r="K7401" s="346"/>
      <c r="L7401" s="348"/>
      <c r="M7401" s="346"/>
      <c r="N7401" s="346"/>
    </row>
    <row r="7402" spans="1:14" ht="20.100000000000001" customHeight="1">
      <c r="A7402" s="346"/>
      <c r="B7402" s="346"/>
      <c r="C7402" s="346"/>
      <c r="D7402" s="346"/>
      <c r="E7402" s="346"/>
      <c r="F7402" s="346"/>
      <c r="G7402" s="346"/>
      <c r="H7402" s="346"/>
      <c r="I7402" s="346"/>
      <c r="J7402" s="346"/>
      <c r="K7402" s="346"/>
      <c r="L7402" s="348"/>
      <c r="M7402" s="346"/>
      <c r="N7402" s="346"/>
    </row>
    <row r="7403" spans="1:14" ht="20.100000000000001" customHeight="1">
      <c r="A7403" s="346"/>
      <c r="B7403" s="346"/>
      <c r="C7403" s="346"/>
      <c r="D7403" s="346"/>
      <c r="E7403" s="346"/>
      <c r="F7403" s="346"/>
      <c r="G7403" s="346"/>
      <c r="H7403" s="346"/>
      <c r="I7403" s="346"/>
      <c r="J7403" s="346"/>
      <c r="K7403" s="346"/>
      <c r="L7403" s="348"/>
      <c r="M7403" s="346"/>
      <c r="N7403" s="346"/>
    </row>
    <row r="7404" spans="1:14" ht="20.100000000000001" customHeight="1">
      <c r="A7404" s="346"/>
      <c r="B7404" s="346"/>
      <c r="C7404" s="346"/>
      <c r="D7404" s="346"/>
      <c r="E7404" s="346"/>
      <c r="F7404" s="346"/>
      <c r="G7404" s="346"/>
      <c r="H7404" s="346"/>
      <c r="I7404" s="346"/>
      <c r="J7404" s="346"/>
      <c r="K7404" s="346"/>
      <c r="L7404" s="348"/>
      <c r="M7404" s="346"/>
      <c r="N7404" s="346"/>
    </row>
    <row r="7405" spans="1:14" ht="20.100000000000001" customHeight="1">
      <c r="A7405" s="346"/>
      <c r="B7405" s="346"/>
      <c r="C7405" s="346"/>
      <c r="D7405" s="346"/>
      <c r="E7405" s="346"/>
      <c r="F7405" s="346"/>
      <c r="G7405" s="346"/>
      <c r="H7405" s="346"/>
      <c r="I7405" s="346"/>
      <c r="J7405" s="346"/>
      <c r="K7405" s="346"/>
      <c r="L7405" s="348"/>
      <c r="M7405" s="346"/>
      <c r="N7405" s="346"/>
    </row>
    <row r="7406" spans="1:14" ht="20.100000000000001" customHeight="1">
      <c r="A7406" s="346"/>
      <c r="B7406" s="346"/>
      <c r="C7406" s="346"/>
      <c r="D7406" s="346"/>
      <c r="E7406" s="346"/>
      <c r="F7406" s="346"/>
      <c r="G7406" s="346"/>
      <c r="H7406" s="346"/>
      <c r="I7406" s="346"/>
      <c r="J7406" s="346"/>
      <c r="K7406" s="346"/>
      <c r="L7406" s="348"/>
      <c r="M7406" s="346"/>
      <c r="N7406" s="346"/>
    </row>
    <row r="7407" spans="1:14" ht="20.100000000000001" customHeight="1">
      <c r="A7407" s="346"/>
      <c r="B7407" s="346"/>
      <c r="C7407" s="346"/>
      <c r="D7407" s="346"/>
      <c r="E7407" s="346"/>
      <c r="F7407" s="346"/>
      <c r="G7407" s="346"/>
      <c r="H7407" s="346"/>
      <c r="I7407" s="346"/>
      <c r="J7407" s="346"/>
      <c r="K7407" s="346"/>
      <c r="L7407" s="348"/>
      <c r="M7407" s="346"/>
      <c r="N7407" s="346"/>
    </row>
    <row r="7408" spans="1:14" ht="20.100000000000001" customHeight="1">
      <c r="A7408" s="346"/>
      <c r="B7408" s="346"/>
      <c r="C7408" s="346"/>
      <c r="D7408" s="346"/>
      <c r="E7408" s="346"/>
      <c r="F7408" s="346"/>
      <c r="G7408" s="346"/>
      <c r="H7408" s="346"/>
      <c r="I7408" s="346"/>
      <c r="J7408" s="346"/>
      <c r="K7408" s="346"/>
      <c r="L7408" s="348"/>
      <c r="M7408" s="346"/>
      <c r="N7408" s="346"/>
    </row>
    <row r="7409" spans="1:14" ht="20.100000000000001" customHeight="1">
      <c r="A7409" s="346"/>
      <c r="B7409" s="346"/>
      <c r="C7409" s="346"/>
      <c r="D7409" s="346"/>
      <c r="E7409" s="346"/>
      <c r="F7409" s="346"/>
      <c r="G7409" s="346"/>
      <c r="H7409" s="346"/>
      <c r="I7409" s="346"/>
      <c r="J7409" s="346"/>
      <c r="K7409" s="346"/>
      <c r="L7409" s="348"/>
      <c r="M7409" s="346"/>
      <c r="N7409" s="346"/>
    </row>
    <row r="7410" spans="1:14" ht="20.100000000000001" customHeight="1">
      <c r="A7410" s="346"/>
      <c r="B7410" s="346"/>
      <c r="C7410" s="346"/>
      <c r="D7410" s="346"/>
      <c r="E7410" s="346"/>
      <c r="F7410" s="346"/>
      <c r="G7410" s="346"/>
      <c r="H7410" s="346"/>
      <c r="I7410" s="346"/>
      <c r="J7410" s="346"/>
      <c r="K7410" s="346"/>
      <c r="L7410" s="348"/>
      <c r="M7410" s="346"/>
      <c r="N7410" s="346"/>
    </row>
    <row r="7411" spans="1:14" ht="20.100000000000001" customHeight="1">
      <c r="A7411" s="346"/>
      <c r="B7411" s="346"/>
      <c r="C7411" s="346"/>
      <c r="D7411" s="346"/>
      <c r="E7411" s="346"/>
      <c r="F7411" s="346"/>
      <c r="G7411" s="346"/>
      <c r="H7411" s="346"/>
      <c r="I7411" s="346"/>
      <c r="J7411" s="346"/>
      <c r="K7411" s="346"/>
      <c r="L7411" s="348"/>
      <c r="M7411" s="346"/>
      <c r="N7411" s="346"/>
    </row>
    <row r="7412" spans="1:14" ht="20.100000000000001" customHeight="1">
      <c r="A7412" s="346"/>
      <c r="B7412" s="346"/>
      <c r="C7412" s="346"/>
      <c r="D7412" s="346"/>
      <c r="E7412" s="346"/>
      <c r="F7412" s="346"/>
      <c r="G7412" s="346"/>
      <c r="H7412" s="346"/>
      <c r="I7412" s="346"/>
      <c r="J7412" s="346"/>
      <c r="K7412" s="346"/>
      <c r="L7412" s="348"/>
      <c r="M7412" s="346"/>
      <c r="N7412" s="346"/>
    </row>
    <row r="7413" spans="1:14" ht="20.100000000000001" customHeight="1">
      <c r="A7413" s="346"/>
      <c r="B7413" s="346"/>
      <c r="C7413" s="346"/>
      <c r="D7413" s="346"/>
      <c r="E7413" s="346"/>
      <c r="F7413" s="346"/>
      <c r="G7413" s="346"/>
      <c r="H7413" s="346"/>
      <c r="I7413" s="346"/>
      <c r="J7413" s="346"/>
      <c r="K7413" s="346"/>
      <c r="L7413" s="348"/>
      <c r="M7413" s="346"/>
      <c r="N7413" s="346"/>
    </row>
    <row r="7414" spans="1:14" ht="20.100000000000001" customHeight="1">
      <c r="A7414" s="346"/>
      <c r="B7414" s="346"/>
      <c r="C7414" s="346"/>
      <c r="D7414" s="346"/>
      <c r="E7414" s="346"/>
      <c r="F7414" s="346"/>
      <c r="G7414" s="346"/>
      <c r="H7414" s="346"/>
      <c r="I7414" s="346"/>
      <c r="J7414" s="346"/>
      <c r="K7414" s="346"/>
      <c r="L7414" s="348"/>
      <c r="M7414" s="346"/>
      <c r="N7414" s="346"/>
    </row>
    <row r="7415" spans="1:14" ht="20.100000000000001" customHeight="1">
      <c r="A7415" s="346"/>
      <c r="B7415" s="346"/>
      <c r="C7415" s="346"/>
      <c r="D7415" s="346"/>
      <c r="E7415" s="346"/>
      <c r="F7415" s="346"/>
      <c r="G7415" s="346"/>
      <c r="H7415" s="346"/>
      <c r="I7415" s="346"/>
      <c r="J7415" s="346"/>
      <c r="K7415" s="346"/>
      <c r="L7415" s="348"/>
      <c r="M7415" s="346"/>
      <c r="N7415" s="346"/>
    </row>
    <row r="7416" spans="1:14" ht="20.100000000000001" customHeight="1">
      <c r="A7416" s="346"/>
      <c r="B7416" s="346"/>
      <c r="C7416" s="346"/>
      <c r="D7416" s="346"/>
      <c r="E7416" s="346"/>
      <c r="F7416" s="346"/>
      <c r="G7416" s="346"/>
      <c r="H7416" s="346"/>
      <c r="I7416" s="346"/>
      <c r="J7416" s="346"/>
      <c r="K7416" s="346"/>
      <c r="L7416" s="348"/>
      <c r="M7416" s="346"/>
      <c r="N7416" s="346"/>
    </row>
    <row r="7417" spans="1:14" ht="20.100000000000001" customHeight="1">
      <c r="A7417" s="346"/>
      <c r="B7417" s="346"/>
      <c r="C7417" s="346"/>
      <c r="D7417" s="346"/>
      <c r="E7417" s="346"/>
      <c r="F7417" s="346"/>
      <c r="G7417" s="346"/>
      <c r="H7417" s="346"/>
      <c r="I7417" s="346"/>
      <c r="J7417" s="346"/>
      <c r="K7417" s="346"/>
      <c r="L7417" s="348"/>
      <c r="M7417" s="346"/>
      <c r="N7417" s="346"/>
    </row>
    <row r="7418" spans="1:14" ht="20.100000000000001" customHeight="1">
      <c r="A7418" s="346"/>
      <c r="B7418" s="346"/>
      <c r="C7418" s="346"/>
      <c r="D7418" s="346"/>
      <c r="E7418" s="346"/>
      <c r="F7418" s="346"/>
      <c r="G7418" s="346"/>
      <c r="H7418" s="346"/>
      <c r="I7418" s="346"/>
      <c r="J7418" s="346"/>
      <c r="K7418" s="346"/>
      <c r="L7418" s="348"/>
      <c r="M7418" s="346"/>
      <c r="N7418" s="346"/>
    </row>
    <row r="7419" spans="1:14" ht="20.100000000000001" customHeight="1">
      <c r="A7419" s="346"/>
      <c r="B7419" s="346"/>
      <c r="C7419" s="346"/>
      <c r="D7419" s="346"/>
      <c r="E7419" s="346"/>
      <c r="F7419" s="346"/>
      <c r="G7419" s="346"/>
      <c r="H7419" s="346"/>
      <c r="I7419" s="346"/>
      <c r="J7419" s="346"/>
      <c r="K7419" s="346"/>
      <c r="L7419" s="348"/>
      <c r="M7419" s="346"/>
      <c r="N7419" s="346"/>
    </row>
    <row r="7420" spans="1:14" ht="20.100000000000001" customHeight="1">
      <c r="A7420" s="346"/>
      <c r="B7420" s="346"/>
      <c r="C7420" s="346"/>
      <c r="D7420" s="346"/>
      <c r="E7420" s="346"/>
      <c r="F7420" s="346"/>
      <c r="G7420" s="346"/>
      <c r="H7420" s="346"/>
      <c r="I7420" s="346"/>
      <c r="J7420" s="346"/>
      <c r="K7420" s="346"/>
      <c r="L7420" s="348"/>
      <c r="M7420" s="346"/>
      <c r="N7420" s="346"/>
    </row>
    <row r="7421" spans="1:14" ht="20.100000000000001" customHeight="1">
      <c r="A7421" s="346"/>
      <c r="B7421" s="346"/>
      <c r="C7421" s="346"/>
      <c r="D7421" s="346"/>
      <c r="E7421" s="346"/>
      <c r="F7421" s="346"/>
      <c r="G7421" s="346"/>
      <c r="H7421" s="346"/>
      <c r="I7421" s="346"/>
      <c r="J7421" s="346"/>
      <c r="K7421" s="346"/>
      <c r="L7421" s="348"/>
      <c r="M7421" s="346"/>
      <c r="N7421" s="346"/>
    </row>
    <row r="7422" spans="1:14" ht="20.100000000000001" customHeight="1">
      <c r="A7422" s="346"/>
      <c r="B7422" s="346"/>
      <c r="C7422" s="346"/>
      <c r="D7422" s="346"/>
      <c r="E7422" s="346"/>
      <c r="F7422" s="346"/>
      <c r="G7422" s="346"/>
      <c r="H7422" s="346"/>
      <c r="I7422" s="346"/>
      <c r="J7422" s="346"/>
      <c r="K7422" s="346"/>
      <c r="L7422" s="348"/>
      <c r="M7422" s="346"/>
      <c r="N7422" s="346"/>
    </row>
    <row r="7423" spans="1:14" ht="20.100000000000001" customHeight="1">
      <c r="A7423" s="346"/>
      <c r="B7423" s="346"/>
      <c r="C7423" s="346"/>
      <c r="D7423" s="346"/>
      <c r="E7423" s="346"/>
      <c r="F7423" s="346"/>
      <c r="G7423" s="346"/>
      <c r="H7423" s="346"/>
      <c r="I7423" s="346"/>
      <c r="J7423" s="346"/>
      <c r="K7423" s="346"/>
      <c r="L7423" s="348"/>
      <c r="M7423" s="346"/>
      <c r="N7423" s="346"/>
    </row>
    <row r="7424" spans="1:14" ht="20.100000000000001" customHeight="1">
      <c r="A7424" s="346"/>
      <c r="B7424" s="346"/>
      <c r="C7424" s="346"/>
      <c r="D7424" s="346"/>
      <c r="E7424" s="346"/>
      <c r="F7424" s="346"/>
      <c r="G7424" s="346"/>
      <c r="H7424" s="346"/>
      <c r="I7424" s="346"/>
      <c r="J7424" s="346"/>
      <c r="K7424" s="346"/>
      <c r="L7424" s="348"/>
      <c r="M7424" s="346"/>
      <c r="N7424" s="346"/>
    </row>
    <row r="7425" spans="1:14" ht="20.100000000000001" customHeight="1">
      <c r="A7425" s="346"/>
      <c r="B7425" s="346"/>
      <c r="C7425" s="346"/>
      <c r="D7425" s="346"/>
      <c r="E7425" s="346"/>
      <c r="F7425" s="346"/>
      <c r="G7425" s="346"/>
      <c r="H7425" s="346"/>
      <c r="I7425" s="346"/>
      <c r="J7425" s="346"/>
      <c r="K7425" s="346"/>
      <c r="L7425" s="348"/>
      <c r="M7425" s="346"/>
      <c r="N7425" s="346"/>
    </row>
    <row r="7426" spans="1:14" ht="20.100000000000001" customHeight="1">
      <c r="A7426" s="346"/>
      <c r="B7426" s="346"/>
      <c r="C7426" s="346"/>
      <c r="D7426" s="346"/>
      <c r="E7426" s="346"/>
      <c r="F7426" s="346"/>
      <c r="G7426" s="346"/>
      <c r="H7426" s="346"/>
      <c r="I7426" s="346"/>
      <c r="J7426" s="346"/>
      <c r="K7426" s="346"/>
      <c r="L7426" s="348"/>
      <c r="M7426" s="346"/>
      <c r="N7426" s="346"/>
    </row>
    <row r="7427" spans="1:14" ht="20.100000000000001" customHeight="1">
      <c r="A7427" s="346"/>
      <c r="B7427" s="346"/>
      <c r="C7427" s="346"/>
      <c r="D7427" s="346"/>
      <c r="E7427" s="346"/>
      <c r="F7427" s="346"/>
      <c r="G7427" s="346"/>
      <c r="H7427" s="346"/>
      <c r="I7427" s="346"/>
      <c r="J7427" s="346"/>
      <c r="K7427" s="346"/>
      <c r="L7427" s="348"/>
      <c r="M7427" s="346"/>
      <c r="N7427" s="346"/>
    </row>
    <row r="7428" spans="1:14" ht="20.100000000000001" customHeight="1">
      <c r="A7428" s="346"/>
      <c r="B7428" s="346"/>
      <c r="C7428" s="346"/>
      <c r="D7428" s="346"/>
      <c r="E7428" s="346"/>
      <c r="F7428" s="346"/>
      <c r="G7428" s="346"/>
      <c r="H7428" s="346"/>
      <c r="I7428" s="346"/>
      <c r="J7428" s="346"/>
      <c r="K7428" s="346"/>
      <c r="L7428" s="348"/>
      <c r="M7428" s="346"/>
      <c r="N7428" s="346"/>
    </row>
    <row r="7429" spans="1:14" ht="20.100000000000001" customHeight="1">
      <c r="A7429" s="346"/>
      <c r="B7429" s="346"/>
      <c r="C7429" s="346"/>
      <c r="D7429" s="346"/>
      <c r="E7429" s="346"/>
      <c r="F7429" s="346"/>
      <c r="G7429" s="346"/>
      <c r="H7429" s="346"/>
      <c r="I7429" s="346"/>
      <c r="J7429" s="346"/>
      <c r="K7429" s="346"/>
      <c r="L7429" s="348"/>
      <c r="M7429" s="346"/>
      <c r="N7429" s="346"/>
    </row>
    <row r="7430" spans="1:14" ht="20.100000000000001" customHeight="1">
      <c r="A7430" s="346"/>
      <c r="B7430" s="346"/>
      <c r="C7430" s="346"/>
      <c r="D7430" s="346"/>
      <c r="E7430" s="346"/>
      <c r="F7430" s="346"/>
      <c r="G7430" s="346"/>
      <c r="H7430" s="346"/>
      <c r="I7430" s="346"/>
      <c r="J7430" s="346"/>
      <c r="K7430" s="346"/>
      <c r="L7430" s="348"/>
      <c r="M7430" s="346"/>
      <c r="N7430" s="346"/>
    </row>
    <row r="7431" spans="1:14" ht="20.100000000000001" customHeight="1">
      <c r="A7431" s="346"/>
      <c r="B7431" s="346"/>
      <c r="C7431" s="346"/>
      <c r="D7431" s="346"/>
      <c r="E7431" s="346"/>
      <c r="F7431" s="346"/>
      <c r="G7431" s="346"/>
      <c r="H7431" s="346"/>
      <c r="I7431" s="346"/>
      <c r="J7431" s="346"/>
      <c r="K7431" s="346"/>
      <c r="L7431" s="348"/>
      <c r="M7431" s="346"/>
      <c r="N7431" s="346"/>
    </row>
    <row r="7432" spans="1:14" ht="20.100000000000001" customHeight="1">
      <c r="A7432" s="346"/>
      <c r="B7432" s="346"/>
      <c r="C7432" s="346"/>
      <c r="D7432" s="346"/>
      <c r="E7432" s="346"/>
      <c r="F7432" s="346"/>
      <c r="G7432" s="346"/>
      <c r="H7432" s="346"/>
      <c r="I7432" s="346"/>
      <c r="J7432" s="346"/>
      <c r="K7432" s="346"/>
      <c r="L7432" s="348"/>
      <c r="M7432" s="346"/>
      <c r="N7432" s="346"/>
    </row>
    <row r="7433" spans="1:14" ht="20.100000000000001" customHeight="1">
      <c r="A7433" s="346"/>
      <c r="B7433" s="346"/>
      <c r="C7433" s="346"/>
      <c r="D7433" s="346"/>
      <c r="E7433" s="346"/>
      <c r="F7433" s="346"/>
      <c r="G7433" s="346"/>
      <c r="H7433" s="346"/>
      <c r="I7433" s="346"/>
      <c r="J7433" s="346"/>
      <c r="K7433" s="346"/>
      <c r="L7433" s="348"/>
      <c r="M7433" s="346"/>
      <c r="N7433" s="346"/>
    </row>
    <row r="7434" spans="1:14" ht="20.100000000000001" customHeight="1">
      <c r="A7434" s="346"/>
      <c r="B7434" s="346"/>
      <c r="C7434" s="346"/>
      <c r="D7434" s="346"/>
      <c r="E7434" s="346"/>
      <c r="F7434" s="346"/>
      <c r="G7434" s="346"/>
      <c r="H7434" s="346"/>
      <c r="I7434" s="346"/>
      <c r="J7434" s="346"/>
      <c r="K7434" s="346"/>
      <c r="L7434" s="348"/>
      <c r="M7434" s="346"/>
      <c r="N7434" s="346"/>
    </row>
    <row r="7435" spans="1:14" ht="20.100000000000001" customHeight="1">
      <c r="A7435" s="346"/>
      <c r="B7435" s="346"/>
      <c r="C7435" s="346"/>
      <c r="D7435" s="346"/>
      <c r="E7435" s="346"/>
      <c r="F7435" s="346"/>
      <c r="G7435" s="346"/>
      <c r="H7435" s="346"/>
      <c r="I7435" s="346"/>
      <c r="J7435" s="346"/>
      <c r="K7435" s="346"/>
      <c r="L7435" s="348"/>
      <c r="M7435" s="346"/>
      <c r="N7435" s="346"/>
    </row>
    <row r="7436" spans="1:14" ht="20.100000000000001" customHeight="1">
      <c r="A7436" s="346"/>
      <c r="B7436" s="346"/>
      <c r="C7436" s="346"/>
      <c r="D7436" s="346"/>
      <c r="E7436" s="346"/>
      <c r="F7436" s="346"/>
      <c r="G7436" s="346"/>
      <c r="H7436" s="346"/>
      <c r="I7436" s="346"/>
      <c r="J7436" s="346"/>
      <c r="K7436" s="346"/>
      <c r="L7436" s="348"/>
      <c r="M7436" s="346"/>
      <c r="N7436" s="346"/>
    </row>
    <row r="7437" spans="1:14" ht="20.100000000000001" customHeight="1">
      <c r="A7437" s="346"/>
      <c r="B7437" s="346"/>
      <c r="C7437" s="346"/>
      <c r="D7437" s="346"/>
      <c r="E7437" s="346"/>
      <c r="F7437" s="346"/>
      <c r="G7437" s="346"/>
      <c r="H7437" s="346"/>
      <c r="I7437" s="346"/>
      <c r="J7437" s="346"/>
      <c r="K7437" s="346"/>
      <c r="L7437" s="348"/>
      <c r="M7437" s="346"/>
      <c r="N7437" s="346"/>
    </row>
    <row r="7438" spans="1:14" ht="20.100000000000001" customHeight="1">
      <c r="A7438" s="346"/>
      <c r="B7438" s="346"/>
      <c r="C7438" s="346"/>
      <c r="D7438" s="346"/>
      <c r="E7438" s="346"/>
      <c r="F7438" s="346"/>
      <c r="G7438" s="346"/>
      <c r="H7438" s="346"/>
      <c r="I7438" s="346"/>
      <c r="J7438" s="346"/>
      <c r="K7438" s="346"/>
      <c r="L7438" s="348"/>
      <c r="M7438" s="346"/>
      <c r="N7438" s="346"/>
    </row>
    <row r="7439" spans="1:14" ht="20.100000000000001" customHeight="1">
      <c r="A7439" s="346"/>
      <c r="B7439" s="346"/>
      <c r="C7439" s="346"/>
      <c r="D7439" s="346"/>
      <c r="E7439" s="346"/>
      <c r="F7439" s="346"/>
      <c r="G7439" s="346"/>
      <c r="H7439" s="346"/>
      <c r="I7439" s="346"/>
      <c r="J7439" s="346"/>
      <c r="K7439" s="346"/>
      <c r="L7439" s="348"/>
      <c r="M7439" s="346"/>
      <c r="N7439" s="346"/>
    </row>
    <row r="7440" spans="1:14" ht="20.100000000000001" customHeight="1">
      <c r="A7440" s="346"/>
      <c r="B7440" s="346"/>
      <c r="C7440" s="346"/>
      <c r="D7440" s="346"/>
      <c r="E7440" s="346"/>
      <c r="F7440" s="346"/>
      <c r="G7440" s="346"/>
      <c r="H7440" s="346"/>
      <c r="I7440" s="346"/>
      <c r="J7440" s="346"/>
      <c r="K7440" s="346"/>
      <c r="L7440" s="348"/>
      <c r="M7440" s="346"/>
      <c r="N7440" s="346"/>
    </row>
    <row r="7441" spans="1:14" ht="20.100000000000001" customHeight="1">
      <c r="A7441" s="346"/>
      <c r="B7441" s="346"/>
      <c r="C7441" s="346"/>
      <c r="D7441" s="346"/>
      <c r="E7441" s="346"/>
      <c r="F7441" s="346"/>
      <c r="G7441" s="346"/>
      <c r="H7441" s="346"/>
      <c r="I7441" s="346"/>
      <c r="J7441" s="346"/>
      <c r="K7441" s="346"/>
      <c r="L7441" s="348"/>
      <c r="M7441" s="346"/>
      <c r="N7441" s="346"/>
    </row>
    <row r="7442" spans="1:14" ht="20.100000000000001" customHeight="1">
      <c r="A7442" s="346"/>
      <c r="B7442" s="346"/>
      <c r="C7442" s="346"/>
      <c r="D7442" s="346"/>
      <c r="E7442" s="346"/>
      <c r="F7442" s="346"/>
      <c r="G7442" s="346"/>
      <c r="H7442" s="346"/>
      <c r="I7442" s="346"/>
      <c r="J7442" s="346"/>
      <c r="K7442" s="346"/>
      <c r="L7442" s="348"/>
      <c r="M7442" s="346"/>
      <c r="N7442" s="346"/>
    </row>
    <row r="7443" spans="1:14" ht="20.100000000000001" customHeight="1">
      <c r="A7443" s="346"/>
      <c r="B7443" s="346"/>
      <c r="C7443" s="346"/>
      <c r="D7443" s="346"/>
      <c r="E7443" s="346"/>
      <c r="F7443" s="346"/>
      <c r="G7443" s="346"/>
      <c r="H7443" s="346"/>
      <c r="I7443" s="346"/>
      <c r="J7443" s="346"/>
      <c r="K7443" s="346"/>
      <c r="L7443" s="348"/>
      <c r="M7443" s="346"/>
      <c r="N7443" s="346"/>
    </row>
    <row r="7444" spans="1:14" ht="20.100000000000001" customHeight="1">
      <c r="A7444" s="346"/>
      <c r="B7444" s="346"/>
      <c r="C7444" s="346"/>
      <c r="D7444" s="346"/>
      <c r="E7444" s="346"/>
      <c r="F7444" s="346"/>
      <c r="G7444" s="346"/>
      <c r="H7444" s="346"/>
      <c r="I7444" s="346"/>
      <c r="J7444" s="346"/>
      <c r="K7444" s="346"/>
      <c r="L7444" s="348"/>
      <c r="M7444" s="346"/>
      <c r="N7444" s="346"/>
    </row>
    <row r="7445" spans="1:14" ht="20.100000000000001" customHeight="1">
      <c r="A7445" s="346"/>
      <c r="B7445" s="346"/>
      <c r="C7445" s="346"/>
      <c r="D7445" s="346"/>
      <c r="E7445" s="346"/>
      <c r="F7445" s="346"/>
      <c r="G7445" s="346"/>
      <c r="H7445" s="346"/>
      <c r="I7445" s="346"/>
      <c r="J7445" s="346"/>
      <c r="K7445" s="346"/>
      <c r="L7445" s="348"/>
      <c r="M7445" s="346"/>
      <c r="N7445" s="346"/>
    </row>
    <row r="7446" spans="1:14" ht="20.100000000000001" customHeight="1">
      <c r="A7446" s="346"/>
      <c r="B7446" s="346"/>
      <c r="C7446" s="346"/>
      <c r="D7446" s="346"/>
      <c r="E7446" s="346"/>
      <c r="F7446" s="346"/>
      <c r="G7446" s="346"/>
      <c r="H7446" s="346"/>
      <c r="I7446" s="346"/>
      <c r="J7446" s="346"/>
      <c r="K7446" s="346"/>
      <c r="L7446" s="348"/>
      <c r="M7446" s="346"/>
      <c r="N7446" s="346"/>
    </row>
    <row r="7447" spans="1:14" ht="20.100000000000001" customHeight="1">
      <c r="A7447" s="346"/>
      <c r="B7447" s="346"/>
      <c r="C7447" s="346"/>
      <c r="D7447" s="346"/>
      <c r="E7447" s="346"/>
      <c r="F7447" s="346"/>
      <c r="G7447" s="346"/>
      <c r="H7447" s="346"/>
      <c r="I7447" s="346"/>
      <c r="J7447" s="346"/>
      <c r="K7447" s="346"/>
      <c r="L7447" s="348"/>
      <c r="M7447" s="346"/>
      <c r="N7447" s="346"/>
    </row>
    <row r="7448" spans="1:14" ht="20.100000000000001" customHeight="1">
      <c r="A7448" s="346"/>
      <c r="B7448" s="346"/>
      <c r="C7448" s="346"/>
      <c r="D7448" s="346"/>
      <c r="E7448" s="347"/>
      <c r="F7448" s="346"/>
      <c r="G7448" s="346"/>
      <c r="H7448" s="346"/>
      <c r="I7448" s="346"/>
      <c r="J7448" s="346"/>
      <c r="K7448" s="346"/>
      <c r="L7448" s="348"/>
      <c r="M7448" s="346"/>
      <c r="N7448" s="346"/>
    </row>
    <row r="7449" spans="1:14" ht="20.100000000000001" customHeight="1">
      <c r="A7449" s="346"/>
      <c r="B7449" s="346"/>
      <c r="C7449" s="346"/>
      <c r="D7449" s="346"/>
      <c r="E7449" s="346"/>
      <c r="F7449" s="346"/>
      <c r="G7449" s="346"/>
      <c r="H7449" s="346"/>
      <c r="I7449" s="346"/>
      <c r="J7449" s="346"/>
      <c r="K7449" s="346"/>
      <c r="L7449" s="348"/>
      <c r="M7449" s="346"/>
      <c r="N7449" s="346"/>
    </row>
    <row r="7450" spans="1:14" ht="20.100000000000001" customHeight="1">
      <c r="A7450" s="346"/>
      <c r="B7450" s="346"/>
      <c r="C7450" s="346"/>
      <c r="D7450" s="346"/>
      <c r="E7450" s="346"/>
      <c r="F7450" s="346"/>
      <c r="G7450" s="346"/>
      <c r="H7450" s="346"/>
      <c r="I7450" s="346"/>
      <c r="J7450" s="346"/>
      <c r="K7450" s="346"/>
      <c r="L7450" s="348"/>
      <c r="M7450" s="346"/>
      <c r="N7450" s="346"/>
    </row>
    <row r="7451" spans="1:14" ht="20.100000000000001" customHeight="1">
      <c r="A7451" s="346"/>
      <c r="B7451" s="346"/>
      <c r="C7451" s="346"/>
      <c r="D7451" s="346"/>
      <c r="E7451" s="346"/>
      <c r="F7451" s="346"/>
      <c r="G7451" s="346"/>
      <c r="H7451" s="346"/>
      <c r="I7451" s="346"/>
      <c r="J7451" s="346"/>
      <c r="K7451" s="346"/>
      <c r="L7451" s="348"/>
      <c r="M7451" s="346"/>
      <c r="N7451" s="346"/>
    </row>
    <row r="7452" spans="1:14" ht="20.100000000000001" customHeight="1">
      <c r="A7452" s="346"/>
      <c r="B7452" s="346"/>
      <c r="C7452" s="346"/>
      <c r="D7452" s="346"/>
      <c r="E7452" s="346"/>
      <c r="F7452" s="346"/>
      <c r="G7452" s="346"/>
      <c r="H7452" s="346"/>
      <c r="I7452" s="346"/>
      <c r="J7452" s="346"/>
      <c r="K7452" s="346"/>
      <c r="L7452" s="348"/>
      <c r="M7452" s="346"/>
      <c r="N7452" s="346"/>
    </row>
    <row r="7453" spans="1:14" ht="20.100000000000001" customHeight="1">
      <c r="A7453" s="346"/>
      <c r="B7453" s="346"/>
      <c r="C7453" s="346"/>
      <c r="D7453" s="346"/>
      <c r="E7453" s="346"/>
      <c r="F7453" s="346"/>
      <c r="G7453" s="346"/>
      <c r="H7453" s="346"/>
      <c r="I7453" s="346"/>
      <c r="J7453" s="346"/>
      <c r="K7453" s="346"/>
      <c r="L7453" s="348"/>
      <c r="M7453" s="346"/>
      <c r="N7453" s="346"/>
    </row>
    <row r="7454" spans="1:14" ht="20.100000000000001" customHeight="1">
      <c r="A7454" s="346"/>
      <c r="B7454" s="346"/>
      <c r="C7454" s="346"/>
      <c r="D7454" s="346"/>
      <c r="E7454" s="346"/>
      <c r="F7454" s="346"/>
      <c r="G7454" s="346"/>
      <c r="H7454" s="346"/>
      <c r="I7454" s="346"/>
      <c r="J7454" s="346"/>
      <c r="K7454" s="346"/>
      <c r="L7454" s="348"/>
      <c r="M7454" s="346"/>
      <c r="N7454" s="346"/>
    </row>
    <row r="7455" spans="1:14" ht="20.100000000000001" customHeight="1">
      <c r="A7455" s="346"/>
      <c r="B7455" s="346"/>
      <c r="C7455" s="346"/>
      <c r="D7455" s="346"/>
      <c r="E7455" s="346"/>
      <c r="F7455" s="346"/>
      <c r="G7455" s="346"/>
      <c r="H7455" s="346"/>
      <c r="I7455" s="346"/>
      <c r="J7455" s="346"/>
      <c r="K7455" s="346"/>
      <c r="L7455" s="348"/>
      <c r="M7455" s="346"/>
      <c r="N7455" s="346"/>
    </row>
    <row r="7456" spans="1:14" ht="20.100000000000001" customHeight="1">
      <c r="A7456" s="346"/>
      <c r="B7456" s="346"/>
      <c r="C7456" s="346"/>
      <c r="D7456" s="346"/>
      <c r="E7456" s="346"/>
      <c r="F7456" s="346"/>
      <c r="G7456" s="346"/>
      <c r="H7456" s="346"/>
      <c r="I7456" s="346"/>
      <c r="J7456" s="346"/>
      <c r="K7456" s="346"/>
      <c r="L7456" s="348"/>
      <c r="M7456" s="346"/>
      <c r="N7456" s="346"/>
    </row>
    <row r="7457" spans="1:14" ht="20.100000000000001" customHeight="1">
      <c r="A7457" s="346"/>
      <c r="B7457" s="346"/>
      <c r="C7457" s="346"/>
      <c r="D7457" s="346"/>
      <c r="E7457" s="346"/>
      <c r="F7457" s="346"/>
      <c r="G7457" s="346"/>
      <c r="H7457" s="346"/>
      <c r="I7457" s="346"/>
      <c r="J7457" s="346"/>
      <c r="K7457" s="346"/>
      <c r="L7457" s="348"/>
      <c r="M7457" s="346"/>
      <c r="N7457" s="346"/>
    </row>
    <row r="7458" spans="1:14" ht="20.100000000000001" customHeight="1">
      <c r="A7458" s="346"/>
      <c r="B7458" s="346"/>
      <c r="C7458" s="346"/>
      <c r="D7458" s="346"/>
      <c r="E7458" s="346"/>
      <c r="F7458" s="346"/>
      <c r="G7458" s="346"/>
      <c r="H7458" s="346"/>
      <c r="I7458" s="346"/>
      <c r="J7458" s="346"/>
      <c r="K7458" s="346"/>
      <c r="L7458" s="348"/>
      <c r="M7458" s="346"/>
      <c r="N7458" s="346"/>
    </row>
    <row r="7459" spans="1:14" ht="20.100000000000001" customHeight="1">
      <c r="A7459" s="346"/>
      <c r="B7459" s="346"/>
      <c r="C7459" s="346"/>
      <c r="D7459" s="346"/>
      <c r="E7459" s="346"/>
      <c r="F7459" s="346"/>
      <c r="G7459" s="346"/>
      <c r="H7459" s="346"/>
      <c r="I7459" s="346"/>
      <c r="J7459" s="346"/>
      <c r="K7459" s="346"/>
      <c r="L7459" s="348"/>
      <c r="M7459" s="346"/>
      <c r="N7459" s="346"/>
    </row>
    <row r="7460" spans="1:14" ht="20.100000000000001" customHeight="1">
      <c r="A7460" s="346"/>
      <c r="B7460" s="346"/>
      <c r="C7460" s="346"/>
      <c r="D7460" s="346"/>
      <c r="E7460" s="346"/>
      <c r="F7460" s="346"/>
      <c r="G7460" s="346"/>
      <c r="H7460" s="346"/>
      <c r="I7460" s="346"/>
      <c r="J7460" s="346"/>
      <c r="K7460" s="346"/>
      <c r="L7460" s="348"/>
      <c r="M7460" s="346"/>
      <c r="N7460" s="346"/>
    </row>
    <row r="7461" spans="1:14" ht="20.100000000000001" customHeight="1">
      <c r="A7461" s="346"/>
      <c r="B7461" s="346"/>
      <c r="C7461" s="346"/>
      <c r="D7461" s="346"/>
      <c r="E7461" s="346"/>
      <c r="F7461" s="346"/>
      <c r="G7461" s="346"/>
      <c r="H7461" s="346"/>
      <c r="I7461" s="346"/>
      <c r="J7461" s="346"/>
      <c r="K7461" s="346"/>
      <c r="L7461" s="348"/>
      <c r="M7461" s="346"/>
      <c r="N7461" s="346"/>
    </row>
    <row r="7462" spans="1:14" ht="20.100000000000001" customHeight="1">
      <c r="A7462" s="346"/>
      <c r="B7462" s="346"/>
      <c r="C7462" s="346"/>
      <c r="D7462" s="346"/>
      <c r="E7462" s="346"/>
      <c r="F7462" s="346"/>
      <c r="G7462" s="346"/>
      <c r="H7462" s="346"/>
      <c r="I7462" s="346"/>
      <c r="J7462" s="346"/>
      <c r="K7462" s="346"/>
      <c r="L7462" s="348"/>
      <c r="M7462" s="346"/>
      <c r="N7462" s="346"/>
    </row>
    <row r="7463" spans="1:14" ht="20.100000000000001" customHeight="1">
      <c r="A7463" s="346"/>
      <c r="B7463" s="346"/>
      <c r="C7463" s="346"/>
      <c r="D7463" s="346"/>
      <c r="E7463" s="346"/>
      <c r="F7463" s="346"/>
      <c r="G7463" s="346"/>
      <c r="H7463" s="346"/>
      <c r="I7463" s="346"/>
      <c r="J7463" s="346"/>
      <c r="K7463" s="346"/>
      <c r="L7463" s="348"/>
      <c r="M7463" s="346"/>
      <c r="N7463" s="346"/>
    </row>
    <row r="7464" spans="1:14" ht="20.100000000000001" customHeight="1">
      <c r="A7464" s="346"/>
      <c r="B7464" s="346"/>
      <c r="C7464" s="346"/>
      <c r="D7464" s="346"/>
      <c r="E7464" s="346"/>
      <c r="F7464" s="346"/>
      <c r="G7464" s="346"/>
      <c r="H7464" s="346"/>
      <c r="I7464" s="346"/>
      <c r="J7464" s="346"/>
      <c r="K7464" s="346"/>
      <c r="L7464" s="348"/>
      <c r="M7464" s="346"/>
      <c r="N7464" s="346"/>
    </row>
    <row r="7465" spans="1:14" ht="20.100000000000001" customHeight="1">
      <c r="A7465" s="346"/>
      <c r="B7465" s="346"/>
      <c r="C7465" s="346"/>
      <c r="D7465" s="346"/>
      <c r="E7465" s="346"/>
      <c r="F7465" s="346"/>
      <c r="G7465" s="346"/>
      <c r="H7465" s="346"/>
      <c r="I7465" s="346"/>
      <c r="J7465" s="346"/>
      <c r="K7465" s="346"/>
      <c r="L7465" s="348"/>
      <c r="M7465" s="346"/>
      <c r="N7465" s="346"/>
    </row>
    <row r="7466" spans="1:14" ht="20.100000000000001" customHeight="1">
      <c r="A7466" s="346"/>
      <c r="B7466" s="346"/>
      <c r="C7466" s="346"/>
      <c r="D7466" s="346"/>
      <c r="E7466" s="346"/>
      <c r="F7466" s="346"/>
      <c r="G7466" s="346"/>
      <c r="H7466" s="346"/>
      <c r="I7466" s="346"/>
      <c r="J7466" s="346"/>
      <c r="K7466" s="346"/>
      <c r="L7466" s="348"/>
      <c r="M7466" s="346"/>
      <c r="N7466" s="346"/>
    </row>
    <row r="7467" spans="1:14" ht="20.100000000000001" customHeight="1">
      <c r="A7467" s="346"/>
      <c r="B7467" s="346"/>
      <c r="C7467" s="346"/>
      <c r="D7467" s="346"/>
      <c r="E7467" s="346"/>
      <c r="F7467" s="346"/>
      <c r="G7467" s="346"/>
      <c r="H7467" s="346"/>
      <c r="I7467" s="346"/>
      <c r="J7467" s="346"/>
      <c r="K7467" s="346"/>
      <c r="L7467" s="348"/>
      <c r="M7467" s="346"/>
      <c r="N7467" s="346"/>
    </row>
    <row r="7468" spans="1:14" ht="20.100000000000001" customHeight="1">
      <c r="A7468" s="346"/>
      <c r="B7468" s="346"/>
      <c r="C7468" s="346"/>
      <c r="D7468" s="346"/>
      <c r="E7468" s="346"/>
      <c r="F7468" s="346"/>
      <c r="G7468" s="346"/>
      <c r="H7468" s="346"/>
      <c r="I7468" s="346"/>
      <c r="J7468" s="346"/>
      <c r="K7468" s="346"/>
      <c r="L7468" s="348"/>
      <c r="M7468" s="346"/>
      <c r="N7468" s="346"/>
    </row>
    <row r="7469" spans="1:14" ht="20.100000000000001" customHeight="1">
      <c r="A7469" s="346"/>
      <c r="B7469" s="346"/>
      <c r="C7469" s="346"/>
      <c r="D7469" s="346"/>
      <c r="E7469" s="346"/>
      <c r="F7469" s="346"/>
      <c r="G7469" s="346"/>
      <c r="H7469" s="346"/>
      <c r="I7469" s="346"/>
      <c r="J7469" s="346"/>
      <c r="K7469" s="346"/>
      <c r="L7469" s="348"/>
      <c r="M7469" s="346"/>
      <c r="N7469" s="346"/>
    </row>
    <row r="7470" spans="1:14" ht="20.100000000000001" customHeight="1">
      <c r="A7470" s="346"/>
      <c r="B7470" s="346"/>
      <c r="C7470" s="346"/>
      <c r="D7470" s="346"/>
      <c r="E7470" s="346"/>
      <c r="F7470" s="346"/>
      <c r="G7470" s="346"/>
      <c r="H7470" s="346"/>
      <c r="I7470" s="346"/>
      <c r="J7470" s="346"/>
      <c r="K7470" s="346"/>
      <c r="L7470" s="348"/>
      <c r="M7470" s="346"/>
      <c r="N7470" s="346"/>
    </row>
    <row r="7471" spans="1:14" ht="20.100000000000001" customHeight="1">
      <c r="A7471" s="346"/>
      <c r="B7471" s="346"/>
      <c r="C7471" s="346"/>
      <c r="D7471" s="346"/>
      <c r="E7471" s="346"/>
      <c r="F7471" s="346"/>
      <c r="G7471" s="346"/>
      <c r="H7471" s="346"/>
      <c r="I7471" s="346"/>
      <c r="J7471" s="346"/>
      <c r="K7471" s="346"/>
      <c r="L7471" s="348"/>
      <c r="M7471" s="346"/>
      <c r="N7471" s="346"/>
    </row>
    <row r="7472" spans="1:14" ht="20.100000000000001" customHeight="1">
      <c r="A7472" s="346"/>
      <c r="B7472" s="346"/>
      <c r="C7472" s="346"/>
      <c r="D7472" s="346"/>
      <c r="E7472" s="347"/>
      <c r="F7472" s="346"/>
      <c r="G7472" s="346"/>
      <c r="H7472" s="346"/>
      <c r="I7472" s="346"/>
      <c r="J7472" s="346"/>
      <c r="K7472" s="346"/>
      <c r="L7472" s="348"/>
      <c r="M7472" s="346"/>
      <c r="N7472" s="346"/>
    </row>
    <row r="7473" spans="1:14" ht="20.100000000000001" customHeight="1">
      <c r="A7473" s="346"/>
      <c r="B7473" s="346"/>
      <c r="C7473" s="346"/>
      <c r="D7473" s="346"/>
      <c r="E7473" s="347"/>
      <c r="F7473" s="346"/>
      <c r="G7473" s="346"/>
      <c r="H7473" s="346"/>
      <c r="I7473" s="346"/>
      <c r="J7473" s="346"/>
      <c r="K7473" s="346"/>
      <c r="L7473" s="348"/>
      <c r="M7473" s="346"/>
      <c r="N7473" s="346"/>
    </row>
    <row r="7474" spans="1:14" ht="20.100000000000001" customHeight="1">
      <c r="A7474" s="346"/>
      <c r="B7474" s="346"/>
      <c r="C7474" s="346"/>
      <c r="D7474" s="346"/>
      <c r="E7474" s="347"/>
      <c r="F7474" s="346"/>
      <c r="G7474" s="346"/>
      <c r="H7474" s="346"/>
      <c r="I7474" s="346"/>
      <c r="J7474" s="346"/>
      <c r="K7474" s="346"/>
      <c r="L7474" s="348"/>
      <c r="M7474" s="346"/>
      <c r="N7474" s="346"/>
    </row>
    <row r="7475" spans="1:14" ht="20.100000000000001" customHeight="1">
      <c r="A7475" s="346"/>
      <c r="B7475" s="346"/>
      <c r="C7475" s="346"/>
      <c r="D7475" s="346"/>
      <c r="E7475" s="347"/>
      <c r="F7475" s="346"/>
      <c r="G7475" s="346"/>
      <c r="H7475" s="346"/>
      <c r="I7475" s="346"/>
      <c r="J7475" s="346"/>
      <c r="K7475" s="346"/>
      <c r="L7475" s="348"/>
      <c r="M7475" s="346"/>
      <c r="N7475" s="346"/>
    </row>
    <row r="7476" spans="1:14" ht="20.100000000000001" customHeight="1">
      <c r="A7476" s="346"/>
      <c r="B7476" s="346"/>
      <c r="C7476" s="346"/>
      <c r="D7476" s="346"/>
      <c r="E7476" s="347"/>
      <c r="F7476" s="346"/>
      <c r="G7476" s="346"/>
      <c r="H7476" s="346"/>
      <c r="I7476" s="346"/>
      <c r="J7476" s="346"/>
      <c r="K7476" s="346"/>
      <c r="L7476" s="348"/>
      <c r="M7476" s="346"/>
      <c r="N7476" s="346"/>
    </row>
    <row r="7477" spans="1:14" ht="20.100000000000001" customHeight="1">
      <c r="A7477" s="346"/>
      <c r="B7477" s="346"/>
      <c r="C7477" s="346"/>
      <c r="D7477" s="346"/>
      <c r="E7477" s="347"/>
      <c r="F7477" s="346"/>
      <c r="G7477" s="346"/>
      <c r="H7477" s="346"/>
      <c r="I7477" s="346"/>
      <c r="J7477" s="346"/>
      <c r="K7477" s="346"/>
      <c r="L7477" s="348"/>
      <c r="M7477" s="346"/>
      <c r="N7477" s="346"/>
    </row>
    <row r="7478" spans="1:14" ht="20.100000000000001" customHeight="1">
      <c r="A7478" s="346"/>
      <c r="B7478" s="346"/>
      <c r="C7478" s="346"/>
      <c r="D7478" s="346"/>
      <c r="E7478" s="347"/>
      <c r="F7478" s="346"/>
      <c r="G7478" s="346"/>
      <c r="H7478" s="346"/>
      <c r="I7478" s="346"/>
      <c r="J7478" s="346"/>
      <c r="K7478" s="346"/>
      <c r="L7478" s="348"/>
      <c r="M7478" s="346"/>
      <c r="N7478" s="346"/>
    </row>
    <row r="7479" spans="1:14" ht="20.100000000000001" customHeight="1">
      <c r="A7479" s="346"/>
      <c r="B7479" s="346"/>
      <c r="C7479" s="346"/>
      <c r="D7479" s="346"/>
      <c r="E7479" s="347"/>
      <c r="F7479" s="346"/>
      <c r="G7479" s="346"/>
      <c r="H7479" s="346"/>
      <c r="I7479" s="346"/>
      <c r="J7479" s="346"/>
      <c r="K7479" s="346"/>
      <c r="L7479" s="348"/>
      <c r="M7479" s="346"/>
      <c r="N7479" s="346"/>
    </row>
    <row r="7480" spans="1:14" ht="20.100000000000001" customHeight="1">
      <c r="A7480" s="346"/>
      <c r="B7480" s="346"/>
      <c r="C7480" s="346"/>
      <c r="D7480" s="346"/>
      <c r="E7480" s="347"/>
      <c r="F7480" s="346"/>
      <c r="G7480" s="346"/>
      <c r="H7480" s="346"/>
      <c r="I7480" s="346"/>
      <c r="J7480" s="346"/>
      <c r="K7480" s="346"/>
      <c r="L7480" s="348"/>
      <c r="M7480" s="346"/>
      <c r="N7480" s="346"/>
    </row>
    <row r="7481" spans="1:14" ht="20.100000000000001" customHeight="1">
      <c r="A7481" s="346"/>
      <c r="B7481" s="346"/>
      <c r="C7481" s="346"/>
      <c r="D7481" s="346"/>
      <c r="E7481" s="347"/>
      <c r="F7481" s="346"/>
      <c r="G7481" s="346"/>
      <c r="H7481" s="346"/>
      <c r="I7481" s="346"/>
      <c r="J7481" s="346"/>
      <c r="K7481" s="346"/>
      <c r="L7481" s="348"/>
      <c r="M7481" s="346"/>
      <c r="N7481" s="346"/>
    </row>
    <row r="7482" spans="1:14" ht="20.100000000000001" customHeight="1">
      <c r="A7482" s="346"/>
      <c r="B7482" s="346"/>
      <c r="C7482" s="346"/>
      <c r="D7482" s="346"/>
      <c r="E7482" s="347"/>
      <c r="F7482" s="346"/>
      <c r="G7482" s="346"/>
      <c r="H7482" s="346"/>
      <c r="I7482" s="346"/>
      <c r="J7482" s="346"/>
      <c r="K7482" s="346"/>
      <c r="L7482" s="348"/>
      <c r="M7482" s="346"/>
      <c r="N7482" s="346"/>
    </row>
    <row r="7483" spans="1:14" ht="20.100000000000001" customHeight="1">
      <c r="A7483" s="346"/>
      <c r="B7483" s="346"/>
      <c r="C7483" s="346"/>
      <c r="D7483" s="346"/>
      <c r="E7483" s="347"/>
      <c r="F7483" s="346"/>
      <c r="G7483" s="346"/>
      <c r="H7483" s="346"/>
      <c r="I7483" s="346"/>
      <c r="J7483" s="346"/>
      <c r="K7483" s="346"/>
      <c r="L7483" s="348"/>
      <c r="M7483" s="346"/>
      <c r="N7483" s="346"/>
    </row>
    <row r="7484" spans="1:14" ht="20.100000000000001" customHeight="1">
      <c r="A7484" s="346"/>
      <c r="B7484" s="346"/>
      <c r="C7484" s="346"/>
      <c r="D7484" s="346"/>
      <c r="E7484" s="346"/>
      <c r="F7484" s="346"/>
      <c r="G7484" s="346"/>
      <c r="H7484" s="346"/>
      <c r="I7484" s="346"/>
      <c r="J7484" s="346"/>
      <c r="K7484" s="346"/>
      <c r="L7484" s="348"/>
      <c r="M7484" s="346"/>
      <c r="N7484" s="346"/>
    </row>
    <row r="7485" spans="1:14" ht="20.100000000000001" customHeight="1">
      <c r="A7485" s="346"/>
      <c r="B7485" s="346"/>
      <c r="C7485" s="346"/>
      <c r="D7485" s="346"/>
      <c r="E7485" s="346"/>
      <c r="F7485" s="346"/>
      <c r="G7485" s="346"/>
      <c r="H7485" s="346"/>
      <c r="I7485" s="346"/>
      <c r="J7485" s="346"/>
      <c r="K7485" s="346"/>
      <c r="L7485" s="348"/>
      <c r="M7485" s="346"/>
      <c r="N7485" s="346"/>
    </row>
    <row r="7486" spans="1:14" ht="20.100000000000001" customHeight="1">
      <c r="A7486" s="346"/>
      <c r="B7486" s="346"/>
      <c r="C7486" s="346"/>
      <c r="D7486" s="346"/>
      <c r="E7486" s="346"/>
      <c r="F7486" s="346"/>
      <c r="G7486" s="346"/>
      <c r="H7486" s="346"/>
      <c r="I7486" s="346"/>
      <c r="J7486" s="346"/>
      <c r="K7486" s="346"/>
      <c r="L7486" s="348"/>
      <c r="M7486" s="346"/>
      <c r="N7486" s="346"/>
    </row>
    <row r="7487" spans="1:14" ht="20.100000000000001" customHeight="1">
      <c r="A7487" s="346"/>
      <c r="B7487" s="346"/>
      <c r="C7487" s="346"/>
      <c r="D7487" s="346"/>
      <c r="E7487" s="346"/>
      <c r="F7487" s="346"/>
      <c r="G7487" s="346"/>
      <c r="H7487" s="346"/>
      <c r="I7487" s="346"/>
      <c r="J7487" s="346"/>
      <c r="K7487" s="346"/>
      <c r="L7487" s="348"/>
      <c r="M7487" s="346"/>
      <c r="N7487" s="346"/>
    </row>
    <row r="7488" spans="1:14" ht="20.100000000000001" customHeight="1">
      <c r="A7488" s="346"/>
      <c r="B7488" s="346"/>
      <c r="C7488" s="346"/>
      <c r="D7488" s="346"/>
      <c r="E7488" s="346"/>
      <c r="F7488" s="346"/>
      <c r="G7488" s="346"/>
      <c r="H7488" s="346"/>
      <c r="I7488" s="346"/>
      <c r="J7488" s="346"/>
      <c r="K7488" s="346"/>
      <c r="L7488" s="348"/>
      <c r="M7488" s="346"/>
      <c r="N7488" s="346"/>
    </row>
    <row r="7489" spans="1:14" ht="20.100000000000001" customHeight="1">
      <c r="A7489" s="346"/>
      <c r="B7489" s="346"/>
      <c r="C7489" s="346"/>
      <c r="D7489" s="346"/>
      <c r="E7489" s="346"/>
      <c r="F7489" s="346"/>
      <c r="G7489" s="346"/>
      <c r="H7489" s="346"/>
      <c r="I7489" s="346"/>
      <c r="J7489" s="346"/>
      <c r="K7489" s="346"/>
      <c r="L7489" s="348"/>
      <c r="M7489" s="346"/>
      <c r="N7489" s="346"/>
    </row>
    <row r="7490" spans="1:14" ht="20.100000000000001" customHeight="1">
      <c r="A7490" s="346"/>
      <c r="B7490" s="346"/>
      <c r="C7490" s="346"/>
      <c r="D7490" s="346"/>
      <c r="E7490" s="346"/>
      <c r="F7490" s="346"/>
      <c r="G7490" s="346"/>
      <c r="H7490" s="346"/>
      <c r="I7490" s="346"/>
      <c r="J7490" s="346"/>
      <c r="K7490" s="346"/>
      <c r="L7490" s="348"/>
      <c r="M7490" s="346"/>
      <c r="N7490" s="346"/>
    </row>
    <row r="7491" spans="1:14" ht="20.100000000000001" customHeight="1">
      <c r="A7491" s="346"/>
      <c r="B7491" s="346"/>
      <c r="C7491" s="346"/>
      <c r="D7491" s="346"/>
      <c r="E7491" s="346"/>
      <c r="F7491" s="346"/>
      <c r="G7491" s="346"/>
      <c r="H7491" s="346"/>
      <c r="I7491" s="346"/>
      <c r="J7491" s="346"/>
      <c r="K7491" s="346"/>
      <c r="L7491" s="348"/>
      <c r="M7491" s="346"/>
      <c r="N7491" s="346"/>
    </row>
    <row r="7492" spans="1:14" ht="20.100000000000001" customHeight="1">
      <c r="A7492" s="346"/>
      <c r="B7492" s="346"/>
      <c r="C7492" s="346"/>
      <c r="D7492" s="346"/>
      <c r="E7492" s="346"/>
      <c r="F7492" s="346"/>
      <c r="G7492" s="346"/>
      <c r="H7492" s="346"/>
      <c r="I7492" s="346"/>
      <c r="J7492" s="346"/>
      <c r="K7492" s="346"/>
      <c r="L7492" s="348"/>
      <c r="M7492" s="346"/>
      <c r="N7492" s="346"/>
    </row>
    <row r="7493" spans="1:14" ht="20.100000000000001" customHeight="1">
      <c r="A7493" s="346"/>
      <c r="B7493" s="346"/>
      <c r="C7493" s="346"/>
      <c r="D7493" s="346"/>
      <c r="E7493" s="347"/>
      <c r="F7493" s="346"/>
      <c r="G7493" s="346"/>
      <c r="H7493" s="346"/>
      <c r="I7493" s="346"/>
      <c r="J7493" s="346"/>
      <c r="K7493" s="346"/>
      <c r="L7493" s="348"/>
      <c r="M7493" s="346"/>
      <c r="N7493" s="346"/>
    </row>
    <row r="7494" spans="1:14" ht="20.100000000000001" customHeight="1">
      <c r="A7494" s="346"/>
      <c r="B7494" s="346"/>
      <c r="C7494" s="346"/>
      <c r="D7494" s="346"/>
      <c r="E7494" s="347"/>
      <c r="F7494" s="346"/>
      <c r="G7494" s="346"/>
      <c r="H7494" s="346"/>
      <c r="I7494" s="346"/>
      <c r="J7494" s="346"/>
      <c r="K7494" s="346"/>
      <c r="L7494" s="348"/>
      <c r="M7494" s="346"/>
      <c r="N7494" s="346"/>
    </row>
    <row r="7495" spans="1:14" ht="20.100000000000001" customHeight="1">
      <c r="A7495" s="346"/>
      <c r="B7495" s="346"/>
      <c r="C7495" s="346"/>
      <c r="D7495" s="346"/>
      <c r="E7495" s="347"/>
      <c r="F7495" s="346"/>
      <c r="G7495" s="346"/>
      <c r="H7495" s="346"/>
      <c r="I7495" s="346"/>
      <c r="J7495" s="346"/>
      <c r="K7495" s="346"/>
      <c r="L7495" s="348"/>
      <c r="M7495" s="346"/>
      <c r="N7495" s="346"/>
    </row>
    <row r="7496" spans="1:14" ht="20.100000000000001" customHeight="1">
      <c r="A7496" s="346"/>
      <c r="B7496" s="346"/>
      <c r="C7496" s="346"/>
      <c r="D7496" s="346"/>
      <c r="E7496" s="347"/>
      <c r="F7496" s="346"/>
      <c r="G7496" s="346"/>
      <c r="H7496" s="346"/>
      <c r="I7496" s="346"/>
      <c r="J7496" s="346"/>
      <c r="K7496" s="346"/>
      <c r="L7496" s="348"/>
      <c r="M7496" s="346"/>
      <c r="N7496" s="346"/>
    </row>
    <row r="7497" spans="1:14" ht="20.100000000000001" customHeight="1">
      <c r="A7497" s="346"/>
      <c r="B7497" s="346"/>
      <c r="C7497" s="346"/>
      <c r="D7497" s="346"/>
      <c r="E7497" s="346"/>
      <c r="F7497" s="346"/>
      <c r="G7497" s="346"/>
      <c r="H7497" s="346"/>
      <c r="I7497" s="346"/>
      <c r="J7497" s="346"/>
      <c r="K7497" s="346"/>
      <c r="L7497" s="348"/>
      <c r="M7497" s="346"/>
      <c r="N7497" s="346"/>
    </row>
    <row r="7498" spans="1:14" ht="20.100000000000001" customHeight="1">
      <c r="A7498" s="346"/>
      <c r="B7498" s="346"/>
      <c r="C7498" s="346"/>
      <c r="D7498" s="346"/>
      <c r="E7498" s="346"/>
      <c r="F7498" s="346"/>
      <c r="G7498" s="346"/>
      <c r="H7498" s="346"/>
      <c r="I7498" s="346"/>
      <c r="J7498" s="346"/>
      <c r="K7498" s="346"/>
      <c r="L7498" s="348"/>
      <c r="M7498" s="346"/>
      <c r="N7498" s="346"/>
    </row>
    <row r="7499" spans="1:14" ht="20.100000000000001" customHeight="1">
      <c r="A7499" s="346"/>
      <c r="B7499" s="346"/>
      <c r="C7499" s="346"/>
      <c r="D7499" s="346"/>
      <c r="E7499" s="346"/>
      <c r="F7499" s="346"/>
      <c r="G7499" s="346"/>
      <c r="H7499" s="346"/>
      <c r="I7499" s="346"/>
      <c r="J7499" s="346"/>
      <c r="K7499" s="346"/>
      <c r="L7499" s="348"/>
      <c r="M7499" s="346"/>
      <c r="N7499" s="346"/>
    </row>
    <row r="7500" spans="1:14" ht="20.100000000000001" customHeight="1">
      <c r="A7500" s="346"/>
      <c r="B7500" s="346"/>
      <c r="C7500" s="346"/>
      <c r="D7500" s="346"/>
      <c r="E7500" s="346"/>
      <c r="F7500" s="346"/>
      <c r="G7500" s="346"/>
      <c r="H7500" s="346"/>
      <c r="I7500" s="346"/>
      <c r="J7500" s="346"/>
      <c r="K7500" s="346"/>
      <c r="L7500" s="348"/>
      <c r="M7500" s="346"/>
      <c r="N7500" s="346"/>
    </row>
    <row r="7501" spans="1:14" ht="20.100000000000001" customHeight="1">
      <c r="A7501" s="346"/>
      <c r="B7501" s="346"/>
      <c r="C7501" s="346"/>
      <c r="D7501" s="346"/>
      <c r="E7501" s="347"/>
      <c r="F7501" s="346"/>
      <c r="G7501" s="346"/>
      <c r="H7501" s="346"/>
      <c r="I7501" s="346"/>
      <c r="J7501" s="346"/>
      <c r="K7501" s="346"/>
      <c r="L7501" s="348"/>
      <c r="M7501" s="346"/>
      <c r="N7501" s="346"/>
    </row>
    <row r="7502" spans="1:14" ht="20.100000000000001" customHeight="1">
      <c r="A7502" s="346"/>
      <c r="B7502" s="346"/>
      <c r="C7502" s="346"/>
      <c r="D7502" s="346"/>
      <c r="E7502" s="347"/>
      <c r="F7502" s="346"/>
      <c r="G7502" s="346"/>
      <c r="H7502" s="346"/>
      <c r="I7502" s="346"/>
      <c r="J7502" s="346"/>
      <c r="K7502" s="346"/>
      <c r="L7502" s="348"/>
      <c r="M7502" s="346"/>
      <c r="N7502" s="346"/>
    </row>
    <row r="7503" spans="1:14" ht="20.100000000000001" customHeight="1">
      <c r="A7503" s="346"/>
      <c r="B7503" s="346"/>
      <c r="C7503" s="346"/>
      <c r="D7503" s="346"/>
      <c r="E7503" s="347"/>
      <c r="F7503" s="346"/>
      <c r="G7503" s="346"/>
      <c r="H7503" s="346"/>
      <c r="I7503" s="346"/>
      <c r="J7503" s="346"/>
      <c r="K7503" s="346"/>
      <c r="L7503" s="348"/>
      <c r="M7503" s="346"/>
      <c r="N7503" s="346"/>
    </row>
    <row r="7504" spans="1:14" ht="20.100000000000001" customHeight="1">
      <c r="A7504" s="346"/>
      <c r="B7504" s="346"/>
      <c r="C7504" s="346"/>
      <c r="D7504" s="346"/>
      <c r="E7504" s="346"/>
      <c r="F7504" s="346"/>
      <c r="G7504" s="346"/>
      <c r="H7504" s="346"/>
      <c r="I7504" s="346"/>
      <c r="J7504" s="346"/>
      <c r="K7504" s="346"/>
      <c r="L7504" s="348"/>
      <c r="M7504" s="346"/>
      <c r="N7504" s="346"/>
    </row>
    <row r="7505" spans="1:14" ht="20.100000000000001" customHeight="1">
      <c r="A7505" s="346"/>
      <c r="B7505" s="346"/>
      <c r="C7505" s="346"/>
      <c r="D7505" s="346"/>
      <c r="E7505" s="346"/>
      <c r="F7505" s="346"/>
      <c r="G7505" s="346"/>
      <c r="H7505" s="346"/>
      <c r="I7505" s="346"/>
      <c r="J7505" s="346"/>
      <c r="K7505" s="346"/>
      <c r="L7505" s="348"/>
      <c r="M7505" s="346"/>
      <c r="N7505" s="346"/>
    </row>
    <row r="7506" spans="1:14" ht="20.100000000000001" customHeight="1">
      <c r="A7506" s="346"/>
      <c r="B7506" s="346"/>
      <c r="C7506" s="346"/>
      <c r="D7506" s="346"/>
      <c r="E7506" s="346"/>
      <c r="F7506" s="346"/>
      <c r="G7506" s="346"/>
      <c r="H7506" s="346"/>
      <c r="I7506" s="346"/>
      <c r="J7506" s="346"/>
      <c r="K7506" s="346"/>
      <c r="L7506" s="348"/>
      <c r="M7506" s="346"/>
      <c r="N7506" s="346"/>
    </row>
    <row r="7507" spans="1:14" ht="20.100000000000001" customHeight="1">
      <c r="A7507" s="346"/>
      <c r="B7507" s="346"/>
      <c r="C7507" s="346"/>
      <c r="D7507" s="346"/>
      <c r="E7507" s="346"/>
      <c r="F7507" s="346"/>
      <c r="G7507" s="346"/>
      <c r="H7507" s="346"/>
      <c r="I7507" s="346"/>
      <c r="J7507" s="346"/>
      <c r="K7507" s="346"/>
      <c r="L7507" s="348"/>
      <c r="M7507" s="346"/>
      <c r="N7507" s="346"/>
    </row>
    <row r="7508" spans="1:14" ht="20.100000000000001" customHeight="1">
      <c r="A7508" s="346"/>
      <c r="B7508" s="346"/>
      <c r="C7508" s="346"/>
      <c r="D7508" s="346"/>
      <c r="E7508" s="346"/>
      <c r="F7508" s="346"/>
      <c r="G7508" s="346"/>
      <c r="H7508" s="346"/>
      <c r="I7508" s="346"/>
      <c r="J7508" s="346"/>
      <c r="K7508" s="346"/>
      <c r="L7508" s="348"/>
      <c r="M7508" s="346"/>
      <c r="N7508" s="346"/>
    </row>
    <row r="7509" spans="1:14" ht="20.100000000000001" customHeight="1">
      <c r="A7509" s="346"/>
      <c r="B7509" s="346"/>
      <c r="C7509" s="346"/>
      <c r="D7509" s="346"/>
      <c r="E7509" s="346"/>
      <c r="F7509" s="346"/>
      <c r="G7509" s="346"/>
      <c r="H7509" s="346"/>
      <c r="I7509" s="346"/>
      <c r="J7509" s="346"/>
      <c r="K7509" s="346"/>
      <c r="L7509" s="348"/>
      <c r="M7509" s="346"/>
      <c r="N7509" s="346"/>
    </row>
    <row r="7510" spans="1:14" ht="20.100000000000001" customHeight="1">
      <c r="A7510" s="346"/>
      <c r="B7510" s="346"/>
      <c r="C7510" s="346"/>
      <c r="D7510" s="346"/>
      <c r="E7510" s="346"/>
      <c r="F7510" s="346"/>
      <c r="G7510" s="346"/>
      <c r="H7510" s="346"/>
      <c r="I7510" s="346"/>
      <c r="J7510" s="346"/>
      <c r="K7510" s="346"/>
      <c r="L7510" s="348"/>
      <c r="M7510" s="346"/>
      <c r="N7510" s="346"/>
    </row>
    <row r="7511" spans="1:14" ht="20.100000000000001" customHeight="1">
      <c r="A7511" s="346"/>
      <c r="B7511" s="346"/>
      <c r="C7511" s="346"/>
      <c r="D7511" s="346"/>
      <c r="E7511" s="346"/>
      <c r="F7511" s="346"/>
      <c r="G7511" s="346"/>
      <c r="H7511" s="346"/>
      <c r="I7511" s="346"/>
      <c r="J7511" s="346"/>
      <c r="K7511" s="346"/>
      <c r="L7511" s="348"/>
      <c r="M7511" s="346"/>
      <c r="N7511" s="346"/>
    </row>
    <row r="7512" spans="1:14" ht="20.100000000000001" customHeight="1">
      <c r="A7512" s="346"/>
      <c r="B7512" s="346"/>
      <c r="C7512" s="346"/>
      <c r="D7512" s="346"/>
      <c r="E7512" s="346"/>
      <c r="F7512" s="346"/>
      <c r="G7512" s="346"/>
      <c r="H7512" s="346"/>
      <c r="I7512" s="346"/>
      <c r="J7512" s="346"/>
      <c r="K7512" s="346"/>
      <c r="L7512" s="348"/>
      <c r="M7512" s="346"/>
      <c r="N7512" s="346"/>
    </row>
    <row r="7513" spans="1:14" ht="20.100000000000001" customHeight="1">
      <c r="A7513" s="346"/>
      <c r="B7513" s="346"/>
      <c r="C7513" s="346"/>
      <c r="D7513" s="346"/>
      <c r="E7513" s="346"/>
      <c r="F7513" s="346"/>
      <c r="G7513" s="346"/>
      <c r="H7513" s="346"/>
      <c r="I7513" s="346"/>
      <c r="J7513" s="346"/>
      <c r="K7513" s="346"/>
      <c r="L7513" s="348"/>
      <c r="M7513" s="346"/>
      <c r="N7513" s="346"/>
    </row>
    <row r="7514" spans="1:14" ht="20.100000000000001" customHeight="1">
      <c r="A7514" s="346"/>
      <c r="B7514" s="346"/>
      <c r="C7514" s="346"/>
      <c r="D7514" s="346"/>
      <c r="E7514" s="346"/>
      <c r="F7514" s="346"/>
      <c r="G7514" s="346"/>
      <c r="H7514" s="346"/>
      <c r="I7514" s="346"/>
      <c r="J7514" s="346"/>
      <c r="K7514" s="346"/>
      <c r="L7514" s="348"/>
      <c r="M7514" s="346"/>
      <c r="N7514" s="346"/>
    </row>
    <row r="7515" spans="1:14" ht="20.100000000000001" customHeight="1">
      <c r="A7515" s="346"/>
      <c r="B7515" s="346"/>
      <c r="C7515" s="346"/>
      <c r="D7515" s="346"/>
      <c r="E7515" s="346"/>
      <c r="F7515" s="346"/>
      <c r="G7515" s="346"/>
      <c r="H7515" s="346"/>
      <c r="I7515" s="346"/>
      <c r="J7515" s="346"/>
      <c r="K7515" s="346"/>
      <c r="L7515" s="348"/>
      <c r="M7515" s="346"/>
      <c r="N7515" s="346"/>
    </row>
    <row r="7516" spans="1:14" ht="20.100000000000001" customHeight="1">
      <c r="A7516" s="346"/>
      <c r="B7516" s="346"/>
      <c r="C7516" s="346"/>
      <c r="D7516" s="346"/>
      <c r="E7516" s="346"/>
      <c r="F7516" s="346"/>
      <c r="G7516" s="346"/>
      <c r="H7516" s="346"/>
      <c r="I7516" s="346"/>
      <c r="J7516" s="346"/>
      <c r="K7516" s="346"/>
      <c r="L7516" s="348"/>
      <c r="M7516" s="346"/>
      <c r="N7516" s="346"/>
    </row>
    <row r="7517" spans="1:14" ht="20.100000000000001" customHeight="1">
      <c r="A7517" s="346"/>
      <c r="B7517" s="346"/>
      <c r="C7517" s="346"/>
      <c r="D7517" s="346"/>
      <c r="E7517" s="346"/>
      <c r="F7517" s="346"/>
      <c r="G7517" s="346"/>
      <c r="H7517" s="346"/>
      <c r="I7517" s="346"/>
      <c r="J7517" s="346"/>
      <c r="K7517" s="346"/>
      <c r="L7517" s="348"/>
      <c r="M7517" s="346"/>
      <c r="N7517" s="346"/>
    </row>
    <row r="7518" spans="1:14" ht="20.100000000000001" customHeight="1">
      <c r="A7518" s="346"/>
      <c r="B7518" s="346"/>
      <c r="C7518" s="346"/>
      <c r="D7518" s="346"/>
      <c r="E7518" s="346"/>
      <c r="F7518" s="346"/>
      <c r="G7518" s="346"/>
      <c r="H7518" s="346"/>
      <c r="I7518" s="346"/>
      <c r="J7518" s="346"/>
      <c r="K7518" s="346"/>
      <c r="L7518" s="348"/>
      <c r="M7518" s="346"/>
      <c r="N7518" s="346"/>
    </row>
    <row r="7519" spans="1:14" ht="20.100000000000001" customHeight="1">
      <c r="A7519" s="346"/>
      <c r="B7519" s="346"/>
      <c r="C7519" s="346"/>
      <c r="D7519" s="346"/>
      <c r="E7519" s="346"/>
      <c r="F7519" s="346"/>
      <c r="G7519" s="346"/>
      <c r="H7519" s="346"/>
      <c r="I7519" s="346"/>
      <c r="J7519" s="346"/>
      <c r="K7519" s="346"/>
      <c r="L7519" s="348"/>
      <c r="M7519" s="346"/>
      <c r="N7519" s="346"/>
    </row>
    <row r="7520" spans="1:14" ht="20.100000000000001" customHeight="1">
      <c r="A7520" s="346"/>
      <c r="B7520" s="346"/>
      <c r="C7520" s="346"/>
      <c r="D7520" s="346"/>
      <c r="E7520" s="346"/>
      <c r="F7520" s="346"/>
      <c r="G7520" s="346"/>
      <c r="H7520" s="346"/>
      <c r="I7520" s="346"/>
      <c r="J7520" s="346"/>
      <c r="K7520" s="346"/>
      <c r="L7520" s="348"/>
      <c r="M7520" s="346"/>
      <c r="N7520" s="346"/>
    </row>
    <row r="7521" spans="1:14" ht="20.100000000000001" customHeight="1">
      <c r="A7521" s="346"/>
      <c r="B7521" s="346"/>
      <c r="C7521" s="346"/>
      <c r="D7521" s="346"/>
      <c r="E7521" s="346"/>
      <c r="F7521" s="346"/>
      <c r="G7521" s="346"/>
      <c r="H7521" s="346"/>
      <c r="I7521" s="346"/>
      <c r="J7521" s="346"/>
      <c r="K7521" s="346"/>
      <c r="L7521" s="348"/>
      <c r="M7521" s="346"/>
      <c r="N7521" s="346"/>
    </row>
    <row r="7522" spans="1:14" ht="20.100000000000001" customHeight="1">
      <c r="A7522" s="346"/>
      <c r="B7522" s="346"/>
      <c r="C7522" s="346"/>
      <c r="D7522" s="346"/>
      <c r="E7522" s="346"/>
      <c r="F7522" s="346"/>
      <c r="G7522" s="346"/>
      <c r="H7522" s="346"/>
      <c r="I7522" s="346"/>
      <c r="J7522" s="346"/>
      <c r="K7522" s="346"/>
      <c r="L7522" s="348"/>
      <c r="M7522" s="346"/>
      <c r="N7522" s="346"/>
    </row>
    <row r="7523" spans="1:14" ht="20.100000000000001" customHeight="1">
      <c r="A7523" s="346"/>
      <c r="B7523" s="346"/>
      <c r="C7523" s="346"/>
      <c r="D7523" s="346"/>
      <c r="E7523" s="346"/>
      <c r="F7523" s="346"/>
      <c r="G7523" s="346"/>
      <c r="H7523" s="346"/>
      <c r="I7523" s="346"/>
      <c r="J7523" s="346"/>
      <c r="K7523" s="346"/>
      <c r="L7523" s="348"/>
      <c r="M7523" s="346"/>
      <c r="N7523" s="346"/>
    </row>
    <row r="7524" spans="1:14" ht="20.100000000000001" customHeight="1">
      <c r="A7524" s="346"/>
      <c r="B7524" s="346"/>
      <c r="C7524" s="346"/>
      <c r="D7524" s="346"/>
      <c r="E7524" s="346"/>
      <c r="F7524" s="346"/>
      <c r="G7524" s="346"/>
      <c r="H7524" s="346"/>
      <c r="I7524" s="346"/>
      <c r="J7524" s="346"/>
      <c r="K7524" s="346"/>
      <c r="L7524" s="348"/>
      <c r="M7524" s="346"/>
      <c r="N7524" s="346"/>
    </row>
    <row r="7525" spans="1:14" ht="20.100000000000001" customHeight="1">
      <c r="A7525" s="346"/>
      <c r="B7525" s="346"/>
      <c r="C7525" s="346"/>
      <c r="D7525" s="346"/>
      <c r="E7525" s="346"/>
      <c r="F7525" s="346"/>
      <c r="G7525" s="346"/>
      <c r="H7525" s="346"/>
      <c r="I7525" s="346"/>
      <c r="J7525" s="346"/>
      <c r="K7525" s="346"/>
      <c r="L7525" s="348"/>
      <c r="M7525" s="346"/>
      <c r="N7525" s="346"/>
    </row>
    <row r="7526" spans="1:14" ht="20.100000000000001" customHeight="1">
      <c r="A7526" s="346"/>
      <c r="B7526" s="346"/>
      <c r="C7526" s="346"/>
      <c r="D7526" s="346"/>
      <c r="E7526" s="346"/>
      <c r="F7526" s="346"/>
      <c r="G7526" s="346"/>
      <c r="H7526" s="346"/>
      <c r="I7526" s="346"/>
      <c r="J7526" s="346"/>
      <c r="K7526" s="346"/>
      <c r="L7526" s="348"/>
      <c r="M7526" s="346"/>
      <c r="N7526" s="346"/>
    </row>
    <row r="7527" spans="1:14" ht="20.100000000000001" customHeight="1">
      <c r="A7527" s="346"/>
      <c r="B7527" s="346"/>
      <c r="C7527" s="346"/>
      <c r="D7527" s="346"/>
      <c r="E7527" s="346"/>
      <c r="F7527" s="346"/>
      <c r="G7527" s="346"/>
      <c r="H7527" s="346"/>
      <c r="I7527" s="346"/>
      <c r="J7527" s="346"/>
      <c r="K7527" s="346"/>
      <c r="L7527" s="348"/>
      <c r="M7527" s="346"/>
      <c r="N7527" s="346"/>
    </row>
    <row r="7528" spans="1:14" ht="20.100000000000001" customHeight="1">
      <c r="A7528" s="346"/>
      <c r="B7528" s="346"/>
      <c r="C7528" s="346"/>
      <c r="D7528" s="346"/>
      <c r="E7528" s="346"/>
      <c r="F7528" s="346"/>
      <c r="G7528" s="346"/>
      <c r="H7528" s="346"/>
      <c r="I7528" s="346"/>
      <c r="J7528" s="346"/>
      <c r="K7528" s="346"/>
      <c r="L7528" s="348"/>
      <c r="M7528" s="346"/>
      <c r="N7528" s="346"/>
    </row>
    <row r="7529" spans="1:14" ht="20.100000000000001" customHeight="1">
      <c r="A7529" s="346"/>
      <c r="B7529" s="346"/>
      <c r="C7529" s="346"/>
      <c r="D7529" s="346"/>
      <c r="E7529" s="346"/>
      <c r="F7529" s="346"/>
      <c r="G7529" s="346"/>
      <c r="H7529" s="346"/>
      <c r="I7529" s="346"/>
      <c r="J7529" s="346"/>
      <c r="K7529" s="346"/>
      <c r="L7529" s="348"/>
      <c r="M7529" s="346"/>
      <c r="N7529" s="346"/>
    </row>
    <row r="7530" spans="1:14" ht="20.100000000000001" customHeight="1">
      <c r="A7530" s="346"/>
      <c r="B7530" s="346"/>
      <c r="C7530" s="346"/>
      <c r="D7530" s="346"/>
      <c r="E7530" s="347"/>
      <c r="F7530" s="346"/>
      <c r="G7530" s="346"/>
      <c r="H7530" s="346"/>
      <c r="I7530" s="346"/>
      <c r="J7530" s="346"/>
      <c r="K7530" s="346"/>
      <c r="L7530" s="348"/>
      <c r="M7530" s="346"/>
      <c r="N7530" s="346"/>
    </row>
    <row r="7531" spans="1:14" ht="20.100000000000001" customHeight="1">
      <c r="A7531" s="346"/>
      <c r="B7531" s="346"/>
      <c r="C7531" s="346"/>
      <c r="D7531" s="346"/>
      <c r="E7531" s="347"/>
      <c r="F7531" s="346"/>
      <c r="G7531" s="346"/>
      <c r="H7531" s="346"/>
      <c r="I7531" s="346"/>
      <c r="J7531" s="346"/>
      <c r="K7531" s="346"/>
      <c r="L7531" s="348"/>
      <c r="M7531" s="346"/>
      <c r="N7531" s="346"/>
    </row>
    <row r="7532" spans="1:14" ht="20.100000000000001" customHeight="1">
      <c r="A7532" s="346"/>
      <c r="B7532" s="346"/>
      <c r="C7532" s="346"/>
      <c r="D7532" s="346"/>
      <c r="E7532" s="347"/>
      <c r="F7532" s="346"/>
      <c r="G7532" s="346"/>
      <c r="H7532" s="346"/>
      <c r="I7532" s="346"/>
      <c r="J7532" s="346"/>
      <c r="K7532" s="346"/>
      <c r="L7532" s="348"/>
      <c r="M7532" s="346"/>
      <c r="N7532" s="346"/>
    </row>
    <row r="7533" spans="1:14" ht="20.100000000000001" customHeight="1">
      <c r="A7533" s="346"/>
      <c r="B7533" s="346"/>
      <c r="C7533" s="346"/>
      <c r="D7533" s="346"/>
      <c r="E7533" s="347"/>
      <c r="F7533" s="346"/>
      <c r="G7533" s="346"/>
      <c r="H7533" s="346"/>
      <c r="I7533" s="346"/>
      <c r="J7533" s="346"/>
      <c r="K7533" s="346"/>
      <c r="L7533" s="348"/>
      <c r="M7533" s="346"/>
      <c r="N7533" s="346"/>
    </row>
    <row r="7534" spans="1:14" ht="20.100000000000001" customHeight="1">
      <c r="A7534" s="346"/>
      <c r="B7534" s="346"/>
      <c r="C7534" s="346"/>
      <c r="D7534" s="346"/>
      <c r="E7534" s="347"/>
      <c r="F7534" s="346"/>
      <c r="G7534" s="346"/>
      <c r="H7534" s="346"/>
      <c r="I7534" s="346"/>
      <c r="J7534" s="346"/>
      <c r="K7534" s="346"/>
      <c r="L7534" s="348"/>
      <c r="M7534" s="346"/>
      <c r="N7534" s="346"/>
    </row>
    <row r="7535" spans="1:14" ht="20.100000000000001" customHeight="1">
      <c r="A7535" s="346"/>
      <c r="B7535" s="346"/>
      <c r="C7535" s="346"/>
      <c r="D7535" s="346"/>
      <c r="E7535" s="347"/>
      <c r="F7535" s="346"/>
      <c r="G7535" s="346"/>
      <c r="H7535" s="346"/>
      <c r="I7535" s="346"/>
      <c r="J7535" s="346"/>
      <c r="K7535" s="346"/>
      <c r="L7535" s="348"/>
      <c r="M7535" s="346"/>
      <c r="N7535" s="346"/>
    </row>
    <row r="7536" spans="1:14" ht="20.100000000000001" customHeight="1">
      <c r="A7536" s="346"/>
      <c r="B7536" s="346"/>
      <c r="C7536" s="346"/>
      <c r="D7536" s="346"/>
      <c r="E7536" s="347"/>
      <c r="F7536" s="346"/>
      <c r="G7536" s="346"/>
      <c r="H7536" s="346"/>
      <c r="I7536" s="346"/>
      <c r="J7536" s="346"/>
      <c r="K7536" s="346"/>
      <c r="L7536" s="348"/>
      <c r="M7536" s="346"/>
      <c r="N7536" s="346"/>
    </row>
    <row r="7537" spans="1:14" ht="20.100000000000001" customHeight="1">
      <c r="A7537" s="346"/>
      <c r="B7537" s="346"/>
      <c r="C7537" s="346"/>
      <c r="D7537" s="346"/>
      <c r="E7537" s="346"/>
      <c r="F7537" s="346"/>
      <c r="G7537" s="346"/>
      <c r="H7537" s="346"/>
      <c r="I7537" s="346"/>
      <c r="J7537" s="346"/>
      <c r="K7537" s="346"/>
      <c r="L7537" s="348"/>
      <c r="M7537" s="346"/>
      <c r="N7537" s="346"/>
    </row>
    <row r="7538" spans="1:14" ht="20.100000000000001" customHeight="1">
      <c r="A7538" s="346"/>
      <c r="B7538" s="346"/>
      <c r="C7538" s="346"/>
      <c r="D7538" s="346"/>
      <c r="E7538" s="346"/>
      <c r="F7538" s="346"/>
      <c r="G7538" s="346"/>
      <c r="H7538" s="346"/>
      <c r="I7538" s="346"/>
      <c r="J7538" s="346"/>
      <c r="K7538" s="346"/>
      <c r="L7538" s="348"/>
      <c r="M7538" s="346"/>
      <c r="N7538" s="346"/>
    </row>
    <row r="7539" spans="1:14" ht="20.100000000000001" customHeight="1">
      <c r="A7539" s="346"/>
      <c r="B7539" s="346"/>
      <c r="C7539" s="346"/>
      <c r="D7539" s="346"/>
      <c r="E7539" s="347"/>
      <c r="F7539" s="346"/>
      <c r="G7539" s="346"/>
      <c r="H7539" s="346"/>
      <c r="I7539" s="346"/>
      <c r="J7539" s="346"/>
      <c r="K7539" s="346"/>
      <c r="L7539" s="348"/>
      <c r="M7539" s="346"/>
      <c r="N7539" s="346"/>
    </row>
    <row r="7540" spans="1:14" ht="20.100000000000001" customHeight="1">
      <c r="A7540" s="346"/>
      <c r="B7540" s="346"/>
      <c r="C7540" s="346"/>
      <c r="D7540" s="346"/>
      <c r="E7540" s="347"/>
      <c r="F7540" s="346"/>
      <c r="G7540" s="346"/>
      <c r="H7540" s="346"/>
      <c r="I7540" s="346"/>
      <c r="J7540" s="346"/>
      <c r="K7540" s="346"/>
      <c r="L7540" s="348"/>
      <c r="M7540" s="346"/>
      <c r="N7540" s="346"/>
    </row>
    <row r="7541" spans="1:14" ht="20.100000000000001" customHeight="1">
      <c r="A7541" s="346"/>
      <c r="B7541" s="346"/>
      <c r="C7541" s="346"/>
      <c r="D7541" s="346"/>
      <c r="E7541" s="347"/>
      <c r="F7541" s="346"/>
      <c r="G7541" s="346"/>
      <c r="H7541" s="346"/>
      <c r="I7541" s="346"/>
      <c r="J7541" s="346"/>
      <c r="K7541" s="346"/>
      <c r="L7541" s="348"/>
      <c r="M7541" s="346"/>
      <c r="N7541" s="346"/>
    </row>
    <row r="7542" spans="1:14" ht="20.100000000000001" customHeight="1">
      <c r="A7542" s="346"/>
      <c r="B7542" s="346"/>
      <c r="C7542" s="346"/>
      <c r="D7542" s="346"/>
      <c r="E7542" s="346"/>
      <c r="F7542" s="346"/>
      <c r="G7542" s="346"/>
      <c r="H7542" s="346"/>
      <c r="I7542" s="346"/>
      <c r="J7542" s="346"/>
      <c r="K7542" s="346"/>
      <c r="L7542" s="348"/>
      <c r="M7542" s="346"/>
      <c r="N7542" s="346"/>
    </row>
    <row r="7543" spans="1:14" ht="20.100000000000001" customHeight="1">
      <c r="A7543" s="346"/>
      <c r="B7543" s="346"/>
      <c r="C7543" s="346"/>
      <c r="D7543" s="346"/>
      <c r="E7543" s="346"/>
      <c r="F7543" s="346"/>
      <c r="G7543" s="346"/>
      <c r="H7543" s="346"/>
      <c r="I7543" s="346"/>
      <c r="J7543" s="346"/>
      <c r="K7543" s="346"/>
      <c r="L7543" s="348"/>
      <c r="M7543" s="346"/>
      <c r="N7543" s="346"/>
    </row>
    <row r="7544" spans="1:14" ht="20.100000000000001" customHeight="1">
      <c r="A7544" s="346"/>
      <c r="B7544" s="346"/>
      <c r="C7544" s="346"/>
      <c r="D7544" s="346"/>
      <c r="E7544" s="346"/>
      <c r="F7544" s="346"/>
      <c r="G7544" s="346"/>
      <c r="H7544" s="346"/>
      <c r="I7544" s="346"/>
      <c r="J7544" s="346"/>
      <c r="K7544" s="346"/>
      <c r="L7544" s="348"/>
      <c r="M7544" s="346"/>
      <c r="N7544" s="346"/>
    </row>
    <row r="7545" spans="1:14" ht="20.100000000000001" customHeight="1">
      <c r="A7545" s="346"/>
      <c r="B7545" s="346"/>
      <c r="C7545" s="346"/>
      <c r="D7545" s="346"/>
      <c r="E7545" s="346"/>
      <c r="F7545" s="346"/>
      <c r="G7545" s="346"/>
      <c r="H7545" s="346"/>
      <c r="I7545" s="346"/>
      <c r="J7545" s="346"/>
      <c r="K7545" s="346"/>
      <c r="L7545" s="348"/>
      <c r="M7545" s="346"/>
      <c r="N7545" s="346"/>
    </row>
    <row r="7546" spans="1:14" ht="20.100000000000001" customHeight="1">
      <c r="A7546" s="346"/>
      <c r="B7546" s="346"/>
      <c r="C7546" s="346"/>
      <c r="D7546" s="346"/>
      <c r="E7546" s="346"/>
      <c r="F7546" s="346"/>
      <c r="G7546" s="346"/>
      <c r="H7546" s="346"/>
      <c r="I7546" s="346"/>
      <c r="J7546" s="346"/>
      <c r="K7546" s="346"/>
      <c r="L7546" s="348"/>
      <c r="M7546" s="346"/>
      <c r="N7546" s="346"/>
    </row>
    <row r="7547" spans="1:14" ht="20.100000000000001" customHeight="1">
      <c r="A7547" s="346"/>
      <c r="B7547" s="346"/>
      <c r="C7547" s="346"/>
      <c r="D7547" s="346"/>
      <c r="E7547" s="346"/>
      <c r="F7547" s="346"/>
      <c r="G7547" s="346"/>
      <c r="H7547" s="346"/>
      <c r="I7547" s="346"/>
      <c r="J7547" s="346"/>
      <c r="K7547" s="346"/>
      <c r="L7547" s="348"/>
      <c r="M7547" s="346"/>
      <c r="N7547" s="346"/>
    </row>
    <row r="7548" spans="1:14" ht="20.100000000000001" customHeight="1">
      <c r="A7548" s="346"/>
      <c r="B7548" s="346"/>
      <c r="C7548" s="346"/>
      <c r="D7548" s="346"/>
      <c r="E7548" s="346"/>
      <c r="F7548" s="346"/>
      <c r="G7548" s="346"/>
      <c r="H7548" s="346"/>
      <c r="I7548" s="346"/>
      <c r="J7548" s="346"/>
      <c r="K7548" s="346"/>
      <c r="L7548" s="348"/>
      <c r="M7548" s="346"/>
      <c r="N7548" s="346"/>
    </row>
    <row r="7549" spans="1:14" ht="20.100000000000001" customHeight="1">
      <c r="A7549" s="346"/>
      <c r="B7549" s="346"/>
      <c r="C7549" s="346"/>
      <c r="D7549" s="346"/>
      <c r="E7549" s="346"/>
      <c r="F7549" s="346"/>
      <c r="G7549" s="346"/>
      <c r="H7549" s="346"/>
      <c r="I7549" s="346"/>
      <c r="J7549" s="346"/>
      <c r="K7549" s="346"/>
      <c r="L7549" s="348"/>
      <c r="M7549" s="346"/>
      <c r="N7549" s="346"/>
    </row>
    <row r="7550" spans="1:14" ht="20.100000000000001" customHeight="1">
      <c r="A7550" s="346"/>
      <c r="B7550" s="346"/>
      <c r="C7550" s="346"/>
      <c r="D7550" s="346"/>
      <c r="E7550" s="346"/>
      <c r="F7550" s="346"/>
      <c r="G7550" s="346"/>
      <c r="H7550" s="346"/>
      <c r="I7550" s="346"/>
      <c r="J7550" s="346"/>
      <c r="K7550" s="346"/>
      <c r="L7550" s="348"/>
      <c r="M7550" s="346"/>
      <c r="N7550" s="346"/>
    </row>
    <row r="7551" spans="1:14" ht="20.100000000000001" customHeight="1">
      <c r="A7551" s="346"/>
      <c r="B7551" s="346"/>
      <c r="C7551" s="346"/>
      <c r="D7551" s="346"/>
      <c r="E7551" s="346"/>
      <c r="F7551" s="346"/>
      <c r="G7551" s="346"/>
      <c r="H7551" s="346"/>
      <c r="I7551" s="346"/>
      <c r="J7551" s="346"/>
      <c r="K7551" s="346"/>
      <c r="L7551" s="348"/>
      <c r="M7551" s="346"/>
      <c r="N7551" s="346"/>
    </row>
    <row r="7552" spans="1:14" ht="20.100000000000001" customHeight="1">
      <c r="A7552" s="346"/>
      <c r="B7552" s="346"/>
      <c r="C7552" s="346"/>
      <c r="D7552" s="346"/>
      <c r="E7552" s="346"/>
      <c r="F7552" s="346"/>
      <c r="G7552" s="346"/>
      <c r="H7552" s="346"/>
      <c r="I7552" s="346"/>
      <c r="J7552" s="346"/>
      <c r="K7552" s="346"/>
      <c r="L7552" s="348"/>
      <c r="M7552" s="346"/>
      <c r="N7552" s="346"/>
    </row>
    <row r="7553" spans="1:14" ht="20.100000000000001" customHeight="1">
      <c r="A7553" s="346"/>
      <c r="B7553" s="346"/>
      <c r="C7553" s="346"/>
      <c r="D7553" s="346"/>
      <c r="E7553" s="346"/>
      <c r="F7553" s="346"/>
      <c r="G7553" s="346"/>
      <c r="H7553" s="346"/>
      <c r="I7553" s="346"/>
      <c r="J7553" s="346"/>
      <c r="K7553" s="346"/>
      <c r="L7553" s="348"/>
      <c r="M7553" s="346"/>
      <c r="N7553" s="346"/>
    </row>
    <row r="7554" spans="1:14" ht="20.100000000000001" customHeight="1">
      <c r="A7554" s="346"/>
      <c r="B7554" s="346"/>
      <c r="C7554" s="346"/>
      <c r="D7554" s="346"/>
      <c r="E7554" s="346"/>
      <c r="F7554" s="346"/>
      <c r="G7554" s="346"/>
      <c r="H7554" s="346"/>
      <c r="I7554" s="346"/>
      <c r="J7554" s="346"/>
      <c r="K7554" s="346"/>
      <c r="L7554" s="348"/>
      <c r="M7554" s="346"/>
      <c r="N7554" s="346"/>
    </row>
    <row r="7555" spans="1:14" ht="20.100000000000001" customHeight="1">
      <c r="A7555" s="346"/>
      <c r="B7555" s="346"/>
      <c r="C7555" s="346"/>
      <c r="D7555" s="346"/>
      <c r="E7555" s="346"/>
      <c r="F7555" s="346"/>
      <c r="G7555" s="346"/>
      <c r="H7555" s="346"/>
      <c r="I7555" s="346"/>
      <c r="J7555" s="346"/>
      <c r="K7555" s="346"/>
      <c r="L7555" s="348"/>
      <c r="M7555" s="346"/>
      <c r="N7555" s="346"/>
    </row>
    <row r="7556" spans="1:14" ht="20.100000000000001" customHeight="1">
      <c r="A7556" s="346"/>
      <c r="B7556" s="346"/>
      <c r="C7556" s="346"/>
      <c r="D7556" s="346"/>
      <c r="E7556" s="346"/>
      <c r="F7556" s="346"/>
      <c r="G7556" s="346"/>
      <c r="H7556" s="346"/>
      <c r="I7556" s="346"/>
      <c r="J7556" s="346"/>
      <c r="K7556" s="346"/>
      <c r="L7556" s="348"/>
      <c r="M7556" s="346"/>
      <c r="N7556" s="346"/>
    </row>
    <row r="7557" spans="1:14" ht="20.100000000000001" customHeight="1">
      <c r="A7557" s="346"/>
      <c r="B7557" s="346"/>
      <c r="C7557" s="346"/>
      <c r="D7557" s="346"/>
      <c r="E7557" s="346"/>
      <c r="F7557" s="346"/>
      <c r="G7557" s="346"/>
      <c r="H7557" s="346"/>
      <c r="I7557" s="346"/>
      <c r="J7557" s="346"/>
      <c r="K7557" s="346"/>
      <c r="L7557" s="348"/>
      <c r="M7557" s="346"/>
      <c r="N7557" s="346"/>
    </row>
    <row r="7558" spans="1:14" ht="20.100000000000001" customHeight="1">
      <c r="A7558" s="346"/>
      <c r="B7558" s="346"/>
      <c r="C7558" s="346"/>
      <c r="D7558" s="346"/>
      <c r="E7558" s="346"/>
      <c r="F7558" s="346"/>
      <c r="G7558" s="346"/>
      <c r="H7558" s="346"/>
      <c r="I7558" s="346"/>
      <c r="J7558" s="346"/>
      <c r="K7558" s="346"/>
      <c r="L7558" s="348"/>
      <c r="M7558" s="346"/>
      <c r="N7558" s="346"/>
    </row>
    <row r="7559" spans="1:14" ht="20.100000000000001" customHeight="1">
      <c r="A7559" s="346"/>
      <c r="B7559" s="346"/>
      <c r="C7559" s="346"/>
      <c r="D7559" s="346"/>
      <c r="E7559" s="346"/>
      <c r="F7559" s="346"/>
      <c r="G7559" s="346"/>
      <c r="H7559" s="346"/>
      <c r="I7559" s="346"/>
      <c r="J7559" s="346"/>
      <c r="K7559" s="346"/>
      <c r="L7559" s="348"/>
      <c r="M7559" s="346"/>
      <c r="N7559" s="346"/>
    </row>
    <row r="7560" spans="1:14" ht="20.100000000000001" customHeight="1">
      <c r="A7560" s="346"/>
      <c r="B7560" s="346"/>
      <c r="C7560" s="346"/>
      <c r="D7560" s="346"/>
      <c r="E7560" s="346"/>
      <c r="F7560" s="346"/>
      <c r="G7560" s="346"/>
      <c r="H7560" s="346"/>
      <c r="I7560" s="346"/>
      <c r="J7560" s="346"/>
      <c r="K7560" s="346"/>
      <c r="L7560" s="348"/>
      <c r="M7560" s="346"/>
      <c r="N7560" s="346"/>
    </row>
    <row r="7561" spans="1:14" ht="20.100000000000001" customHeight="1">
      <c r="A7561" s="346"/>
      <c r="B7561" s="346"/>
      <c r="C7561" s="346"/>
      <c r="D7561" s="346"/>
      <c r="E7561" s="346"/>
      <c r="F7561" s="346"/>
      <c r="G7561" s="346"/>
      <c r="H7561" s="346"/>
      <c r="I7561" s="346"/>
      <c r="J7561" s="346"/>
      <c r="K7561" s="346"/>
      <c r="L7561" s="348"/>
      <c r="M7561" s="346"/>
      <c r="N7561" s="346"/>
    </row>
    <row r="7562" spans="1:14" ht="20.100000000000001" customHeight="1">
      <c r="A7562" s="346"/>
      <c r="B7562" s="346"/>
      <c r="C7562" s="346"/>
      <c r="D7562" s="346"/>
      <c r="E7562" s="346"/>
      <c r="F7562" s="346"/>
      <c r="G7562" s="346"/>
      <c r="H7562" s="346"/>
      <c r="I7562" s="346"/>
      <c r="J7562" s="346"/>
      <c r="K7562" s="346"/>
      <c r="L7562" s="348"/>
      <c r="M7562" s="346"/>
      <c r="N7562" s="346"/>
    </row>
    <row r="7563" spans="1:14" ht="20.100000000000001" customHeight="1">
      <c r="A7563" s="346"/>
      <c r="B7563" s="346"/>
      <c r="C7563" s="346"/>
      <c r="D7563" s="346"/>
      <c r="E7563" s="346"/>
      <c r="F7563" s="346"/>
      <c r="G7563" s="346"/>
      <c r="H7563" s="346"/>
      <c r="I7563" s="346"/>
      <c r="J7563" s="346"/>
      <c r="K7563" s="346"/>
      <c r="L7563" s="348"/>
      <c r="M7563" s="346"/>
      <c r="N7563" s="346"/>
    </row>
    <row r="7564" spans="1:14" ht="20.100000000000001" customHeight="1">
      <c r="A7564" s="346"/>
      <c r="B7564" s="346"/>
      <c r="C7564" s="346"/>
      <c r="D7564" s="346"/>
      <c r="E7564" s="346"/>
      <c r="F7564" s="346"/>
      <c r="G7564" s="346"/>
      <c r="H7564" s="346"/>
      <c r="I7564" s="346"/>
      <c r="J7564" s="346"/>
      <c r="K7564" s="346"/>
      <c r="L7564" s="348"/>
      <c r="M7564" s="346"/>
      <c r="N7564" s="346"/>
    </row>
    <row r="7565" spans="1:14" ht="20.100000000000001" customHeight="1">
      <c r="A7565" s="346"/>
      <c r="B7565" s="346"/>
      <c r="C7565" s="346"/>
      <c r="D7565" s="346"/>
      <c r="E7565" s="346"/>
      <c r="F7565" s="346"/>
      <c r="G7565" s="346"/>
      <c r="H7565" s="346"/>
      <c r="I7565" s="346"/>
      <c r="J7565" s="346"/>
      <c r="K7565" s="346"/>
      <c r="L7565" s="348"/>
      <c r="M7565" s="346"/>
      <c r="N7565" s="346"/>
    </row>
    <row r="7566" spans="1:14" ht="20.100000000000001" customHeight="1">
      <c r="A7566" s="346"/>
      <c r="B7566" s="346"/>
      <c r="C7566" s="346"/>
      <c r="D7566" s="346"/>
      <c r="E7566" s="346"/>
      <c r="F7566" s="346"/>
      <c r="G7566" s="346"/>
      <c r="H7566" s="346"/>
      <c r="I7566" s="346"/>
      <c r="J7566" s="346"/>
      <c r="K7566" s="346"/>
      <c r="L7566" s="348"/>
      <c r="M7566" s="346"/>
      <c r="N7566" s="346"/>
    </row>
    <row r="7567" spans="1:14" ht="20.100000000000001" customHeight="1">
      <c r="A7567" s="346"/>
      <c r="B7567" s="346"/>
      <c r="C7567" s="346"/>
      <c r="D7567" s="346"/>
      <c r="E7567" s="346"/>
      <c r="F7567" s="346"/>
      <c r="G7567" s="346"/>
      <c r="H7567" s="346"/>
      <c r="I7567" s="346"/>
      <c r="J7567" s="346"/>
      <c r="K7567" s="346"/>
      <c r="L7567" s="348"/>
      <c r="M7567" s="346"/>
      <c r="N7567" s="346"/>
    </row>
    <row r="7568" spans="1:14" ht="20.100000000000001" customHeight="1">
      <c r="A7568" s="346"/>
      <c r="B7568" s="346"/>
      <c r="C7568" s="346"/>
      <c r="D7568" s="346"/>
      <c r="E7568" s="346"/>
      <c r="F7568" s="346"/>
      <c r="G7568" s="346"/>
      <c r="H7568" s="346"/>
      <c r="I7568" s="346"/>
      <c r="J7568" s="346"/>
      <c r="K7568" s="346"/>
      <c r="L7568" s="348"/>
      <c r="M7568" s="346"/>
      <c r="N7568" s="346"/>
    </row>
    <row r="7569" spans="1:14" ht="20.100000000000001" customHeight="1">
      <c r="A7569" s="346"/>
      <c r="B7569" s="346"/>
      <c r="C7569" s="346"/>
      <c r="D7569" s="346"/>
      <c r="E7569" s="346"/>
      <c r="F7569" s="346"/>
      <c r="G7569" s="346"/>
      <c r="H7569" s="346"/>
      <c r="I7569" s="346"/>
      <c r="J7569" s="346"/>
      <c r="K7569" s="346"/>
      <c r="L7569" s="348"/>
      <c r="M7569" s="346"/>
      <c r="N7569" s="346"/>
    </row>
    <row r="7570" spans="1:14" ht="20.100000000000001" customHeight="1">
      <c r="A7570" s="346"/>
      <c r="B7570" s="346"/>
      <c r="C7570" s="346"/>
      <c r="D7570" s="346"/>
      <c r="E7570" s="346"/>
      <c r="F7570" s="346"/>
      <c r="G7570" s="346"/>
      <c r="H7570" s="346"/>
      <c r="I7570" s="346"/>
      <c r="J7570" s="346"/>
      <c r="K7570" s="346"/>
      <c r="L7570" s="348"/>
      <c r="M7570" s="346"/>
      <c r="N7570" s="346"/>
    </row>
    <row r="7571" spans="1:14" ht="20.100000000000001" customHeight="1">
      <c r="A7571" s="346"/>
      <c r="B7571" s="346"/>
      <c r="C7571" s="346"/>
      <c r="D7571" s="346"/>
      <c r="E7571" s="346"/>
      <c r="F7571" s="346"/>
      <c r="G7571" s="346"/>
      <c r="H7571" s="346"/>
      <c r="I7571" s="346"/>
      <c r="J7571" s="346"/>
      <c r="K7571" s="346"/>
      <c r="L7571" s="348"/>
      <c r="M7571" s="346"/>
      <c r="N7571" s="346"/>
    </row>
    <row r="7572" spans="1:14" ht="20.100000000000001" customHeight="1">
      <c r="A7572" s="346"/>
      <c r="B7572" s="346"/>
      <c r="C7572" s="346"/>
      <c r="D7572" s="346"/>
      <c r="E7572" s="346"/>
      <c r="F7572" s="346"/>
      <c r="G7572" s="346"/>
      <c r="H7572" s="346"/>
      <c r="I7572" s="346"/>
      <c r="J7572" s="346"/>
      <c r="K7572" s="346"/>
      <c r="L7572" s="348"/>
      <c r="M7572" s="346"/>
      <c r="N7572" s="346"/>
    </row>
    <row r="7573" spans="1:14" ht="20.100000000000001" customHeight="1">
      <c r="A7573" s="346"/>
      <c r="B7573" s="346"/>
      <c r="C7573" s="346"/>
      <c r="D7573" s="346"/>
      <c r="E7573" s="346"/>
      <c r="F7573" s="346"/>
      <c r="G7573" s="346"/>
      <c r="H7573" s="346"/>
      <c r="I7573" s="346"/>
      <c r="J7573" s="346"/>
      <c r="K7573" s="346"/>
      <c r="L7573" s="348"/>
      <c r="M7573" s="346"/>
      <c r="N7573" s="346"/>
    </row>
    <row r="7574" spans="1:14" ht="20.100000000000001" customHeight="1">
      <c r="A7574" s="346"/>
      <c r="B7574" s="346"/>
      <c r="C7574" s="346"/>
      <c r="D7574" s="346"/>
      <c r="E7574" s="346"/>
      <c r="F7574" s="346"/>
      <c r="G7574" s="346"/>
      <c r="H7574" s="346"/>
      <c r="I7574" s="346"/>
      <c r="J7574" s="346"/>
      <c r="K7574" s="346"/>
      <c r="L7574" s="348"/>
      <c r="M7574" s="346"/>
      <c r="N7574" s="346"/>
    </row>
    <row r="7575" spans="1:14" ht="20.100000000000001" customHeight="1">
      <c r="A7575" s="346"/>
      <c r="B7575" s="346"/>
      <c r="C7575" s="346"/>
      <c r="D7575" s="346"/>
      <c r="E7575" s="346"/>
      <c r="F7575" s="346"/>
      <c r="G7575" s="346"/>
      <c r="H7575" s="346"/>
      <c r="I7575" s="346"/>
      <c r="J7575" s="346"/>
      <c r="K7575" s="346"/>
      <c r="L7575" s="348"/>
      <c r="M7575" s="346"/>
      <c r="N7575" s="346"/>
    </row>
    <row r="7576" spans="1:14" ht="20.100000000000001" customHeight="1">
      <c r="A7576" s="346"/>
      <c r="B7576" s="346"/>
      <c r="C7576" s="346"/>
      <c r="D7576" s="346"/>
      <c r="E7576" s="346"/>
      <c r="F7576" s="346"/>
      <c r="G7576" s="346"/>
      <c r="H7576" s="346"/>
      <c r="I7576" s="346"/>
      <c r="J7576" s="346"/>
      <c r="K7576" s="346"/>
      <c r="L7576" s="348"/>
      <c r="M7576" s="346"/>
      <c r="N7576" s="346"/>
    </row>
    <row r="7577" spans="1:14" ht="20.100000000000001" customHeight="1">
      <c r="A7577" s="346"/>
      <c r="B7577" s="346"/>
      <c r="C7577" s="346"/>
      <c r="D7577" s="346"/>
      <c r="E7577" s="346"/>
      <c r="F7577" s="346"/>
      <c r="G7577" s="346"/>
      <c r="H7577" s="346"/>
      <c r="I7577" s="346"/>
      <c r="J7577" s="346"/>
      <c r="K7577" s="346"/>
      <c r="L7577" s="348"/>
      <c r="M7577" s="346"/>
      <c r="N7577" s="346"/>
    </row>
    <row r="7578" spans="1:14" ht="20.100000000000001" customHeight="1">
      <c r="A7578" s="346"/>
      <c r="B7578" s="346"/>
      <c r="C7578" s="346"/>
      <c r="D7578" s="346"/>
      <c r="E7578" s="346"/>
      <c r="F7578" s="346"/>
      <c r="G7578" s="346"/>
      <c r="H7578" s="346"/>
      <c r="I7578" s="346"/>
      <c r="J7578" s="346"/>
      <c r="K7578" s="346"/>
      <c r="L7578" s="348"/>
      <c r="M7578" s="346"/>
      <c r="N7578" s="346"/>
    </row>
    <row r="7579" spans="1:14" ht="20.100000000000001" customHeight="1">
      <c r="A7579" s="346"/>
      <c r="B7579" s="346"/>
      <c r="C7579" s="346"/>
      <c r="D7579" s="346"/>
      <c r="E7579" s="346"/>
      <c r="F7579" s="346"/>
      <c r="G7579" s="346"/>
      <c r="H7579" s="346"/>
      <c r="I7579" s="346"/>
      <c r="J7579" s="346"/>
      <c r="K7579" s="346"/>
      <c r="L7579" s="348"/>
      <c r="M7579" s="346"/>
      <c r="N7579" s="346"/>
    </row>
    <row r="7580" spans="1:14" ht="20.100000000000001" customHeight="1">
      <c r="A7580" s="346"/>
      <c r="B7580" s="346"/>
      <c r="C7580" s="346"/>
      <c r="D7580" s="346"/>
      <c r="E7580" s="346"/>
      <c r="F7580" s="346"/>
      <c r="G7580" s="346"/>
      <c r="H7580" s="346"/>
      <c r="I7580" s="346"/>
      <c r="J7580" s="346"/>
      <c r="K7580" s="346"/>
      <c r="L7580" s="348"/>
      <c r="M7580" s="346"/>
      <c r="N7580" s="346"/>
    </row>
    <row r="7581" spans="1:14" ht="20.100000000000001" customHeight="1">
      <c r="A7581" s="346"/>
      <c r="B7581" s="346"/>
      <c r="C7581" s="346"/>
      <c r="D7581" s="346"/>
      <c r="E7581" s="346"/>
      <c r="F7581" s="346"/>
      <c r="G7581" s="346"/>
      <c r="H7581" s="346"/>
      <c r="I7581" s="346"/>
      <c r="J7581" s="346"/>
      <c r="K7581" s="346"/>
      <c r="L7581" s="348"/>
      <c r="M7581" s="346"/>
      <c r="N7581" s="346"/>
    </row>
    <row r="7582" spans="1:14" ht="20.100000000000001" customHeight="1">
      <c r="A7582" s="346"/>
      <c r="B7582" s="346"/>
      <c r="C7582" s="346"/>
      <c r="D7582" s="346"/>
      <c r="E7582" s="346"/>
      <c r="F7582" s="346"/>
      <c r="G7582" s="346"/>
      <c r="H7582" s="346"/>
      <c r="I7582" s="346"/>
      <c r="J7582" s="346"/>
      <c r="K7582" s="346"/>
      <c r="L7582" s="348"/>
      <c r="M7582" s="346"/>
      <c r="N7582" s="346"/>
    </row>
    <row r="7583" spans="1:14" ht="20.100000000000001" customHeight="1">
      <c r="A7583" s="346"/>
      <c r="B7583" s="346"/>
      <c r="C7583" s="346"/>
      <c r="D7583" s="346"/>
      <c r="E7583" s="346"/>
      <c r="F7583" s="346"/>
      <c r="G7583" s="346"/>
      <c r="H7583" s="346"/>
      <c r="I7583" s="346"/>
      <c r="J7583" s="346"/>
      <c r="K7583" s="346"/>
      <c r="L7583" s="348"/>
      <c r="M7583" s="346"/>
      <c r="N7583" s="346"/>
    </row>
    <row r="7584" spans="1:14" ht="20.100000000000001" customHeight="1">
      <c r="A7584" s="346"/>
      <c r="B7584" s="346"/>
      <c r="C7584" s="346"/>
      <c r="D7584" s="346"/>
      <c r="E7584" s="346"/>
      <c r="F7584" s="346"/>
      <c r="G7584" s="346"/>
      <c r="H7584" s="346"/>
      <c r="I7584" s="346"/>
      <c r="J7584" s="346"/>
      <c r="K7584" s="346"/>
      <c r="L7584" s="348"/>
      <c r="M7584" s="346"/>
      <c r="N7584" s="346"/>
    </row>
    <row r="7585" spans="1:14" ht="20.100000000000001" customHeight="1">
      <c r="A7585" s="346"/>
      <c r="B7585" s="346"/>
      <c r="C7585" s="346"/>
      <c r="D7585" s="346"/>
      <c r="E7585" s="346"/>
      <c r="F7585" s="346"/>
      <c r="G7585" s="346"/>
      <c r="H7585" s="346"/>
      <c r="I7585" s="346"/>
      <c r="J7585" s="346"/>
      <c r="K7585" s="346"/>
      <c r="L7585" s="348"/>
      <c r="M7585" s="346"/>
      <c r="N7585" s="346"/>
    </row>
    <row r="7586" spans="1:14" ht="20.100000000000001" customHeight="1">
      <c r="A7586" s="346"/>
      <c r="B7586" s="346"/>
      <c r="C7586" s="346"/>
      <c r="D7586" s="346"/>
      <c r="E7586" s="346"/>
      <c r="F7586" s="346"/>
      <c r="G7586" s="346"/>
      <c r="H7586" s="346"/>
      <c r="I7586" s="346"/>
      <c r="J7586" s="346"/>
      <c r="K7586" s="346"/>
      <c r="L7586" s="348"/>
      <c r="M7586" s="346"/>
      <c r="N7586" s="346"/>
    </row>
    <row r="7587" spans="1:14" ht="20.100000000000001" customHeight="1">
      <c r="A7587" s="346"/>
      <c r="B7587" s="346"/>
      <c r="C7587" s="346"/>
      <c r="D7587" s="346"/>
      <c r="E7587" s="346"/>
      <c r="F7587" s="346"/>
      <c r="G7587" s="346"/>
      <c r="H7587" s="346"/>
      <c r="I7587" s="346"/>
      <c r="J7587" s="346"/>
      <c r="K7587" s="346"/>
      <c r="L7587" s="348"/>
      <c r="M7587" s="346"/>
      <c r="N7587" s="346"/>
    </row>
    <row r="7588" spans="1:14" ht="20.100000000000001" customHeight="1">
      <c r="A7588" s="346"/>
      <c r="B7588" s="346"/>
      <c r="C7588" s="346"/>
      <c r="D7588" s="346"/>
      <c r="E7588" s="346"/>
      <c r="F7588" s="346"/>
      <c r="G7588" s="346"/>
      <c r="H7588" s="346"/>
      <c r="I7588" s="346"/>
      <c r="J7588" s="346"/>
      <c r="K7588" s="346"/>
      <c r="L7588" s="348"/>
      <c r="M7588" s="346"/>
      <c r="N7588" s="346"/>
    </row>
    <row r="7589" spans="1:14" ht="20.100000000000001" customHeight="1">
      <c r="A7589" s="346"/>
      <c r="B7589" s="346"/>
      <c r="C7589" s="346"/>
      <c r="D7589" s="346"/>
      <c r="E7589" s="346"/>
      <c r="F7589" s="346"/>
      <c r="G7589" s="346"/>
      <c r="H7589" s="346"/>
      <c r="I7589" s="346"/>
      <c r="J7589" s="346"/>
      <c r="K7589" s="346"/>
      <c r="L7589" s="348"/>
      <c r="M7589" s="346"/>
      <c r="N7589" s="346"/>
    </row>
    <row r="7590" spans="1:14" ht="20.100000000000001" customHeight="1">
      <c r="A7590" s="346"/>
      <c r="B7590" s="346"/>
      <c r="C7590" s="346"/>
      <c r="D7590" s="346"/>
      <c r="E7590" s="346"/>
      <c r="F7590" s="346"/>
      <c r="G7590" s="346"/>
      <c r="H7590" s="346"/>
      <c r="I7590" s="346"/>
      <c r="J7590" s="346"/>
      <c r="K7590" s="346"/>
      <c r="L7590" s="348"/>
      <c r="M7590" s="346"/>
      <c r="N7590" s="346"/>
    </row>
    <row r="7591" spans="1:14" ht="20.100000000000001" customHeight="1">
      <c r="A7591" s="346"/>
      <c r="B7591" s="346"/>
      <c r="C7591" s="346"/>
      <c r="D7591" s="346"/>
      <c r="E7591" s="346"/>
      <c r="F7591" s="346"/>
      <c r="G7591" s="346"/>
      <c r="H7591" s="346"/>
      <c r="I7591" s="346"/>
      <c r="J7591" s="346"/>
      <c r="K7591" s="346"/>
      <c r="L7591" s="348"/>
      <c r="M7591" s="346"/>
      <c r="N7591" s="346"/>
    </row>
    <row r="7592" spans="1:14" ht="20.100000000000001" customHeight="1">
      <c r="A7592" s="346"/>
      <c r="B7592" s="346"/>
      <c r="C7592" s="346"/>
      <c r="D7592" s="346"/>
      <c r="E7592" s="346"/>
      <c r="F7592" s="346"/>
      <c r="G7592" s="346"/>
      <c r="H7592" s="346"/>
      <c r="I7592" s="346"/>
      <c r="J7592" s="346"/>
      <c r="K7592" s="346"/>
      <c r="L7592" s="348"/>
      <c r="M7592" s="346"/>
      <c r="N7592" s="346"/>
    </row>
    <row r="7593" spans="1:14" ht="20.100000000000001" customHeight="1">
      <c r="A7593" s="346"/>
      <c r="B7593" s="346"/>
      <c r="C7593" s="346"/>
      <c r="D7593" s="346"/>
      <c r="E7593" s="346"/>
      <c r="F7593" s="346"/>
      <c r="G7593" s="346"/>
      <c r="H7593" s="346"/>
      <c r="I7593" s="346"/>
      <c r="J7593" s="346"/>
      <c r="K7593" s="346"/>
      <c r="L7593" s="348"/>
      <c r="M7593" s="346"/>
      <c r="N7593" s="346"/>
    </row>
    <row r="7594" spans="1:14" ht="20.100000000000001" customHeight="1">
      <c r="A7594" s="346"/>
      <c r="B7594" s="346"/>
      <c r="C7594" s="346"/>
      <c r="D7594" s="346"/>
      <c r="E7594" s="346"/>
      <c r="F7594" s="346"/>
      <c r="G7594" s="346"/>
      <c r="H7594" s="346"/>
      <c r="I7594" s="346"/>
      <c r="J7594" s="346"/>
      <c r="K7594" s="346"/>
      <c r="L7594" s="348"/>
      <c r="M7594" s="346"/>
      <c r="N7594" s="346"/>
    </row>
    <row r="7595" spans="1:14" ht="20.100000000000001" customHeight="1">
      <c r="A7595" s="346"/>
      <c r="B7595" s="346"/>
      <c r="C7595" s="346"/>
      <c r="D7595" s="346"/>
      <c r="E7595" s="346"/>
      <c r="F7595" s="346"/>
      <c r="G7595" s="346"/>
      <c r="H7595" s="346"/>
      <c r="I7595" s="346"/>
      <c r="J7595" s="346"/>
      <c r="K7595" s="346"/>
      <c r="L7595" s="348"/>
      <c r="M7595" s="346"/>
      <c r="N7595" s="346"/>
    </row>
    <row r="7596" spans="1:14" ht="20.100000000000001" customHeight="1">
      <c r="A7596" s="346"/>
      <c r="B7596" s="346"/>
      <c r="C7596" s="346"/>
      <c r="D7596" s="346"/>
      <c r="E7596" s="346"/>
      <c r="F7596" s="346"/>
      <c r="G7596" s="346"/>
      <c r="H7596" s="346"/>
      <c r="I7596" s="346"/>
      <c r="J7596" s="346"/>
      <c r="K7596" s="346"/>
      <c r="L7596" s="348"/>
      <c r="M7596" s="346"/>
      <c r="N7596" s="346"/>
    </row>
    <row r="7597" spans="1:14" ht="20.100000000000001" customHeight="1">
      <c r="A7597" s="346"/>
      <c r="B7597" s="346"/>
      <c r="C7597" s="346"/>
      <c r="D7597" s="346"/>
      <c r="E7597" s="346"/>
      <c r="F7597" s="346"/>
      <c r="G7597" s="346"/>
      <c r="H7597" s="346"/>
      <c r="I7597" s="346"/>
      <c r="J7597" s="346"/>
      <c r="K7597" s="346"/>
      <c r="L7597" s="348"/>
      <c r="M7597" s="346"/>
      <c r="N7597" s="346"/>
    </row>
    <row r="7598" spans="1:14" ht="20.100000000000001" customHeight="1">
      <c r="A7598" s="346"/>
      <c r="B7598" s="346"/>
      <c r="C7598" s="346"/>
      <c r="D7598" s="346"/>
      <c r="E7598" s="346"/>
      <c r="F7598" s="346"/>
      <c r="G7598" s="346"/>
      <c r="H7598" s="346"/>
      <c r="I7598" s="346"/>
      <c r="J7598" s="346"/>
      <c r="K7598" s="346"/>
      <c r="L7598" s="348"/>
      <c r="M7598" s="346"/>
      <c r="N7598" s="346"/>
    </row>
    <row r="7599" spans="1:14" ht="20.100000000000001" customHeight="1">
      <c r="A7599" s="346"/>
      <c r="B7599" s="346"/>
      <c r="C7599" s="346"/>
      <c r="D7599" s="346"/>
      <c r="E7599" s="346"/>
      <c r="F7599" s="346"/>
      <c r="G7599" s="346"/>
      <c r="H7599" s="346"/>
      <c r="I7599" s="346"/>
      <c r="J7599" s="346"/>
      <c r="K7599" s="346"/>
      <c r="L7599" s="348"/>
      <c r="M7599" s="346"/>
      <c r="N7599" s="346"/>
    </row>
    <row r="7600" spans="1:14" ht="20.100000000000001" customHeight="1">
      <c r="A7600" s="346"/>
      <c r="B7600" s="346"/>
      <c r="C7600" s="346"/>
      <c r="D7600" s="346"/>
      <c r="E7600" s="346"/>
      <c r="F7600" s="346"/>
      <c r="G7600" s="346"/>
      <c r="H7600" s="346"/>
      <c r="I7600" s="346"/>
      <c r="J7600" s="346"/>
      <c r="K7600" s="346"/>
      <c r="L7600" s="348"/>
      <c r="M7600" s="346"/>
      <c r="N7600" s="346"/>
    </row>
    <row r="7601" spans="1:14" ht="20.100000000000001" customHeight="1">
      <c r="A7601" s="346"/>
      <c r="B7601" s="346"/>
      <c r="C7601" s="346"/>
      <c r="D7601" s="346"/>
      <c r="E7601" s="346"/>
      <c r="F7601" s="346"/>
      <c r="G7601" s="346"/>
      <c r="H7601" s="346"/>
      <c r="I7601" s="346"/>
      <c r="J7601" s="346"/>
      <c r="K7601" s="346"/>
      <c r="L7601" s="348"/>
      <c r="M7601" s="346"/>
      <c r="N7601" s="346"/>
    </row>
    <row r="7602" spans="1:14" ht="20.100000000000001" customHeight="1">
      <c r="A7602" s="346"/>
      <c r="B7602" s="346"/>
      <c r="C7602" s="346"/>
      <c r="D7602" s="346"/>
      <c r="E7602" s="346"/>
      <c r="F7602" s="346"/>
      <c r="G7602" s="346"/>
      <c r="H7602" s="346"/>
      <c r="I7602" s="346"/>
      <c r="J7602" s="346"/>
      <c r="K7602" s="346"/>
      <c r="L7602" s="348"/>
      <c r="M7602" s="346"/>
      <c r="N7602" s="346"/>
    </row>
    <row r="7603" spans="1:14" ht="20.100000000000001" customHeight="1">
      <c r="A7603" s="346"/>
      <c r="B7603" s="346"/>
      <c r="C7603" s="346"/>
      <c r="D7603" s="346"/>
      <c r="E7603" s="346"/>
      <c r="F7603" s="346"/>
      <c r="G7603" s="346"/>
      <c r="H7603" s="346"/>
      <c r="I7603" s="346"/>
      <c r="J7603" s="346"/>
      <c r="K7603" s="346"/>
      <c r="L7603" s="348"/>
      <c r="M7603" s="346"/>
      <c r="N7603" s="346"/>
    </row>
    <row r="7604" spans="1:14" ht="20.100000000000001" customHeight="1">
      <c r="A7604" s="346"/>
      <c r="B7604" s="346"/>
      <c r="C7604" s="346"/>
      <c r="D7604" s="346"/>
      <c r="E7604" s="346"/>
      <c r="F7604" s="346"/>
      <c r="G7604" s="346"/>
      <c r="H7604" s="346"/>
      <c r="I7604" s="346"/>
      <c r="J7604" s="346"/>
      <c r="K7604" s="346"/>
      <c r="L7604" s="348"/>
      <c r="M7604" s="346"/>
      <c r="N7604" s="346"/>
    </row>
    <row r="7605" spans="1:14" ht="20.100000000000001" customHeight="1">
      <c r="A7605" s="346"/>
      <c r="B7605" s="346"/>
      <c r="C7605" s="346"/>
      <c r="D7605" s="346"/>
      <c r="E7605" s="346"/>
      <c r="F7605" s="346"/>
      <c r="G7605" s="346"/>
      <c r="H7605" s="346"/>
      <c r="I7605" s="346"/>
      <c r="J7605" s="346"/>
      <c r="K7605" s="346"/>
      <c r="L7605" s="348"/>
      <c r="M7605" s="346"/>
      <c r="N7605" s="346"/>
    </row>
    <row r="7606" spans="1:14" ht="20.100000000000001" customHeight="1">
      <c r="A7606" s="346"/>
      <c r="B7606" s="346"/>
      <c r="C7606" s="346"/>
      <c r="D7606" s="346"/>
      <c r="E7606" s="346"/>
      <c r="F7606" s="346"/>
      <c r="G7606" s="346"/>
      <c r="H7606" s="346"/>
      <c r="I7606" s="346"/>
      <c r="J7606" s="346"/>
      <c r="K7606" s="346"/>
      <c r="L7606" s="348"/>
      <c r="M7606" s="346"/>
      <c r="N7606" s="346"/>
    </row>
    <row r="7607" spans="1:14" ht="20.100000000000001" customHeight="1">
      <c r="A7607" s="346"/>
      <c r="B7607" s="346"/>
      <c r="C7607" s="346"/>
      <c r="D7607" s="346"/>
      <c r="E7607" s="346"/>
      <c r="F7607" s="346"/>
      <c r="G7607" s="346"/>
      <c r="H7607" s="346"/>
      <c r="I7607" s="346"/>
      <c r="J7607" s="346"/>
      <c r="K7607" s="346"/>
      <c r="L7607" s="348"/>
      <c r="M7607" s="346"/>
      <c r="N7607" s="346"/>
    </row>
    <row r="7608" spans="1:14" ht="20.100000000000001" customHeight="1">
      <c r="A7608" s="346"/>
      <c r="B7608" s="346"/>
      <c r="C7608" s="346"/>
      <c r="D7608" s="346"/>
      <c r="E7608" s="346"/>
      <c r="F7608" s="346"/>
      <c r="G7608" s="346"/>
      <c r="H7608" s="346"/>
      <c r="I7608" s="346"/>
      <c r="J7608" s="346"/>
      <c r="K7608" s="346"/>
      <c r="L7608" s="348"/>
      <c r="M7608" s="346"/>
      <c r="N7608" s="346"/>
    </row>
    <row r="7609" spans="1:14" ht="20.100000000000001" customHeight="1">
      <c r="A7609" s="346"/>
      <c r="B7609" s="346"/>
      <c r="C7609" s="346"/>
      <c r="D7609" s="346"/>
      <c r="E7609" s="346"/>
      <c r="F7609" s="346"/>
      <c r="G7609" s="346"/>
      <c r="H7609" s="346"/>
      <c r="I7609" s="346"/>
      <c r="J7609" s="346"/>
      <c r="K7609" s="346"/>
      <c r="L7609" s="348"/>
      <c r="M7609" s="346"/>
      <c r="N7609" s="346"/>
    </row>
    <row r="7610" spans="1:14" ht="20.100000000000001" customHeight="1">
      <c r="A7610" s="346"/>
      <c r="B7610" s="346"/>
      <c r="C7610" s="346"/>
      <c r="D7610" s="346"/>
      <c r="E7610" s="346"/>
      <c r="F7610" s="346"/>
      <c r="G7610" s="346"/>
      <c r="H7610" s="346"/>
      <c r="I7610" s="346"/>
      <c r="J7610" s="346"/>
      <c r="K7610" s="346"/>
      <c r="L7610" s="348"/>
      <c r="M7610" s="346"/>
      <c r="N7610" s="346"/>
    </row>
    <row r="7611" spans="1:14" ht="20.100000000000001" customHeight="1">
      <c r="A7611" s="346"/>
      <c r="B7611" s="346"/>
      <c r="C7611" s="346"/>
      <c r="D7611" s="346"/>
      <c r="E7611" s="346"/>
      <c r="F7611" s="346"/>
      <c r="G7611" s="346"/>
      <c r="H7611" s="346"/>
      <c r="I7611" s="346"/>
      <c r="J7611" s="346"/>
      <c r="K7611" s="346"/>
      <c r="L7611" s="348"/>
      <c r="M7611" s="346"/>
      <c r="N7611" s="346"/>
    </row>
    <row r="7612" spans="1:14" ht="20.100000000000001" customHeight="1">
      <c r="A7612" s="346"/>
      <c r="B7612" s="346"/>
      <c r="C7612" s="346"/>
      <c r="D7612" s="346"/>
      <c r="E7612" s="346"/>
      <c r="F7612" s="346"/>
      <c r="G7612" s="346"/>
      <c r="H7612" s="346"/>
      <c r="I7612" s="346"/>
      <c r="J7612" s="346"/>
      <c r="K7612" s="346"/>
      <c r="L7612" s="348"/>
      <c r="M7612" s="346"/>
      <c r="N7612" s="346"/>
    </row>
    <row r="7613" spans="1:14" ht="20.100000000000001" customHeight="1">
      <c r="A7613" s="346"/>
      <c r="B7613" s="346"/>
      <c r="C7613" s="346"/>
      <c r="D7613" s="346"/>
      <c r="E7613" s="346"/>
      <c r="F7613" s="346"/>
      <c r="G7613" s="346"/>
      <c r="H7613" s="346"/>
      <c r="I7613" s="346"/>
      <c r="J7613" s="346"/>
      <c r="K7613" s="346"/>
      <c r="L7613" s="348"/>
      <c r="M7613" s="346"/>
      <c r="N7613" s="346"/>
    </row>
    <row r="7614" spans="1:14" ht="20.100000000000001" customHeight="1">
      <c r="A7614" s="346"/>
      <c r="B7614" s="346"/>
      <c r="C7614" s="346"/>
      <c r="D7614" s="346"/>
      <c r="E7614" s="346"/>
      <c r="F7614" s="346"/>
      <c r="G7614" s="346"/>
      <c r="H7614" s="346"/>
      <c r="I7614" s="346"/>
      <c r="J7614" s="346"/>
      <c r="K7614" s="346"/>
      <c r="L7614" s="348"/>
      <c r="M7614" s="346"/>
      <c r="N7614" s="346"/>
    </row>
    <row r="7615" spans="1:14" ht="20.100000000000001" customHeight="1">
      <c r="A7615" s="346"/>
      <c r="B7615" s="346"/>
      <c r="C7615" s="346"/>
      <c r="D7615" s="346"/>
      <c r="E7615" s="346"/>
      <c r="F7615" s="346"/>
      <c r="G7615" s="346"/>
      <c r="H7615" s="346"/>
      <c r="I7615" s="346"/>
      <c r="J7615" s="346"/>
      <c r="K7615" s="346"/>
      <c r="L7615" s="348"/>
      <c r="M7615" s="346"/>
      <c r="N7615" s="346"/>
    </row>
    <row r="7616" spans="1:14" ht="20.100000000000001" customHeight="1">
      <c r="A7616" s="346"/>
      <c r="B7616" s="346"/>
      <c r="C7616" s="346"/>
      <c r="D7616" s="346"/>
      <c r="E7616" s="346"/>
      <c r="F7616" s="346"/>
      <c r="G7616" s="346"/>
      <c r="H7616" s="346"/>
      <c r="I7616" s="346"/>
      <c r="J7616" s="346"/>
      <c r="K7616" s="346"/>
      <c r="L7616" s="348"/>
      <c r="M7616" s="346"/>
      <c r="N7616" s="346"/>
    </row>
    <row r="7617" spans="1:14" ht="20.100000000000001" customHeight="1">
      <c r="A7617" s="346"/>
      <c r="B7617" s="346"/>
      <c r="C7617" s="346"/>
      <c r="D7617" s="346"/>
      <c r="E7617" s="346"/>
      <c r="F7617" s="346"/>
      <c r="G7617" s="346"/>
      <c r="H7617" s="346"/>
      <c r="I7617" s="346"/>
      <c r="J7617" s="346"/>
      <c r="K7617" s="346"/>
      <c r="L7617" s="348"/>
      <c r="M7617" s="346"/>
      <c r="N7617" s="346"/>
    </row>
    <row r="7618" spans="1:14" ht="20.100000000000001" customHeight="1">
      <c r="A7618" s="346"/>
      <c r="B7618" s="346"/>
      <c r="C7618" s="346"/>
      <c r="D7618" s="346"/>
      <c r="E7618" s="346"/>
      <c r="F7618" s="346"/>
      <c r="G7618" s="346"/>
      <c r="H7618" s="346"/>
      <c r="I7618" s="346"/>
      <c r="J7618" s="346"/>
      <c r="K7618" s="346"/>
      <c r="L7618" s="348"/>
      <c r="M7618" s="346"/>
      <c r="N7618" s="346"/>
    </row>
    <row r="7619" spans="1:14" ht="20.100000000000001" customHeight="1">
      <c r="A7619" s="346"/>
      <c r="B7619" s="346"/>
      <c r="C7619" s="346"/>
      <c r="D7619" s="346"/>
      <c r="E7619" s="346"/>
      <c r="F7619" s="346"/>
      <c r="G7619" s="346"/>
      <c r="H7619" s="346"/>
      <c r="I7619" s="346"/>
      <c r="J7619" s="346"/>
      <c r="K7619" s="346"/>
      <c r="L7619" s="348"/>
      <c r="M7619" s="346"/>
      <c r="N7619" s="346"/>
    </row>
    <row r="7620" spans="1:14" ht="20.100000000000001" customHeight="1">
      <c r="A7620" s="346"/>
      <c r="B7620" s="346"/>
      <c r="C7620" s="346"/>
      <c r="D7620" s="346"/>
      <c r="E7620" s="346"/>
      <c r="F7620" s="346"/>
      <c r="G7620" s="346"/>
      <c r="H7620" s="346"/>
      <c r="I7620" s="346"/>
      <c r="J7620" s="346"/>
      <c r="K7620" s="346"/>
      <c r="L7620" s="348"/>
      <c r="M7620" s="346"/>
      <c r="N7620" s="346"/>
    </row>
    <row r="7621" spans="1:14" ht="20.100000000000001" customHeight="1">
      <c r="A7621" s="346"/>
      <c r="B7621" s="346"/>
      <c r="C7621" s="346"/>
      <c r="D7621" s="346"/>
      <c r="E7621" s="346"/>
      <c r="F7621" s="346"/>
      <c r="G7621" s="346"/>
      <c r="H7621" s="346"/>
      <c r="I7621" s="346"/>
      <c r="J7621" s="346"/>
      <c r="K7621" s="346"/>
      <c r="L7621" s="348"/>
      <c r="M7621" s="346"/>
      <c r="N7621" s="346"/>
    </row>
    <row r="7622" spans="1:14" ht="20.100000000000001" customHeight="1">
      <c r="A7622" s="346"/>
      <c r="B7622" s="346"/>
      <c r="C7622" s="346"/>
      <c r="D7622" s="346"/>
      <c r="E7622" s="346"/>
      <c r="F7622" s="346"/>
      <c r="G7622" s="346"/>
      <c r="H7622" s="346"/>
      <c r="I7622" s="346"/>
      <c r="J7622" s="346"/>
      <c r="K7622" s="346"/>
      <c r="L7622" s="348"/>
      <c r="M7622" s="346"/>
      <c r="N7622" s="346"/>
    </row>
    <row r="7623" spans="1:14" ht="20.100000000000001" customHeight="1">
      <c r="A7623" s="346"/>
      <c r="B7623" s="346"/>
      <c r="C7623" s="346"/>
      <c r="D7623" s="346"/>
      <c r="E7623" s="346"/>
      <c r="F7623" s="346"/>
      <c r="G7623" s="346"/>
      <c r="H7623" s="346"/>
      <c r="I7623" s="346"/>
      <c r="J7623" s="346"/>
      <c r="K7623" s="346"/>
      <c r="L7623" s="348"/>
      <c r="M7623" s="346"/>
      <c r="N7623" s="346"/>
    </row>
    <row r="7624" spans="1:14" ht="20.100000000000001" customHeight="1">
      <c r="A7624" s="346"/>
      <c r="B7624" s="346"/>
      <c r="C7624" s="346"/>
      <c r="D7624" s="346"/>
      <c r="E7624" s="346"/>
      <c r="F7624" s="346"/>
      <c r="G7624" s="346"/>
      <c r="H7624" s="346"/>
      <c r="I7624" s="346"/>
      <c r="J7624" s="346"/>
      <c r="K7624" s="346"/>
      <c r="L7624" s="348"/>
      <c r="M7624" s="346"/>
      <c r="N7624" s="346"/>
    </row>
    <row r="7625" spans="1:14" ht="20.100000000000001" customHeight="1">
      <c r="A7625" s="346"/>
      <c r="B7625" s="346"/>
      <c r="C7625" s="346"/>
      <c r="D7625" s="346"/>
      <c r="E7625" s="346"/>
      <c r="F7625" s="346"/>
      <c r="G7625" s="346"/>
      <c r="H7625" s="346"/>
      <c r="I7625" s="346"/>
      <c r="J7625" s="346"/>
      <c r="K7625" s="346"/>
      <c r="L7625" s="348"/>
      <c r="M7625" s="346"/>
      <c r="N7625" s="346"/>
    </row>
    <row r="7626" spans="1:14" ht="20.100000000000001" customHeight="1">
      <c r="A7626" s="346"/>
      <c r="B7626" s="346"/>
      <c r="C7626" s="346"/>
      <c r="D7626" s="346"/>
      <c r="E7626" s="346"/>
      <c r="F7626" s="346"/>
      <c r="G7626" s="346"/>
      <c r="H7626" s="346"/>
      <c r="I7626" s="346"/>
      <c r="J7626" s="346"/>
      <c r="K7626" s="346"/>
      <c r="L7626" s="348"/>
      <c r="M7626" s="346"/>
      <c r="N7626" s="346"/>
    </row>
    <row r="7627" spans="1:14" ht="20.100000000000001" customHeight="1">
      <c r="A7627" s="346"/>
      <c r="B7627" s="346"/>
      <c r="C7627" s="346"/>
      <c r="D7627" s="346"/>
      <c r="E7627" s="346"/>
      <c r="F7627" s="346"/>
      <c r="G7627" s="346"/>
      <c r="H7627" s="346"/>
      <c r="I7627" s="346"/>
      <c r="J7627" s="346"/>
      <c r="K7627" s="346"/>
      <c r="L7627" s="348"/>
      <c r="M7627" s="346"/>
      <c r="N7627" s="346"/>
    </row>
    <row r="7628" spans="1:14" ht="20.100000000000001" customHeight="1">
      <c r="A7628" s="346"/>
      <c r="B7628" s="346"/>
      <c r="C7628" s="346"/>
      <c r="D7628" s="346"/>
      <c r="E7628" s="346"/>
      <c r="F7628" s="346"/>
      <c r="G7628" s="346"/>
      <c r="H7628" s="346"/>
      <c r="I7628" s="346"/>
      <c r="J7628" s="346"/>
      <c r="K7628" s="346"/>
      <c r="L7628" s="348"/>
      <c r="M7628" s="346"/>
      <c r="N7628" s="346"/>
    </row>
    <row r="7629" spans="1:14" ht="20.100000000000001" customHeight="1">
      <c r="A7629" s="346"/>
      <c r="B7629" s="346"/>
      <c r="C7629" s="346"/>
      <c r="D7629" s="346"/>
      <c r="E7629" s="346"/>
      <c r="F7629" s="346"/>
      <c r="G7629" s="346"/>
      <c r="H7629" s="346"/>
      <c r="I7629" s="346"/>
      <c r="J7629" s="346"/>
      <c r="K7629" s="346"/>
      <c r="L7629" s="348"/>
      <c r="M7629" s="346"/>
      <c r="N7629" s="346"/>
    </row>
    <row r="7630" spans="1:14" ht="20.100000000000001" customHeight="1">
      <c r="A7630" s="346"/>
      <c r="B7630" s="346"/>
      <c r="C7630" s="346"/>
      <c r="D7630" s="346"/>
      <c r="E7630" s="346"/>
      <c r="F7630" s="346"/>
      <c r="G7630" s="346"/>
      <c r="H7630" s="346"/>
      <c r="I7630" s="346"/>
      <c r="J7630" s="346"/>
      <c r="K7630" s="346"/>
      <c r="L7630" s="348"/>
      <c r="M7630" s="346"/>
      <c r="N7630" s="346"/>
    </row>
    <row r="7631" spans="1:14" ht="20.100000000000001" customHeight="1">
      <c r="A7631" s="346"/>
      <c r="B7631" s="346"/>
      <c r="C7631" s="346"/>
      <c r="D7631" s="346"/>
      <c r="E7631" s="346"/>
      <c r="F7631" s="346"/>
      <c r="G7631" s="346"/>
      <c r="H7631" s="346"/>
      <c r="I7631" s="346"/>
      <c r="J7631" s="346"/>
      <c r="K7631" s="346"/>
      <c r="L7631" s="348"/>
      <c r="M7631" s="346"/>
      <c r="N7631" s="346"/>
    </row>
    <row r="7632" spans="1:14" ht="20.100000000000001" customHeight="1">
      <c r="A7632" s="346"/>
      <c r="B7632" s="346"/>
      <c r="C7632" s="346"/>
      <c r="D7632" s="346"/>
      <c r="E7632" s="346"/>
      <c r="F7632" s="346"/>
      <c r="G7632" s="346"/>
      <c r="H7632" s="346"/>
      <c r="I7632" s="346"/>
      <c r="J7632" s="346"/>
      <c r="K7632" s="346"/>
      <c r="L7632" s="348"/>
      <c r="M7632" s="346"/>
      <c r="N7632" s="346"/>
    </row>
    <row r="7633" spans="1:14" ht="20.100000000000001" customHeight="1">
      <c r="A7633" s="346"/>
      <c r="B7633" s="346"/>
      <c r="C7633" s="346"/>
      <c r="D7633" s="346"/>
      <c r="E7633" s="346"/>
      <c r="F7633" s="346"/>
      <c r="G7633" s="346"/>
      <c r="H7633" s="346"/>
      <c r="I7633" s="346"/>
      <c r="J7633" s="346"/>
      <c r="K7633" s="346"/>
      <c r="L7633" s="348"/>
      <c r="M7633" s="346"/>
      <c r="N7633" s="346"/>
    </row>
    <row r="7634" spans="1:14" ht="20.100000000000001" customHeight="1">
      <c r="A7634" s="346"/>
      <c r="B7634" s="346"/>
      <c r="C7634" s="346"/>
      <c r="D7634" s="346"/>
      <c r="E7634" s="346"/>
      <c r="F7634" s="346"/>
      <c r="G7634" s="346"/>
      <c r="H7634" s="346"/>
      <c r="I7634" s="346"/>
      <c r="J7634" s="346"/>
      <c r="K7634" s="346"/>
      <c r="L7634" s="348"/>
      <c r="M7634" s="346"/>
      <c r="N7634" s="346"/>
    </row>
    <row r="7635" spans="1:14" ht="20.100000000000001" customHeight="1">
      <c r="A7635" s="346"/>
      <c r="B7635" s="346"/>
      <c r="C7635" s="346"/>
      <c r="D7635" s="346"/>
      <c r="E7635" s="346"/>
      <c r="F7635" s="346"/>
      <c r="G7635" s="346"/>
      <c r="H7635" s="346"/>
      <c r="I7635" s="346"/>
      <c r="J7635" s="346"/>
      <c r="K7635" s="346"/>
      <c r="L7635" s="348"/>
      <c r="M7635" s="346"/>
      <c r="N7635" s="346"/>
    </row>
    <row r="7636" spans="1:14" ht="20.100000000000001" customHeight="1">
      <c r="A7636" s="346"/>
      <c r="B7636" s="346"/>
      <c r="C7636" s="346"/>
      <c r="D7636" s="346"/>
      <c r="E7636" s="346"/>
      <c r="F7636" s="346"/>
      <c r="G7636" s="346"/>
      <c r="H7636" s="346"/>
      <c r="I7636" s="346"/>
      <c r="J7636" s="346"/>
      <c r="K7636" s="346"/>
      <c r="L7636" s="348"/>
      <c r="M7636" s="346"/>
      <c r="N7636" s="346"/>
    </row>
    <row r="7637" spans="1:14" ht="20.100000000000001" customHeight="1">
      <c r="A7637" s="346"/>
      <c r="B7637" s="346"/>
      <c r="C7637" s="346"/>
      <c r="D7637" s="346"/>
      <c r="E7637" s="346"/>
      <c r="F7637" s="346"/>
      <c r="G7637" s="346"/>
      <c r="H7637" s="346"/>
      <c r="I7637" s="346"/>
      <c r="J7637" s="346"/>
      <c r="K7637" s="346"/>
      <c r="L7637" s="348"/>
      <c r="M7637" s="346"/>
      <c r="N7637" s="346"/>
    </row>
    <row r="7638" spans="1:14" ht="20.100000000000001" customHeight="1">
      <c r="A7638" s="346"/>
      <c r="B7638" s="346"/>
      <c r="C7638" s="346"/>
      <c r="D7638" s="346"/>
      <c r="E7638" s="347"/>
      <c r="F7638" s="346"/>
      <c r="G7638" s="346"/>
      <c r="H7638" s="346"/>
      <c r="I7638" s="346"/>
      <c r="J7638" s="346"/>
      <c r="K7638" s="346"/>
      <c r="L7638" s="348"/>
      <c r="M7638" s="346"/>
      <c r="N7638" s="346"/>
    </row>
    <row r="7639" spans="1:14" ht="20.100000000000001" customHeight="1">
      <c r="A7639" s="346"/>
      <c r="B7639" s="346"/>
      <c r="C7639" s="346"/>
      <c r="D7639" s="346"/>
      <c r="E7639" s="346"/>
      <c r="F7639" s="346"/>
      <c r="G7639" s="346"/>
      <c r="H7639" s="346"/>
      <c r="I7639" s="346"/>
      <c r="J7639" s="346"/>
      <c r="K7639" s="346"/>
      <c r="L7639" s="348"/>
      <c r="M7639" s="346"/>
      <c r="N7639" s="346"/>
    </row>
    <row r="7640" spans="1:14" ht="20.100000000000001" customHeight="1">
      <c r="A7640" s="346"/>
      <c r="B7640" s="346"/>
      <c r="C7640" s="346"/>
      <c r="D7640" s="346"/>
      <c r="E7640" s="346"/>
      <c r="F7640" s="346"/>
      <c r="G7640" s="346"/>
      <c r="H7640" s="346"/>
      <c r="I7640" s="346"/>
      <c r="J7640" s="346"/>
      <c r="K7640" s="346"/>
      <c r="L7640" s="348"/>
      <c r="M7640" s="346"/>
      <c r="N7640" s="346"/>
    </row>
    <row r="7641" spans="1:14" ht="20.100000000000001" customHeight="1">
      <c r="A7641" s="346"/>
      <c r="B7641" s="346"/>
      <c r="C7641" s="346"/>
      <c r="D7641" s="346"/>
      <c r="E7641" s="346"/>
      <c r="F7641" s="346"/>
      <c r="G7641" s="346"/>
      <c r="H7641" s="346"/>
      <c r="I7641" s="346"/>
      <c r="J7641" s="346"/>
      <c r="K7641" s="346"/>
      <c r="L7641" s="348"/>
      <c r="M7641" s="346"/>
      <c r="N7641" s="346"/>
    </row>
    <row r="7642" spans="1:14" ht="20.100000000000001" customHeight="1">
      <c r="A7642" s="346"/>
      <c r="B7642" s="346"/>
      <c r="C7642" s="346"/>
      <c r="D7642" s="346"/>
      <c r="E7642" s="346"/>
      <c r="F7642" s="346"/>
      <c r="G7642" s="346"/>
      <c r="H7642" s="346"/>
      <c r="I7642" s="346"/>
      <c r="J7642" s="346"/>
      <c r="K7642" s="346"/>
      <c r="L7642" s="348"/>
      <c r="M7642" s="346"/>
      <c r="N7642" s="346"/>
    </row>
    <row r="7643" spans="1:14" ht="20.100000000000001" customHeight="1">
      <c r="A7643" s="346"/>
      <c r="B7643" s="346"/>
      <c r="C7643" s="346"/>
      <c r="D7643" s="346"/>
      <c r="E7643" s="346"/>
      <c r="F7643" s="346"/>
      <c r="G7643" s="346"/>
      <c r="H7643" s="346"/>
      <c r="I7643" s="346"/>
      <c r="J7643" s="346"/>
      <c r="K7643" s="346"/>
      <c r="L7643" s="348"/>
      <c r="M7643" s="346"/>
      <c r="N7643" s="346"/>
    </row>
    <row r="7644" spans="1:14" ht="20.100000000000001" customHeight="1">
      <c r="A7644" s="346"/>
      <c r="B7644" s="346"/>
      <c r="C7644" s="346"/>
      <c r="D7644" s="346"/>
      <c r="E7644" s="346"/>
      <c r="F7644" s="346"/>
      <c r="G7644" s="346"/>
      <c r="H7644" s="346"/>
      <c r="I7644" s="346"/>
      <c r="J7644" s="346"/>
      <c r="K7644" s="346"/>
      <c r="L7644" s="348"/>
      <c r="M7644" s="346"/>
      <c r="N7644" s="346"/>
    </row>
    <row r="7645" spans="1:14" ht="20.100000000000001" customHeight="1">
      <c r="A7645" s="346"/>
      <c r="B7645" s="346"/>
      <c r="C7645" s="346"/>
      <c r="D7645" s="346"/>
      <c r="E7645" s="346"/>
      <c r="F7645" s="346"/>
      <c r="G7645" s="346"/>
      <c r="H7645" s="346"/>
      <c r="I7645" s="346"/>
      <c r="J7645" s="346"/>
      <c r="K7645" s="346"/>
      <c r="L7645" s="348"/>
      <c r="M7645" s="346"/>
      <c r="N7645" s="346"/>
    </row>
    <row r="7646" spans="1:14" ht="20.100000000000001" customHeight="1">
      <c r="A7646" s="346"/>
      <c r="B7646" s="346"/>
      <c r="C7646" s="346"/>
      <c r="D7646" s="346"/>
      <c r="E7646" s="346"/>
      <c r="F7646" s="346"/>
      <c r="G7646" s="346"/>
      <c r="H7646" s="346"/>
      <c r="I7646" s="346"/>
      <c r="J7646" s="346"/>
      <c r="K7646" s="346"/>
      <c r="L7646" s="348"/>
      <c r="M7646" s="346"/>
      <c r="N7646" s="346"/>
    </row>
    <row r="7647" spans="1:14" ht="20.100000000000001" customHeight="1">
      <c r="A7647" s="346"/>
      <c r="B7647" s="346"/>
      <c r="C7647" s="346"/>
      <c r="D7647" s="346"/>
      <c r="E7647" s="346"/>
      <c r="F7647" s="346"/>
      <c r="G7647" s="346"/>
      <c r="H7647" s="346"/>
      <c r="I7647" s="346"/>
      <c r="J7647" s="346"/>
      <c r="K7647" s="346"/>
      <c r="L7647" s="348"/>
      <c r="M7647" s="346"/>
      <c r="N7647" s="346"/>
    </row>
    <row r="7648" spans="1:14" ht="20.100000000000001" customHeight="1">
      <c r="A7648" s="346"/>
      <c r="B7648" s="346"/>
      <c r="C7648" s="346"/>
      <c r="D7648" s="346"/>
      <c r="E7648" s="346"/>
      <c r="F7648" s="346"/>
      <c r="G7648" s="346"/>
      <c r="H7648" s="346"/>
      <c r="I7648" s="346"/>
      <c r="J7648" s="346"/>
      <c r="K7648" s="346"/>
      <c r="L7648" s="348"/>
      <c r="M7648" s="346"/>
      <c r="N7648" s="346"/>
    </row>
    <row r="7649" spans="1:14" ht="20.100000000000001" customHeight="1">
      <c r="A7649" s="346"/>
      <c r="B7649" s="346"/>
      <c r="C7649" s="346"/>
      <c r="D7649" s="346"/>
      <c r="E7649" s="346"/>
      <c r="F7649" s="346"/>
      <c r="G7649" s="346"/>
      <c r="H7649" s="346"/>
      <c r="I7649" s="346"/>
      <c r="J7649" s="346"/>
      <c r="K7649" s="346"/>
      <c r="L7649" s="348"/>
      <c r="M7649" s="346"/>
      <c r="N7649" s="346"/>
    </row>
    <row r="7650" spans="1:14" ht="20.100000000000001" customHeight="1">
      <c r="A7650" s="346"/>
      <c r="B7650" s="346"/>
      <c r="C7650" s="346"/>
      <c r="D7650" s="346"/>
      <c r="E7650" s="346"/>
      <c r="F7650" s="346"/>
      <c r="G7650" s="346"/>
      <c r="H7650" s="346"/>
      <c r="I7650" s="346"/>
      <c r="J7650" s="346"/>
      <c r="K7650" s="346"/>
      <c r="L7650" s="348"/>
      <c r="M7650" s="346"/>
      <c r="N7650" s="346"/>
    </row>
    <row r="7651" spans="1:14" ht="20.100000000000001" customHeight="1">
      <c r="A7651" s="346"/>
      <c r="B7651" s="346"/>
      <c r="C7651" s="346"/>
      <c r="D7651" s="346"/>
      <c r="E7651" s="346"/>
      <c r="F7651" s="346"/>
      <c r="G7651" s="346"/>
      <c r="H7651" s="346"/>
      <c r="I7651" s="346"/>
      <c r="J7651" s="346"/>
      <c r="K7651" s="346"/>
      <c r="L7651" s="348"/>
      <c r="M7651" s="346"/>
      <c r="N7651" s="346"/>
    </row>
    <row r="7652" spans="1:14" ht="20.100000000000001" customHeight="1">
      <c r="A7652" s="346"/>
      <c r="B7652" s="346"/>
      <c r="C7652" s="346"/>
      <c r="D7652" s="346"/>
      <c r="E7652" s="346"/>
      <c r="F7652" s="346"/>
      <c r="G7652" s="346"/>
      <c r="H7652" s="346"/>
      <c r="I7652" s="346"/>
      <c r="J7652" s="346"/>
      <c r="K7652" s="346"/>
      <c r="L7652" s="348"/>
      <c r="M7652" s="346"/>
      <c r="N7652" s="346"/>
    </row>
    <row r="7653" spans="1:14" ht="20.100000000000001" customHeight="1">
      <c r="A7653" s="346"/>
      <c r="B7653" s="346"/>
      <c r="C7653" s="346"/>
      <c r="D7653" s="346"/>
      <c r="E7653" s="346"/>
      <c r="F7653" s="346"/>
      <c r="G7653" s="346"/>
      <c r="H7653" s="346"/>
      <c r="I7653" s="346"/>
      <c r="J7653" s="346"/>
      <c r="K7653" s="346"/>
      <c r="L7653" s="348"/>
      <c r="M7653" s="346"/>
      <c r="N7653" s="346"/>
    </row>
    <row r="7654" spans="1:14" ht="20.100000000000001" customHeight="1">
      <c r="A7654" s="346"/>
      <c r="B7654" s="346"/>
      <c r="C7654" s="346"/>
      <c r="D7654" s="346"/>
      <c r="E7654" s="346"/>
      <c r="F7654" s="346"/>
      <c r="G7654" s="346"/>
      <c r="H7654" s="346"/>
      <c r="I7654" s="346"/>
      <c r="J7654" s="346"/>
      <c r="K7654" s="346"/>
      <c r="L7654" s="348"/>
      <c r="M7654" s="346"/>
      <c r="N7654" s="346"/>
    </row>
    <row r="7655" spans="1:14" ht="20.100000000000001" customHeight="1">
      <c r="A7655" s="346"/>
      <c r="B7655" s="346"/>
      <c r="C7655" s="346"/>
      <c r="D7655" s="346"/>
      <c r="E7655" s="346"/>
      <c r="F7655" s="346"/>
      <c r="G7655" s="346"/>
      <c r="H7655" s="346"/>
      <c r="I7655" s="346"/>
      <c r="J7655" s="346"/>
      <c r="K7655" s="346"/>
      <c r="L7655" s="348"/>
      <c r="M7655" s="346"/>
      <c r="N7655" s="346"/>
    </row>
    <row r="7656" spans="1:14" ht="20.100000000000001" customHeight="1">
      <c r="A7656" s="346"/>
      <c r="B7656" s="346"/>
      <c r="C7656" s="346"/>
      <c r="D7656" s="346"/>
      <c r="E7656" s="346"/>
      <c r="F7656" s="346"/>
      <c r="G7656" s="346"/>
      <c r="H7656" s="346"/>
      <c r="I7656" s="346"/>
      <c r="J7656" s="346"/>
      <c r="K7656" s="346"/>
      <c r="L7656" s="348"/>
      <c r="M7656" s="346"/>
      <c r="N7656" s="346"/>
    </row>
    <row r="7657" spans="1:14" ht="20.100000000000001" customHeight="1">
      <c r="A7657" s="346"/>
      <c r="B7657" s="346"/>
      <c r="C7657" s="346"/>
      <c r="D7657" s="346"/>
      <c r="E7657" s="346"/>
      <c r="F7657" s="346"/>
      <c r="G7657" s="346"/>
      <c r="H7657" s="346"/>
      <c r="I7657" s="346"/>
      <c r="J7657" s="346"/>
      <c r="K7657" s="346"/>
      <c r="L7657" s="348"/>
      <c r="M7657" s="346"/>
      <c r="N7657" s="346"/>
    </row>
    <row r="7658" spans="1:14" ht="20.100000000000001" customHeight="1">
      <c r="A7658" s="346"/>
      <c r="B7658" s="346"/>
      <c r="C7658" s="346"/>
      <c r="D7658" s="346"/>
      <c r="E7658" s="346"/>
      <c r="F7658" s="346"/>
      <c r="G7658" s="346"/>
      <c r="H7658" s="346"/>
      <c r="I7658" s="346"/>
      <c r="J7658" s="346"/>
      <c r="K7658" s="346"/>
      <c r="L7658" s="348"/>
      <c r="M7658" s="346"/>
      <c r="N7658" s="346"/>
    </row>
    <row r="7659" spans="1:14" ht="20.100000000000001" customHeight="1">
      <c r="A7659" s="346"/>
      <c r="B7659" s="346"/>
      <c r="C7659" s="346"/>
      <c r="D7659" s="346"/>
      <c r="E7659" s="346"/>
      <c r="F7659" s="346"/>
      <c r="G7659" s="346"/>
      <c r="H7659" s="346"/>
      <c r="I7659" s="346"/>
      <c r="J7659" s="346"/>
      <c r="K7659" s="346"/>
      <c r="L7659" s="348"/>
      <c r="M7659" s="346"/>
      <c r="N7659" s="346"/>
    </row>
    <row r="7660" spans="1:14" ht="20.100000000000001" customHeight="1">
      <c r="A7660" s="346"/>
      <c r="B7660" s="346"/>
      <c r="C7660" s="346"/>
      <c r="D7660" s="346"/>
      <c r="E7660" s="346"/>
      <c r="F7660" s="346"/>
      <c r="G7660" s="346"/>
      <c r="H7660" s="346"/>
      <c r="I7660" s="346"/>
      <c r="J7660" s="346"/>
      <c r="K7660" s="346"/>
      <c r="L7660" s="348"/>
      <c r="M7660" s="346"/>
      <c r="N7660" s="346"/>
    </row>
    <row r="7661" spans="1:14" ht="20.100000000000001" customHeight="1">
      <c r="A7661" s="346"/>
      <c r="B7661" s="346"/>
      <c r="C7661" s="346"/>
      <c r="D7661" s="346"/>
      <c r="E7661" s="346"/>
      <c r="F7661" s="346"/>
      <c r="G7661" s="346"/>
      <c r="H7661" s="346"/>
      <c r="I7661" s="346"/>
      <c r="J7661" s="346"/>
      <c r="K7661" s="346"/>
      <c r="L7661" s="348"/>
      <c r="M7661" s="346"/>
      <c r="N7661" s="346"/>
    </row>
    <row r="7662" spans="1:14" ht="20.100000000000001" customHeight="1">
      <c r="A7662" s="346"/>
      <c r="B7662" s="346"/>
      <c r="C7662" s="346"/>
      <c r="D7662" s="346"/>
      <c r="E7662" s="346"/>
      <c r="F7662" s="346"/>
      <c r="G7662" s="346"/>
      <c r="H7662" s="346"/>
      <c r="I7662" s="346"/>
      <c r="J7662" s="346"/>
      <c r="K7662" s="346"/>
      <c r="L7662" s="348"/>
      <c r="M7662" s="346"/>
      <c r="N7662" s="346"/>
    </row>
    <row r="7663" spans="1:14" ht="20.100000000000001" customHeight="1">
      <c r="A7663" s="346"/>
      <c r="B7663" s="346"/>
      <c r="C7663" s="346"/>
      <c r="D7663" s="346"/>
      <c r="E7663" s="346"/>
      <c r="F7663" s="346"/>
      <c r="G7663" s="346"/>
      <c r="H7663" s="346"/>
      <c r="I7663" s="346"/>
      <c r="J7663" s="346"/>
      <c r="K7663" s="346"/>
      <c r="L7663" s="348"/>
      <c r="M7663" s="346"/>
      <c r="N7663" s="346"/>
    </row>
    <row r="7664" spans="1:14" ht="20.100000000000001" customHeight="1">
      <c r="A7664" s="346"/>
      <c r="B7664" s="346"/>
      <c r="C7664" s="346"/>
      <c r="D7664" s="346"/>
      <c r="E7664" s="346"/>
      <c r="F7664" s="346"/>
      <c r="G7664" s="346"/>
      <c r="H7664" s="346"/>
      <c r="I7664" s="346"/>
      <c r="J7664" s="346"/>
      <c r="K7664" s="346"/>
      <c r="L7664" s="348"/>
      <c r="M7664" s="346"/>
      <c r="N7664" s="346"/>
    </row>
    <row r="7665" spans="1:14" ht="20.100000000000001" customHeight="1">
      <c r="A7665" s="346"/>
      <c r="B7665" s="346"/>
      <c r="C7665" s="346"/>
      <c r="D7665" s="346"/>
      <c r="E7665" s="346"/>
      <c r="F7665" s="346"/>
      <c r="G7665" s="346"/>
      <c r="H7665" s="346"/>
      <c r="I7665" s="346"/>
      <c r="J7665" s="346"/>
      <c r="K7665" s="346"/>
      <c r="L7665" s="348"/>
      <c r="M7665" s="346"/>
      <c r="N7665" s="346"/>
    </row>
    <row r="7666" spans="1:14" ht="20.100000000000001" customHeight="1">
      <c r="A7666" s="346"/>
      <c r="B7666" s="346"/>
      <c r="C7666" s="346"/>
      <c r="D7666" s="346"/>
      <c r="E7666" s="346"/>
      <c r="F7666" s="346"/>
      <c r="G7666" s="346"/>
      <c r="H7666" s="346"/>
      <c r="I7666" s="346"/>
      <c r="J7666" s="346"/>
      <c r="K7666" s="346"/>
      <c r="L7666" s="348"/>
      <c r="M7666" s="346"/>
      <c r="N7666" s="346"/>
    </row>
    <row r="7667" spans="1:14" ht="20.100000000000001" customHeight="1">
      <c r="A7667" s="346"/>
      <c r="B7667" s="346"/>
      <c r="C7667" s="346"/>
      <c r="D7667" s="346"/>
      <c r="E7667" s="346"/>
      <c r="F7667" s="346"/>
      <c r="G7667" s="346"/>
      <c r="H7667" s="346"/>
      <c r="I7667" s="346"/>
      <c r="J7667" s="346"/>
      <c r="K7667" s="346"/>
      <c r="L7667" s="348"/>
      <c r="M7667" s="346"/>
      <c r="N7667" s="346"/>
    </row>
    <row r="7668" spans="1:14" ht="20.100000000000001" customHeight="1">
      <c r="A7668" s="346"/>
      <c r="B7668" s="346"/>
      <c r="C7668" s="346"/>
      <c r="D7668" s="346"/>
      <c r="E7668" s="346"/>
      <c r="F7668" s="346"/>
      <c r="G7668" s="346"/>
      <c r="H7668" s="346"/>
      <c r="I7668" s="346"/>
      <c r="J7668" s="346"/>
      <c r="K7668" s="346"/>
      <c r="L7668" s="348"/>
      <c r="M7668" s="346"/>
      <c r="N7668" s="346"/>
    </row>
    <row r="7669" spans="1:14" ht="20.100000000000001" customHeight="1">
      <c r="A7669" s="346"/>
      <c r="B7669" s="346"/>
      <c r="C7669" s="346"/>
      <c r="D7669" s="346"/>
      <c r="E7669" s="346"/>
      <c r="F7669" s="346"/>
      <c r="G7669" s="346"/>
      <c r="H7669" s="346"/>
      <c r="I7669" s="346"/>
      <c r="J7669" s="346"/>
      <c r="K7669" s="346"/>
      <c r="L7669" s="348"/>
      <c r="M7669" s="346"/>
      <c r="N7669" s="346"/>
    </row>
    <row r="7670" spans="1:14" ht="20.100000000000001" customHeight="1">
      <c r="A7670" s="346"/>
      <c r="B7670" s="346"/>
      <c r="C7670" s="346"/>
      <c r="D7670" s="346"/>
      <c r="E7670" s="346"/>
      <c r="F7670" s="346"/>
      <c r="G7670" s="346"/>
      <c r="H7670" s="346"/>
      <c r="I7670" s="346"/>
      <c r="J7670" s="346"/>
      <c r="K7670" s="346"/>
      <c r="L7670" s="348"/>
      <c r="M7670" s="346"/>
      <c r="N7670" s="346"/>
    </row>
    <row r="7671" spans="1:14" ht="20.100000000000001" customHeight="1">
      <c r="A7671" s="346"/>
      <c r="B7671" s="346"/>
      <c r="C7671" s="346"/>
      <c r="D7671" s="346"/>
      <c r="E7671" s="346"/>
      <c r="F7671" s="346"/>
      <c r="G7671" s="346"/>
      <c r="H7671" s="346"/>
      <c r="I7671" s="346"/>
      <c r="J7671" s="346"/>
      <c r="K7671" s="346"/>
      <c r="L7671" s="348"/>
      <c r="M7671" s="346"/>
      <c r="N7671" s="346"/>
    </row>
    <row r="7672" spans="1:14" ht="20.100000000000001" customHeight="1">
      <c r="A7672" s="346"/>
      <c r="B7672" s="346"/>
      <c r="C7672" s="346"/>
      <c r="D7672" s="346"/>
      <c r="E7672" s="346"/>
      <c r="F7672" s="346"/>
      <c r="G7672" s="346"/>
      <c r="H7672" s="346"/>
      <c r="I7672" s="346"/>
      <c r="J7672" s="346"/>
      <c r="K7672" s="346"/>
      <c r="L7672" s="348"/>
      <c r="M7672" s="346"/>
      <c r="N7672" s="346"/>
    </row>
    <row r="7673" spans="1:14" ht="20.100000000000001" customHeight="1">
      <c r="A7673" s="346"/>
      <c r="B7673" s="346"/>
      <c r="C7673" s="346"/>
      <c r="D7673" s="346"/>
      <c r="E7673" s="346"/>
      <c r="F7673" s="346"/>
      <c r="G7673" s="346"/>
      <c r="H7673" s="346"/>
      <c r="I7673" s="346"/>
      <c r="J7673" s="346"/>
      <c r="K7673" s="346"/>
      <c r="L7673" s="348"/>
      <c r="M7673" s="346"/>
      <c r="N7673" s="346"/>
    </row>
    <row r="7674" spans="1:14" ht="20.100000000000001" customHeight="1">
      <c r="A7674" s="346"/>
      <c r="B7674" s="346"/>
      <c r="C7674" s="346"/>
      <c r="D7674" s="346"/>
      <c r="E7674" s="346"/>
      <c r="F7674" s="346"/>
      <c r="G7674" s="346"/>
      <c r="H7674" s="346"/>
      <c r="I7674" s="346"/>
      <c r="J7674" s="346"/>
      <c r="K7674" s="346"/>
      <c r="L7674" s="348"/>
      <c r="M7674" s="346"/>
      <c r="N7674" s="346"/>
    </row>
    <row r="7675" spans="1:14" ht="20.100000000000001" customHeight="1">
      <c r="A7675" s="346"/>
      <c r="B7675" s="346"/>
      <c r="C7675" s="346"/>
      <c r="D7675" s="346"/>
      <c r="E7675" s="346"/>
      <c r="F7675" s="346"/>
      <c r="G7675" s="346"/>
      <c r="H7675" s="346"/>
      <c r="I7675" s="346"/>
      <c r="J7675" s="346"/>
      <c r="K7675" s="346"/>
      <c r="L7675" s="348"/>
      <c r="M7675" s="346"/>
      <c r="N7675" s="346"/>
    </row>
    <row r="7676" spans="1:14" ht="20.100000000000001" customHeight="1">
      <c r="A7676" s="346"/>
      <c r="B7676" s="346"/>
      <c r="C7676" s="346"/>
      <c r="D7676" s="346"/>
      <c r="E7676" s="346"/>
      <c r="F7676" s="346"/>
      <c r="G7676" s="346"/>
      <c r="H7676" s="346"/>
      <c r="I7676" s="346"/>
      <c r="J7676" s="346"/>
      <c r="K7676" s="346"/>
      <c r="L7676" s="348"/>
      <c r="M7676" s="346"/>
      <c r="N7676" s="346"/>
    </row>
    <row r="7677" spans="1:14" ht="20.100000000000001" customHeight="1">
      <c r="A7677" s="346"/>
      <c r="B7677" s="346"/>
      <c r="C7677" s="346"/>
      <c r="D7677" s="346"/>
      <c r="E7677" s="347"/>
      <c r="F7677" s="346"/>
      <c r="G7677" s="346"/>
      <c r="H7677" s="346"/>
      <c r="I7677" s="346"/>
      <c r="J7677" s="346"/>
      <c r="K7677" s="346"/>
      <c r="L7677" s="348"/>
      <c r="M7677" s="346"/>
      <c r="N7677" s="346"/>
    </row>
    <row r="7678" spans="1:14" ht="20.100000000000001" customHeight="1">
      <c r="A7678" s="346"/>
      <c r="B7678" s="346"/>
      <c r="C7678" s="346"/>
      <c r="D7678" s="346"/>
      <c r="E7678" s="347"/>
      <c r="F7678" s="346"/>
      <c r="G7678" s="346"/>
      <c r="H7678" s="346"/>
      <c r="I7678" s="346"/>
      <c r="J7678" s="346"/>
      <c r="K7678" s="346"/>
      <c r="L7678" s="348"/>
      <c r="M7678" s="346"/>
      <c r="N7678" s="346"/>
    </row>
    <row r="7679" spans="1:14" ht="20.100000000000001" customHeight="1">
      <c r="A7679" s="346"/>
      <c r="B7679" s="346"/>
      <c r="C7679" s="346"/>
      <c r="D7679" s="346"/>
      <c r="E7679" s="347"/>
      <c r="F7679" s="346"/>
      <c r="G7679" s="346"/>
      <c r="H7679" s="346"/>
      <c r="I7679" s="346"/>
      <c r="J7679" s="346"/>
      <c r="K7679" s="346"/>
      <c r="L7679" s="348"/>
      <c r="M7679" s="346"/>
      <c r="N7679" s="346"/>
    </row>
    <row r="7680" spans="1:14" ht="20.100000000000001" customHeight="1">
      <c r="A7680" s="346"/>
      <c r="B7680" s="346"/>
      <c r="C7680" s="346"/>
      <c r="D7680" s="346"/>
      <c r="E7680" s="347"/>
      <c r="F7680" s="346"/>
      <c r="G7680" s="346"/>
      <c r="H7680" s="346"/>
      <c r="I7680" s="346"/>
      <c r="J7680" s="346"/>
      <c r="K7680" s="346"/>
      <c r="L7680" s="348"/>
      <c r="M7680" s="346"/>
      <c r="N7680" s="346"/>
    </row>
    <row r="7681" spans="1:14" ht="20.100000000000001" customHeight="1">
      <c r="A7681" s="346"/>
      <c r="B7681" s="346"/>
      <c r="C7681" s="346"/>
      <c r="D7681" s="346"/>
      <c r="E7681" s="346"/>
      <c r="F7681" s="346"/>
      <c r="G7681" s="346"/>
      <c r="H7681" s="346"/>
      <c r="I7681" s="346"/>
      <c r="J7681" s="346"/>
      <c r="K7681" s="346"/>
      <c r="L7681" s="348"/>
      <c r="M7681" s="346"/>
      <c r="N7681" s="346"/>
    </row>
    <row r="7682" spans="1:14" ht="20.100000000000001" customHeight="1">
      <c r="A7682" s="346"/>
      <c r="B7682" s="346"/>
      <c r="C7682" s="346"/>
      <c r="D7682" s="346"/>
      <c r="E7682" s="346"/>
      <c r="F7682" s="346"/>
      <c r="G7682" s="346"/>
      <c r="H7682" s="346"/>
      <c r="I7682" s="346"/>
      <c r="J7682" s="346"/>
      <c r="K7682" s="346"/>
      <c r="L7682" s="348"/>
      <c r="M7682" s="346"/>
      <c r="N7682" s="346"/>
    </row>
    <row r="7683" spans="1:14" ht="20.100000000000001" customHeight="1">
      <c r="A7683" s="346"/>
      <c r="B7683" s="346"/>
      <c r="C7683" s="346"/>
      <c r="D7683" s="346"/>
      <c r="E7683" s="346"/>
      <c r="F7683" s="346"/>
      <c r="G7683" s="346"/>
      <c r="H7683" s="346"/>
      <c r="I7683" s="346"/>
      <c r="J7683" s="346"/>
      <c r="K7683" s="346"/>
      <c r="L7683" s="348"/>
      <c r="M7683" s="346"/>
      <c r="N7683" s="346"/>
    </row>
    <row r="7684" spans="1:14" ht="20.100000000000001" customHeight="1">
      <c r="A7684" s="346"/>
      <c r="B7684" s="346"/>
      <c r="C7684" s="346"/>
      <c r="D7684" s="346"/>
      <c r="E7684" s="346"/>
      <c r="F7684" s="346"/>
      <c r="G7684" s="346"/>
      <c r="H7684" s="346"/>
      <c r="I7684" s="346"/>
      <c r="J7684" s="346"/>
      <c r="K7684" s="346"/>
      <c r="L7684" s="348"/>
      <c r="M7684" s="346"/>
      <c r="N7684" s="346"/>
    </row>
    <row r="7685" spans="1:14" ht="20.100000000000001" customHeight="1">
      <c r="A7685" s="346"/>
      <c r="B7685" s="346"/>
      <c r="C7685" s="346"/>
      <c r="D7685" s="346"/>
      <c r="E7685" s="346"/>
      <c r="F7685" s="346"/>
      <c r="G7685" s="346"/>
      <c r="H7685" s="346"/>
      <c r="I7685" s="346"/>
      <c r="J7685" s="346"/>
      <c r="K7685" s="346"/>
      <c r="L7685" s="348"/>
      <c r="M7685" s="346"/>
      <c r="N7685" s="346"/>
    </row>
    <row r="7686" spans="1:14" ht="20.100000000000001" customHeight="1">
      <c r="A7686" s="346"/>
      <c r="B7686" s="346"/>
      <c r="C7686" s="346"/>
      <c r="D7686" s="346"/>
      <c r="E7686" s="346"/>
      <c r="F7686" s="346"/>
      <c r="G7686" s="346"/>
      <c r="H7686" s="346"/>
      <c r="I7686" s="346"/>
      <c r="J7686" s="346"/>
      <c r="K7686" s="346"/>
      <c r="L7686" s="348"/>
      <c r="M7686" s="346"/>
      <c r="N7686" s="346"/>
    </row>
    <row r="7687" spans="1:14" ht="20.100000000000001" customHeight="1">
      <c r="A7687" s="346"/>
      <c r="B7687" s="346"/>
      <c r="C7687" s="346"/>
      <c r="D7687" s="346"/>
      <c r="E7687" s="346"/>
      <c r="F7687" s="346"/>
      <c r="G7687" s="346"/>
      <c r="H7687" s="346"/>
      <c r="I7687" s="346"/>
      <c r="J7687" s="346"/>
      <c r="K7687" s="346"/>
      <c r="L7687" s="348"/>
      <c r="M7687" s="346"/>
      <c r="N7687" s="346"/>
    </row>
    <row r="7688" spans="1:14" ht="20.100000000000001" customHeight="1">
      <c r="A7688" s="346"/>
      <c r="B7688" s="346"/>
      <c r="C7688" s="346"/>
      <c r="D7688" s="346"/>
      <c r="E7688" s="346"/>
      <c r="F7688" s="346"/>
      <c r="G7688" s="346"/>
      <c r="H7688" s="346"/>
      <c r="I7688" s="346"/>
      <c r="J7688" s="346"/>
      <c r="K7688" s="346"/>
      <c r="L7688" s="348"/>
      <c r="M7688" s="346"/>
      <c r="N7688" s="346"/>
    </row>
    <row r="7689" spans="1:14" ht="20.100000000000001" customHeight="1">
      <c r="A7689" s="346"/>
      <c r="B7689" s="346"/>
      <c r="C7689" s="346"/>
      <c r="D7689" s="346"/>
      <c r="E7689" s="346"/>
      <c r="F7689" s="346"/>
      <c r="G7689" s="346"/>
      <c r="H7689" s="346"/>
      <c r="I7689" s="346"/>
      <c r="J7689" s="346"/>
      <c r="K7689" s="346"/>
      <c r="L7689" s="348"/>
      <c r="M7689" s="346"/>
      <c r="N7689" s="346"/>
    </row>
    <row r="7690" spans="1:14" ht="20.100000000000001" customHeight="1">
      <c r="A7690" s="346"/>
      <c r="B7690" s="346"/>
      <c r="C7690" s="346"/>
      <c r="D7690" s="346"/>
      <c r="E7690" s="346"/>
      <c r="F7690" s="346"/>
      <c r="G7690" s="346"/>
      <c r="H7690" s="346"/>
      <c r="I7690" s="346"/>
      <c r="J7690" s="346"/>
      <c r="K7690" s="346"/>
      <c r="L7690" s="348"/>
      <c r="M7690" s="346"/>
      <c r="N7690" s="346"/>
    </row>
    <row r="7691" spans="1:14" ht="20.100000000000001" customHeight="1">
      <c r="A7691" s="346"/>
      <c r="B7691" s="346"/>
      <c r="C7691" s="346"/>
      <c r="D7691" s="346"/>
      <c r="E7691" s="346"/>
      <c r="F7691" s="346"/>
      <c r="G7691" s="346"/>
      <c r="H7691" s="346"/>
      <c r="I7691" s="346"/>
      <c r="J7691" s="346"/>
      <c r="K7691" s="346"/>
      <c r="L7691" s="348"/>
      <c r="M7691" s="346"/>
      <c r="N7691" s="346"/>
    </row>
    <row r="7692" spans="1:14" ht="20.100000000000001" customHeight="1">
      <c r="A7692" s="346"/>
      <c r="B7692" s="346"/>
      <c r="C7692" s="346"/>
      <c r="D7692" s="346"/>
      <c r="E7692" s="346"/>
      <c r="F7692" s="346"/>
      <c r="G7692" s="346"/>
      <c r="H7692" s="346"/>
      <c r="I7692" s="346"/>
      <c r="J7692" s="346"/>
      <c r="K7692" s="346"/>
      <c r="L7692" s="348"/>
      <c r="M7692" s="346"/>
      <c r="N7692" s="346"/>
    </row>
    <row r="7693" spans="1:14" ht="20.100000000000001" customHeight="1">
      <c r="A7693" s="346"/>
      <c r="B7693" s="346"/>
      <c r="C7693" s="346"/>
      <c r="D7693" s="346"/>
      <c r="E7693" s="346"/>
      <c r="F7693" s="346"/>
      <c r="G7693" s="346"/>
      <c r="H7693" s="346"/>
      <c r="I7693" s="346"/>
      <c r="J7693" s="346"/>
      <c r="K7693" s="346"/>
      <c r="L7693" s="348"/>
      <c r="M7693" s="346"/>
      <c r="N7693" s="346"/>
    </row>
    <row r="7694" spans="1:14" ht="20.100000000000001" customHeight="1">
      <c r="A7694" s="346"/>
      <c r="B7694" s="346"/>
      <c r="C7694" s="346"/>
      <c r="D7694" s="346"/>
      <c r="E7694" s="346"/>
      <c r="F7694" s="346"/>
      <c r="G7694" s="346"/>
      <c r="H7694" s="346"/>
      <c r="I7694" s="346"/>
      <c r="J7694" s="346"/>
      <c r="K7694" s="346"/>
      <c r="L7694" s="348"/>
      <c r="M7694" s="346"/>
      <c r="N7694" s="346"/>
    </row>
    <row r="7695" spans="1:14" ht="20.100000000000001" customHeight="1">
      <c r="A7695" s="346"/>
      <c r="B7695" s="346"/>
      <c r="C7695" s="346"/>
      <c r="D7695" s="346"/>
      <c r="E7695" s="346"/>
      <c r="F7695" s="346"/>
      <c r="G7695" s="346"/>
      <c r="H7695" s="346"/>
      <c r="I7695" s="346"/>
      <c r="J7695" s="346"/>
      <c r="K7695" s="346"/>
      <c r="L7695" s="348"/>
      <c r="M7695" s="346"/>
      <c r="N7695" s="346"/>
    </row>
    <row r="7696" spans="1:14" ht="20.100000000000001" customHeight="1">
      <c r="A7696" s="346"/>
      <c r="B7696" s="346"/>
      <c r="C7696" s="346"/>
      <c r="D7696" s="346"/>
      <c r="E7696" s="346"/>
      <c r="F7696" s="346"/>
      <c r="G7696" s="346"/>
      <c r="H7696" s="346"/>
      <c r="I7696" s="346"/>
      <c r="J7696" s="346"/>
      <c r="K7696" s="346"/>
      <c r="L7696" s="348"/>
      <c r="M7696" s="346"/>
      <c r="N7696" s="346"/>
    </row>
    <row r="7697" spans="1:14" ht="20.100000000000001" customHeight="1">
      <c r="A7697" s="346"/>
      <c r="B7697" s="346"/>
      <c r="C7697" s="346"/>
      <c r="D7697" s="346"/>
      <c r="E7697" s="346"/>
      <c r="F7697" s="346"/>
      <c r="G7697" s="346"/>
      <c r="H7697" s="346"/>
      <c r="I7697" s="346"/>
      <c r="J7697" s="346"/>
      <c r="K7697" s="346"/>
      <c r="L7697" s="348"/>
      <c r="M7697" s="346"/>
      <c r="N7697" s="346"/>
    </row>
    <row r="7698" spans="1:14" ht="20.100000000000001" customHeight="1">
      <c r="A7698" s="346"/>
      <c r="B7698" s="346"/>
      <c r="C7698" s="346"/>
      <c r="D7698" s="346"/>
      <c r="E7698" s="346"/>
      <c r="F7698" s="346"/>
      <c r="G7698" s="346"/>
      <c r="H7698" s="346"/>
      <c r="I7698" s="346"/>
      <c r="J7698" s="346"/>
      <c r="K7698" s="346"/>
      <c r="L7698" s="348"/>
      <c r="M7698" s="346"/>
      <c r="N7698" s="346"/>
    </row>
    <row r="7699" spans="1:14" ht="20.100000000000001" customHeight="1">
      <c r="A7699" s="346"/>
      <c r="B7699" s="346"/>
      <c r="C7699" s="346"/>
      <c r="D7699" s="346"/>
      <c r="E7699" s="346"/>
      <c r="F7699" s="346"/>
      <c r="G7699" s="346"/>
      <c r="H7699" s="346"/>
      <c r="I7699" s="346"/>
      <c r="J7699" s="346"/>
      <c r="K7699" s="346"/>
      <c r="L7699" s="348"/>
      <c r="M7699" s="346"/>
      <c r="N7699" s="346"/>
    </row>
    <row r="7700" spans="1:14" ht="20.100000000000001" customHeight="1">
      <c r="A7700" s="346"/>
      <c r="B7700" s="346"/>
      <c r="C7700" s="346"/>
      <c r="D7700" s="346"/>
      <c r="E7700" s="346"/>
      <c r="F7700" s="346"/>
      <c r="G7700" s="346"/>
      <c r="H7700" s="346"/>
      <c r="I7700" s="346"/>
      <c r="J7700" s="346"/>
      <c r="K7700" s="346"/>
      <c r="L7700" s="348"/>
      <c r="M7700" s="346"/>
      <c r="N7700" s="346"/>
    </row>
    <row r="7701" spans="1:14" ht="20.100000000000001" customHeight="1">
      <c r="A7701" s="346"/>
      <c r="B7701" s="346"/>
      <c r="C7701" s="346"/>
      <c r="D7701" s="346"/>
      <c r="E7701" s="346"/>
      <c r="F7701" s="346"/>
      <c r="G7701" s="346"/>
      <c r="H7701" s="346"/>
      <c r="I7701" s="346"/>
      <c r="J7701" s="346"/>
      <c r="K7701" s="346"/>
      <c r="L7701" s="348"/>
      <c r="M7701" s="346"/>
      <c r="N7701" s="346"/>
    </row>
    <row r="7702" spans="1:14" ht="20.100000000000001" customHeight="1">
      <c r="A7702" s="346"/>
      <c r="B7702" s="346"/>
      <c r="C7702" s="346"/>
      <c r="D7702" s="346"/>
      <c r="E7702" s="346"/>
      <c r="F7702" s="346"/>
      <c r="G7702" s="346"/>
      <c r="H7702" s="346"/>
      <c r="I7702" s="346"/>
      <c r="J7702" s="346"/>
      <c r="K7702" s="346"/>
      <c r="L7702" s="348"/>
      <c r="M7702" s="346"/>
      <c r="N7702" s="346"/>
    </row>
    <row r="7703" spans="1:14" ht="20.100000000000001" customHeight="1">
      <c r="A7703" s="346"/>
      <c r="B7703" s="346"/>
      <c r="C7703" s="346"/>
      <c r="D7703" s="346"/>
      <c r="E7703" s="346"/>
      <c r="F7703" s="346"/>
      <c r="G7703" s="346"/>
      <c r="H7703" s="346"/>
      <c r="I7703" s="346"/>
      <c r="J7703" s="346"/>
      <c r="K7703" s="346"/>
      <c r="L7703" s="348"/>
      <c r="M7703" s="346"/>
      <c r="N7703" s="346"/>
    </row>
    <row r="7704" spans="1:14" ht="20.100000000000001" customHeight="1">
      <c r="A7704" s="346"/>
      <c r="B7704" s="346"/>
      <c r="C7704" s="346"/>
      <c r="D7704" s="346"/>
      <c r="E7704" s="346"/>
      <c r="F7704" s="346"/>
      <c r="G7704" s="346"/>
      <c r="H7704" s="346"/>
      <c r="I7704" s="346"/>
      <c r="J7704" s="346"/>
      <c r="K7704" s="346"/>
      <c r="L7704" s="348"/>
      <c r="M7704" s="346"/>
      <c r="N7704" s="346"/>
    </row>
    <row r="7705" spans="1:14" ht="20.100000000000001" customHeight="1">
      <c r="A7705" s="346"/>
      <c r="B7705" s="346"/>
      <c r="C7705" s="346"/>
      <c r="D7705" s="346"/>
      <c r="E7705" s="346"/>
      <c r="F7705" s="346"/>
      <c r="G7705" s="346"/>
      <c r="H7705" s="346"/>
      <c r="I7705" s="346"/>
      <c r="J7705" s="346"/>
      <c r="K7705" s="346"/>
      <c r="L7705" s="348"/>
      <c r="M7705" s="346"/>
      <c r="N7705" s="346"/>
    </row>
    <row r="7706" spans="1:14" ht="20.100000000000001" customHeight="1">
      <c r="A7706" s="346"/>
      <c r="B7706" s="346"/>
      <c r="C7706" s="346"/>
      <c r="D7706" s="346"/>
      <c r="E7706" s="346"/>
      <c r="F7706" s="346"/>
      <c r="G7706" s="346"/>
      <c r="H7706" s="346"/>
      <c r="I7706" s="346"/>
      <c r="J7706" s="346"/>
      <c r="K7706" s="346"/>
      <c r="L7706" s="348"/>
      <c r="M7706" s="346"/>
      <c r="N7706" s="346"/>
    </row>
    <row r="7707" spans="1:14" ht="20.100000000000001" customHeight="1">
      <c r="A7707" s="346"/>
      <c r="B7707" s="346"/>
      <c r="C7707" s="346"/>
      <c r="D7707" s="346"/>
      <c r="E7707" s="346"/>
      <c r="F7707" s="346"/>
      <c r="G7707" s="346"/>
      <c r="H7707" s="346"/>
      <c r="I7707" s="346"/>
      <c r="J7707" s="346"/>
      <c r="K7707" s="346"/>
      <c r="L7707" s="348"/>
      <c r="M7707" s="346"/>
      <c r="N7707" s="346"/>
    </row>
    <row r="7708" spans="1:14" ht="20.100000000000001" customHeight="1">
      <c r="A7708" s="346"/>
      <c r="B7708" s="346"/>
      <c r="C7708" s="346"/>
      <c r="D7708" s="346"/>
      <c r="E7708" s="347"/>
      <c r="F7708" s="346"/>
      <c r="G7708" s="346"/>
      <c r="H7708" s="346"/>
      <c r="I7708" s="346"/>
      <c r="J7708" s="346"/>
      <c r="K7708" s="346"/>
      <c r="L7708" s="348"/>
      <c r="M7708" s="346"/>
      <c r="N7708" s="346"/>
    </row>
    <row r="7709" spans="1:14" ht="20.100000000000001" customHeight="1">
      <c r="A7709" s="346"/>
      <c r="B7709" s="346"/>
      <c r="C7709" s="346"/>
      <c r="D7709" s="346"/>
      <c r="E7709" s="347"/>
      <c r="F7709" s="346"/>
      <c r="G7709" s="346"/>
      <c r="H7709" s="346"/>
      <c r="I7709" s="346"/>
      <c r="J7709" s="346"/>
      <c r="K7709" s="346"/>
      <c r="L7709" s="348"/>
      <c r="M7709" s="346"/>
      <c r="N7709" s="346"/>
    </row>
    <row r="7710" spans="1:14" ht="20.100000000000001" customHeight="1">
      <c r="A7710" s="346"/>
      <c r="B7710" s="346"/>
      <c r="C7710" s="346"/>
      <c r="D7710" s="346"/>
      <c r="E7710" s="347"/>
      <c r="F7710" s="346"/>
      <c r="G7710" s="346"/>
      <c r="H7710" s="346"/>
      <c r="I7710" s="346"/>
      <c r="J7710" s="346"/>
      <c r="K7710" s="346"/>
      <c r="L7710" s="348"/>
      <c r="M7710" s="346"/>
      <c r="N7710" s="346"/>
    </row>
    <row r="7711" spans="1:14" ht="20.100000000000001" customHeight="1">
      <c r="A7711" s="346"/>
      <c r="B7711" s="346"/>
      <c r="C7711" s="346"/>
      <c r="D7711" s="346"/>
      <c r="E7711" s="347"/>
      <c r="F7711" s="346"/>
      <c r="G7711" s="346"/>
      <c r="H7711" s="346"/>
      <c r="I7711" s="346"/>
      <c r="J7711" s="346"/>
      <c r="K7711" s="346"/>
      <c r="L7711" s="348"/>
      <c r="M7711" s="346"/>
      <c r="N7711" s="346"/>
    </row>
    <row r="7712" spans="1:14" ht="20.100000000000001" customHeight="1">
      <c r="A7712" s="346"/>
      <c r="B7712" s="346"/>
      <c r="C7712" s="346"/>
      <c r="D7712" s="346"/>
      <c r="E7712" s="347"/>
      <c r="F7712" s="346"/>
      <c r="G7712" s="346"/>
      <c r="H7712" s="346"/>
      <c r="I7712" s="346"/>
      <c r="J7712" s="346"/>
      <c r="K7712" s="346"/>
      <c r="L7712" s="348"/>
      <c r="M7712" s="346"/>
      <c r="N7712" s="346"/>
    </row>
    <row r="7713" spans="1:14" ht="20.100000000000001" customHeight="1">
      <c r="A7713" s="346"/>
      <c r="B7713" s="346"/>
      <c r="C7713" s="346"/>
      <c r="D7713" s="346"/>
      <c r="E7713" s="347"/>
      <c r="F7713" s="346"/>
      <c r="G7713" s="346"/>
      <c r="H7713" s="346"/>
      <c r="I7713" s="346"/>
      <c r="J7713" s="346"/>
      <c r="K7713" s="346"/>
      <c r="L7713" s="348"/>
      <c r="M7713" s="346"/>
      <c r="N7713" s="346"/>
    </row>
    <row r="7714" spans="1:14" ht="20.100000000000001" customHeight="1">
      <c r="A7714" s="346"/>
      <c r="B7714" s="346"/>
      <c r="C7714" s="346"/>
      <c r="D7714" s="346"/>
      <c r="E7714" s="347"/>
      <c r="F7714" s="346"/>
      <c r="G7714" s="346"/>
      <c r="H7714" s="346"/>
      <c r="I7714" s="346"/>
      <c r="J7714" s="346"/>
      <c r="K7714" s="346"/>
      <c r="L7714" s="348"/>
      <c r="M7714" s="346"/>
      <c r="N7714" s="346"/>
    </row>
    <row r="7715" spans="1:14" ht="20.100000000000001" customHeight="1">
      <c r="A7715" s="346"/>
      <c r="B7715" s="346"/>
      <c r="C7715" s="346"/>
      <c r="D7715" s="346"/>
      <c r="E7715" s="346"/>
      <c r="F7715" s="346"/>
      <c r="G7715" s="346"/>
      <c r="H7715" s="346"/>
      <c r="I7715" s="346"/>
      <c r="J7715" s="346"/>
      <c r="K7715" s="346"/>
      <c r="L7715" s="348"/>
      <c r="M7715" s="346"/>
      <c r="N7715" s="346"/>
    </row>
    <row r="7716" spans="1:14" ht="20.100000000000001" customHeight="1">
      <c r="A7716" s="346"/>
      <c r="B7716" s="346"/>
      <c r="C7716" s="346"/>
      <c r="D7716" s="346"/>
      <c r="E7716" s="346"/>
      <c r="F7716" s="346"/>
      <c r="G7716" s="346"/>
      <c r="H7716" s="346"/>
      <c r="I7716" s="346"/>
      <c r="J7716" s="346"/>
      <c r="K7716" s="346"/>
      <c r="L7716" s="348"/>
      <c r="M7716" s="346"/>
      <c r="N7716" s="346"/>
    </row>
    <row r="7717" spans="1:14" ht="20.100000000000001" customHeight="1">
      <c r="A7717" s="346"/>
      <c r="B7717" s="346"/>
      <c r="C7717" s="346"/>
      <c r="D7717" s="346"/>
      <c r="E7717" s="346"/>
      <c r="F7717" s="346"/>
      <c r="G7717" s="346"/>
      <c r="H7717" s="346"/>
      <c r="I7717" s="346"/>
      <c r="J7717" s="346"/>
      <c r="K7717" s="346"/>
      <c r="L7717" s="348"/>
      <c r="M7717" s="346"/>
      <c r="N7717" s="346"/>
    </row>
    <row r="7718" spans="1:14" ht="20.100000000000001" customHeight="1">
      <c r="A7718" s="346"/>
      <c r="B7718" s="346"/>
      <c r="C7718" s="346"/>
      <c r="D7718" s="346"/>
      <c r="E7718" s="346"/>
      <c r="F7718" s="346"/>
      <c r="G7718" s="346"/>
      <c r="H7718" s="346"/>
      <c r="I7718" s="346"/>
      <c r="J7718" s="346"/>
      <c r="K7718" s="346"/>
      <c r="L7718" s="348"/>
      <c r="M7718" s="346"/>
      <c r="N7718" s="346"/>
    </row>
    <row r="7719" spans="1:14" ht="20.100000000000001" customHeight="1">
      <c r="A7719" s="346"/>
      <c r="B7719" s="346"/>
      <c r="C7719" s="346"/>
      <c r="D7719" s="346"/>
      <c r="E7719" s="346"/>
      <c r="F7719" s="346"/>
      <c r="G7719" s="346"/>
      <c r="H7719" s="346"/>
      <c r="I7719" s="346"/>
      <c r="J7719" s="346"/>
      <c r="K7719" s="346"/>
      <c r="L7719" s="348"/>
      <c r="M7719" s="346"/>
      <c r="N7719" s="346"/>
    </row>
    <row r="7720" spans="1:14" ht="20.100000000000001" customHeight="1">
      <c r="A7720" s="346"/>
      <c r="B7720" s="346"/>
      <c r="C7720" s="346"/>
      <c r="D7720" s="346"/>
      <c r="E7720" s="346"/>
      <c r="F7720" s="346"/>
      <c r="G7720" s="346"/>
      <c r="H7720" s="346"/>
      <c r="I7720" s="346"/>
      <c r="J7720" s="346"/>
      <c r="K7720" s="346"/>
      <c r="L7720" s="348"/>
      <c r="M7720" s="346"/>
      <c r="N7720" s="346"/>
    </row>
    <row r="7721" spans="1:14" ht="20.100000000000001" customHeight="1">
      <c r="A7721" s="346"/>
      <c r="B7721" s="346"/>
      <c r="C7721" s="346"/>
      <c r="D7721" s="346"/>
      <c r="E7721" s="346"/>
      <c r="F7721" s="346"/>
      <c r="G7721" s="346"/>
      <c r="H7721" s="346"/>
      <c r="I7721" s="346"/>
      <c r="J7721" s="346"/>
      <c r="K7721" s="346"/>
      <c r="L7721" s="348"/>
      <c r="M7721" s="346"/>
      <c r="N7721" s="346"/>
    </row>
    <row r="7722" spans="1:14" ht="20.100000000000001" customHeight="1">
      <c r="A7722" s="346"/>
      <c r="B7722" s="346"/>
      <c r="C7722" s="346"/>
      <c r="D7722" s="346"/>
      <c r="E7722" s="346"/>
      <c r="F7722" s="346"/>
      <c r="G7722" s="346"/>
      <c r="H7722" s="346"/>
      <c r="I7722" s="346"/>
      <c r="J7722" s="346"/>
      <c r="K7722" s="346"/>
      <c r="L7722" s="348"/>
      <c r="M7722" s="346"/>
      <c r="N7722" s="346"/>
    </row>
    <row r="7723" spans="1:14" ht="20.100000000000001" customHeight="1">
      <c r="A7723" s="346"/>
      <c r="B7723" s="346"/>
      <c r="C7723" s="346"/>
      <c r="D7723" s="346"/>
      <c r="E7723" s="346"/>
      <c r="F7723" s="346"/>
      <c r="G7723" s="346"/>
      <c r="H7723" s="346"/>
      <c r="I7723" s="346"/>
      <c r="J7723" s="346"/>
      <c r="K7723" s="346"/>
      <c r="L7723" s="348"/>
      <c r="M7723" s="346"/>
      <c r="N7723" s="346"/>
    </row>
    <row r="7724" spans="1:14" ht="20.100000000000001" customHeight="1">
      <c r="A7724" s="346"/>
      <c r="B7724" s="346"/>
      <c r="C7724" s="346"/>
      <c r="D7724" s="346"/>
      <c r="E7724" s="346"/>
      <c r="F7724" s="346"/>
      <c r="G7724" s="346"/>
      <c r="H7724" s="346"/>
      <c r="I7724" s="346"/>
      <c r="J7724" s="346"/>
      <c r="K7724" s="346"/>
      <c r="L7724" s="348"/>
      <c r="M7724" s="346"/>
      <c r="N7724" s="346"/>
    </row>
    <row r="7725" spans="1:14" ht="20.100000000000001" customHeight="1">
      <c r="A7725" s="346"/>
      <c r="B7725" s="346"/>
      <c r="C7725" s="346"/>
      <c r="D7725" s="346"/>
      <c r="E7725" s="346"/>
      <c r="F7725" s="346"/>
      <c r="G7725" s="346"/>
      <c r="H7725" s="346"/>
      <c r="I7725" s="346"/>
      <c r="J7725" s="346"/>
      <c r="K7725" s="346"/>
      <c r="L7725" s="348"/>
      <c r="M7725" s="346"/>
      <c r="N7725" s="346"/>
    </row>
    <row r="7726" spans="1:14" ht="20.100000000000001" customHeight="1">
      <c r="A7726" s="346"/>
      <c r="B7726" s="346"/>
      <c r="C7726" s="346"/>
      <c r="D7726" s="346"/>
      <c r="E7726" s="346"/>
      <c r="F7726" s="346"/>
      <c r="G7726" s="346"/>
      <c r="H7726" s="346"/>
      <c r="I7726" s="346"/>
      <c r="J7726" s="346"/>
      <c r="K7726" s="346"/>
      <c r="L7726" s="348"/>
      <c r="M7726" s="346"/>
      <c r="N7726" s="346"/>
    </row>
    <row r="7727" spans="1:14" ht="20.100000000000001" customHeight="1">
      <c r="A7727" s="346"/>
      <c r="B7727" s="346"/>
      <c r="C7727" s="346"/>
      <c r="D7727" s="346"/>
      <c r="E7727" s="346"/>
      <c r="F7727" s="346"/>
      <c r="G7727" s="346"/>
      <c r="H7727" s="346"/>
      <c r="I7727" s="346"/>
      <c r="J7727" s="346"/>
      <c r="K7727" s="346"/>
      <c r="L7727" s="348"/>
      <c r="M7727" s="346"/>
      <c r="N7727" s="346"/>
    </row>
    <row r="7728" spans="1:14" ht="20.100000000000001" customHeight="1">
      <c r="A7728" s="346"/>
      <c r="B7728" s="346"/>
      <c r="C7728" s="346"/>
      <c r="D7728" s="346"/>
      <c r="E7728" s="346"/>
      <c r="F7728" s="346"/>
      <c r="G7728" s="346"/>
      <c r="H7728" s="346"/>
      <c r="I7728" s="346"/>
      <c r="J7728" s="346"/>
      <c r="K7728" s="346"/>
      <c r="L7728" s="348"/>
      <c r="M7728" s="346"/>
      <c r="N7728" s="346"/>
    </row>
    <row r="7729" spans="1:14" ht="20.100000000000001" customHeight="1">
      <c r="A7729" s="346"/>
      <c r="B7729" s="346"/>
      <c r="C7729" s="346"/>
      <c r="D7729" s="346"/>
      <c r="E7729" s="346"/>
      <c r="F7729" s="346"/>
      <c r="G7729" s="346"/>
      <c r="H7729" s="346"/>
      <c r="I7729" s="346"/>
      <c r="J7729" s="346"/>
      <c r="K7729" s="346"/>
      <c r="L7729" s="348"/>
      <c r="M7729" s="346"/>
      <c r="N7729" s="346"/>
    </row>
    <row r="7730" spans="1:14" ht="20.100000000000001" customHeight="1">
      <c r="A7730" s="346"/>
      <c r="B7730" s="346"/>
      <c r="C7730" s="346"/>
      <c r="D7730" s="346"/>
      <c r="E7730" s="346"/>
      <c r="F7730" s="346"/>
      <c r="G7730" s="346"/>
      <c r="H7730" s="346"/>
      <c r="I7730" s="346"/>
      <c r="J7730" s="346"/>
      <c r="K7730" s="346"/>
      <c r="L7730" s="348"/>
      <c r="M7730" s="346"/>
      <c r="N7730" s="346"/>
    </row>
    <row r="7731" spans="1:14" ht="20.100000000000001" customHeight="1">
      <c r="A7731" s="346"/>
      <c r="B7731" s="346"/>
      <c r="C7731" s="346"/>
      <c r="D7731" s="346"/>
      <c r="E7731" s="346"/>
      <c r="F7731" s="346"/>
      <c r="G7731" s="346"/>
      <c r="H7731" s="346"/>
      <c r="I7731" s="346"/>
      <c r="J7731" s="346"/>
      <c r="K7731" s="346"/>
      <c r="L7731" s="348"/>
      <c r="M7731" s="346"/>
      <c r="N7731" s="346"/>
    </row>
    <row r="7732" spans="1:14" ht="20.100000000000001" customHeight="1">
      <c r="A7732" s="346"/>
      <c r="B7732" s="346"/>
      <c r="C7732" s="346"/>
      <c r="D7732" s="346"/>
      <c r="E7732" s="346"/>
      <c r="F7732" s="346"/>
      <c r="G7732" s="346"/>
      <c r="H7732" s="346"/>
      <c r="I7732" s="346"/>
      <c r="J7732" s="346"/>
      <c r="K7732" s="346"/>
      <c r="L7732" s="348"/>
      <c r="M7732" s="346"/>
      <c r="N7732" s="346"/>
    </row>
    <row r="7733" spans="1:14" ht="20.100000000000001" customHeight="1">
      <c r="A7733" s="346"/>
      <c r="B7733" s="346"/>
      <c r="C7733" s="346"/>
      <c r="D7733" s="346"/>
      <c r="E7733" s="346"/>
      <c r="F7733" s="346"/>
      <c r="G7733" s="346"/>
      <c r="H7733" s="346"/>
      <c r="I7733" s="346"/>
      <c r="J7733" s="346"/>
      <c r="K7733" s="346"/>
      <c r="L7733" s="348"/>
      <c r="M7733" s="346"/>
      <c r="N7733" s="346"/>
    </row>
    <row r="7734" spans="1:14" ht="20.100000000000001" customHeight="1">
      <c r="A7734" s="346"/>
      <c r="B7734" s="346"/>
      <c r="C7734" s="346"/>
      <c r="D7734" s="346"/>
      <c r="E7734" s="346"/>
      <c r="F7734" s="346"/>
      <c r="G7734" s="346"/>
      <c r="H7734" s="346"/>
      <c r="I7734" s="346"/>
      <c r="J7734" s="346"/>
      <c r="K7734" s="346"/>
      <c r="L7734" s="348"/>
      <c r="M7734" s="346"/>
      <c r="N7734" s="346"/>
    </row>
    <row r="7735" spans="1:14" ht="20.100000000000001" customHeight="1">
      <c r="A7735" s="346"/>
      <c r="B7735" s="346"/>
      <c r="C7735" s="346"/>
      <c r="D7735" s="346"/>
      <c r="E7735" s="346"/>
      <c r="F7735" s="346"/>
      <c r="G7735" s="346"/>
      <c r="H7735" s="346"/>
      <c r="I7735" s="346"/>
      <c r="J7735" s="346"/>
      <c r="K7735" s="346"/>
      <c r="L7735" s="348"/>
      <c r="M7735" s="346"/>
      <c r="N7735" s="346"/>
    </row>
    <row r="7736" spans="1:14" ht="20.100000000000001" customHeight="1">
      <c r="A7736" s="346"/>
      <c r="B7736" s="346"/>
      <c r="C7736" s="346"/>
      <c r="D7736" s="346"/>
      <c r="E7736" s="347"/>
      <c r="F7736" s="346"/>
      <c r="G7736" s="346"/>
      <c r="H7736" s="346"/>
      <c r="I7736" s="346"/>
      <c r="J7736" s="346"/>
      <c r="K7736" s="346"/>
      <c r="L7736" s="348"/>
      <c r="M7736" s="346"/>
      <c r="N7736" s="346"/>
    </row>
    <row r="7737" spans="1:14" ht="20.100000000000001" customHeight="1">
      <c r="A7737" s="346"/>
      <c r="B7737" s="346"/>
      <c r="C7737" s="346"/>
      <c r="D7737" s="346"/>
      <c r="E7737" s="347"/>
      <c r="F7737" s="346"/>
      <c r="G7737" s="346"/>
      <c r="H7737" s="346"/>
      <c r="I7737" s="346"/>
      <c r="J7737" s="346"/>
      <c r="K7737" s="346"/>
      <c r="L7737" s="348"/>
      <c r="M7737" s="346"/>
      <c r="N7737" s="346"/>
    </row>
    <row r="7738" spans="1:14" ht="20.100000000000001" customHeight="1">
      <c r="A7738" s="346"/>
      <c r="B7738" s="346"/>
      <c r="C7738" s="346"/>
      <c r="D7738" s="346"/>
      <c r="E7738" s="347"/>
      <c r="F7738" s="346"/>
      <c r="G7738" s="346"/>
      <c r="H7738" s="346"/>
      <c r="I7738" s="346"/>
      <c r="J7738" s="346"/>
      <c r="K7738" s="346"/>
      <c r="L7738" s="348"/>
      <c r="M7738" s="346"/>
      <c r="N7738" s="346"/>
    </row>
    <row r="7739" spans="1:14" ht="20.100000000000001" customHeight="1">
      <c r="A7739" s="346"/>
      <c r="B7739" s="346"/>
      <c r="C7739" s="346"/>
      <c r="D7739" s="346"/>
      <c r="E7739" s="347"/>
      <c r="F7739" s="346"/>
      <c r="G7739" s="346"/>
      <c r="H7739" s="346"/>
      <c r="I7739" s="346"/>
      <c r="J7739" s="346"/>
      <c r="K7739" s="346"/>
      <c r="L7739" s="348"/>
      <c r="M7739" s="346"/>
      <c r="N7739" s="346"/>
    </row>
    <row r="7740" spans="1:14" ht="20.100000000000001" customHeight="1">
      <c r="A7740" s="346"/>
      <c r="B7740" s="346"/>
      <c r="C7740" s="346"/>
      <c r="D7740" s="346"/>
      <c r="E7740" s="347"/>
      <c r="F7740" s="346"/>
      <c r="G7740" s="346"/>
      <c r="H7740" s="346"/>
      <c r="I7740" s="346"/>
      <c r="J7740" s="346"/>
      <c r="K7740" s="346"/>
      <c r="L7740" s="348"/>
      <c r="M7740" s="346"/>
      <c r="N7740" s="346"/>
    </row>
    <row r="7741" spans="1:14" ht="20.100000000000001" customHeight="1">
      <c r="A7741" s="346"/>
      <c r="B7741" s="346"/>
      <c r="C7741" s="346"/>
      <c r="D7741" s="346"/>
      <c r="E7741" s="347"/>
      <c r="F7741" s="346"/>
      <c r="G7741" s="346"/>
      <c r="H7741" s="346"/>
      <c r="I7741" s="346"/>
      <c r="J7741" s="346"/>
      <c r="K7741" s="346"/>
      <c r="L7741" s="348"/>
      <c r="M7741" s="346"/>
      <c r="N7741" s="346"/>
    </row>
    <row r="7742" spans="1:14" ht="20.100000000000001" customHeight="1">
      <c r="A7742" s="346"/>
      <c r="B7742" s="346"/>
      <c r="C7742" s="346"/>
      <c r="D7742" s="346"/>
      <c r="E7742" s="346"/>
      <c r="F7742" s="346"/>
      <c r="G7742" s="346"/>
      <c r="H7742" s="346"/>
      <c r="I7742" s="346"/>
      <c r="J7742" s="346"/>
      <c r="K7742" s="346"/>
      <c r="L7742" s="348"/>
      <c r="M7742" s="346"/>
      <c r="N7742" s="346"/>
    </row>
    <row r="7743" spans="1:14" ht="20.100000000000001" customHeight="1">
      <c r="A7743" s="346"/>
      <c r="B7743" s="346"/>
      <c r="C7743" s="346"/>
      <c r="D7743" s="346"/>
      <c r="E7743" s="346"/>
      <c r="F7743" s="346"/>
      <c r="G7743" s="346"/>
      <c r="H7743" s="346"/>
      <c r="I7743" s="346"/>
      <c r="J7743" s="346"/>
      <c r="K7743" s="346"/>
      <c r="L7743" s="348"/>
      <c r="M7743" s="346"/>
      <c r="N7743" s="346"/>
    </row>
    <row r="7744" spans="1:14" ht="20.100000000000001" customHeight="1">
      <c r="A7744" s="346"/>
      <c r="B7744" s="346"/>
      <c r="C7744" s="346"/>
      <c r="D7744" s="346"/>
      <c r="E7744" s="346"/>
      <c r="F7744" s="346"/>
      <c r="G7744" s="346"/>
      <c r="H7744" s="346"/>
      <c r="I7744" s="346"/>
      <c r="J7744" s="346"/>
      <c r="K7744" s="346"/>
      <c r="L7744" s="348"/>
      <c r="M7744" s="346"/>
      <c r="N7744" s="346"/>
    </row>
    <row r="7745" spans="1:14" ht="20.100000000000001" customHeight="1">
      <c r="A7745" s="346"/>
      <c r="B7745" s="346"/>
      <c r="C7745" s="346"/>
      <c r="D7745" s="346"/>
      <c r="E7745" s="346"/>
      <c r="F7745" s="346"/>
      <c r="G7745" s="346"/>
      <c r="H7745" s="346"/>
      <c r="I7745" s="346"/>
      <c r="J7745" s="346"/>
      <c r="K7745" s="346"/>
      <c r="L7745" s="348"/>
      <c r="M7745" s="346"/>
      <c r="N7745" s="346"/>
    </row>
    <row r="7746" spans="1:14" ht="20.100000000000001" customHeight="1">
      <c r="A7746" s="346"/>
      <c r="B7746" s="346"/>
      <c r="C7746" s="346"/>
      <c r="D7746" s="346"/>
      <c r="E7746" s="346"/>
      <c r="F7746" s="346"/>
      <c r="G7746" s="346"/>
      <c r="H7746" s="346"/>
      <c r="I7746" s="346"/>
      <c r="J7746" s="346"/>
      <c r="K7746" s="346"/>
      <c r="L7746" s="348"/>
      <c r="M7746" s="346"/>
      <c r="N7746" s="346"/>
    </row>
    <row r="7747" spans="1:14" ht="20.100000000000001" customHeight="1">
      <c r="A7747" s="346"/>
      <c r="B7747" s="346"/>
      <c r="C7747" s="346"/>
      <c r="D7747" s="346"/>
      <c r="E7747" s="346"/>
      <c r="F7747" s="346"/>
      <c r="G7747" s="346"/>
      <c r="H7747" s="346"/>
      <c r="I7747" s="346"/>
      <c r="J7747" s="346"/>
      <c r="K7747" s="346"/>
      <c r="L7747" s="348"/>
      <c r="M7747" s="346"/>
      <c r="N7747" s="346"/>
    </row>
    <row r="7748" spans="1:14" ht="20.100000000000001" customHeight="1">
      <c r="A7748" s="346"/>
      <c r="B7748" s="346"/>
      <c r="C7748" s="346"/>
      <c r="D7748" s="346"/>
      <c r="E7748" s="346"/>
      <c r="F7748" s="346"/>
      <c r="G7748" s="346"/>
      <c r="H7748" s="346"/>
      <c r="I7748" s="346"/>
      <c r="J7748" s="346"/>
      <c r="K7748" s="346"/>
      <c r="L7748" s="348"/>
      <c r="M7748" s="346"/>
      <c r="N7748" s="346"/>
    </row>
    <row r="7749" spans="1:14" ht="20.100000000000001" customHeight="1">
      <c r="A7749" s="346"/>
      <c r="B7749" s="346"/>
      <c r="C7749" s="346"/>
      <c r="D7749" s="346"/>
      <c r="E7749" s="346"/>
      <c r="F7749" s="346"/>
      <c r="G7749" s="346"/>
      <c r="H7749" s="346"/>
      <c r="I7749" s="346"/>
      <c r="J7749" s="346"/>
      <c r="K7749" s="346"/>
      <c r="L7749" s="348"/>
      <c r="M7749" s="346"/>
      <c r="N7749" s="346"/>
    </row>
    <row r="7750" spans="1:14" ht="20.100000000000001" customHeight="1">
      <c r="A7750" s="346"/>
      <c r="B7750" s="346"/>
      <c r="C7750" s="346"/>
      <c r="D7750" s="346"/>
      <c r="E7750" s="346"/>
      <c r="F7750" s="346"/>
      <c r="G7750" s="346"/>
      <c r="H7750" s="346"/>
      <c r="I7750" s="346"/>
      <c r="J7750" s="346"/>
      <c r="K7750" s="346"/>
      <c r="L7750" s="348"/>
      <c r="M7750" s="346"/>
      <c r="N7750" s="346"/>
    </row>
    <row r="7751" spans="1:14" ht="20.100000000000001" customHeight="1">
      <c r="A7751" s="346"/>
      <c r="B7751" s="346"/>
      <c r="C7751" s="346"/>
      <c r="D7751" s="346"/>
      <c r="E7751" s="346"/>
      <c r="F7751" s="346"/>
      <c r="G7751" s="346"/>
      <c r="H7751" s="346"/>
      <c r="I7751" s="346"/>
      <c r="J7751" s="346"/>
      <c r="K7751" s="346"/>
      <c r="L7751" s="348"/>
      <c r="M7751" s="346"/>
      <c r="N7751" s="346"/>
    </row>
    <row r="7752" spans="1:14" ht="20.100000000000001" customHeight="1">
      <c r="A7752" s="346"/>
      <c r="B7752" s="346"/>
      <c r="C7752" s="346"/>
      <c r="D7752" s="346"/>
      <c r="E7752" s="346"/>
      <c r="F7752" s="346"/>
      <c r="G7752" s="346"/>
      <c r="H7752" s="346"/>
      <c r="I7752" s="346"/>
      <c r="J7752" s="346"/>
      <c r="K7752" s="346"/>
      <c r="L7752" s="348"/>
      <c r="M7752" s="346"/>
      <c r="N7752" s="346"/>
    </row>
    <row r="7753" spans="1:14" ht="20.100000000000001" customHeight="1">
      <c r="A7753" s="346"/>
      <c r="B7753" s="346"/>
      <c r="C7753" s="346"/>
      <c r="D7753" s="346"/>
      <c r="E7753" s="346"/>
      <c r="F7753" s="346"/>
      <c r="G7753" s="346"/>
      <c r="H7753" s="346"/>
      <c r="I7753" s="346"/>
      <c r="J7753" s="346"/>
      <c r="K7753" s="346"/>
      <c r="L7753" s="348"/>
      <c r="M7753" s="346"/>
      <c r="N7753" s="346"/>
    </row>
    <row r="7754" spans="1:14" ht="20.100000000000001" customHeight="1">
      <c r="A7754" s="346"/>
      <c r="B7754" s="346"/>
      <c r="C7754" s="346"/>
      <c r="D7754" s="346"/>
      <c r="E7754" s="346"/>
      <c r="F7754" s="346"/>
      <c r="G7754" s="346"/>
      <c r="H7754" s="346"/>
      <c r="I7754" s="346"/>
      <c r="J7754" s="346"/>
      <c r="K7754" s="346"/>
      <c r="L7754" s="348"/>
      <c r="M7754" s="346"/>
      <c r="N7754" s="346"/>
    </row>
    <row r="7755" spans="1:14" ht="20.100000000000001" customHeight="1">
      <c r="A7755" s="346"/>
      <c r="B7755" s="346"/>
      <c r="C7755" s="346"/>
      <c r="D7755" s="346"/>
      <c r="E7755" s="346"/>
      <c r="F7755" s="346"/>
      <c r="G7755" s="346"/>
      <c r="H7755" s="346"/>
      <c r="I7755" s="346"/>
      <c r="J7755" s="346"/>
      <c r="K7755" s="346"/>
      <c r="L7755" s="348"/>
      <c r="M7755" s="346"/>
      <c r="N7755" s="346"/>
    </row>
    <row r="7756" spans="1:14" ht="20.100000000000001" customHeight="1">
      <c r="A7756" s="346"/>
      <c r="B7756" s="346"/>
      <c r="C7756" s="346"/>
      <c r="D7756" s="346"/>
      <c r="E7756" s="346"/>
      <c r="F7756" s="346"/>
      <c r="G7756" s="346"/>
      <c r="H7756" s="346"/>
      <c r="I7756" s="346"/>
      <c r="J7756" s="346"/>
      <c r="K7756" s="346"/>
      <c r="L7756" s="348"/>
      <c r="M7756" s="346"/>
      <c r="N7756" s="346"/>
    </row>
    <row r="7757" spans="1:14" ht="20.100000000000001" customHeight="1">
      <c r="A7757" s="346"/>
      <c r="B7757" s="346"/>
      <c r="C7757" s="346"/>
      <c r="D7757" s="346"/>
      <c r="E7757" s="346"/>
      <c r="F7757" s="346"/>
      <c r="G7757" s="346"/>
      <c r="H7757" s="346"/>
      <c r="I7757" s="346"/>
      <c r="J7757" s="346"/>
      <c r="K7757" s="346"/>
      <c r="L7757" s="348"/>
      <c r="M7757" s="346"/>
      <c r="N7757" s="346"/>
    </row>
    <row r="7758" spans="1:14" ht="20.100000000000001" customHeight="1">
      <c r="A7758" s="346"/>
      <c r="B7758" s="346"/>
      <c r="C7758" s="346"/>
      <c r="D7758" s="346"/>
      <c r="E7758" s="346"/>
      <c r="F7758" s="346"/>
      <c r="G7758" s="346"/>
      <c r="H7758" s="346"/>
      <c r="I7758" s="346"/>
      <c r="J7758" s="346"/>
      <c r="K7758" s="346"/>
      <c r="L7758" s="348"/>
      <c r="M7758" s="346"/>
      <c r="N7758" s="346"/>
    </row>
    <row r="7759" spans="1:14" ht="20.100000000000001" customHeight="1">
      <c r="A7759" s="346"/>
      <c r="B7759" s="346"/>
      <c r="C7759" s="346"/>
      <c r="D7759" s="346"/>
      <c r="E7759" s="346"/>
      <c r="F7759" s="346"/>
      <c r="G7759" s="346"/>
      <c r="H7759" s="346"/>
      <c r="I7759" s="346"/>
      <c r="J7759" s="346"/>
      <c r="K7759" s="346"/>
      <c r="L7759" s="348"/>
      <c r="M7759" s="346"/>
      <c r="N7759" s="346"/>
    </row>
    <row r="7760" spans="1:14" ht="20.100000000000001" customHeight="1">
      <c r="A7760" s="346"/>
      <c r="B7760" s="346"/>
      <c r="C7760" s="346"/>
      <c r="D7760" s="346"/>
      <c r="E7760" s="346"/>
      <c r="F7760" s="346"/>
      <c r="G7760" s="346"/>
      <c r="H7760" s="346"/>
      <c r="I7760" s="346"/>
      <c r="J7760" s="346"/>
      <c r="K7760" s="346"/>
      <c r="L7760" s="348"/>
      <c r="M7760" s="346"/>
      <c r="N7760" s="346"/>
    </row>
    <row r="7761" spans="1:14" ht="20.100000000000001" customHeight="1">
      <c r="A7761" s="346"/>
      <c r="B7761" s="346"/>
      <c r="C7761" s="346"/>
      <c r="D7761" s="346"/>
      <c r="E7761" s="346"/>
      <c r="F7761" s="346"/>
      <c r="G7761" s="346"/>
      <c r="H7761" s="346"/>
      <c r="I7761" s="346"/>
      <c r="J7761" s="346"/>
      <c r="K7761" s="346"/>
      <c r="L7761" s="348"/>
      <c r="M7761" s="346"/>
      <c r="N7761" s="346"/>
    </row>
    <row r="7762" spans="1:14" ht="20.100000000000001" customHeight="1">
      <c r="A7762" s="346"/>
      <c r="B7762" s="346"/>
      <c r="C7762" s="346"/>
      <c r="D7762" s="346"/>
      <c r="E7762" s="346"/>
      <c r="F7762" s="346"/>
      <c r="G7762" s="346"/>
      <c r="H7762" s="346"/>
      <c r="I7762" s="346"/>
      <c r="J7762" s="346"/>
      <c r="K7762" s="346"/>
      <c r="L7762" s="348"/>
      <c r="M7762" s="346"/>
      <c r="N7762" s="346"/>
    </row>
    <row r="7763" spans="1:14" ht="20.100000000000001" customHeight="1">
      <c r="A7763" s="346"/>
      <c r="B7763" s="346"/>
      <c r="C7763" s="346"/>
      <c r="D7763" s="346"/>
      <c r="E7763" s="346"/>
      <c r="F7763" s="346"/>
      <c r="G7763" s="346"/>
      <c r="H7763" s="346"/>
      <c r="I7763" s="346"/>
      <c r="J7763" s="346"/>
      <c r="K7763" s="346"/>
      <c r="L7763" s="348"/>
      <c r="M7763" s="346"/>
      <c r="N7763" s="346"/>
    </row>
    <row r="7764" spans="1:14" ht="20.100000000000001" customHeight="1">
      <c r="A7764" s="346"/>
      <c r="B7764" s="346"/>
      <c r="C7764" s="346"/>
      <c r="D7764" s="346"/>
      <c r="E7764" s="346"/>
      <c r="F7764" s="346"/>
      <c r="G7764" s="346"/>
      <c r="H7764" s="346"/>
      <c r="I7764" s="346"/>
      <c r="J7764" s="346"/>
      <c r="K7764" s="346"/>
      <c r="L7764" s="348"/>
      <c r="M7764" s="346"/>
      <c r="N7764" s="346"/>
    </row>
    <row r="7765" spans="1:14" ht="20.100000000000001" customHeight="1">
      <c r="A7765" s="346"/>
      <c r="B7765" s="346"/>
      <c r="C7765" s="346"/>
      <c r="D7765" s="346"/>
      <c r="E7765" s="346"/>
      <c r="F7765" s="346"/>
      <c r="G7765" s="346"/>
      <c r="H7765" s="346"/>
      <c r="I7765" s="346"/>
      <c r="J7765" s="346"/>
      <c r="K7765" s="346"/>
      <c r="L7765" s="348"/>
      <c r="M7765" s="346"/>
      <c r="N7765" s="346"/>
    </row>
    <row r="7766" spans="1:14" ht="20.100000000000001" customHeight="1">
      <c r="A7766" s="346"/>
      <c r="B7766" s="346"/>
      <c r="C7766" s="346"/>
      <c r="D7766" s="346"/>
      <c r="E7766" s="346"/>
      <c r="F7766" s="346"/>
      <c r="G7766" s="346"/>
      <c r="H7766" s="346"/>
      <c r="I7766" s="346"/>
      <c r="J7766" s="346"/>
      <c r="K7766" s="346"/>
      <c r="L7766" s="348"/>
      <c r="M7766" s="346"/>
      <c r="N7766" s="346"/>
    </row>
    <row r="7767" spans="1:14" ht="20.100000000000001" customHeight="1">
      <c r="A7767" s="346"/>
      <c r="B7767" s="346"/>
      <c r="C7767" s="346"/>
      <c r="D7767" s="346"/>
      <c r="E7767" s="346"/>
      <c r="F7767" s="346"/>
      <c r="G7767" s="346"/>
      <c r="H7767" s="346"/>
      <c r="I7767" s="346"/>
      <c r="J7767" s="346"/>
      <c r="K7767" s="346"/>
      <c r="L7767" s="348"/>
      <c r="M7767" s="346"/>
      <c r="N7767" s="346"/>
    </row>
    <row r="7768" spans="1:14" ht="20.100000000000001" customHeight="1">
      <c r="A7768" s="346"/>
      <c r="B7768" s="346"/>
      <c r="C7768" s="346"/>
      <c r="D7768" s="346"/>
      <c r="E7768" s="346"/>
      <c r="F7768" s="346"/>
      <c r="G7768" s="346"/>
      <c r="H7768" s="346"/>
      <c r="I7768" s="346"/>
      <c r="J7768" s="346"/>
      <c r="K7768" s="346"/>
      <c r="L7768" s="348"/>
      <c r="M7768" s="346"/>
      <c r="N7768" s="346"/>
    </row>
    <row r="7769" spans="1:14" ht="20.100000000000001" customHeight="1">
      <c r="A7769" s="346"/>
      <c r="B7769" s="346"/>
      <c r="C7769" s="346"/>
      <c r="D7769" s="346"/>
      <c r="E7769" s="346"/>
      <c r="F7769" s="346"/>
      <c r="G7769" s="346"/>
      <c r="H7769" s="346"/>
      <c r="I7769" s="346"/>
      <c r="J7769" s="346"/>
      <c r="K7769" s="346"/>
      <c r="L7769" s="348"/>
      <c r="M7769" s="346"/>
      <c r="N7769" s="346"/>
    </row>
    <row r="7770" spans="1:14" ht="20.100000000000001" customHeight="1">
      <c r="A7770" s="346"/>
      <c r="B7770" s="346"/>
      <c r="C7770" s="346"/>
      <c r="D7770" s="346"/>
      <c r="E7770" s="346"/>
      <c r="F7770" s="346"/>
      <c r="G7770" s="346"/>
      <c r="H7770" s="346"/>
      <c r="I7770" s="346"/>
      <c r="J7770" s="346"/>
      <c r="K7770" s="346"/>
      <c r="L7770" s="348"/>
      <c r="M7770" s="346"/>
      <c r="N7770" s="346"/>
    </row>
    <row r="7771" spans="1:14" ht="20.100000000000001" customHeight="1">
      <c r="A7771" s="346"/>
      <c r="B7771" s="346"/>
      <c r="C7771" s="346"/>
      <c r="D7771" s="346"/>
      <c r="E7771" s="346"/>
      <c r="F7771" s="346"/>
      <c r="G7771" s="346"/>
      <c r="H7771" s="346"/>
      <c r="I7771" s="346"/>
      <c r="J7771" s="346"/>
      <c r="K7771" s="346"/>
      <c r="L7771" s="348"/>
      <c r="M7771" s="346"/>
      <c r="N7771" s="346"/>
    </row>
    <row r="7772" spans="1:14" ht="20.100000000000001" customHeight="1">
      <c r="A7772" s="346"/>
      <c r="B7772" s="346"/>
      <c r="C7772" s="346"/>
      <c r="D7772" s="346"/>
      <c r="E7772" s="346"/>
      <c r="F7772" s="346"/>
      <c r="G7772" s="346"/>
      <c r="H7772" s="346"/>
      <c r="I7772" s="346"/>
      <c r="J7772" s="346"/>
      <c r="K7772" s="346"/>
      <c r="L7772" s="348"/>
      <c r="M7772" s="346"/>
      <c r="N7772" s="346"/>
    </row>
    <row r="7773" spans="1:14" ht="20.100000000000001" customHeight="1">
      <c r="A7773" s="346"/>
      <c r="B7773" s="346"/>
      <c r="C7773" s="346"/>
      <c r="D7773" s="346"/>
      <c r="E7773" s="346"/>
      <c r="F7773" s="346"/>
      <c r="G7773" s="346"/>
      <c r="H7773" s="346"/>
      <c r="I7773" s="346"/>
      <c r="J7773" s="346"/>
      <c r="K7773" s="346"/>
      <c r="L7773" s="348"/>
      <c r="M7773" s="346"/>
      <c r="N7773" s="346"/>
    </row>
    <row r="7774" spans="1:14" ht="20.100000000000001" customHeight="1">
      <c r="A7774" s="346"/>
      <c r="B7774" s="346"/>
      <c r="C7774" s="346"/>
      <c r="D7774" s="346"/>
      <c r="E7774" s="346"/>
      <c r="F7774" s="346"/>
      <c r="G7774" s="346"/>
      <c r="H7774" s="346"/>
      <c r="I7774" s="346"/>
      <c r="J7774" s="346"/>
      <c r="K7774" s="346"/>
      <c r="L7774" s="348"/>
      <c r="M7774" s="346"/>
      <c r="N7774" s="346"/>
    </row>
    <row r="7775" spans="1:14" ht="20.100000000000001" customHeight="1">
      <c r="A7775" s="346"/>
      <c r="B7775" s="346"/>
      <c r="C7775" s="346"/>
      <c r="D7775" s="346"/>
      <c r="E7775" s="346"/>
      <c r="F7775" s="346"/>
      <c r="G7775" s="346"/>
      <c r="H7775" s="346"/>
      <c r="I7775" s="346"/>
      <c r="J7775" s="346"/>
      <c r="K7775" s="346"/>
      <c r="L7775" s="348"/>
      <c r="M7775" s="346"/>
      <c r="N7775" s="346"/>
    </row>
    <row r="7776" spans="1:14" ht="20.100000000000001" customHeight="1">
      <c r="A7776" s="346"/>
      <c r="B7776" s="346"/>
      <c r="C7776" s="346"/>
      <c r="D7776" s="346"/>
      <c r="E7776" s="346"/>
      <c r="F7776" s="346"/>
      <c r="G7776" s="346"/>
      <c r="H7776" s="346"/>
      <c r="I7776" s="346"/>
      <c r="J7776" s="346"/>
      <c r="K7776" s="346"/>
      <c r="L7776" s="348"/>
      <c r="M7776" s="346"/>
      <c r="N7776" s="346"/>
    </row>
    <row r="7777" spans="1:14" ht="20.100000000000001" customHeight="1">
      <c r="A7777" s="346"/>
      <c r="B7777" s="346"/>
      <c r="C7777" s="346"/>
      <c r="D7777" s="346"/>
      <c r="E7777" s="346"/>
      <c r="F7777" s="346"/>
      <c r="G7777" s="346"/>
      <c r="H7777" s="346"/>
      <c r="I7777" s="346"/>
      <c r="J7777" s="346"/>
      <c r="K7777" s="346"/>
      <c r="L7777" s="348"/>
      <c r="M7777" s="346"/>
      <c r="N7777" s="346"/>
    </row>
    <row r="7778" spans="1:14" ht="20.100000000000001" customHeight="1">
      <c r="A7778" s="346"/>
      <c r="B7778" s="346"/>
      <c r="C7778" s="346"/>
      <c r="D7778" s="346"/>
      <c r="E7778" s="346"/>
      <c r="F7778" s="346"/>
      <c r="G7778" s="346"/>
      <c r="H7778" s="346"/>
      <c r="I7778" s="346"/>
      <c r="J7778" s="346"/>
      <c r="K7778" s="346"/>
      <c r="L7778" s="348"/>
      <c r="M7778" s="346"/>
      <c r="N7778" s="346"/>
    </row>
    <row r="7779" spans="1:14" ht="20.100000000000001" customHeight="1">
      <c r="A7779" s="346"/>
      <c r="B7779" s="346"/>
      <c r="C7779" s="346"/>
      <c r="D7779" s="346"/>
      <c r="E7779" s="346"/>
      <c r="F7779" s="346"/>
      <c r="G7779" s="346"/>
      <c r="H7779" s="346"/>
      <c r="I7779" s="346"/>
      <c r="J7779" s="346"/>
      <c r="K7779" s="346"/>
      <c r="L7779" s="348"/>
      <c r="M7779" s="346"/>
      <c r="N7779" s="346"/>
    </row>
    <row r="7780" spans="1:14" ht="20.100000000000001" customHeight="1">
      <c r="A7780" s="346"/>
      <c r="B7780" s="346"/>
      <c r="C7780" s="346"/>
      <c r="D7780" s="346"/>
      <c r="E7780" s="346"/>
      <c r="F7780" s="346"/>
      <c r="G7780" s="346"/>
      <c r="H7780" s="346"/>
      <c r="I7780" s="346"/>
      <c r="J7780" s="346"/>
      <c r="K7780" s="346"/>
      <c r="L7780" s="348"/>
      <c r="M7780" s="346"/>
      <c r="N7780" s="346"/>
    </row>
    <row r="7781" spans="1:14" ht="20.100000000000001" customHeight="1">
      <c r="A7781" s="346"/>
      <c r="B7781" s="346"/>
      <c r="C7781" s="346"/>
      <c r="D7781" s="346"/>
      <c r="E7781" s="346"/>
      <c r="F7781" s="346"/>
      <c r="G7781" s="346"/>
      <c r="H7781" s="346"/>
      <c r="I7781" s="346"/>
      <c r="J7781" s="346"/>
      <c r="K7781" s="346"/>
      <c r="L7781" s="348"/>
      <c r="M7781" s="346"/>
      <c r="N7781" s="346"/>
    </row>
    <row r="7782" spans="1:14" ht="20.100000000000001" customHeight="1">
      <c r="A7782" s="346"/>
      <c r="B7782" s="346"/>
      <c r="C7782" s="346"/>
      <c r="D7782" s="346"/>
      <c r="E7782" s="346"/>
      <c r="F7782" s="346"/>
      <c r="G7782" s="346"/>
      <c r="H7782" s="346"/>
      <c r="I7782" s="346"/>
      <c r="J7782" s="346"/>
      <c r="K7782" s="346"/>
      <c r="L7782" s="348"/>
      <c r="M7782" s="346"/>
      <c r="N7782" s="346"/>
    </row>
    <row r="7783" spans="1:14" ht="20.100000000000001" customHeight="1">
      <c r="A7783" s="346"/>
      <c r="B7783" s="346"/>
      <c r="C7783" s="346"/>
      <c r="D7783" s="346"/>
      <c r="E7783" s="346"/>
      <c r="F7783" s="346"/>
      <c r="G7783" s="346"/>
      <c r="H7783" s="346"/>
      <c r="I7783" s="346"/>
      <c r="J7783" s="346"/>
      <c r="K7783" s="346"/>
      <c r="L7783" s="348"/>
      <c r="M7783" s="346"/>
      <c r="N7783" s="346"/>
    </row>
    <row r="7784" spans="1:14" ht="20.100000000000001" customHeight="1">
      <c r="A7784" s="346"/>
      <c r="B7784" s="346"/>
      <c r="C7784" s="346"/>
      <c r="D7784" s="346"/>
      <c r="E7784" s="346"/>
      <c r="F7784" s="346"/>
      <c r="G7784" s="346"/>
      <c r="H7784" s="346"/>
      <c r="I7784" s="346"/>
      <c r="J7784" s="346"/>
      <c r="K7784" s="346"/>
      <c r="L7784" s="348"/>
      <c r="M7784" s="346"/>
      <c r="N7784" s="346"/>
    </row>
    <row r="7785" spans="1:14" ht="20.100000000000001" customHeight="1">
      <c r="A7785" s="346"/>
      <c r="B7785" s="346"/>
      <c r="C7785" s="346"/>
      <c r="D7785" s="346"/>
      <c r="E7785" s="346"/>
      <c r="F7785" s="346"/>
      <c r="G7785" s="346"/>
      <c r="H7785" s="346"/>
      <c r="I7785" s="346"/>
      <c r="J7785" s="346"/>
      <c r="K7785" s="346"/>
      <c r="L7785" s="348"/>
      <c r="M7785" s="346"/>
      <c r="N7785" s="346"/>
    </row>
    <row r="7786" spans="1:14" ht="20.100000000000001" customHeight="1">
      <c r="A7786" s="346"/>
      <c r="B7786" s="346"/>
      <c r="C7786" s="346"/>
      <c r="D7786" s="346"/>
      <c r="E7786" s="346"/>
      <c r="F7786" s="346"/>
      <c r="G7786" s="346"/>
      <c r="H7786" s="346"/>
      <c r="I7786" s="346"/>
      <c r="J7786" s="346"/>
      <c r="K7786" s="346"/>
      <c r="L7786" s="348"/>
      <c r="M7786" s="346"/>
      <c r="N7786" s="346"/>
    </row>
    <row r="7787" spans="1:14" ht="20.100000000000001" customHeight="1">
      <c r="A7787" s="346"/>
      <c r="B7787" s="346"/>
      <c r="C7787" s="346"/>
      <c r="D7787" s="346"/>
      <c r="E7787" s="346"/>
      <c r="F7787" s="346"/>
      <c r="G7787" s="346"/>
      <c r="H7787" s="346"/>
      <c r="I7787" s="346"/>
      <c r="J7787" s="346"/>
      <c r="K7787" s="346"/>
      <c r="L7787" s="348"/>
      <c r="M7787" s="346"/>
      <c r="N7787" s="346"/>
    </row>
    <row r="7788" spans="1:14" ht="20.100000000000001" customHeight="1">
      <c r="A7788" s="346"/>
      <c r="B7788" s="346"/>
      <c r="C7788" s="346"/>
      <c r="D7788" s="346"/>
      <c r="E7788" s="346"/>
      <c r="F7788" s="346"/>
      <c r="G7788" s="346"/>
      <c r="H7788" s="346"/>
      <c r="I7788" s="346"/>
      <c r="J7788" s="346"/>
      <c r="K7788" s="346"/>
      <c r="L7788" s="348"/>
      <c r="M7788" s="346"/>
      <c r="N7788" s="346"/>
    </row>
    <row r="7789" spans="1:14" ht="20.100000000000001" customHeight="1">
      <c r="A7789" s="346"/>
      <c r="B7789" s="346"/>
      <c r="C7789" s="346"/>
      <c r="D7789" s="346"/>
      <c r="E7789" s="346"/>
      <c r="F7789" s="346"/>
      <c r="G7789" s="346"/>
      <c r="H7789" s="346"/>
      <c r="I7789" s="346"/>
      <c r="J7789" s="346"/>
      <c r="K7789" s="346"/>
      <c r="L7789" s="348"/>
      <c r="M7789" s="346"/>
      <c r="N7789" s="346"/>
    </row>
    <row r="7790" spans="1:14" ht="20.100000000000001" customHeight="1">
      <c r="A7790" s="346"/>
      <c r="B7790" s="346"/>
      <c r="C7790" s="346"/>
      <c r="D7790" s="346"/>
      <c r="E7790" s="346"/>
      <c r="F7790" s="346"/>
      <c r="G7790" s="346"/>
      <c r="H7790" s="346"/>
      <c r="I7790" s="346"/>
      <c r="J7790" s="346"/>
      <c r="K7790" s="346"/>
      <c r="L7790" s="348"/>
      <c r="M7790" s="346"/>
      <c r="N7790" s="346"/>
    </row>
    <row r="7791" spans="1:14" ht="20.100000000000001" customHeight="1">
      <c r="A7791" s="346"/>
      <c r="B7791" s="346"/>
      <c r="C7791" s="346"/>
      <c r="D7791" s="346"/>
      <c r="E7791" s="346"/>
      <c r="F7791" s="346"/>
      <c r="G7791" s="346"/>
      <c r="H7791" s="346"/>
      <c r="I7791" s="346"/>
      <c r="J7791" s="346"/>
      <c r="K7791" s="346"/>
      <c r="L7791" s="348"/>
      <c r="M7791" s="346"/>
      <c r="N7791" s="346"/>
    </row>
    <row r="7792" spans="1:14" ht="20.100000000000001" customHeight="1">
      <c r="A7792" s="346"/>
      <c r="B7792" s="346"/>
      <c r="C7792" s="346"/>
      <c r="D7792" s="346"/>
      <c r="E7792" s="346"/>
      <c r="F7792" s="346"/>
      <c r="G7792" s="346"/>
      <c r="H7792" s="346"/>
      <c r="I7792" s="346"/>
      <c r="J7792" s="346"/>
      <c r="K7792" s="346"/>
      <c r="L7792" s="348"/>
      <c r="M7792" s="346"/>
      <c r="N7792" s="346"/>
    </row>
    <row r="7793" spans="1:14" ht="20.100000000000001" customHeight="1">
      <c r="A7793" s="346"/>
      <c r="B7793" s="346"/>
      <c r="C7793" s="346"/>
      <c r="D7793" s="346"/>
      <c r="E7793" s="346"/>
      <c r="F7793" s="346"/>
      <c r="G7793" s="346"/>
      <c r="H7793" s="346"/>
      <c r="I7793" s="346"/>
      <c r="J7793" s="346"/>
      <c r="K7793" s="346"/>
      <c r="L7793" s="348"/>
      <c r="M7793" s="346"/>
      <c r="N7793" s="346"/>
    </row>
    <row r="7794" spans="1:14" ht="20.100000000000001" customHeight="1">
      <c r="A7794" s="346"/>
      <c r="B7794" s="346"/>
      <c r="C7794" s="346"/>
      <c r="D7794" s="346"/>
      <c r="E7794" s="346"/>
      <c r="F7794" s="346"/>
      <c r="G7794" s="346"/>
      <c r="H7794" s="346"/>
      <c r="I7794" s="346"/>
      <c r="J7794" s="346"/>
      <c r="K7794" s="346"/>
      <c r="L7794" s="348"/>
      <c r="M7794" s="346"/>
      <c r="N7794" s="346"/>
    </row>
    <row r="7795" spans="1:14" ht="20.100000000000001" customHeight="1">
      <c r="A7795" s="346"/>
      <c r="B7795" s="346"/>
      <c r="C7795" s="346"/>
      <c r="D7795" s="346"/>
      <c r="E7795" s="346"/>
      <c r="F7795" s="346"/>
      <c r="G7795" s="346"/>
      <c r="H7795" s="346"/>
      <c r="I7795" s="346"/>
      <c r="J7795" s="346"/>
      <c r="K7795" s="346"/>
      <c r="L7795" s="348"/>
      <c r="M7795" s="346"/>
      <c r="N7795" s="346"/>
    </row>
    <row r="7796" spans="1:14" ht="20.100000000000001" customHeight="1">
      <c r="A7796" s="346"/>
      <c r="B7796" s="346"/>
      <c r="C7796" s="346"/>
      <c r="D7796" s="346"/>
      <c r="E7796" s="346"/>
      <c r="F7796" s="346"/>
      <c r="G7796" s="346"/>
      <c r="H7796" s="346"/>
      <c r="I7796" s="346"/>
      <c r="J7796" s="346"/>
      <c r="K7796" s="346"/>
      <c r="L7796" s="348"/>
      <c r="M7796" s="346"/>
      <c r="N7796" s="346"/>
    </row>
    <row r="7797" spans="1:14" ht="20.100000000000001" customHeight="1">
      <c r="A7797" s="346"/>
      <c r="B7797" s="346"/>
      <c r="C7797" s="346"/>
      <c r="D7797" s="346"/>
      <c r="E7797" s="346"/>
      <c r="F7797" s="346"/>
      <c r="G7797" s="346"/>
      <c r="H7797" s="346"/>
      <c r="I7797" s="346"/>
      <c r="J7797" s="346"/>
      <c r="K7797" s="346"/>
      <c r="L7797" s="348"/>
      <c r="M7797" s="346"/>
      <c r="N7797" s="346"/>
    </row>
    <row r="7798" spans="1:14" ht="20.100000000000001" customHeight="1">
      <c r="A7798" s="346"/>
      <c r="B7798" s="346"/>
      <c r="C7798" s="346"/>
      <c r="D7798" s="346"/>
      <c r="E7798" s="346"/>
      <c r="F7798" s="346"/>
      <c r="G7798" s="346"/>
      <c r="H7798" s="346"/>
      <c r="I7798" s="346"/>
      <c r="J7798" s="346"/>
      <c r="K7798" s="346"/>
      <c r="L7798" s="348"/>
      <c r="M7798" s="346"/>
      <c r="N7798" s="346"/>
    </row>
    <row r="7799" spans="1:14" ht="20.100000000000001" customHeight="1">
      <c r="A7799" s="346"/>
      <c r="B7799" s="346"/>
      <c r="C7799" s="346"/>
      <c r="D7799" s="346"/>
      <c r="E7799" s="346"/>
      <c r="F7799" s="346"/>
      <c r="G7799" s="346"/>
      <c r="H7799" s="346"/>
      <c r="I7799" s="346"/>
      <c r="J7799" s="346"/>
      <c r="K7799" s="346"/>
      <c r="L7799" s="348"/>
      <c r="M7799" s="346"/>
      <c r="N7799" s="346"/>
    </row>
    <row r="7800" spans="1:14" ht="20.100000000000001" customHeight="1">
      <c r="A7800" s="346"/>
      <c r="B7800" s="346"/>
      <c r="C7800" s="346"/>
      <c r="D7800" s="346"/>
      <c r="E7800" s="346"/>
      <c r="F7800" s="346"/>
      <c r="G7800" s="346"/>
      <c r="H7800" s="346"/>
      <c r="I7800" s="346"/>
      <c r="J7800" s="346"/>
      <c r="K7800" s="346"/>
      <c r="L7800" s="348"/>
      <c r="M7800" s="346"/>
      <c r="N7800" s="346"/>
    </row>
    <row r="7801" spans="1:14" ht="20.100000000000001" customHeight="1">
      <c r="A7801" s="346"/>
      <c r="B7801" s="346"/>
      <c r="C7801" s="346"/>
      <c r="D7801" s="346"/>
      <c r="E7801" s="346"/>
      <c r="F7801" s="346"/>
      <c r="G7801" s="346"/>
      <c r="H7801" s="346"/>
      <c r="I7801" s="346"/>
      <c r="J7801" s="346"/>
      <c r="K7801" s="346"/>
      <c r="L7801" s="348"/>
      <c r="M7801" s="346"/>
      <c r="N7801" s="346"/>
    </row>
    <row r="7802" spans="1:14" ht="20.100000000000001" customHeight="1">
      <c r="A7802" s="346"/>
      <c r="B7802" s="346"/>
      <c r="C7802" s="346"/>
      <c r="D7802" s="346"/>
      <c r="E7802" s="346"/>
      <c r="F7802" s="346"/>
      <c r="G7802" s="346"/>
      <c r="H7802" s="346"/>
      <c r="I7802" s="346"/>
      <c r="J7802" s="346"/>
      <c r="K7802" s="346"/>
      <c r="L7802" s="348"/>
      <c r="M7802" s="346"/>
      <c r="N7802" s="346"/>
    </row>
    <row r="7803" spans="1:14" ht="20.100000000000001" customHeight="1">
      <c r="A7803" s="346"/>
      <c r="B7803" s="346"/>
      <c r="C7803" s="346"/>
      <c r="D7803" s="346"/>
      <c r="E7803" s="346"/>
      <c r="F7803" s="346"/>
      <c r="G7803" s="346"/>
      <c r="H7803" s="346"/>
      <c r="I7803" s="346"/>
      <c r="J7803" s="346"/>
      <c r="K7803" s="346"/>
      <c r="L7803" s="348"/>
      <c r="M7803" s="346"/>
      <c r="N7803" s="346"/>
    </row>
    <row r="7804" spans="1:14" ht="20.100000000000001" customHeight="1">
      <c r="A7804" s="346"/>
      <c r="B7804" s="346"/>
      <c r="C7804" s="346"/>
      <c r="D7804" s="346"/>
      <c r="E7804" s="346"/>
      <c r="F7804" s="346"/>
      <c r="G7804" s="346"/>
      <c r="H7804" s="346"/>
      <c r="I7804" s="346"/>
      <c r="J7804" s="346"/>
      <c r="K7804" s="346"/>
      <c r="L7804" s="348"/>
      <c r="M7804" s="346"/>
      <c r="N7804" s="346"/>
    </row>
    <row r="7805" spans="1:14" ht="20.100000000000001" customHeight="1">
      <c r="A7805" s="346"/>
      <c r="B7805" s="346"/>
      <c r="C7805" s="346"/>
      <c r="D7805" s="346"/>
      <c r="E7805" s="346"/>
      <c r="F7805" s="346"/>
      <c r="G7805" s="346"/>
      <c r="H7805" s="346"/>
      <c r="I7805" s="346"/>
      <c r="J7805" s="346"/>
      <c r="K7805" s="346"/>
      <c r="L7805" s="348"/>
      <c r="M7805" s="346"/>
      <c r="N7805" s="346"/>
    </row>
    <row r="7806" spans="1:14" ht="20.100000000000001" customHeight="1">
      <c r="A7806" s="346"/>
      <c r="B7806" s="346"/>
      <c r="C7806" s="346"/>
      <c r="D7806" s="346"/>
      <c r="E7806" s="346"/>
      <c r="F7806" s="346"/>
      <c r="G7806" s="346"/>
      <c r="H7806" s="346"/>
      <c r="I7806" s="346"/>
      <c r="J7806" s="346"/>
      <c r="K7806" s="346"/>
      <c r="L7806" s="348"/>
      <c r="M7806" s="346"/>
      <c r="N7806" s="346"/>
    </row>
    <row r="7807" spans="1:14" ht="20.100000000000001" customHeight="1">
      <c r="A7807" s="346"/>
      <c r="B7807" s="346"/>
      <c r="C7807" s="346"/>
      <c r="D7807" s="346"/>
      <c r="E7807" s="346"/>
      <c r="F7807" s="346"/>
      <c r="G7807" s="346"/>
      <c r="H7807" s="346"/>
      <c r="I7807" s="346"/>
      <c r="J7807" s="346"/>
      <c r="K7807" s="346"/>
      <c r="L7807" s="348"/>
      <c r="M7807" s="346"/>
      <c r="N7807" s="346"/>
    </row>
    <row r="7808" spans="1:14" ht="20.100000000000001" customHeight="1">
      <c r="A7808" s="346"/>
      <c r="B7808" s="346"/>
      <c r="C7808" s="346"/>
      <c r="D7808" s="346"/>
      <c r="E7808" s="347"/>
      <c r="F7808" s="346"/>
      <c r="G7808" s="346"/>
      <c r="H7808" s="346"/>
      <c r="I7808" s="346"/>
      <c r="J7808" s="346"/>
      <c r="K7808" s="346"/>
      <c r="L7808" s="348"/>
      <c r="M7808" s="346"/>
      <c r="N7808" s="346"/>
    </row>
    <row r="7809" spans="1:14" ht="20.100000000000001" customHeight="1">
      <c r="A7809" s="346"/>
      <c r="B7809" s="346"/>
      <c r="C7809" s="346"/>
      <c r="D7809" s="346"/>
      <c r="E7809" s="347"/>
      <c r="F7809" s="346"/>
      <c r="G7809" s="346"/>
      <c r="H7809" s="346"/>
      <c r="I7809" s="346"/>
      <c r="J7809" s="346"/>
      <c r="K7809" s="346"/>
      <c r="L7809" s="348"/>
      <c r="M7809" s="346"/>
      <c r="N7809" s="346"/>
    </row>
    <row r="7810" spans="1:14" ht="20.100000000000001" customHeight="1">
      <c r="A7810" s="346"/>
      <c r="B7810" s="346"/>
      <c r="C7810" s="346"/>
      <c r="D7810" s="346"/>
      <c r="E7810" s="347"/>
      <c r="F7810" s="346"/>
      <c r="G7810" s="346"/>
      <c r="H7810" s="346"/>
      <c r="I7810" s="346"/>
      <c r="J7810" s="346"/>
      <c r="K7810" s="346"/>
      <c r="L7810" s="348"/>
      <c r="M7810" s="346"/>
      <c r="N7810" s="346"/>
    </row>
    <row r="7811" spans="1:14" ht="20.100000000000001" customHeight="1">
      <c r="A7811" s="346"/>
      <c r="B7811" s="346"/>
      <c r="C7811" s="346"/>
      <c r="D7811" s="346"/>
      <c r="E7811" s="346"/>
      <c r="F7811" s="346"/>
      <c r="G7811" s="346"/>
      <c r="H7811" s="346"/>
      <c r="I7811" s="346"/>
      <c r="J7811" s="346"/>
      <c r="K7811" s="346"/>
      <c r="L7811" s="348"/>
      <c r="M7811" s="346"/>
      <c r="N7811" s="346"/>
    </row>
    <row r="7812" spans="1:14" ht="20.100000000000001" customHeight="1">
      <c r="A7812" s="346"/>
      <c r="B7812" s="346"/>
      <c r="C7812" s="346"/>
      <c r="D7812" s="346"/>
      <c r="E7812" s="346"/>
      <c r="F7812" s="346"/>
      <c r="G7812" s="346"/>
      <c r="H7812" s="346"/>
      <c r="I7812" s="346"/>
      <c r="J7812" s="346"/>
      <c r="K7812" s="346"/>
      <c r="L7812" s="348"/>
      <c r="M7812" s="346"/>
      <c r="N7812" s="346"/>
    </row>
    <row r="7813" spans="1:14" ht="20.100000000000001" customHeight="1">
      <c r="A7813" s="346"/>
      <c r="B7813" s="346"/>
      <c r="C7813" s="346"/>
      <c r="D7813" s="346"/>
      <c r="E7813" s="346"/>
      <c r="F7813" s="346"/>
      <c r="G7813" s="346"/>
      <c r="H7813" s="346"/>
      <c r="I7813" s="346"/>
      <c r="J7813" s="346"/>
      <c r="K7813" s="346"/>
      <c r="L7813" s="348"/>
      <c r="M7813" s="346"/>
      <c r="N7813" s="346"/>
    </row>
    <row r="7814" spans="1:14" ht="20.100000000000001" customHeight="1">
      <c r="A7814" s="346"/>
      <c r="B7814" s="346"/>
      <c r="C7814" s="346"/>
      <c r="D7814" s="346"/>
      <c r="E7814" s="347"/>
      <c r="F7814" s="346"/>
      <c r="G7814" s="346"/>
      <c r="H7814" s="346"/>
      <c r="I7814" s="346"/>
      <c r="J7814" s="346"/>
      <c r="K7814" s="346"/>
      <c r="L7814" s="348"/>
      <c r="M7814" s="346"/>
      <c r="N7814" s="346"/>
    </row>
    <row r="7815" spans="1:14" ht="20.100000000000001" customHeight="1">
      <c r="A7815" s="346"/>
      <c r="B7815" s="346"/>
      <c r="C7815" s="346"/>
      <c r="D7815" s="346"/>
      <c r="E7815" s="347"/>
      <c r="F7815" s="346"/>
      <c r="G7815" s="346"/>
      <c r="H7815" s="346"/>
      <c r="I7815" s="346"/>
      <c r="J7815" s="346"/>
      <c r="K7815" s="346"/>
      <c r="L7815" s="348"/>
      <c r="M7815" s="346"/>
      <c r="N7815" s="346"/>
    </row>
    <row r="7816" spans="1:14" ht="20.100000000000001" customHeight="1">
      <c r="A7816" s="346"/>
      <c r="B7816" s="346"/>
      <c r="C7816" s="346"/>
      <c r="D7816" s="346"/>
      <c r="E7816" s="347"/>
      <c r="F7816" s="346"/>
      <c r="G7816" s="346"/>
      <c r="H7816" s="346"/>
      <c r="I7816" s="346"/>
      <c r="J7816" s="346"/>
      <c r="K7816" s="346"/>
      <c r="L7816" s="348"/>
      <c r="M7816" s="346"/>
      <c r="N7816" s="346"/>
    </row>
    <row r="7817" spans="1:14" ht="20.100000000000001" customHeight="1">
      <c r="A7817" s="346"/>
      <c r="B7817" s="346"/>
      <c r="C7817" s="346"/>
      <c r="D7817" s="346"/>
      <c r="E7817" s="347"/>
      <c r="F7817" s="346"/>
      <c r="G7817" s="346"/>
      <c r="H7817" s="346"/>
      <c r="I7817" s="346"/>
      <c r="J7817" s="346"/>
      <c r="K7817" s="346"/>
      <c r="L7817" s="348"/>
      <c r="M7817" s="346"/>
      <c r="N7817" s="346"/>
    </row>
    <row r="7818" spans="1:14" ht="20.100000000000001" customHeight="1">
      <c r="A7818" s="346"/>
      <c r="B7818" s="346"/>
      <c r="C7818" s="346"/>
      <c r="D7818" s="346"/>
      <c r="E7818" s="346"/>
      <c r="F7818" s="346"/>
      <c r="G7818" s="346"/>
      <c r="H7818" s="346"/>
      <c r="I7818" s="346"/>
      <c r="J7818" s="346"/>
      <c r="K7818" s="346"/>
      <c r="L7818" s="348"/>
      <c r="M7818" s="346"/>
      <c r="N7818" s="346"/>
    </row>
    <row r="7819" spans="1:14" ht="20.100000000000001" customHeight="1">
      <c r="A7819" s="346"/>
      <c r="B7819" s="346"/>
      <c r="C7819" s="346"/>
      <c r="D7819" s="346"/>
      <c r="E7819" s="346"/>
      <c r="F7819" s="346"/>
      <c r="G7819" s="346"/>
      <c r="H7819" s="346"/>
      <c r="I7819" s="346"/>
      <c r="J7819" s="346"/>
      <c r="K7819" s="346"/>
      <c r="L7819" s="348"/>
      <c r="M7819" s="346"/>
      <c r="N7819" s="346"/>
    </row>
    <row r="7820" spans="1:14" ht="20.100000000000001" customHeight="1">
      <c r="A7820" s="346"/>
      <c r="B7820" s="346"/>
      <c r="C7820" s="346"/>
      <c r="D7820" s="346"/>
      <c r="E7820" s="346"/>
      <c r="F7820" s="346"/>
      <c r="G7820" s="346"/>
      <c r="H7820" s="346"/>
      <c r="I7820" s="346"/>
      <c r="J7820" s="346"/>
      <c r="K7820" s="346"/>
      <c r="L7820" s="348"/>
      <c r="M7820" s="346"/>
      <c r="N7820" s="346"/>
    </row>
    <row r="7821" spans="1:14" ht="20.100000000000001" customHeight="1">
      <c r="A7821" s="346"/>
      <c r="B7821" s="346"/>
      <c r="C7821" s="346"/>
      <c r="D7821" s="346"/>
      <c r="E7821" s="346"/>
      <c r="F7821" s="346"/>
      <c r="G7821" s="346"/>
      <c r="H7821" s="346"/>
      <c r="I7821" s="346"/>
      <c r="J7821" s="346"/>
      <c r="K7821" s="346"/>
      <c r="L7821" s="348"/>
      <c r="M7821" s="346"/>
      <c r="N7821" s="346"/>
    </row>
    <row r="7822" spans="1:14" ht="20.100000000000001" customHeight="1">
      <c r="A7822" s="346"/>
      <c r="B7822" s="346"/>
      <c r="C7822" s="346"/>
      <c r="D7822" s="346"/>
      <c r="E7822" s="346"/>
      <c r="F7822" s="346"/>
      <c r="G7822" s="346"/>
      <c r="H7822" s="346"/>
      <c r="I7822" s="346"/>
      <c r="J7822" s="346"/>
      <c r="K7822" s="346"/>
      <c r="L7822" s="348"/>
      <c r="M7822" s="346"/>
      <c r="N7822" s="346"/>
    </row>
    <row r="7823" spans="1:14" ht="20.100000000000001" customHeight="1">
      <c r="A7823" s="346"/>
      <c r="B7823" s="346"/>
      <c r="C7823" s="346"/>
      <c r="D7823" s="346"/>
      <c r="E7823" s="346"/>
      <c r="F7823" s="346"/>
      <c r="G7823" s="346"/>
      <c r="H7823" s="346"/>
      <c r="I7823" s="346"/>
      <c r="J7823" s="346"/>
      <c r="K7823" s="346"/>
      <c r="L7823" s="348"/>
      <c r="M7823" s="346"/>
      <c r="N7823" s="346"/>
    </row>
    <row r="7824" spans="1:14" ht="20.100000000000001" customHeight="1">
      <c r="A7824" s="346"/>
      <c r="B7824" s="346"/>
      <c r="C7824" s="346"/>
      <c r="D7824" s="346"/>
      <c r="E7824" s="346"/>
      <c r="F7824" s="346"/>
      <c r="G7824" s="346"/>
      <c r="H7824" s="346"/>
      <c r="I7824" s="346"/>
      <c r="J7824" s="346"/>
      <c r="K7824" s="346"/>
      <c r="L7824" s="348"/>
      <c r="M7824" s="346"/>
      <c r="N7824" s="346"/>
    </row>
    <row r="7825" spans="1:14" ht="20.100000000000001" customHeight="1">
      <c r="A7825" s="346"/>
      <c r="B7825" s="346"/>
      <c r="C7825" s="346"/>
      <c r="D7825" s="346"/>
      <c r="E7825" s="346"/>
      <c r="F7825" s="346"/>
      <c r="G7825" s="346"/>
      <c r="H7825" s="346"/>
      <c r="I7825" s="346"/>
      <c r="J7825" s="346"/>
      <c r="K7825" s="346"/>
      <c r="L7825" s="348"/>
      <c r="M7825" s="346"/>
      <c r="N7825" s="346"/>
    </row>
    <row r="7826" spans="1:14" ht="20.100000000000001" customHeight="1">
      <c r="A7826" s="346"/>
      <c r="B7826" s="346"/>
      <c r="C7826" s="346"/>
      <c r="D7826" s="346"/>
      <c r="E7826" s="346"/>
      <c r="F7826" s="346"/>
      <c r="G7826" s="346"/>
      <c r="H7826" s="346"/>
      <c r="I7826" s="346"/>
      <c r="J7826" s="346"/>
      <c r="K7826" s="346"/>
      <c r="L7826" s="348"/>
      <c r="M7826" s="346"/>
      <c r="N7826" s="346"/>
    </row>
    <row r="7827" spans="1:14" ht="20.100000000000001" customHeight="1">
      <c r="A7827" s="346"/>
      <c r="B7827" s="346"/>
      <c r="C7827" s="346"/>
      <c r="D7827" s="346"/>
      <c r="E7827" s="346"/>
      <c r="F7827" s="346"/>
      <c r="G7827" s="346"/>
      <c r="H7827" s="346"/>
      <c r="I7827" s="346"/>
      <c r="J7827" s="346"/>
      <c r="K7827" s="346"/>
      <c r="L7827" s="348"/>
      <c r="M7827" s="346"/>
      <c r="N7827" s="346"/>
    </row>
    <row r="7828" spans="1:14" ht="20.100000000000001" customHeight="1">
      <c r="A7828" s="346"/>
      <c r="B7828" s="346"/>
      <c r="C7828" s="346"/>
      <c r="D7828" s="346"/>
      <c r="E7828" s="346"/>
      <c r="F7828" s="346"/>
      <c r="G7828" s="346"/>
      <c r="H7828" s="346"/>
      <c r="I7828" s="346"/>
      <c r="J7828" s="346"/>
      <c r="K7828" s="346"/>
      <c r="L7828" s="348"/>
      <c r="M7828" s="346"/>
      <c r="N7828" s="346"/>
    </row>
    <row r="7829" spans="1:14" ht="20.100000000000001" customHeight="1">
      <c r="A7829" s="346"/>
      <c r="B7829" s="346"/>
      <c r="C7829" s="346"/>
      <c r="D7829" s="346"/>
      <c r="E7829" s="346"/>
      <c r="F7829" s="346"/>
      <c r="G7829" s="346"/>
      <c r="H7829" s="346"/>
      <c r="I7829" s="346"/>
      <c r="J7829" s="346"/>
      <c r="K7829" s="346"/>
      <c r="L7829" s="348"/>
      <c r="M7829" s="346"/>
      <c r="N7829" s="346"/>
    </row>
    <row r="7830" spans="1:14" ht="20.100000000000001" customHeight="1">
      <c r="A7830" s="346"/>
      <c r="B7830" s="346"/>
      <c r="C7830" s="346"/>
      <c r="D7830" s="346"/>
      <c r="E7830" s="346"/>
      <c r="F7830" s="346"/>
      <c r="G7830" s="346"/>
      <c r="H7830" s="346"/>
      <c r="I7830" s="346"/>
      <c r="J7830" s="346"/>
      <c r="K7830" s="346"/>
      <c r="L7830" s="348"/>
      <c r="M7830" s="346"/>
      <c r="N7830" s="346"/>
    </row>
    <row r="7831" spans="1:14" ht="20.100000000000001" customHeight="1">
      <c r="A7831" s="346"/>
      <c r="B7831" s="346"/>
      <c r="C7831" s="346"/>
      <c r="D7831" s="346"/>
      <c r="E7831" s="346"/>
      <c r="F7831" s="346"/>
      <c r="G7831" s="346"/>
      <c r="H7831" s="346"/>
      <c r="I7831" s="346"/>
      <c r="J7831" s="346"/>
      <c r="K7831" s="346"/>
      <c r="L7831" s="348"/>
      <c r="M7831" s="346"/>
      <c r="N7831" s="346"/>
    </row>
    <row r="7832" spans="1:14" ht="20.100000000000001" customHeight="1">
      <c r="A7832" s="346"/>
      <c r="B7832" s="346"/>
      <c r="C7832" s="346"/>
      <c r="D7832" s="346"/>
      <c r="E7832" s="346"/>
      <c r="F7832" s="346"/>
      <c r="G7832" s="346"/>
      <c r="H7832" s="346"/>
      <c r="I7832" s="346"/>
      <c r="J7832" s="346"/>
      <c r="K7832" s="346"/>
      <c r="L7832" s="348"/>
      <c r="M7832" s="346"/>
      <c r="N7832" s="346"/>
    </row>
    <row r="7833" spans="1:14" ht="20.100000000000001" customHeight="1">
      <c r="A7833" s="346"/>
      <c r="B7833" s="346"/>
      <c r="C7833" s="346"/>
      <c r="D7833" s="346"/>
      <c r="E7833" s="346"/>
      <c r="F7833" s="346"/>
      <c r="G7833" s="346"/>
      <c r="H7833" s="346"/>
      <c r="I7833" s="346"/>
      <c r="J7833" s="346"/>
      <c r="K7833" s="346"/>
      <c r="L7833" s="348"/>
      <c r="M7833" s="346"/>
      <c r="N7833" s="346"/>
    </row>
    <row r="7834" spans="1:14" ht="20.100000000000001" customHeight="1">
      <c r="A7834" s="346"/>
      <c r="B7834" s="346"/>
      <c r="C7834" s="346"/>
      <c r="D7834" s="346"/>
      <c r="E7834" s="346"/>
      <c r="F7834" s="346"/>
      <c r="G7834" s="346"/>
      <c r="H7834" s="346"/>
      <c r="I7834" s="346"/>
      <c r="J7834" s="346"/>
      <c r="K7834" s="346"/>
      <c r="L7834" s="348"/>
      <c r="M7834" s="346"/>
      <c r="N7834" s="346"/>
    </row>
    <row r="7835" spans="1:14" ht="20.100000000000001" customHeight="1">
      <c r="A7835" s="346"/>
      <c r="B7835" s="346"/>
      <c r="C7835" s="346"/>
      <c r="D7835" s="346"/>
      <c r="E7835" s="346"/>
      <c r="F7835" s="346"/>
      <c r="G7835" s="346"/>
      <c r="H7835" s="346"/>
      <c r="I7835" s="346"/>
      <c r="J7835" s="346"/>
      <c r="K7835" s="346"/>
      <c r="L7835" s="348"/>
      <c r="M7835" s="346"/>
      <c r="N7835" s="346"/>
    </row>
    <row r="7836" spans="1:14" ht="20.100000000000001" customHeight="1">
      <c r="A7836" s="346"/>
      <c r="B7836" s="346"/>
      <c r="C7836" s="346"/>
      <c r="D7836" s="346"/>
      <c r="E7836" s="346"/>
      <c r="F7836" s="346"/>
      <c r="G7836" s="346"/>
      <c r="H7836" s="346"/>
      <c r="I7836" s="346"/>
      <c r="J7836" s="346"/>
      <c r="K7836" s="346"/>
      <c r="L7836" s="348"/>
      <c r="M7836" s="346"/>
      <c r="N7836" s="346"/>
    </row>
    <row r="7837" spans="1:14" ht="20.100000000000001" customHeight="1">
      <c r="A7837" s="346"/>
      <c r="B7837" s="346"/>
      <c r="C7837" s="346"/>
      <c r="D7837" s="346"/>
      <c r="E7837" s="346"/>
      <c r="F7837" s="346"/>
      <c r="G7837" s="346"/>
      <c r="H7837" s="346"/>
      <c r="I7837" s="346"/>
      <c r="J7837" s="346"/>
      <c r="K7837" s="346"/>
      <c r="L7837" s="348"/>
      <c r="M7837" s="346"/>
      <c r="N7837" s="346"/>
    </row>
    <row r="7838" spans="1:14" ht="20.100000000000001" customHeight="1">
      <c r="A7838" s="346"/>
      <c r="B7838" s="346"/>
      <c r="C7838" s="346"/>
      <c r="D7838" s="346"/>
      <c r="E7838" s="346"/>
      <c r="F7838" s="346"/>
      <c r="G7838" s="346"/>
      <c r="H7838" s="346"/>
      <c r="I7838" s="346"/>
      <c r="J7838" s="346"/>
      <c r="K7838" s="346"/>
      <c r="L7838" s="348"/>
      <c r="M7838" s="346"/>
      <c r="N7838" s="346"/>
    </row>
    <row r="7839" spans="1:14" ht="20.100000000000001" customHeight="1">
      <c r="A7839" s="346"/>
      <c r="B7839" s="346"/>
      <c r="C7839" s="346"/>
      <c r="D7839" s="346"/>
      <c r="E7839" s="346"/>
      <c r="F7839" s="346"/>
      <c r="G7839" s="346"/>
      <c r="H7839" s="346"/>
      <c r="I7839" s="346"/>
      <c r="J7839" s="346"/>
      <c r="K7839" s="346"/>
      <c r="L7839" s="348"/>
      <c r="M7839" s="346"/>
      <c r="N7839" s="346"/>
    </row>
    <row r="7840" spans="1:14" ht="20.100000000000001" customHeight="1">
      <c r="A7840" s="346"/>
      <c r="B7840" s="346"/>
      <c r="C7840" s="346"/>
      <c r="D7840" s="346"/>
      <c r="E7840" s="346"/>
      <c r="F7840" s="346"/>
      <c r="G7840" s="346"/>
      <c r="H7840" s="346"/>
      <c r="I7840" s="346"/>
      <c r="J7840" s="346"/>
      <c r="K7840" s="346"/>
      <c r="L7840" s="348"/>
      <c r="M7840" s="346"/>
      <c r="N7840" s="346"/>
    </row>
    <row r="7841" spans="1:14" ht="20.100000000000001" customHeight="1">
      <c r="A7841" s="346"/>
      <c r="B7841" s="346"/>
      <c r="C7841" s="346"/>
      <c r="D7841" s="346"/>
      <c r="E7841" s="346"/>
      <c r="F7841" s="346"/>
      <c r="G7841" s="346"/>
      <c r="H7841" s="346"/>
      <c r="I7841" s="346"/>
      <c r="J7841" s="346"/>
      <c r="K7841" s="346"/>
      <c r="L7841" s="348"/>
      <c r="M7841" s="346"/>
      <c r="N7841" s="346"/>
    </row>
    <row r="7842" spans="1:14" ht="20.100000000000001" customHeight="1">
      <c r="A7842" s="346"/>
      <c r="B7842" s="346"/>
      <c r="C7842" s="346"/>
      <c r="D7842" s="346"/>
      <c r="E7842" s="346"/>
      <c r="F7842" s="346"/>
      <c r="G7842" s="346"/>
      <c r="H7842" s="346"/>
      <c r="I7842" s="346"/>
      <c r="J7842" s="346"/>
      <c r="K7842" s="346"/>
      <c r="L7842" s="348"/>
      <c r="M7842" s="346"/>
      <c r="N7842" s="346"/>
    </row>
    <row r="7843" spans="1:14" ht="20.100000000000001" customHeight="1">
      <c r="A7843" s="346"/>
      <c r="B7843" s="346"/>
      <c r="C7843" s="346"/>
      <c r="D7843" s="346"/>
      <c r="E7843" s="346"/>
      <c r="F7843" s="346"/>
      <c r="G7843" s="346"/>
      <c r="H7843" s="346"/>
      <c r="I7843" s="346"/>
      <c r="J7843" s="346"/>
      <c r="K7843" s="346"/>
      <c r="L7843" s="348"/>
      <c r="M7843" s="346"/>
      <c r="N7843" s="346"/>
    </row>
    <row r="7844" spans="1:14" ht="20.100000000000001" customHeight="1">
      <c r="A7844" s="346"/>
      <c r="B7844" s="346"/>
      <c r="C7844" s="346"/>
      <c r="D7844" s="346"/>
      <c r="E7844" s="346"/>
      <c r="F7844" s="346"/>
      <c r="G7844" s="346"/>
      <c r="H7844" s="346"/>
      <c r="I7844" s="346"/>
      <c r="J7844" s="346"/>
      <c r="K7844" s="346"/>
      <c r="L7844" s="348"/>
      <c r="M7844" s="346"/>
      <c r="N7844" s="346"/>
    </row>
    <row r="7845" spans="1:14" ht="20.100000000000001" customHeight="1">
      <c r="A7845" s="346"/>
      <c r="B7845" s="346"/>
      <c r="C7845" s="346"/>
      <c r="D7845" s="346"/>
      <c r="E7845" s="346"/>
      <c r="F7845" s="346"/>
      <c r="G7845" s="346"/>
      <c r="H7845" s="346"/>
      <c r="I7845" s="346"/>
      <c r="J7845" s="346"/>
      <c r="K7845" s="346"/>
      <c r="L7845" s="348"/>
      <c r="M7845" s="346"/>
      <c r="N7845" s="346"/>
    </row>
    <row r="7846" spans="1:14" ht="20.100000000000001" customHeight="1">
      <c r="A7846" s="346"/>
      <c r="B7846" s="346"/>
      <c r="C7846" s="346"/>
      <c r="D7846" s="346"/>
      <c r="E7846" s="346"/>
      <c r="F7846" s="346"/>
      <c r="G7846" s="346"/>
      <c r="H7846" s="346"/>
      <c r="I7846" s="346"/>
      <c r="J7846" s="346"/>
      <c r="K7846" s="346"/>
      <c r="L7846" s="348"/>
      <c r="M7846" s="346"/>
      <c r="N7846" s="346"/>
    </row>
    <row r="7847" spans="1:14" ht="20.100000000000001" customHeight="1">
      <c r="A7847" s="346"/>
      <c r="B7847" s="346"/>
      <c r="C7847" s="346"/>
      <c r="D7847" s="346"/>
      <c r="E7847" s="346"/>
      <c r="F7847" s="346"/>
      <c r="G7847" s="346"/>
      <c r="H7847" s="346"/>
      <c r="I7847" s="346"/>
      <c r="J7847" s="346"/>
      <c r="K7847" s="346"/>
      <c r="L7847" s="348"/>
      <c r="M7847" s="346"/>
      <c r="N7847" s="346"/>
    </row>
    <row r="7848" spans="1:14" ht="20.100000000000001" customHeight="1">
      <c r="A7848" s="346"/>
      <c r="B7848" s="346"/>
      <c r="C7848" s="346"/>
      <c r="D7848" s="346"/>
      <c r="E7848" s="346"/>
      <c r="F7848" s="346"/>
      <c r="G7848" s="346"/>
      <c r="H7848" s="346"/>
      <c r="I7848" s="346"/>
      <c r="J7848" s="346"/>
      <c r="K7848" s="346"/>
      <c r="L7848" s="348"/>
      <c r="M7848" s="346"/>
      <c r="N7848" s="346"/>
    </row>
    <row r="7849" spans="1:14" ht="20.100000000000001" customHeight="1">
      <c r="A7849" s="346"/>
      <c r="B7849" s="346"/>
      <c r="C7849" s="346"/>
      <c r="D7849" s="346"/>
      <c r="E7849" s="346"/>
      <c r="F7849" s="346"/>
      <c r="G7849" s="346"/>
      <c r="H7849" s="346"/>
      <c r="I7849" s="346"/>
      <c r="J7849" s="346"/>
      <c r="K7849" s="346"/>
      <c r="L7849" s="348"/>
      <c r="M7849" s="346"/>
      <c r="N7849" s="346"/>
    </row>
    <row r="7850" spans="1:14" ht="20.100000000000001" customHeight="1">
      <c r="A7850" s="346"/>
      <c r="B7850" s="346"/>
      <c r="C7850" s="346"/>
      <c r="D7850" s="346"/>
      <c r="E7850" s="346"/>
      <c r="F7850" s="346"/>
      <c r="G7850" s="346"/>
      <c r="H7850" s="346"/>
      <c r="I7850" s="346"/>
      <c r="J7850" s="346"/>
      <c r="K7850" s="346"/>
      <c r="L7850" s="348"/>
      <c r="M7850" s="346"/>
      <c r="N7850" s="346"/>
    </row>
    <row r="7851" spans="1:14" ht="20.100000000000001" customHeight="1">
      <c r="A7851" s="346"/>
      <c r="B7851" s="346"/>
      <c r="C7851" s="346"/>
      <c r="D7851" s="346"/>
      <c r="E7851" s="346"/>
      <c r="F7851" s="346"/>
      <c r="G7851" s="346"/>
      <c r="H7851" s="346"/>
      <c r="I7851" s="346"/>
      <c r="J7851" s="346"/>
      <c r="K7851" s="346"/>
      <c r="L7851" s="348"/>
      <c r="M7851" s="346"/>
      <c r="N7851" s="346"/>
    </row>
    <row r="7852" spans="1:14" ht="20.100000000000001" customHeight="1">
      <c r="A7852" s="346"/>
      <c r="B7852" s="346"/>
      <c r="C7852" s="346"/>
      <c r="D7852" s="346"/>
      <c r="E7852" s="346"/>
      <c r="F7852" s="346"/>
      <c r="G7852" s="346"/>
      <c r="H7852" s="346"/>
      <c r="I7852" s="346"/>
      <c r="J7852" s="346"/>
      <c r="K7852" s="346"/>
      <c r="L7852" s="348"/>
      <c r="M7852" s="346"/>
      <c r="N7852" s="346"/>
    </row>
    <row r="7853" spans="1:14" ht="20.100000000000001" customHeight="1">
      <c r="A7853" s="346"/>
      <c r="B7853" s="346"/>
      <c r="C7853" s="346"/>
      <c r="D7853" s="346"/>
      <c r="E7853" s="346"/>
      <c r="F7853" s="346"/>
      <c r="G7853" s="346"/>
      <c r="H7853" s="346"/>
      <c r="I7853" s="346"/>
      <c r="J7853" s="346"/>
      <c r="K7853" s="346"/>
      <c r="L7853" s="348"/>
      <c r="M7853" s="346"/>
      <c r="N7853" s="346"/>
    </row>
    <row r="7854" spans="1:14" ht="20.100000000000001" customHeight="1">
      <c r="A7854" s="346"/>
      <c r="B7854" s="346"/>
      <c r="C7854" s="346"/>
      <c r="D7854" s="346"/>
      <c r="E7854" s="346"/>
      <c r="F7854" s="346"/>
      <c r="G7854" s="346"/>
      <c r="H7854" s="346"/>
      <c r="I7854" s="346"/>
      <c r="J7854" s="346"/>
      <c r="K7854" s="346"/>
      <c r="L7854" s="348"/>
      <c r="M7854" s="346"/>
      <c r="N7854" s="346"/>
    </row>
    <row r="7855" spans="1:14" ht="20.100000000000001" customHeight="1">
      <c r="A7855" s="346"/>
      <c r="B7855" s="346"/>
      <c r="C7855" s="346"/>
      <c r="D7855" s="346"/>
      <c r="E7855" s="346"/>
      <c r="F7855" s="346"/>
      <c r="G7855" s="346"/>
      <c r="H7855" s="346"/>
      <c r="I7855" s="346"/>
      <c r="J7855" s="346"/>
      <c r="K7855" s="346"/>
      <c r="L7855" s="348"/>
      <c r="M7855" s="346"/>
      <c r="N7855" s="346"/>
    </row>
    <row r="7856" spans="1:14" ht="20.100000000000001" customHeight="1">
      <c r="A7856" s="346"/>
      <c r="B7856" s="346"/>
      <c r="C7856" s="346"/>
      <c r="D7856" s="346"/>
      <c r="E7856" s="346"/>
      <c r="F7856" s="346"/>
      <c r="G7856" s="346"/>
      <c r="H7856" s="346"/>
      <c r="I7856" s="346"/>
      <c r="J7856" s="346"/>
      <c r="K7856" s="346"/>
      <c r="L7856" s="348"/>
      <c r="M7856" s="346"/>
      <c r="N7856" s="346"/>
    </row>
    <row r="7857" spans="1:14" ht="20.100000000000001" customHeight="1">
      <c r="A7857" s="346"/>
      <c r="B7857" s="346"/>
      <c r="C7857" s="346"/>
      <c r="D7857" s="346"/>
      <c r="E7857" s="346"/>
      <c r="F7857" s="346"/>
      <c r="G7857" s="346"/>
      <c r="H7857" s="346"/>
      <c r="I7857" s="346"/>
      <c r="J7857" s="346"/>
      <c r="K7857" s="346"/>
      <c r="L7857" s="348"/>
      <c r="M7857" s="346"/>
      <c r="N7857" s="346"/>
    </row>
    <row r="7858" spans="1:14" ht="20.100000000000001" customHeight="1">
      <c r="A7858" s="346"/>
      <c r="B7858" s="346"/>
      <c r="C7858" s="346"/>
      <c r="D7858" s="346"/>
      <c r="E7858" s="346"/>
      <c r="F7858" s="346"/>
      <c r="G7858" s="346"/>
      <c r="H7858" s="346"/>
      <c r="I7858" s="346"/>
      <c r="J7858" s="346"/>
      <c r="K7858" s="346"/>
      <c r="L7858" s="348"/>
      <c r="M7858" s="346"/>
      <c r="N7858" s="346"/>
    </row>
    <row r="7859" spans="1:14" ht="20.100000000000001" customHeight="1">
      <c r="A7859" s="346"/>
      <c r="B7859" s="346"/>
      <c r="C7859" s="346"/>
      <c r="D7859" s="346"/>
      <c r="E7859" s="346"/>
      <c r="F7859" s="346"/>
      <c r="G7859" s="346"/>
      <c r="H7859" s="346"/>
      <c r="I7859" s="346"/>
      <c r="J7859" s="346"/>
      <c r="K7859" s="346"/>
      <c r="L7859" s="348"/>
      <c r="M7859" s="346"/>
      <c r="N7859" s="346"/>
    </row>
    <row r="7860" spans="1:14" ht="20.100000000000001" customHeight="1">
      <c r="A7860" s="346"/>
      <c r="B7860" s="346"/>
      <c r="C7860" s="346"/>
      <c r="D7860" s="346"/>
      <c r="E7860" s="346"/>
      <c r="F7860" s="346"/>
      <c r="G7860" s="346"/>
      <c r="H7860" s="346"/>
      <c r="I7860" s="346"/>
      <c r="J7860" s="346"/>
      <c r="K7860" s="346"/>
      <c r="L7860" s="348"/>
      <c r="M7860" s="346"/>
      <c r="N7860" s="346"/>
    </row>
    <row r="7861" spans="1:14" ht="20.100000000000001" customHeight="1">
      <c r="A7861" s="346"/>
      <c r="B7861" s="346"/>
      <c r="C7861" s="346"/>
      <c r="D7861" s="346"/>
      <c r="E7861" s="346"/>
      <c r="F7861" s="346"/>
      <c r="G7861" s="346"/>
      <c r="H7861" s="346"/>
      <c r="I7861" s="346"/>
      <c r="J7861" s="346"/>
      <c r="K7861" s="346"/>
      <c r="L7861" s="348"/>
      <c r="M7861" s="346"/>
      <c r="N7861" s="346"/>
    </row>
    <row r="7862" spans="1:14" ht="20.100000000000001" customHeight="1">
      <c r="A7862" s="346"/>
      <c r="B7862" s="346"/>
      <c r="C7862" s="346"/>
      <c r="D7862" s="346"/>
      <c r="E7862" s="346"/>
      <c r="F7862" s="346"/>
      <c r="G7862" s="346"/>
      <c r="H7862" s="346"/>
      <c r="I7862" s="346"/>
      <c r="J7862" s="346"/>
      <c r="K7862" s="346"/>
      <c r="L7862" s="348"/>
      <c r="M7862" s="346"/>
      <c r="N7862" s="346"/>
    </row>
    <row r="7863" spans="1:14" ht="20.100000000000001" customHeight="1">
      <c r="A7863" s="346"/>
      <c r="B7863" s="346"/>
      <c r="C7863" s="346"/>
      <c r="D7863" s="346"/>
      <c r="E7863" s="346"/>
      <c r="F7863" s="346"/>
      <c r="G7863" s="346"/>
      <c r="H7863" s="346"/>
      <c r="I7863" s="346"/>
      <c r="J7863" s="346"/>
      <c r="K7863" s="346"/>
      <c r="L7863" s="348"/>
      <c r="M7863" s="346"/>
      <c r="N7863" s="346"/>
    </row>
    <row r="7864" spans="1:14" ht="20.100000000000001" customHeight="1">
      <c r="A7864" s="346"/>
      <c r="B7864" s="346"/>
      <c r="C7864" s="346"/>
      <c r="D7864" s="346"/>
      <c r="E7864" s="346"/>
      <c r="F7864" s="346"/>
      <c r="G7864" s="346"/>
      <c r="H7864" s="346"/>
      <c r="I7864" s="346"/>
      <c r="J7864" s="346"/>
      <c r="K7864" s="346"/>
      <c r="L7864" s="348"/>
      <c r="M7864" s="346"/>
      <c r="N7864" s="346"/>
    </row>
    <row r="7865" spans="1:14" ht="20.100000000000001" customHeight="1">
      <c r="A7865" s="346"/>
      <c r="B7865" s="346"/>
      <c r="C7865" s="346"/>
      <c r="D7865" s="346"/>
      <c r="E7865" s="346"/>
      <c r="F7865" s="346"/>
      <c r="G7865" s="346"/>
      <c r="H7865" s="346"/>
      <c r="I7865" s="346"/>
      <c r="J7865" s="346"/>
      <c r="K7865" s="346"/>
      <c r="L7865" s="348"/>
      <c r="M7865" s="346"/>
      <c r="N7865" s="346"/>
    </row>
    <row r="7866" spans="1:14" ht="20.100000000000001" customHeight="1">
      <c r="A7866" s="346"/>
      <c r="B7866" s="346"/>
      <c r="C7866" s="346"/>
      <c r="D7866" s="346"/>
      <c r="E7866" s="346"/>
      <c r="F7866" s="346"/>
      <c r="G7866" s="346"/>
      <c r="H7866" s="346"/>
      <c r="I7866" s="346"/>
      <c r="J7866" s="346"/>
      <c r="K7866" s="346"/>
      <c r="L7866" s="348"/>
      <c r="M7866" s="346"/>
      <c r="N7866" s="346"/>
    </row>
    <row r="7867" spans="1:14" ht="20.100000000000001" customHeight="1">
      <c r="A7867" s="346"/>
      <c r="B7867" s="346"/>
      <c r="C7867" s="346"/>
      <c r="D7867" s="346"/>
      <c r="E7867" s="346"/>
      <c r="F7867" s="346"/>
      <c r="G7867" s="346"/>
      <c r="H7867" s="346"/>
      <c r="I7867" s="346"/>
      <c r="J7867" s="346"/>
      <c r="K7867" s="346"/>
      <c r="L7867" s="348"/>
      <c r="M7867" s="346"/>
      <c r="N7867" s="346"/>
    </row>
    <row r="7868" spans="1:14" ht="20.100000000000001" customHeight="1">
      <c r="A7868" s="346"/>
      <c r="B7868" s="346"/>
      <c r="C7868" s="346"/>
      <c r="D7868" s="346"/>
      <c r="E7868" s="346"/>
      <c r="F7868" s="346"/>
      <c r="G7868" s="346"/>
      <c r="H7868" s="346"/>
      <c r="I7868" s="346"/>
      <c r="J7868" s="346"/>
      <c r="K7868" s="346"/>
      <c r="L7868" s="348"/>
      <c r="M7868" s="346"/>
      <c r="N7868" s="346"/>
    </row>
    <row r="7869" spans="1:14" ht="20.100000000000001" customHeight="1">
      <c r="A7869" s="346"/>
      <c r="B7869" s="346"/>
      <c r="C7869" s="346"/>
      <c r="D7869" s="346"/>
      <c r="E7869" s="346"/>
      <c r="F7869" s="346"/>
      <c r="G7869" s="346"/>
      <c r="H7869" s="346"/>
      <c r="I7869" s="346"/>
      <c r="J7869" s="346"/>
      <c r="K7869" s="346"/>
      <c r="L7869" s="348"/>
      <c r="M7869" s="346"/>
      <c r="N7869" s="346"/>
    </row>
    <row r="7870" spans="1:14" ht="20.100000000000001" customHeight="1">
      <c r="A7870" s="346"/>
      <c r="B7870" s="346"/>
      <c r="C7870" s="346"/>
      <c r="D7870" s="346"/>
      <c r="E7870" s="346"/>
      <c r="F7870" s="346"/>
      <c r="G7870" s="346"/>
      <c r="H7870" s="346"/>
      <c r="I7870" s="346"/>
      <c r="J7870" s="346"/>
      <c r="K7870" s="346"/>
      <c r="L7870" s="348"/>
      <c r="M7870" s="346"/>
      <c r="N7870" s="346"/>
    </row>
    <row r="7871" spans="1:14" ht="20.100000000000001" customHeight="1">
      <c r="A7871" s="346"/>
      <c r="B7871" s="346"/>
      <c r="C7871" s="346"/>
      <c r="D7871" s="346"/>
      <c r="E7871" s="346"/>
      <c r="F7871" s="346"/>
      <c r="G7871" s="346"/>
      <c r="H7871" s="346"/>
      <c r="I7871" s="346"/>
      <c r="J7871" s="346"/>
      <c r="K7871" s="346"/>
      <c r="L7871" s="348"/>
      <c r="M7871" s="346"/>
      <c r="N7871" s="346"/>
    </row>
    <row r="7872" spans="1:14" ht="20.100000000000001" customHeight="1">
      <c r="A7872" s="346"/>
      <c r="B7872" s="346"/>
      <c r="C7872" s="346"/>
      <c r="D7872" s="346"/>
      <c r="E7872" s="346"/>
      <c r="F7872" s="346"/>
      <c r="G7872" s="346"/>
      <c r="H7872" s="346"/>
      <c r="I7872" s="346"/>
      <c r="J7872" s="346"/>
      <c r="K7872" s="346"/>
      <c r="L7872" s="348"/>
      <c r="M7872" s="346"/>
      <c r="N7872" s="346"/>
    </row>
    <row r="7873" spans="1:14" ht="20.100000000000001" customHeight="1">
      <c r="A7873" s="346"/>
      <c r="B7873" s="346"/>
      <c r="C7873" s="346"/>
      <c r="D7873" s="346"/>
      <c r="E7873" s="346"/>
      <c r="F7873" s="346"/>
      <c r="G7873" s="346"/>
      <c r="H7873" s="346"/>
      <c r="I7873" s="346"/>
      <c r="J7873" s="346"/>
      <c r="K7873" s="346"/>
      <c r="L7873" s="348"/>
      <c r="M7873" s="346"/>
      <c r="N7873" s="346"/>
    </row>
    <row r="7874" spans="1:14" ht="20.100000000000001" customHeight="1">
      <c r="A7874" s="346"/>
      <c r="B7874" s="346"/>
      <c r="C7874" s="346"/>
      <c r="D7874" s="346"/>
      <c r="E7874" s="346"/>
      <c r="F7874" s="346"/>
      <c r="G7874" s="346"/>
      <c r="H7874" s="346"/>
      <c r="I7874" s="346"/>
      <c r="J7874" s="346"/>
      <c r="K7874" s="346"/>
      <c r="L7874" s="348"/>
      <c r="M7874" s="346"/>
      <c r="N7874" s="346"/>
    </row>
    <row r="7875" spans="1:14" ht="20.100000000000001" customHeight="1">
      <c r="A7875" s="346"/>
      <c r="B7875" s="346"/>
      <c r="C7875" s="346"/>
      <c r="D7875" s="346"/>
      <c r="E7875" s="346"/>
      <c r="F7875" s="346"/>
      <c r="G7875" s="346"/>
      <c r="H7875" s="346"/>
      <c r="I7875" s="346"/>
      <c r="J7875" s="346"/>
      <c r="K7875" s="346"/>
      <c r="L7875" s="348"/>
      <c r="M7875" s="346"/>
      <c r="N7875" s="346"/>
    </row>
    <row r="7876" spans="1:14" ht="20.100000000000001" customHeight="1">
      <c r="A7876" s="346"/>
      <c r="B7876" s="346"/>
      <c r="C7876" s="346"/>
      <c r="D7876" s="346"/>
      <c r="E7876" s="346"/>
      <c r="F7876" s="346"/>
      <c r="G7876" s="346"/>
      <c r="H7876" s="346"/>
      <c r="I7876" s="346"/>
      <c r="J7876" s="346"/>
      <c r="K7876" s="346"/>
      <c r="L7876" s="348"/>
      <c r="M7876" s="346"/>
      <c r="N7876" s="346"/>
    </row>
    <row r="7877" spans="1:14" ht="20.100000000000001" customHeight="1">
      <c r="A7877" s="346"/>
      <c r="B7877" s="346"/>
      <c r="C7877" s="346"/>
      <c r="D7877" s="346"/>
      <c r="E7877" s="346"/>
      <c r="F7877" s="346"/>
      <c r="G7877" s="346"/>
      <c r="H7877" s="346"/>
      <c r="I7877" s="346"/>
      <c r="J7877" s="346"/>
      <c r="K7877" s="346"/>
      <c r="L7877" s="348"/>
      <c r="M7877" s="346"/>
      <c r="N7877" s="346"/>
    </row>
    <row r="7878" spans="1:14" ht="20.100000000000001" customHeight="1">
      <c r="A7878" s="346"/>
      <c r="B7878" s="346"/>
      <c r="C7878" s="346"/>
      <c r="D7878" s="346"/>
      <c r="E7878" s="346"/>
      <c r="F7878" s="346"/>
      <c r="G7878" s="346"/>
      <c r="H7878" s="346"/>
      <c r="I7878" s="346"/>
      <c r="J7878" s="346"/>
      <c r="K7878" s="346"/>
      <c r="L7878" s="348"/>
      <c r="M7878" s="346"/>
      <c r="N7878" s="346"/>
    </row>
    <row r="7879" spans="1:14" ht="20.100000000000001" customHeight="1">
      <c r="A7879" s="346"/>
      <c r="B7879" s="346"/>
      <c r="C7879" s="346"/>
      <c r="D7879" s="346"/>
      <c r="E7879" s="346"/>
      <c r="F7879" s="346"/>
      <c r="G7879" s="346"/>
      <c r="H7879" s="346"/>
      <c r="I7879" s="346"/>
      <c r="J7879" s="346"/>
      <c r="K7879" s="346"/>
      <c r="L7879" s="348"/>
      <c r="M7879" s="346"/>
      <c r="N7879" s="346"/>
    </row>
    <row r="7880" spans="1:14" ht="20.100000000000001" customHeight="1">
      <c r="A7880" s="346"/>
      <c r="B7880" s="346"/>
      <c r="C7880" s="346"/>
      <c r="D7880" s="346"/>
      <c r="E7880" s="346"/>
      <c r="F7880" s="346"/>
      <c r="G7880" s="346"/>
      <c r="H7880" s="346"/>
      <c r="I7880" s="346"/>
      <c r="J7880" s="346"/>
      <c r="K7880" s="346"/>
      <c r="L7880" s="348"/>
      <c r="M7880" s="346"/>
      <c r="N7880" s="346"/>
    </row>
    <row r="7881" spans="1:14" ht="20.100000000000001" customHeight="1">
      <c r="A7881" s="346"/>
      <c r="B7881" s="346"/>
      <c r="C7881" s="346"/>
      <c r="D7881" s="346"/>
      <c r="E7881" s="346"/>
      <c r="F7881" s="346"/>
      <c r="G7881" s="346"/>
      <c r="H7881" s="346"/>
      <c r="I7881" s="346"/>
      <c r="J7881" s="346"/>
      <c r="K7881" s="346"/>
      <c r="L7881" s="348"/>
      <c r="M7881" s="346"/>
      <c r="N7881" s="346"/>
    </row>
    <row r="7882" spans="1:14" ht="20.100000000000001" customHeight="1">
      <c r="A7882" s="346"/>
      <c r="B7882" s="346"/>
      <c r="C7882" s="346"/>
      <c r="D7882" s="346"/>
      <c r="E7882" s="346"/>
      <c r="F7882" s="346"/>
      <c r="G7882" s="346"/>
      <c r="H7882" s="346"/>
      <c r="I7882" s="346"/>
      <c r="J7882" s="346"/>
      <c r="K7882" s="346"/>
      <c r="L7882" s="348"/>
      <c r="M7882" s="346"/>
      <c r="N7882" s="346"/>
    </row>
    <row r="7883" spans="1:14" ht="20.100000000000001" customHeight="1">
      <c r="A7883" s="346"/>
      <c r="B7883" s="346"/>
      <c r="C7883" s="346"/>
      <c r="D7883" s="346"/>
      <c r="E7883" s="346"/>
      <c r="F7883" s="346"/>
      <c r="G7883" s="346"/>
      <c r="H7883" s="346"/>
      <c r="I7883" s="346"/>
      <c r="J7883" s="346"/>
      <c r="K7883" s="346"/>
      <c r="L7883" s="348"/>
      <c r="M7883" s="346"/>
      <c r="N7883" s="346"/>
    </row>
    <row r="7884" spans="1:14" ht="20.100000000000001" customHeight="1">
      <c r="A7884" s="346"/>
      <c r="B7884" s="346"/>
      <c r="C7884" s="346"/>
      <c r="D7884" s="346"/>
      <c r="E7884" s="346"/>
      <c r="F7884" s="346"/>
      <c r="G7884" s="346"/>
      <c r="H7884" s="346"/>
      <c r="I7884" s="346"/>
      <c r="J7884" s="346"/>
      <c r="K7884" s="346"/>
      <c r="L7884" s="348"/>
      <c r="M7884" s="346"/>
      <c r="N7884" s="346"/>
    </row>
    <row r="7885" spans="1:14" ht="20.100000000000001" customHeight="1">
      <c r="A7885" s="346"/>
      <c r="B7885" s="346"/>
      <c r="C7885" s="346"/>
      <c r="D7885" s="346"/>
      <c r="E7885" s="346"/>
      <c r="F7885" s="346"/>
      <c r="G7885" s="346"/>
      <c r="H7885" s="346"/>
      <c r="I7885" s="346"/>
      <c r="J7885" s="346"/>
      <c r="K7885" s="346"/>
      <c r="L7885" s="348"/>
      <c r="M7885" s="346"/>
      <c r="N7885" s="346"/>
    </row>
    <row r="7886" spans="1:14" ht="20.100000000000001" customHeight="1">
      <c r="A7886" s="346"/>
      <c r="B7886" s="346"/>
      <c r="C7886" s="346"/>
      <c r="D7886" s="346"/>
      <c r="E7886" s="346"/>
      <c r="F7886" s="346"/>
      <c r="G7886" s="346"/>
      <c r="H7886" s="346"/>
      <c r="I7886" s="346"/>
      <c r="J7886" s="346"/>
      <c r="K7886" s="346"/>
      <c r="L7886" s="348"/>
      <c r="M7886" s="346"/>
      <c r="N7886" s="346"/>
    </row>
    <row r="7887" spans="1:14" ht="20.100000000000001" customHeight="1">
      <c r="A7887" s="346"/>
      <c r="B7887" s="346"/>
      <c r="C7887" s="346"/>
      <c r="D7887" s="346"/>
      <c r="E7887" s="346"/>
      <c r="F7887" s="346"/>
      <c r="G7887" s="346"/>
      <c r="H7887" s="346"/>
      <c r="I7887" s="346"/>
      <c r="J7887" s="346"/>
      <c r="K7887" s="346"/>
      <c r="L7887" s="348"/>
      <c r="M7887" s="346"/>
      <c r="N7887" s="346"/>
    </row>
    <row r="7888" spans="1:14" ht="20.100000000000001" customHeight="1">
      <c r="A7888" s="346"/>
      <c r="B7888" s="346"/>
      <c r="C7888" s="346"/>
      <c r="D7888" s="346"/>
      <c r="E7888" s="346"/>
      <c r="F7888" s="346"/>
      <c r="G7888" s="346"/>
      <c r="H7888" s="346"/>
      <c r="I7888" s="346"/>
      <c r="J7888" s="346"/>
      <c r="K7888" s="346"/>
      <c r="L7888" s="348"/>
      <c r="M7888" s="346"/>
      <c r="N7888" s="346"/>
    </row>
    <row r="7889" spans="1:14" ht="20.100000000000001" customHeight="1">
      <c r="A7889" s="346"/>
      <c r="B7889" s="346"/>
      <c r="C7889" s="346"/>
      <c r="D7889" s="346"/>
      <c r="E7889" s="346"/>
      <c r="F7889" s="346"/>
      <c r="G7889" s="346"/>
      <c r="H7889" s="346"/>
      <c r="I7889" s="346"/>
      <c r="J7889" s="346"/>
      <c r="K7889" s="346"/>
      <c r="L7889" s="348"/>
      <c r="M7889" s="346"/>
      <c r="N7889" s="346"/>
    </row>
    <row r="7890" spans="1:14" ht="20.100000000000001" customHeight="1">
      <c r="A7890" s="346"/>
      <c r="B7890" s="346"/>
      <c r="C7890" s="346"/>
      <c r="D7890" s="346"/>
      <c r="E7890" s="346"/>
      <c r="F7890" s="346"/>
      <c r="G7890" s="346"/>
      <c r="H7890" s="346"/>
      <c r="I7890" s="346"/>
      <c r="J7890" s="346"/>
      <c r="K7890" s="346"/>
      <c r="L7890" s="348"/>
      <c r="M7890" s="346"/>
      <c r="N7890" s="346"/>
    </row>
    <row r="7891" spans="1:14" ht="20.100000000000001" customHeight="1">
      <c r="A7891" s="346"/>
      <c r="B7891" s="346"/>
      <c r="C7891" s="346"/>
      <c r="D7891" s="346"/>
      <c r="E7891" s="346"/>
      <c r="F7891" s="346"/>
      <c r="G7891" s="346"/>
      <c r="H7891" s="346"/>
      <c r="I7891" s="346"/>
      <c r="J7891" s="346"/>
      <c r="K7891" s="346"/>
      <c r="L7891" s="348"/>
      <c r="M7891" s="346"/>
      <c r="N7891" s="346"/>
    </row>
    <row r="7892" spans="1:14" ht="20.100000000000001" customHeight="1">
      <c r="A7892" s="346"/>
      <c r="B7892" s="346"/>
      <c r="C7892" s="346"/>
      <c r="D7892" s="346"/>
      <c r="E7892" s="346"/>
      <c r="F7892" s="346"/>
      <c r="G7892" s="346"/>
      <c r="H7892" s="346"/>
      <c r="I7892" s="346"/>
      <c r="J7892" s="346"/>
      <c r="K7892" s="346"/>
      <c r="L7892" s="348"/>
      <c r="M7892" s="346"/>
      <c r="N7892" s="346"/>
    </row>
    <row r="7893" spans="1:14" ht="20.100000000000001" customHeight="1">
      <c r="A7893" s="346"/>
      <c r="B7893" s="346"/>
      <c r="C7893" s="346"/>
      <c r="D7893" s="346"/>
      <c r="E7893" s="346"/>
      <c r="F7893" s="346"/>
      <c r="G7893" s="346"/>
      <c r="H7893" s="346"/>
      <c r="I7893" s="346"/>
      <c r="J7893" s="346"/>
      <c r="K7893" s="346"/>
      <c r="L7893" s="348"/>
      <c r="M7893" s="346"/>
      <c r="N7893" s="346"/>
    </row>
    <row r="7894" spans="1:14" ht="20.100000000000001" customHeight="1">
      <c r="A7894" s="346"/>
      <c r="B7894" s="346"/>
      <c r="C7894" s="346"/>
      <c r="D7894" s="346"/>
      <c r="E7894" s="346"/>
      <c r="F7894" s="346"/>
      <c r="G7894" s="346"/>
      <c r="H7894" s="346"/>
      <c r="I7894" s="346"/>
      <c r="J7894" s="346"/>
      <c r="K7894" s="346"/>
      <c r="L7894" s="348"/>
      <c r="M7894" s="346"/>
      <c r="N7894" s="346"/>
    </row>
    <row r="7895" spans="1:14" ht="20.100000000000001" customHeight="1">
      <c r="A7895" s="346"/>
      <c r="B7895" s="346"/>
      <c r="C7895" s="346"/>
      <c r="D7895" s="346"/>
      <c r="E7895" s="346"/>
      <c r="F7895" s="346"/>
      <c r="G7895" s="346"/>
      <c r="H7895" s="346"/>
      <c r="I7895" s="346"/>
      <c r="J7895" s="346"/>
      <c r="K7895" s="346"/>
      <c r="L7895" s="348"/>
      <c r="M7895" s="346"/>
      <c r="N7895" s="346"/>
    </row>
    <row r="7896" spans="1:14" ht="20.100000000000001" customHeight="1">
      <c r="A7896" s="346"/>
      <c r="B7896" s="346"/>
      <c r="C7896" s="346"/>
      <c r="D7896" s="346"/>
      <c r="E7896" s="346"/>
      <c r="F7896" s="346"/>
      <c r="G7896" s="346"/>
      <c r="H7896" s="346"/>
      <c r="I7896" s="346"/>
      <c r="J7896" s="346"/>
      <c r="K7896" s="346"/>
      <c r="L7896" s="348"/>
      <c r="M7896" s="346"/>
      <c r="N7896" s="346"/>
    </row>
    <row r="7897" spans="1:14" ht="20.100000000000001" customHeight="1">
      <c r="A7897" s="346"/>
      <c r="B7897" s="346"/>
      <c r="C7897" s="346"/>
      <c r="D7897" s="346"/>
      <c r="E7897" s="346"/>
      <c r="F7897" s="346"/>
      <c r="G7897" s="346"/>
      <c r="H7897" s="346"/>
      <c r="I7897" s="346"/>
      <c r="J7897" s="346"/>
      <c r="K7897" s="346"/>
      <c r="L7897" s="348"/>
      <c r="M7897" s="346"/>
      <c r="N7897" s="346"/>
    </row>
    <row r="7898" spans="1:14" ht="20.100000000000001" customHeight="1">
      <c r="A7898" s="346"/>
      <c r="B7898" s="346"/>
      <c r="C7898" s="346"/>
      <c r="D7898" s="346"/>
      <c r="E7898" s="346"/>
      <c r="F7898" s="346"/>
      <c r="G7898" s="346"/>
      <c r="H7898" s="346"/>
      <c r="I7898" s="346"/>
      <c r="J7898" s="346"/>
      <c r="K7898" s="346"/>
      <c r="L7898" s="348"/>
      <c r="M7898" s="346"/>
      <c r="N7898" s="346"/>
    </row>
    <row r="7899" spans="1:14" ht="20.100000000000001" customHeight="1">
      <c r="A7899" s="346"/>
      <c r="B7899" s="346"/>
      <c r="C7899" s="346"/>
      <c r="D7899" s="346"/>
      <c r="E7899" s="346"/>
      <c r="F7899" s="346"/>
      <c r="G7899" s="346"/>
      <c r="H7899" s="346"/>
      <c r="I7899" s="346"/>
      <c r="J7899" s="346"/>
      <c r="K7899" s="346"/>
      <c r="L7899" s="348"/>
      <c r="M7899" s="346"/>
      <c r="N7899" s="346"/>
    </row>
    <row r="7900" spans="1:14" ht="20.100000000000001" customHeight="1">
      <c r="A7900" s="346"/>
      <c r="B7900" s="346"/>
      <c r="C7900" s="346"/>
      <c r="D7900" s="346"/>
      <c r="E7900" s="346"/>
      <c r="F7900" s="346"/>
      <c r="G7900" s="346"/>
      <c r="H7900" s="346"/>
      <c r="I7900" s="346"/>
      <c r="J7900" s="346"/>
      <c r="K7900" s="346"/>
      <c r="L7900" s="348"/>
      <c r="M7900" s="346"/>
      <c r="N7900" s="346"/>
    </row>
    <row r="7901" spans="1:14" ht="20.100000000000001" customHeight="1">
      <c r="A7901" s="346"/>
      <c r="B7901" s="346"/>
      <c r="C7901" s="346"/>
      <c r="D7901" s="346"/>
      <c r="E7901" s="346"/>
      <c r="F7901" s="346"/>
      <c r="G7901" s="346"/>
      <c r="H7901" s="346"/>
      <c r="I7901" s="346"/>
      <c r="J7901" s="346"/>
      <c r="K7901" s="346"/>
      <c r="L7901" s="348"/>
      <c r="M7901" s="346"/>
      <c r="N7901" s="346"/>
    </row>
    <row r="7902" spans="1:14" ht="20.100000000000001" customHeight="1">
      <c r="A7902" s="346"/>
      <c r="B7902" s="346"/>
      <c r="C7902" s="346"/>
      <c r="D7902" s="346"/>
      <c r="E7902" s="346"/>
      <c r="F7902" s="346"/>
      <c r="G7902" s="346"/>
      <c r="H7902" s="346"/>
      <c r="I7902" s="346"/>
      <c r="J7902" s="346"/>
      <c r="K7902" s="346"/>
      <c r="L7902" s="348"/>
      <c r="M7902" s="346"/>
      <c r="N7902" s="346"/>
    </row>
    <row r="7903" spans="1:14" ht="20.100000000000001" customHeight="1">
      <c r="A7903" s="346"/>
      <c r="B7903" s="346"/>
      <c r="C7903" s="346"/>
      <c r="D7903" s="346"/>
      <c r="E7903" s="346"/>
      <c r="F7903" s="346"/>
      <c r="G7903" s="346"/>
      <c r="H7903" s="346"/>
      <c r="I7903" s="346"/>
      <c r="J7903" s="346"/>
      <c r="K7903" s="346"/>
      <c r="L7903" s="348"/>
      <c r="M7903" s="346"/>
      <c r="N7903" s="346"/>
    </row>
    <row r="7904" spans="1:14" ht="20.100000000000001" customHeight="1">
      <c r="A7904" s="346"/>
      <c r="B7904" s="346"/>
      <c r="C7904" s="346"/>
      <c r="D7904" s="346"/>
      <c r="E7904" s="346"/>
      <c r="F7904" s="346"/>
      <c r="G7904" s="346"/>
      <c r="H7904" s="346"/>
      <c r="I7904" s="346"/>
      <c r="J7904" s="346"/>
      <c r="K7904" s="346"/>
      <c r="L7904" s="348"/>
      <c r="M7904" s="346"/>
      <c r="N7904" s="346"/>
    </row>
    <row r="7905" spans="1:14" ht="20.100000000000001" customHeight="1">
      <c r="A7905" s="346"/>
      <c r="B7905" s="346"/>
      <c r="C7905" s="346"/>
      <c r="D7905" s="346"/>
      <c r="E7905" s="346"/>
      <c r="F7905" s="346"/>
      <c r="G7905" s="346"/>
      <c r="H7905" s="346"/>
      <c r="I7905" s="346"/>
      <c r="J7905" s="346"/>
      <c r="K7905" s="346"/>
      <c r="L7905" s="348"/>
      <c r="M7905" s="346"/>
      <c r="N7905" s="346"/>
    </row>
    <row r="7906" spans="1:14" ht="20.100000000000001" customHeight="1">
      <c r="A7906" s="346"/>
      <c r="B7906" s="346"/>
      <c r="C7906" s="346"/>
      <c r="D7906" s="346"/>
      <c r="E7906" s="346"/>
      <c r="F7906" s="346"/>
      <c r="G7906" s="346"/>
      <c r="H7906" s="346"/>
      <c r="I7906" s="346"/>
      <c r="J7906" s="346"/>
      <c r="K7906" s="346"/>
      <c r="L7906" s="348"/>
      <c r="M7906" s="346"/>
      <c r="N7906" s="346"/>
    </row>
    <row r="7907" spans="1:14" ht="20.100000000000001" customHeight="1">
      <c r="A7907" s="346"/>
      <c r="B7907" s="346"/>
      <c r="C7907" s="346"/>
      <c r="D7907" s="346"/>
      <c r="E7907" s="346"/>
      <c r="F7907" s="346"/>
      <c r="G7907" s="346"/>
      <c r="H7907" s="346"/>
      <c r="I7907" s="346"/>
      <c r="J7907" s="346"/>
      <c r="K7907" s="346"/>
      <c r="L7907" s="348"/>
      <c r="M7907" s="346"/>
      <c r="N7907" s="346"/>
    </row>
    <row r="7908" spans="1:14" ht="20.100000000000001" customHeight="1">
      <c r="A7908" s="346"/>
      <c r="B7908" s="346"/>
      <c r="C7908" s="346"/>
      <c r="D7908" s="346"/>
      <c r="E7908" s="346"/>
      <c r="F7908" s="346"/>
      <c r="G7908" s="346"/>
      <c r="H7908" s="346"/>
      <c r="I7908" s="346"/>
      <c r="J7908" s="346"/>
      <c r="K7908" s="346"/>
      <c r="L7908" s="348"/>
      <c r="M7908" s="346"/>
      <c r="N7908" s="346"/>
    </row>
    <row r="7909" spans="1:14" ht="20.100000000000001" customHeight="1">
      <c r="A7909" s="346"/>
      <c r="B7909" s="346"/>
      <c r="C7909" s="346"/>
      <c r="D7909" s="346"/>
      <c r="E7909" s="346"/>
      <c r="F7909" s="346"/>
      <c r="G7909" s="346"/>
      <c r="H7909" s="346"/>
      <c r="I7909" s="346"/>
      <c r="J7909" s="346"/>
      <c r="K7909" s="346"/>
      <c r="L7909" s="348"/>
      <c r="M7909" s="346"/>
      <c r="N7909" s="346"/>
    </row>
    <row r="7910" spans="1:14" ht="20.100000000000001" customHeight="1">
      <c r="A7910" s="346"/>
      <c r="B7910" s="346"/>
      <c r="C7910" s="346"/>
      <c r="D7910" s="346"/>
      <c r="E7910" s="346"/>
      <c r="F7910" s="346"/>
      <c r="G7910" s="346"/>
      <c r="H7910" s="346"/>
      <c r="I7910" s="346"/>
      <c r="J7910" s="346"/>
      <c r="K7910" s="346"/>
      <c r="L7910" s="348"/>
      <c r="M7910" s="346"/>
      <c r="N7910" s="346"/>
    </row>
    <row r="7911" spans="1:14" ht="20.100000000000001" customHeight="1">
      <c r="A7911" s="346"/>
      <c r="B7911" s="346"/>
      <c r="C7911" s="346"/>
      <c r="D7911" s="346"/>
      <c r="E7911" s="346"/>
      <c r="F7911" s="346"/>
      <c r="G7911" s="346"/>
      <c r="H7911" s="346"/>
      <c r="I7911" s="346"/>
      <c r="J7911" s="346"/>
      <c r="K7911" s="346"/>
      <c r="L7911" s="348"/>
      <c r="M7911" s="346"/>
      <c r="N7911" s="346"/>
    </row>
    <row r="7912" spans="1:14" ht="20.100000000000001" customHeight="1">
      <c r="A7912" s="346"/>
      <c r="B7912" s="346"/>
      <c r="C7912" s="346"/>
      <c r="D7912" s="346"/>
      <c r="E7912" s="346"/>
      <c r="F7912" s="346"/>
      <c r="G7912" s="346"/>
      <c r="H7912" s="346"/>
      <c r="I7912" s="346"/>
      <c r="J7912" s="346"/>
      <c r="K7912" s="346"/>
      <c r="L7912" s="348"/>
      <c r="M7912" s="346"/>
      <c r="N7912" s="346"/>
    </row>
    <row r="7913" spans="1:14" ht="20.100000000000001" customHeight="1">
      <c r="A7913" s="346"/>
      <c r="B7913" s="346"/>
      <c r="C7913" s="346"/>
      <c r="D7913" s="346"/>
      <c r="E7913" s="346"/>
      <c r="F7913" s="346"/>
      <c r="G7913" s="346"/>
      <c r="H7913" s="346"/>
      <c r="I7913" s="346"/>
      <c r="J7913" s="346"/>
      <c r="K7913" s="346"/>
      <c r="L7913" s="348"/>
      <c r="M7913" s="346"/>
      <c r="N7913" s="346"/>
    </row>
    <row r="7914" spans="1:14" ht="20.100000000000001" customHeight="1">
      <c r="A7914" s="346"/>
      <c r="B7914" s="346"/>
      <c r="C7914" s="346"/>
      <c r="D7914" s="346"/>
      <c r="E7914" s="346"/>
      <c r="F7914" s="346"/>
      <c r="G7914" s="346"/>
      <c r="H7914" s="346"/>
      <c r="I7914" s="346"/>
      <c r="J7914" s="346"/>
      <c r="K7914" s="346"/>
      <c r="L7914" s="348"/>
      <c r="M7914" s="346"/>
      <c r="N7914" s="346"/>
    </row>
    <row r="7915" spans="1:14" ht="20.100000000000001" customHeight="1">
      <c r="A7915" s="346"/>
      <c r="B7915" s="346"/>
      <c r="C7915" s="346"/>
      <c r="D7915" s="346"/>
      <c r="E7915" s="346"/>
      <c r="F7915" s="346"/>
      <c r="G7915" s="346"/>
      <c r="H7915" s="346"/>
      <c r="I7915" s="346"/>
      <c r="J7915" s="346"/>
      <c r="K7915" s="346"/>
      <c r="L7915" s="348"/>
      <c r="M7915" s="346"/>
      <c r="N7915" s="346"/>
    </row>
    <row r="7916" spans="1:14" ht="20.100000000000001" customHeight="1">
      <c r="A7916" s="346"/>
      <c r="B7916" s="346"/>
      <c r="C7916" s="346"/>
      <c r="D7916" s="346"/>
      <c r="E7916" s="346"/>
      <c r="F7916" s="346"/>
      <c r="G7916" s="346"/>
      <c r="H7916" s="346"/>
      <c r="I7916" s="346"/>
      <c r="J7916" s="346"/>
      <c r="K7916" s="346"/>
      <c r="L7916" s="348"/>
      <c r="M7916" s="346"/>
      <c r="N7916" s="346"/>
    </row>
    <row r="7917" spans="1:14" ht="20.100000000000001" customHeight="1">
      <c r="A7917" s="346"/>
      <c r="B7917" s="346"/>
      <c r="C7917" s="346"/>
      <c r="D7917" s="346"/>
      <c r="E7917" s="346"/>
      <c r="F7917" s="346"/>
      <c r="G7917" s="346"/>
      <c r="H7917" s="346"/>
      <c r="I7917" s="346"/>
      <c r="J7917" s="346"/>
      <c r="K7917" s="346"/>
      <c r="L7917" s="348"/>
      <c r="M7917" s="346"/>
      <c r="N7917" s="346"/>
    </row>
    <row r="7918" spans="1:14" ht="20.100000000000001" customHeight="1">
      <c r="A7918" s="346"/>
      <c r="B7918" s="346"/>
      <c r="C7918" s="346"/>
      <c r="D7918" s="346"/>
      <c r="E7918" s="346"/>
      <c r="F7918" s="346"/>
      <c r="G7918" s="346"/>
      <c r="H7918" s="346"/>
      <c r="I7918" s="346"/>
      <c r="J7918" s="346"/>
      <c r="K7918" s="346"/>
      <c r="L7918" s="348"/>
      <c r="M7918" s="346"/>
      <c r="N7918" s="346"/>
    </row>
    <row r="7919" spans="1:14" ht="20.100000000000001" customHeight="1">
      <c r="A7919" s="346"/>
      <c r="B7919" s="346"/>
      <c r="C7919" s="346"/>
      <c r="D7919" s="346"/>
      <c r="E7919" s="346"/>
      <c r="F7919" s="346"/>
      <c r="G7919" s="346"/>
      <c r="H7919" s="346"/>
      <c r="I7919" s="346"/>
      <c r="J7919" s="346"/>
      <c r="K7919" s="346"/>
      <c r="L7919" s="348"/>
      <c r="M7919" s="346"/>
      <c r="N7919" s="346"/>
    </row>
    <row r="7920" spans="1:14" ht="20.100000000000001" customHeight="1">
      <c r="A7920" s="346"/>
      <c r="B7920" s="346"/>
      <c r="C7920" s="346"/>
      <c r="D7920" s="346"/>
      <c r="E7920" s="346"/>
      <c r="F7920" s="346"/>
      <c r="G7920" s="346"/>
      <c r="H7920" s="346"/>
      <c r="I7920" s="346"/>
      <c r="J7920" s="346"/>
      <c r="K7920" s="346"/>
      <c r="L7920" s="348"/>
      <c r="M7920" s="346"/>
      <c r="N7920" s="346"/>
    </row>
    <row r="7921" spans="1:14" ht="20.100000000000001" customHeight="1">
      <c r="A7921" s="346"/>
      <c r="B7921" s="346"/>
      <c r="C7921" s="346"/>
      <c r="D7921" s="346"/>
      <c r="E7921" s="346"/>
      <c r="F7921" s="346"/>
      <c r="G7921" s="346"/>
      <c r="H7921" s="346"/>
      <c r="I7921" s="346"/>
      <c r="J7921" s="346"/>
      <c r="K7921" s="346"/>
      <c r="L7921" s="348"/>
      <c r="M7921" s="346"/>
      <c r="N7921" s="346"/>
    </row>
    <row r="7922" spans="1:14" ht="20.100000000000001" customHeight="1">
      <c r="A7922" s="346"/>
      <c r="B7922" s="346"/>
      <c r="C7922" s="346"/>
      <c r="D7922" s="346"/>
      <c r="E7922" s="346"/>
      <c r="F7922" s="346"/>
      <c r="G7922" s="346"/>
      <c r="H7922" s="346"/>
      <c r="I7922" s="346"/>
      <c r="J7922" s="346"/>
      <c r="K7922" s="346"/>
      <c r="L7922" s="348"/>
      <c r="M7922" s="346"/>
      <c r="N7922" s="346"/>
    </row>
    <row r="7923" spans="1:14" ht="20.100000000000001" customHeight="1">
      <c r="A7923" s="346"/>
      <c r="B7923" s="346"/>
      <c r="C7923" s="346"/>
      <c r="D7923" s="346"/>
      <c r="E7923" s="346"/>
      <c r="F7923" s="346"/>
      <c r="G7923" s="346"/>
      <c r="H7923" s="346"/>
      <c r="I7923" s="346"/>
      <c r="J7923" s="346"/>
      <c r="K7923" s="346"/>
      <c r="L7923" s="348"/>
      <c r="M7923" s="346"/>
      <c r="N7923" s="346"/>
    </row>
    <row r="7924" spans="1:14" ht="20.100000000000001" customHeight="1">
      <c r="A7924" s="346"/>
      <c r="B7924" s="346"/>
      <c r="C7924" s="346"/>
      <c r="D7924" s="346"/>
      <c r="E7924" s="346"/>
      <c r="F7924" s="346"/>
      <c r="G7924" s="346"/>
      <c r="H7924" s="346"/>
      <c r="I7924" s="346"/>
      <c r="J7924" s="346"/>
      <c r="K7924" s="346"/>
      <c r="L7924" s="348"/>
      <c r="M7924" s="346"/>
      <c r="N7924" s="346"/>
    </row>
    <row r="7925" spans="1:14" ht="20.100000000000001" customHeight="1">
      <c r="A7925" s="346"/>
      <c r="B7925" s="346"/>
      <c r="C7925" s="346"/>
      <c r="D7925" s="346"/>
      <c r="E7925" s="346"/>
      <c r="F7925" s="346"/>
      <c r="G7925" s="346"/>
      <c r="H7925" s="346"/>
      <c r="I7925" s="346"/>
      <c r="J7925" s="346"/>
      <c r="K7925" s="346"/>
      <c r="L7925" s="348"/>
      <c r="M7925" s="355"/>
      <c r="N7925" s="346"/>
    </row>
    <row r="7926" spans="1:14" ht="20.100000000000001" customHeight="1">
      <c r="A7926" s="346"/>
      <c r="B7926" s="346"/>
      <c r="C7926" s="346"/>
      <c r="D7926" s="346"/>
      <c r="E7926" s="346"/>
      <c r="F7926" s="346"/>
      <c r="G7926" s="346"/>
      <c r="H7926" s="346"/>
      <c r="I7926" s="346"/>
      <c r="J7926" s="346"/>
      <c r="K7926" s="346"/>
      <c r="L7926" s="348"/>
      <c r="M7926" s="355"/>
      <c r="N7926" s="346"/>
    </row>
    <row r="7927" spans="1:14" ht="20.100000000000001" customHeight="1">
      <c r="A7927" s="346"/>
      <c r="B7927" s="346"/>
      <c r="C7927" s="346"/>
      <c r="D7927" s="346"/>
      <c r="E7927" s="346"/>
      <c r="F7927" s="346"/>
      <c r="G7927" s="346"/>
      <c r="H7927" s="346"/>
      <c r="I7927" s="346"/>
      <c r="J7927" s="346"/>
      <c r="K7927" s="346"/>
      <c r="L7927" s="348"/>
      <c r="M7927" s="346"/>
      <c r="N7927" s="346"/>
    </row>
    <row r="7928" spans="1:14" ht="20.100000000000001" customHeight="1">
      <c r="A7928" s="346"/>
      <c r="B7928" s="346"/>
      <c r="C7928" s="346"/>
      <c r="D7928" s="346"/>
      <c r="E7928" s="346"/>
      <c r="F7928" s="346"/>
      <c r="G7928" s="346"/>
      <c r="H7928" s="346"/>
      <c r="I7928" s="346"/>
      <c r="J7928" s="346"/>
      <c r="K7928" s="346"/>
      <c r="L7928" s="348"/>
      <c r="M7928" s="346"/>
      <c r="N7928" s="346"/>
    </row>
    <row r="7929" spans="1:14" ht="20.100000000000001" customHeight="1">
      <c r="A7929" s="346"/>
      <c r="B7929" s="346"/>
      <c r="C7929" s="346"/>
      <c r="D7929" s="346"/>
      <c r="E7929" s="346"/>
      <c r="F7929" s="346"/>
      <c r="G7929" s="346"/>
      <c r="H7929" s="346"/>
      <c r="I7929" s="346"/>
      <c r="J7929" s="346"/>
      <c r="K7929" s="346"/>
      <c r="L7929" s="348"/>
      <c r="M7929" s="346"/>
      <c r="N7929" s="346"/>
    </row>
    <row r="7930" spans="1:14" ht="20.100000000000001" customHeight="1">
      <c r="A7930" s="346"/>
      <c r="B7930" s="346"/>
      <c r="C7930" s="346"/>
      <c r="D7930" s="346"/>
      <c r="E7930" s="346"/>
      <c r="F7930" s="346"/>
      <c r="G7930" s="346"/>
      <c r="H7930" s="346"/>
      <c r="I7930" s="346"/>
      <c r="J7930" s="346"/>
      <c r="K7930" s="346"/>
      <c r="L7930" s="348"/>
      <c r="M7930" s="346"/>
      <c r="N7930" s="346"/>
    </row>
    <row r="7931" spans="1:14" ht="20.100000000000001" customHeight="1">
      <c r="A7931" s="346"/>
      <c r="B7931" s="346"/>
      <c r="C7931" s="346"/>
      <c r="D7931" s="346"/>
      <c r="E7931" s="346"/>
      <c r="F7931" s="346"/>
      <c r="G7931" s="346"/>
      <c r="H7931" s="346"/>
      <c r="I7931" s="346"/>
      <c r="J7931" s="346"/>
      <c r="K7931" s="346"/>
      <c r="L7931" s="348"/>
      <c r="M7931" s="346"/>
      <c r="N7931" s="346"/>
    </row>
    <row r="7932" spans="1:14" ht="20.100000000000001" customHeight="1">
      <c r="A7932" s="346"/>
      <c r="B7932" s="346"/>
      <c r="C7932" s="346"/>
      <c r="D7932" s="346"/>
      <c r="E7932" s="346"/>
      <c r="F7932" s="346"/>
      <c r="G7932" s="346"/>
      <c r="H7932" s="346"/>
      <c r="I7932" s="346"/>
      <c r="J7932" s="346"/>
      <c r="K7932" s="346"/>
      <c r="L7932" s="348"/>
      <c r="M7932" s="346"/>
      <c r="N7932" s="346"/>
    </row>
    <row r="7933" spans="1:14" ht="20.100000000000001" customHeight="1">
      <c r="A7933" s="346"/>
      <c r="B7933" s="346"/>
      <c r="C7933" s="346"/>
      <c r="D7933" s="346"/>
      <c r="E7933" s="346"/>
      <c r="F7933" s="346"/>
      <c r="G7933" s="346"/>
      <c r="H7933" s="346"/>
      <c r="I7933" s="346"/>
      <c r="J7933" s="346"/>
      <c r="K7933" s="346"/>
      <c r="L7933" s="348"/>
      <c r="M7933" s="346"/>
      <c r="N7933" s="346"/>
    </row>
    <row r="7934" spans="1:14" ht="20.100000000000001" customHeight="1">
      <c r="A7934" s="346"/>
      <c r="B7934" s="346"/>
      <c r="C7934" s="346"/>
      <c r="D7934" s="346"/>
      <c r="E7934" s="347"/>
      <c r="F7934" s="346"/>
      <c r="G7934" s="346"/>
      <c r="H7934" s="346"/>
      <c r="I7934" s="346"/>
      <c r="J7934" s="346"/>
      <c r="K7934" s="346"/>
      <c r="L7934" s="348"/>
      <c r="M7934" s="346"/>
      <c r="N7934" s="346"/>
    </row>
    <row r="7935" spans="1:14" ht="20.100000000000001" customHeight="1">
      <c r="A7935" s="346"/>
      <c r="B7935" s="346"/>
      <c r="C7935" s="346"/>
      <c r="D7935" s="346"/>
      <c r="E7935" s="347"/>
      <c r="F7935" s="346"/>
      <c r="G7935" s="346"/>
      <c r="H7935" s="346"/>
      <c r="I7935" s="346"/>
      <c r="J7935" s="346"/>
      <c r="K7935" s="346"/>
      <c r="L7935" s="348"/>
      <c r="M7935" s="346"/>
      <c r="N7935" s="346"/>
    </row>
    <row r="7936" spans="1:14" ht="20.100000000000001" customHeight="1">
      <c r="A7936" s="346"/>
      <c r="B7936" s="346"/>
      <c r="C7936" s="346"/>
      <c r="D7936" s="346"/>
      <c r="E7936" s="347"/>
      <c r="F7936" s="346"/>
      <c r="G7936" s="346"/>
      <c r="H7936" s="346"/>
      <c r="I7936" s="346"/>
      <c r="J7936" s="346"/>
      <c r="K7936" s="346"/>
      <c r="L7936" s="348"/>
      <c r="M7936" s="346"/>
      <c r="N7936" s="346"/>
    </row>
    <row r="7937" spans="1:14" ht="20.100000000000001" customHeight="1">
      <c r="A7937" s="346"/>
      <c r="B7937" s="346"/>
      <c r="C7937" s="346"/>
      <c r="D7937" s="346"/>
      <c r="E7937" s="346"/>
      <c r="F7937" s="346"/>
      <c r="G7937" s="346"/>
      <c r="H7937" s="346"/>
      <c r="I7937" s="346"/>
      <c r="J7937" s="346"/>
      <c r="K7937" s="346"/>
      <c r="L7937" s="348"/>
      <c r="M7937" s="346"/>
      <c r="N7937" s="346"/>
    </row>
    <row r="7938" spans="1:14" ht="20.100000000000001" customHeight="1">
      <c r="A7938" s="346"/>
      <c r="B7938" s="346"/>
      <c r="C7938" s="346"/>
      <c r="D7938" s="346"/>
      <c r="E7938" s="346"/>
      <c r="F7938" s="346"/>
      <c r="G7938" s="346"/>
      <c r="H7938" s="346"/>
      <c r="I7938" s="346"/>
      <c r="J7938" s="346"/>
      <c r="K7938" s="346"/>
      <c r="L7938" s="348"/>
      <c r="M7938" s="346"/>
      <c r="N7938" s="346"/>
    </row>
    <row r="7939" spans="1:14" ht="20.100000000000001" customHeight="1">
      <c r="A7939" s="346"/>
      <c r="B7939" s="346"/>
      <c r="C7939" s="346"/>
      <c r="D7939" s="346"/>
      <c r="E7939" s="346"/>
      <c r="F7939" s="346"/>
      <c r="G7939" s="346"/>
      <c r="H7939" s="346"/>
      <c r="I7939" s="346"/>
      <c r="J7939" s="346"/>
      <c r="K7939" s="346"/>
      <c r="L7939" s="348"/>
      <c r="M7939" s="346"/>
      <c r="N7939" s="346"/>
    </row>
    <row r="7940" spans="1:14" ht="20.100000000000001" customHeight="1">
      <c r="A7940" s="346"/>
      <c r="B7940" s="346"/>
      <c r="C7940" s="346"/>
      <c r="D7940" s="346"/>
      <c r="E7940" s="346"/>
      <c r="F7940" s="346"/>
      <c r="G7940" s="346"/>
      <c r="H7940" s="346"/>
      <c r="I7940" s="346"/>
      <c r="J7940" s="346"/>
      <c r="K7940" s="346"/>
      <c r="L7940" s="348"/>
      <c r="M7940" s="346"/>
      <c r="N7940" s="346"/>
    </row>
    <row r="7941" spans="1:14" ht="20.100000000000001" customHeight="1">
      <c r="A7941" s="346"/>
      <c r="B7941" s="346"/>
      <c r="C7941" s="346"/>
      <c r="D7941" s="346"/>
      <c r="E7941" s="346"/>
      <c r="F7941" s="346"/>
      <c r="G7941" s="346"/>
      <c r="H7941" s="346"/>
      <c r="I7941" s="346"/>
      <c r="J7941" s="346"/>
      <c r="K7941" s="346"/>
      <c r="L7941" s="348"/>
      <c r="M7941" s="346"/>
      <c r="N7941" s="346"/>
    </row>
    <row r="7942" spans="1:14" ht="20.100000000000001" customHeight="1">
      <c r="A7942" s="346"/>
      <c r="B7942" s="346"/>
      <c r="C7942" s="346"/>
      <c r="D7942" s="346"/>
      <c r="E7942" s="347"/>
      <c r="F7942" s="346"/>
      <c r="G7942" s="346"/>
      <c r="H7942" s="346"/>
      <c r="I7942" s="346"/>
      <c r="J7942" s="346"/>
      <c r="K7942" s="346"/>
      <c r="L7942" s="348"/>
      <c r="M7942" s="346"/>
      <c r="N7942" s="346"/>
    </row>
    <row r="7943" spans="1:14" ht="20.100000000000001" customHeight="1">
      <c r="A7943" s="346"/>
      <c r="B7943" s="346"/>
      <c r="C7943" s="346"/>
      <c r="D7943" s="346"/>
      <c r="E7943" s="346"/>
      <c r="F7943" s="346"/>
      <c r="G7943" s="346"/>
      <c r="H7943" s="346"/>
      <c r="I7943" s="346"/>
      <c r="J7943" s="346"/>
      <c r="K7943" s="346"/>
      <c r="L7943" s="348"/>
      <c r="M7943" s="346"/>
      <c r="N7943" s="346"/>
    </row>
    <row r="7944" spans="1:14" ht="20.100000000000001" customHeight="1">
      <c r="A7944" s="346"/>
      <c r="B7944" s="346"/>
      <c r="C7944" s="346"/>
      <c r="D7944" s="346"/>
      <c r="E7944" s="346"/>
      <c r="F7944" s="346"/>
      <c r="G7944" s="346"/>
      <c r="H7944" s="346"/>
      <c r="I7944" s="346"/>
      <c r="J7944" s="346"/>
      <c r="K7944" s="346"/>
      <c r="L7944" s="348"/>
      <c r="M7944" s="346"/>
      <c r="N7944" s="346"/>
    </row>
    <row r="7945" spans="1:14" ht="20.100000000000001" customHeight="1">
      <c r="A7945" s="346"/>
      <c r="B7945" s="346"/>
      <c r="C7945" s="346"/>
      <c r="D7945" s="346"/>
      <c r="E7945" s="346"/>
      <c r="F7945" s="346"/>
      <c r="G7945" s="346"/>
      <c r="H7945" s="346"/>
      <c r="I7945" s="346"/>
      <c r="J7945" s="346"/>
      <c r="K7945" s="346"/>
      <c r="L7945" s="348"/>
      <c r="M7945" s="346"/>
      <c r="N7945" s="346"/>
    </row>
    <row r="7946" spans="1:14" ht="20.100000000000001" customHeight="1">
      <c r="A7946" s="346"/>
      <c r="B7946" s="346"/>
      <c r="C7946" s="346"/>
      <c r="D7946" s="346"/>
      <c r="E7946" s="347"/>
      <c r="F7946" s="346"/>
      <c r="G7946" s="346"/>
      <c r="H7946" s="346"/>
      <c r="I7946" s="346"/>
      <c r="J7946" s="346"/>
      <c r="K7946" s="346"/>
      <c r="L7946" s="348"/>
      <c r="M7946" s="346"/>
      <c r="N7946" s="346"/>
    </row>
    <row r="7947" spans="1:14" ht="20.100000000000001" customHeight="1">
      <c r="A7947" s="346"/>
      <c r="B7947" s="346"/>
      <c r="C7947" s="346"/>
      <c r="D7947" s="346"/>
      <c r="E7947" s="346"/>
      <c r="F7947" s="346"/>
      <c r="G7947" s="346"/>
      <c r="H7947" s="346"/>
      <c r="I7947" s="346"/>
      <c r="J7947" s="346"/>
      <c r="K7947" s="346"/>
      <c r="L7947" s="348"/>
      <c r="M7947" s="346"/>
      <c r="N7947" s="346"/>
    </row>
    <row r="7948" spans="1:14" ht="20.100000000000001" customHeight="1">
      <c r="A7948" s="346"/>
      <c r="B7948" s="346"/>
      <c r="C7948" s="346"/>
      <c r="D7948" s="346"/>
      <c r="E7948" s="346"/>
      <c r="F7948" s="346"/>
      <c r="G7948" s="346"/>
      <c r="H7948" s="346"/>
      <c r="I7948" s="346"/>
      <c r="J7948" s="346"/>
      <c r="K7948" s="346"/>
      <c r="L7948" s="348"/>
      <c r="M7948" s="346"/>
      <c r="N7948" s="346"/>
    </row>
    <row r="7949" spans="1:14" ht="20.100000000000001" customHeight="1">
      <c r="A7949" s="346"/>
      <c r="B7949" s="346"/>
      <c r="C7949" s="346"/>
      <c r="D7949" s="346"/>
      <c r="E7949" s="346"/>
      <c r="F7949" s="346"/>
      <c r="G7949" s="346"/>
      <c r="H7949" s="346"/>
      <c r="I7949" s="346"/>
      <c r="J7949" s="346"/>
      <c r="K7949" s="346"/>
      <c r="L7949" s="348"/>
      <c r="M7949" s="346"/>
      <c r="N7949" s="346"/>
    </row>
    <row r="7950" spans="1:14" ht="20.100000000000001" customHeight="1">
      <c r="A7950" s="346"/>
      <c r="B7950" s="346"/>
      <c r="C7950" s="346"/>
      <c r="D7950" s="346"/>
      <c r="E7950" s="346"/>
      <c r="F7950" s="346"/>
      <c r="G7950" s="346"/>
      <c r="H7950" s="346"/>
      <c r="I7950" s="346"/>
      <c r="J7950" s="346"/>
      <c r="K7950" s="346"/>
      <c r="L7950" s="348"/>
      <c r="M7950" s="346"/>
      <c r="N7950" s="346"/>
    </row>
    <row r="7951" spans="1:14" ht="20.100000000000001" customHeight="1">
      <c r="A7951" s="346"/>
      <c r="B7951" s="346"/>
      <c r="C7951" s="346"/>
      <c r="D7951" s="346"/>
      <c r="E7951" s="346"/>
      <c r="F7951" s="346"/>
      <c r="G7951" s="346"/>
      <c r="H7951" s="346"/>
      <c r="I7951" s="346"/>
      <c r="J7951" s="346"/>
      <c r="K7951" s="346"/>
      <c r="L7951" s="348"/>
      <c r="M7951" s="346"/>
      <c r="N7951" s="346"/>
    </row>
    <row r="7952" spans="1:14" ht="20.100000000000001" customHeight="1">
      <c r="A7952" s="346"/>
      <c r="B7952" s="346"/>
      <c r="C7952" s="346"/>
      <c r="D7952" s="346"/>
      <c r="E7952" s="346"/>
      <c r="F7952" s="346"/>
      <c r="G7952" s="346"/>
      <c r="H7952" s="346"/>
      <c r="I7952" s="346"/>
      <c r="J7952" s="346"/>
      <c r="K7952" s="346"/>
      <c r="L7952" s="348"/>
      <c r="M7952" s="346"/>
      <c r="N7952" s="346"/>
    </row>
    <row r="7953" spans="1:14" ht="20.100000000000001" customHeight="1">
      <c r="A7953" s="346"/>
      <c r="B7953" s="346"/>
      <c r="C7953" s="346"/>
      <c r="D7953" s="346"/>
      <c r="E7953" s="346"/>
      <c r="F7953" s="346"/>
      <c r="G7953" s="346"/>
      <c r="H7953" s="346"/>
      <c r="I7953" s="346"/>
      <c r="J7953" s="346"/>
      <c r="K7953" s="346"/>
      <c r="L7953" s="348"/>
      <c r="M7953" s="346"/>
      <c r="N7953" s="346"/>
    </row>
    <row r="7954" spans="1:14" ht="20.100000000000001" customHeight="1">
      <c r="A7954" s="346"/>
      <c r="B7954" s="346"/>
      <c r="C7954" s="346"/>
      <c r="D7954" s="346"/>
      <c r="E7954" s="346"/>
      <c r="F7954" s="346"/>
      <c r="G7954" s="346"/>
      <c r="H7954" s="346"/>
      <c r="I7954" s="346"/>
      <c r="J7954" s="346"/>
      <c r="K7954" s="346"/>
      <c r="L7954" s="348"/>
      <c r="M7954" s="346"/>
      <c r="N7954" s="346"/>
    </row>
    <row r="7955" spans="1:14" ht="20.100000000000001" customHeight="1">
      <c r="A7955" s="346"/>
      <c r="B7955" s="346"/>
      <c r="C7955" s="346"/>
      <c r="D7955" s="346"/>
      <c r="E7955" s="346"/>
      <c r="F7955" s="346"/>
      <c r="G7955" s="346"/>
      <c r="H7955" s="346"/>
      <c r="I7955" s="346"/>
      <c r="J7955" s="346"/>
      <c r="K7955" s="346"/>
      <c r="L7955" s="348"/>
      <c r="M7955" s="346"/>
      <c r="N7955" s="346"/>
    </row>
    <row r="7956" spans="1:14" ht="20.100000000000001" customHeight="1">
      <c r="A7956" s="346"/>
      <c r="B7956" s="346"/>
      <c r="C7956" s="346"/>
      <c r="D7956" s="346"/>
      <c r="E7956" s="346"/>
      <c r="F7956" s="346"/>
      <c r="G7956" s="346"/>
      <c r="H7956" s="346"/>
      <c r="I7956" s="346"/>
      <c r="J7956" s="346"/>
      <c r="K7956" s="346"/>
      <c r="L7956" s="348"/>
      <c r="M7956" s="346"/>
      <c r="N7956" s="346"/>
    </row>
    <row r="7957" spans="1:14" ht="20.100000000000001" customHeight="1">
      <c r="A7957" s="346"/>
      <c r="B7957" s="346"/>
      <c r="C7957" s="346"/>
      <c r="D7957" s="346"/>
      <c r="E7957" s="346"/>
      <c r="F7957" s="346"/>
      <c r="G7957" s="346"/>
      <c r="H7957" s="346"/>
      <c r="I7957" s="346"/>
      <c r="J7957" s="346"/>
      <c r="K7957" s="346"/>
      <c r="L7957" s="348"/>
      <c r="M7957" s="346"/>
      <c r="N7957" s="346"/>
    </row>
    <row r="7958" spans="1:14" ht="20.100000000000001" customHeight="1">
      <c r="A7958" s="346"/>
      <c r="B7958" s="346"/>
      <c r="C7958" s="346"/>
      <c r="D7958" s="346"/>
      <c r="E7958" s="346"/>
      <c r="F7958" s="346"/>
      <c r="G7958" s="346"/>
      <c r="H7958" s="346"/>
      <c r="I7958" s="346"/>
      <c r="J7958" s="346"/>
      <c r="K7958" s="346"/>
      <c r="L7958" s="348"/>
      <c r="M7958" s="346"/>
      <c r="N7958" s="346"/>
    </row>
    <row r="7959" spans="1:14" ht="20.100000000000001" customHeight="1">
      <c r="A7959" s="346"/>
      <c r="B7959" s="346"/>
      <c r="C7959" s="346"/>
      <c r="D7959" s="346"/>
      <c r="E7959" s="346"/>
      <c r="F7959" s="346"/>
      <c r="G7959" s="346"/>
      <c r="H7959" s="346"/>
      <c r="I7959" s="346"/>
      <c r="J7959" s="346"/>
      <c r="K7959" s="346"/>
      <c r="L7959" s="348"/>
      <c r="M7959" s="346"/>
      <c r="N7959" s="346"/>
    </row>
    <row r="7960" spans="1:14" ht="20.100000000000001" customHeight="1">
      <c r="A7960" s="346"/>
      <c r="B7960" s="346"/>
      <c r="C7960" s="346"/>
      <c r="D7960" s="346"/>
      <c r="E7960" s="346"/>
      <c r="F7960" s="346"/>
      <c r="G7960" s="346"/>
      <c r="H7960" s="346"/>
      <c r="I7960" s="346"/>
      <c r="J7960" s="346"/>
      <c r="K7960" s="346"/>
      <c r="L7960" s="348"/>
      <c r="M7960" s="346"/>
      <c r="N7960" s="346"/>
    </row>
    <row r="7961" spans="1:14" ht="20.100000000000001" customHeight="1">
      <c r="A7961" s="346"/>
      <c r="B7961" s="346"/>
      <c r="C7961" s="346"/>
      <c r="D7961" s="346"/>
      <c r="E7961" s="346"/>
      <c r="F7961" s="346"/>
      <c r="G7961" s="346"/>
      <c r="H7961" s="346"/>
      <c r="I7961" s="346"/>
      <c r="J7961" s="346"/>
      <c r="K7961" s="346"/>
      <c r="L7961" s="348"/>
      <c r="M7961" s="346"/>
      <c r="N7961" s="346"/>
    </row>
    <row r="7962" spans="1:14" ht="20.100000000000001" customHeight="1">
      <c r="A7962" s="346"/>
      <c r="B7962" s="346"/>
      <c r="C7962" s="346"/>
      <c r="D7962" s="346"/>
      <c r="E7962" s="346"/>
      <c r="F7962" s="346"/>
      <c r="G7962" s="346"/>
      <c r="H7962" s="346"/>
      <c r="I7962" s="346"/>
      <c r="J7962" s="346"/>
      <c r="K7962" s="346"/>
      <c r="L7962" s="348"/>
      <c r="M7962" s="346"/>
      <c r="N7962" s="346"/>
    </row>
    <row r="7963" spans="1:14" ht="20.100000000000001" customHeight="1">
      <c r="A7963" s="346"/>
      <c r="B7963" s="346"/>
      <c r="C7963" s="346"/>
      <c r="D7963" s="346"/>
      <c r="E7963" s="346"/>
      <c r="F7963" s="346"/>
      <c r="G7963" s="346"/>
      <c r="H7963" s="346"/>
      <c r="I7963" s="346"/>
      <c r="J7963" s="346"/>
      <c r="K7963" s="346"/>
      <c r="L7963" s="348"/>
      <c r="M7963" s="346"/>
      <c r="N7963" s="346"/>
    </row>
    <row r="7964" spans="1:14" ht="20.100000000000001" customHeight="1">
      <c r="A7964" s="346"/>
      <c r="B7964" s="346"/>
      <c r="C7964" s="346"/>
      <c r="D7964" s="346"/>
      <c r="E7964" s="346"/>
      <c r="F7964" s="346"/>
      <c r="G7964" s="346"/>
      <c r="H7964" s="346"/>
      <c r="I7964" s="346"/>
      <c r="J7964" s="346"/>
      <c r="K7964" s="346"/>
      <c r="L7964" s="348"/>
      <c r="M7964" s="346"/>
      <c r="N7964" s="346"/>
    </row>
    <row r="7965" spans="1:14" ht="20.100000000000001" customHeight="1">
      <c r="A7965" s="346"/>
      <c r="B7965" s="346"/>
      <c r="C7965" s="346"/>
      <c r="D7965" s="346"/>
      <c r="E7965" s="346"/>
      <c r="F7965" s="346"/>
      <c r="G7965" s="346"/>
      <c r="H7965" s="346"/>
      <c r="I7965" s="346"/>
      <c r="J7965" s="346"/>
      <c r="K7965" s="346"/>
      <c r="L7965" s="348"/>
      <c r="M7965" s="346"/>
      <c r="N7965" s="346"/>
    </row>
    <row r="7966" spans="1:14" ht="20.100000000000001" customHeight="1">
      <c r="A7966" s="346"/>
      <c r="B7966" s="346"/>
      <c r="C7966" s="346"/>
      <c r="D7966" s="346"/>
      <c r="E7966" s="346"/>
      <c r="F7966" s="346"/>
      <c r="G7966" s="346"/>
      <c r="H7966" s="346"/>
      <c r="I7966" s="346"/>
      <c r="J7966" s="346"/>
      <c r="K7966" s="346"/>
      <c r="L7966" s="348"/>
      <c r="M7966" s="346"/>
      <c r="N7966" s="346"/>
    </row>
    <row r="7967" spans="1:14" ht="20.100000000000001" customHeight="1">
      <c r="A7967" s="346"/>
      <c r="B7967" s="346"/>
      <c r="C7967" s="346"/>
      <c r="D7967" s="346"/>
      <c r="E7967" s="346"/>
      <c r="F7967" s="346"/>
      <c r="G7967" s="346"/>
      <c r="H7967" s="346"/>
      <c r="I7967" s="346"/>
      <c r="J7967" s="346"/>
      <c r="K7967" s="346"/>
      <c r="L7967" s="348"/>
      <c r="M7967" s="346"/>
      <c r="N7967" s="346"/>
    </row>
    <row r="7968" spans="1:14" ht="20.100000000000001" customHeight="1">
      <c r="A7968" s="346"/>
      <c r="B7968" s="346"/>
      <c r="C7968" s="346"/>
      <c r="D7968" s="346"/>
      <c r="E7968" s="346"/>
      <c r="F7968" s="346"/>
      <c r="G7968" s="346"/>
      <c r="H7968" s="346"/>
      <c r="I7968" s="346"/>
      <c r="J7968" s="346"/>
      <c r="K7968" s="346"/>
      <c r="L7968" s="348"/>
      <c r="M7968" s="346"/>
      <c r="N7968" s="346"/>
    </row>
    <row r="7969" spans="1:14" ht="20.100000000000001" customHeight="1">
      <c r="A7969" s="346"/>
      <c r="B7969" s="346"/>
      <c r="C7969" s="346"/>
      <c r="D7969" s="346"/>
      <c r="E7969" s="346"/>
      <c r="F7969" s="346"/>
      <c r="G7969" s="346"/>
      <c r="H7969" s="346"/>
      <c r="I7969" s="346"/>
      <c r="J7969" s="346"/>
      <c r="K7969" s="346"/>
      <c r="L7969" s="348"/>
      <c r="M7969" s="346"/>
      <c r="N7969" s="346"/>
    </row>
    <row r="7970" spans="1:14" ht="20.100000000000001" customHeight="1">
      <c r="A7970" s="346"/>
      <c r="B7970" s="346"/>
      <c r="C7970" s="346"/>
      <c r="D7970" s="346"/>
      <c r="E7970" s="346"/>
      <c r="F7970" s="346"/>
      <c r="G7970" s="346"/>
      <c r="H7970" s="346"/>
      <c r="I7970" s="346"/>
      <c r="J7970" s="346"/>
      <c r="K7970" s="346"/>
      <c r="L7970" s="348"/>
      <c r="M7970" s="346"/>
      <c r="N7970" s="346"/>
    </row>
    <row r="7971" spans="1:14" ht="20.100000000000001" customHeight="1">
      <c r="A7971" s="346"/>
      <c r="B7971" s="346"/>
      <c r="C7971" s="346"/>
      <c r="D7971" s="346"/>
      <c r="E7971" s="346"/>
      <c r="F7971" s="346"/>
      <c r="G7971" s="346"/>
      <c r="H7971" s="346"/>
      <c r="I7971" s="346"/>
      <c r="J7971" s="346"/>
      <c r="K7971" s="346"/>
      <c r="L7971" s="348"/>
      <c r="M7971" s="346"/>
      <c r="N7971" s="346"/>
    </row>
    <row r="7972" spans="1:14" ht="20.100000000000001" customHeight="1">
      <c r="A7972" s="346"/>
      <c r="B7972" s="346"/>
      <c r="C7972" s="346"/>
      <c r="D7972" s="346"/>
      <c r="E7972" s="346"/>
      <c r="F7972" s="346"/>
      <c r="G7972" s="346"/>
      <c r="H7972" s="346"/>
      <c r="I7972" s="346"/>
      <c r="J7972" s="346"/>
      <c r="K7972" s="346"/>
      <c r="L7972" s="348"/>
      <c r="M7972" s="346"/>
      <c r="N7972" s="346"/>
    </row>
    <row r="7973" spans="1:14" ht="20.100000000000001" customHeight="1">
      <c r="A7973" s="346"/>
      <c r="B7973" s="346"/>
      <c r="C7973" s="346"/>
      <c r="D7973" s="346"/>
      <c r="E7973" s="346"/>
      <c r="F7973" s="346"/>
      <c r="G7973" s="346"/>
      <c r="H7973" s="346"/>
      <c r="I7973" s="346"/>
      <c r="J7973" s="346"/>
      <c r="K7973" s="346"/>
      <c r="L7973" s="348"/>
      <c r="M7973" s="346"/>
      <c r="N7973" s="346"/>
    </row>
    <row r="7974" spans="1:14" ht="20.100000000000001" customHeight="1">
      <c r="A7974" s="346"/>
      <c r="B7974" s="346"/>
      <c r="C7974" s="346"/>
      <c r="D7974" s="346"/>
      <c r="E7974" s="346"/>
      <c r="F7974" s="346"/>
      <c r="G7974" s="346"/>
      <c r="H7974" s="346"/>
      <c r="I7974" s="346"/>
      <c r="J7974" s="346"/>
      <c r="K7974" s="346"/>
      <c r="L7974" s="348"/>
      <c r="M7974" s="346"/>
      <c r="N7974" s="346"/>
    </row>
    <row r="7975" spans="1:14" ht="20.100000000000001" customHeight="1">
      <c r="A7975" s="346"/>
      <c r="B7975" s="346"/>
      <c r="C7975" s="346"/>
      <c r="D7975" s="346"/>
      <c r="E7975" s="346"/>
      <c r="F7975" s="346"/>
      <c r="G7975" s="346"/>
      <c r="H7975" s="346"/>
      <c r="I7975" s="346"/>
      <c r="J7975" s="346"/>
      <c r="K7975" s="346"/>
      <c r="L7975" s="348"/>
      <c r="M7975" s="346"/>
      <c r="N7975" s="346"/>
    </row>
    <row r="7976" spans="1:14" ht="20.100000000000001" customHeight="1">
      <c r="A7976" s="346"/>
      <c r="B7976" s="346"/>
      <c r="C7976" s="346"/>
      <c r="D7976" s="346"/>
      <c r="E7976" s="347"/>
      <c r="F7976" s="346"/>
      <c r="G7976" s="346"/>
      <c r="H7976" s="346"/>
      <c r="I7976" s="346"/>
      <c r="J7976" s="346"/>
      <c r="K7976" s="346"/>
      <c r="L7976" s="348"/>
      <c r="M7976" s="346"/>
      <c r="N7976" s="346"/>
    </row>
    <row r="7977" spans="1:14" ht="20.100000000000001" customHeight="1">
      <c r="A7977" s="346"/>
      <c r="B7977" s="346"/>
      <c r="C7977" s="346"/>
      <c r="D7977" s="346"/>
      <c r="E7977" s="346"/>
      <c r="F7977" s="346"/>
      <c r="G7977" s="346"/>
      <c r="H7977" s="346"/>
      <c r="I7977" s="346"/>
      <c r="J7977" s="346"/>
      <c r="K7977" s="346"/>
      <c r="L7977" s="348"/>
      <c r="M7977" s="346"/>
      <c r="N7977" s="346"/>
    </row>
    <row r="7978" spans="1:14" ht="20.100000000000001" customHeight="1">
      <c r="A7978" s="346"/>
      <c r="B7978" s="346"/>
      <c r="C7978" s="346"/>
      <c r="D7978" s="346"/>
      <c r="E7978" s="346"/>
      <c r="F7978" s="346"/>
      <c r="G7978" s="346"/>
      <c r="H7978" s="346"/>
      <c r="I7978" s="346"/>
      <c r="J7978" s="346"/>
      <c r="K7978" s="346"/>
      <c r="L7978" s="348"/>
      <c r="M7978" s="346"/>
      <c r="N7978" s="346"/>
    </row>
    <row r="7979" spans="1:14" ht="20.100000000000001" customHeight="1">
      <c r="A7979" s="346"/>
      <c r="B7979" s="346"/>
      <c r="C7979" s="346"/>
      <c r="D7979" s="346"/>
      <c r="E7979" s="346"/>
      <c r="F7979" s="346"/>
      <c r="G7979" s="346"/>
      <c r="H7979" s="346"/>
      <c r="I7979" s="346"/>
      <c r="J7979" s="346"/>
      <c r="K7979" s="346"/>
      <c r="L7979" s="348"/>
      <c r="M7979" s="346"/>
      <c r="N7979" s="346"/>
    </row>
    <row r="7980" spans="1:14" ht="20.100000000000001" customHeight="1">
      <c r="A7980" s="346"/>
      <c r="B7980" s="346"/>
      <c r="C7980" s="346"/>
      <c r="D7980" s="346"/>
      <c r="E7980" s="346"/>
      <c r="F7980" s="346"/>
      <c r="G7980" s="346"/>
      <c r="H7980" s="346"/>
      <c r="I7980" s="346"/>
      <c r="J7980" s="346"/>
      <c r="K7980" s="346"/>
      <c r="L7980" s="348"/>
      <c r="M7980" s="346"/>
      <c r="N7980" s="346"/>
    </row>
    <row r="7981" spans="1:14" ht="20.100000000000001" customHeight="1">
      <c r="A7981" s="346"/>
      <c r="B7981" s="346"/>
      <c r="C7981" s="346"/>
      <c r="D7981" s="346"/>
      <c r="E7981" s="346"/>
      <c r="F7981" s="346"/>
      <c r="G7981" s="346"/>
      <c r="H7981" s="346"/>
      <c r="I7981" s="346"/>
      <c r="J7981" s="346"/>
      <c r="K7981" s="346"/>
      <c r="L7981" s="348"/>
      <c r="M7981" s="346"/>
      <c r="N7981" s="346"/>
    </row>
    <row r="7982" spans="1:14" ht="20.100000000000001" customHeight="1">
      <c r="A7982" s="346"/>
      <c r="B7982" s="346"/>
      <c r="C7982" s="346"/>
      <c r="D7982" s="346"/>
      <c r="E7982" s="346"/>
      <c r="F7982" s="346"/>
      <c r="G7982" s="346"/>
      <c r="H7982" s="346"/>
      <c r="I7982" s="346"/>
      <c r="J7982" s="346"/>
      <c r="K7982" s="346"/>
      <c r="L7982" s="348"/>
      <c r="M7982" s="346"/>
      <c r="N7982" s="346"/>
    </row>
    <row r="7983" spans="1:14" ht="20.100000000000001" customHeight="1">
      <c r="A7983" s="346"/>
      <c r="B7983" s="346"/>
      <c r="C7983" s="346"/>
      <c r="D7983" s="346"/>
      <c r="E7983" s="346"/>
      <c r="F7983" s="346"/>
      <c r="G7983" s="346"/>
      <c r="H7983" s="346"/>
      <c r="I7983" s="346"/>
      <c r="J7983" s="346"/>
      <c r="K7983" s="346"/>
      <c r="L7983" s="348"/>
      <c r="M7983" s="346"/>
      <c r="N7983" s="346"/>
    </row>
    <row r="7984" spans="1:14" ht="20.100000000000001" customHeight="1">
      <c r="A7984" s="346"/>
      <c r="B7984" s="346"/>
      <c r="C7984" s="346"/>
      <c r="D7984" s="346"/>
      <c r="E7984" s="346"/>
      <c r="F7984" s="346"/>
      <c r="G7984" s="346"/>
      <c r="H7984" s="346"/>
      <c r="I7984" s="346"/>
      <c r="J7984" s="346"/>
      <c r="K7984" s="346"/>
      <c r="L7984" s="348"/>
      <c r="M7984" s="346"/>
      <c r="N7984" s="346"/>
    </row>
    <row r="7985" spans="1:14" ht="20.100000000000001" customHeight="1">
      <c r="A7985" s="346"/>
      <c r="B7985" s="346"/>
      <c r="C7985" s="346"/>
      <c r="D7985" s="346"/>
      <c r="E7985" s="346"/>
      <c r="F7985" s="346"/>
      <c r="G7985" s="346"/>
      <c r="H7985" s="346"/>
      <c r="I7985" s="346"/>
      <c r="J7985" s="346"/>
      <c r="K7985" s="346"/>
      <c r="L7985" s="348"/>
      <c r="M7985" s="346"/>
      <c r="N7985" s="346"/>
    </row>
    <row r="7986" spans="1:14" ht="20.100000000000001" customHeight="1">
      <c r="A7986" s="346"/>
      <c r="B7986" s="346"/>
      <c r="C7986" s="346"/>
      <c r="D7986" s="346"/>
      <c r="E7986" s="346"/>
      <c r="F7986" s="346"/>
      <c r="G7986" s="346"/>
      <c r="H7986" s="346"/>
      <c r="I7986" s="346"/>
      <c r="J7986" s="346"/>
      <c r="K7986" s="346"/>
      <c r="L7986" s="348"/>
      <c r="M7986" s="346"/>
      <c r="N7986" s="346"/>
    </row>
    <row r="7987" spans="1:14" ht="20.100000000000001" customHeight="1">
      <c r="A7987" s="346"/>
      <c r="B7987" s="346"/>
      <c r="C7987" s="346"/>
      <c r="D7987" s="346"/>
      <c r="E7987" s="346"/>
      <c r="F7987" s="346"/>
      <c r="G7987" s="346"/>
      <c r="H7987" s="346"/>
      <c r="I7987" s="346"/>
      <c r="J7987" s="346"/>
      <c r="K7987" s="346"/>
      <c r="L7987" s="348"/>
      <c r="M7987" s="346"/>
      <c r="N7987" s="346"/>
    </row>
    <row r="7988" spans="1:14" ht="20.100000000000001" customHeight="1">
      <c r="A7988" s="346"/>
      <c r="B7988" s="346"/>
      <c r="C7988" s="346"/>
      <c r="D7988" s="346"/>
      <c r="E7988" s="346"/>
      <c r="F7988" s="346"/>
      <c r="G7988" s="346"/>
      <c r="H7988" s="346"/>
      <c r="I7988" s="346"/>
      <c r="J7988" s="346"/>
      <c r="K7988" s="346"/>
      <c r="L7988" s="348"/>
      <c r="M7988" s="346"/>
      <c r="N7988" s="346"/>
    </row>
    <row r="7989" spans="1:14" ht="20.100000000000001" customHeight="1">
      <c r="A7989" s="346"/>
      <c r="B7989" s="346"/>
      <c r="C7989" s="346"/>
      <c r="D7989" s="346"/>
      <c r="E7989" s="346"/>
      <c r="F7989" s="346"/>
      <c r="G7989" s="346"/>
      <c r="H7989" s="346"/>
      <c r="I7989" s="346"/>
      <c r="J7989" s="346"/>
      <c r="K7989" s="346"/>
      <c r="L7989" s="348"/>
      <c r="M7989" s="346"/>
      <c r="N7989" s="346"/>
    </row>
    <row r="7990" spans="1:14" ht="20.100000000000001" customHeight="1">
      <c r="A7990" s="346"/>
      <c r="B7990" s="346"/>
      <c r="C7990" s="346"/>
      <c r="D7990" s="346"/>
      <c r="E7990" s="346"/>
      <c r="F7990" s="346"/>
      <c r="G7990" s="346"/>
      <c r="H7990" s="346"/>
      <c r="I7990" s="346"/>
      <c r="J7990" s="346"/>
      <c r="K7990" s="346"/>
      <c r="L7990" s="348"/>
      <c r="M7990" s="346"/>
      <c r="N7990" s="346"/>
    </row>
    <row r="7991" spans="1:14" ht="20.100000000000001" customHeight="1">
      <c r="A7991" s="346"/>
      <c r="B7991" s="346"/>
      <c r="C7991" s="346"/>
      <c r="D7991" s="346"/>
      <c r="E7991" s="346"/>
      <c r="F7991" s="346"/>
      <c r="G7991" s="346"/>
      <c r="H7991" s="346"/>
      <c r="I7991" s="346"/>
      <c r="J7991" s="346"/>
      <c r="K7991" s="346"/>
      <c r="L7991" s="348"/>
      <c r="M7991" s="346"/>
      <c r="N7991" s="346"/>
    </row>
    <row r="7992" spans="1:14" ht="20.100000000000001" customHeight="1">
      <c r="A7992" s="346"/>
      <c r="B7992" s="346"/>
      <c r="C7992" s="346"/>
      <c r="D7992" s="346"/>
      <c r="E7992" s="346"/>
      <c r="F7992" s="346"/>
      <c r="G7992" s="346"/>
      <c r="H7992" s="346"/>
      <c r="I7992" s="346"/>
      <c r="J7992" s="346"/>
      <c r="K7992" s="346"/>
      <c r="L7992" s="348"/>
      <c r="M7992" s="346"/>
      <c r="N7992" s="346"/>
    </row>
    <row r="7993" spans="1:14" ht="20.100000000000001" customHeight="1">
      <c r="A7993" s="346"/>
      <c r="B7993" s="346"/>
      <c r="C7993" s="346"/>
      <c r="D7993" s="346"/>
      <c r="E7993" s="346"/>
      <c r="F7993" s="346"/>
      <c r="G7993" s="346"/>
      <c r="H7993" s="346"/>
      <c r="I7993" s="346"/>
      <c r="J7993" s="346"/>
      <c r="K7993" s="346"/>
      <c r="L7993" s="348"/>
      <c r="M7993" s="346"/>
      <c r="N7993" s="346"/>
    </row>
    <row r="7994" spans="1:14" ht="20.100000000000001" customHeight="1">
      <c r="A7994" s="346"/>
      <c r="B7994" s="346"/>
      <c r="C7994" s="346"/>
      <c r="D7994" s="346"/>
      <c r="E7994" s="346"/>
      <c r="F7994" s="346"/>
      <c r="G7994" s="346"/>
      <c r="H7994" s="346"/>
      <c r="I7994" s="346"/>
      <c r="J7994" s="346"/>
      <c r="K7994" s="346"/>
      <c r="L7994" s="348"/>
      <c r="M7994" s="346"/>
      <c r="N7994" s="346"/>
    </row>
    <row r="7995" spans="1:14" ht="20.100000000000001" customHeight="1">
      <c r="A7995" s="346"/>
      <c r="B7995" s="346"/>
      <c r="C7995" s="346"/>
      <c r="D7995" s="346"/>
      <c r="E7995" s="346"/>
      <c r="F7995" s="346"/>
      <c r="G7995" s="346"/>
      <c r="H7995" s="346"/>
      <c r="I7995" s="346"/>
      <c r="J7995" s="346"/>
      <c r="K7995" s="346"/>
      <c r="L7995" s="348"/>
      <c r="M7995" s="346"/>
      <c r="N7995" s="346"/>
    </row>
    <row r="7996" spans="1:14" ht="20.100000000000001" customHeight="1">
      <c r="A7996" s="346"/>
      <c r="B7996" s="346"/>
      <c r="C7996" s="346"/>
      <c r="D7996" s="346"/>
      <c r="E7996" s="346"/>
      <c r="F7996" s="346"/>
      <c r="G7996" s="346"/>
      <c r="H7996" s="346"/>
      <c r="I7996" s="346"/>
      <c r="J7996" s="346"/>
      <c r="K7996" s="346"/>
      <c r="L7996" s="348"/>
      <c r="M7996" s="346"/>
      <c r="N7996" s="346"/>
    </row>
    <row r="7997" spans="1:14" ht="20.100000000000001" customHeight="1">
      <c r="A7997" s="346"/>
      <c r="B7997" s="346"/>
      <c r="C7997" s="346"/>
      <c r="D7997" s="346"/>
      <c r="E7997" s="346"/>
      <c r="F7997" s="346"/>
      <c r="G7997" s="346"/>
      <c r="H7997" s="346"/>
      <c r="I7997" s="346"/>
      <c r="J7997" s="346"/>
      <c r="K7997" s="346"/>
      <c r="L7997" s="348"/>
      <c r="M7997" s="346"/>
      <c r="N7997" s="346"/>
    </row>
    <row r="7998" spans="1:14" ht="20.100000000000001" customHeight="1">
      <c r="A7998" s="346"/>
      <c r="B7998" s="346"/>
      <c r="C7998" s="346"/>
      <c r="D7998" s="346"/>
      <c r="E7998" s="346"/>
      <c r="F7998" s="346"/>
      <c r="G7998" s="346"/>
      <c r="H7998" s="346"/>
      <c r="I7998" s="346"/>
      <c r="J7998" s="346"/>
      <c r="K7998" s="346"/>
      <c r="L7998" s="348"/>
      <c r="M7998" s="346"/>
      <c r="N7998" s="346"/>
    </row>
    <row r="7999" spans="1:14" ht="20.100000000000001" customHeight="1">
      <c r="A7999" s="346"/>
      <c r="B7999" s="346"/>
      <c r="C7999" s="346"/>
      <c r="D7999" s="346"/>
      <c r="E7999" s="346"/>
      <c r="F7999" s="346"/>
      <c r="G7999" s="346"/>
      <c r="H7999" s="346"/>
      <c r="I7999" s="346"/>
      <c r="J7999" s="346"/>
      <c r="K7999" s="346"/>
      <c r="L7999" s="348"/>
      <c r="M7999" s="346"/>
      <c r="N7999" s="346"/>
    </row>
    <row r="8000" spans="1:14" ht="20.100000000000001" customHeight="1">
      <c r="A8000" s="346"/>
      <c r="B8000" s="346"/>
      <c r="C8000" s="346"/>
      <c r="D8000" s="346"/>
      <c r="E8000" s="346"/>
      <c r="F8000" s="346"/>
      <c r="G8000" s="346"/>
      <c r="H8000" s="346"/>
      <c r="I8000" s="346"/>
      <c r="J8000" s="346"/>
      <c r="K8000" s="346"/>
      <c r="L8000" s="348"/>
      <c r="M8000" s="346"/>
      <c r="N8000" s="346"/>
    </row>
    <row r="8001" spans="1:14" ht="20.100000000000001" customHeight="1">
      <c r="A8001" s="346"/>
      <c r="B8001" s="346"/>
      <c r="C8001" s="346"/>
      <c r="D8001" s="346"/>
      <c r="E8001" s="346"/>
      <c r="F8001" s="346"/>
      <c r="G8001" s="346"/>
      <c r="H8001" s="346"/>
      <c r="I8001" s="346"/>
      <c r="J8001" s="346"/>
      <c r="K8001" s="346"/>
      <c r="L8001" s="348"/>
      <c r="M8001" s="346"/>
      <c r="N8001" s="346"/>
    </row>
    <row r="8002" spans="1:14" ht="20.100000000000001" customHeight="1">
      <c r="A8002" s="346"/>
      <c r="B8002" s="346"/>
      <c r="C8002" s="346"/>
      <c r="D8002" s="346"/>
      <c r="E8002" s="346"/>
      <c r="F8002" s="346"/>
      <c r="G8002" s="346"/>
      <c r="H8002" s="346"/>
      <c r="I8002" s="346"/>
      <c r="J8002" s="346"/>
      <c r="K8002" s="346"/>
      <c r="L8002" s="348"/>
      <c r="M8002" s="346"/>
      <c r="N8002" s="346"/>
    </row>
    <row r="8003" spans="1:14" ht="20.100000000000001" customHeight="1">
      <c r="A8003" s="346"/>
      <c r="B8003" s="346"/>
      <c r="C8003" s="346"/>
      <c r="D8003" s="346"/>
      <c r="E8003" s="346"/>
      <c r="F8003" s="346"/>
      <c r="G8003" s="346"/>
      <c r="H8003" s="346"/>
      <c r="I8003" s="346"/>
      <c r="J8003" s="346"/>
      <c r="K8003" s="346"/>
      <c r="L8003" s="348"/>
      <c r="M8003" s="346"/>
      <c r="N8003" s="346"/>
    </row>
    <row r="8004" spans="1:14" ht="20.100000000000001" customHeight="1">
      <c r="A8004" s="346"/>
      <c r="B8004" s="346"/>
      <c r="C8004" s="346"/>
      <c r="D8004" s="346"/>
      <c r="E8004" s="346"/>
      <c r="F8004" s="346"/>
      <c r="G8004" s="346"/>
      <c r="H8004" s="346"/>
      <c r="I8004" s="346"/>
      <c r="J8004" s="346"/>
      <c r="K8004" s="346"/>
      <c r="L8004" s="348"/>
      <c r="M8004" s="346"/>
      <c r="N8004" s="346"/>
    </row>
    <row r="8005" spans="1:14" ht="20.100000000000001" customHeight="1">
      <c r="A8005" s="346"/>
      <c r="B8005" s="346"/>
      <c r="C8005" s="346"/>
      <c r="D8005" s="346"/>
      <c r="E8005" s="346"/>
      <c r="F8005" s="346"/>
      <c r="G8005" s="346"/>
      <c r="H8005" s="346"/>
      <c r="I8005" s="346"/>
      <c r="J8005" s="346"/>
      <c r="K8005" s="346"/>
      <c r="L8005" s="348"/>
      <c r="M8005" s="346"/>
      <c r="N8005" s="346"/>
    </row>
    <row r="8006" spans="1:14" ht="20.100000000000001" customHeight="1">
      <c r="A8006" s="346"/>
      <c r="B8006" s="346"/>
      <c r="C8006" s="346"/>
      <c r="D8006" s="346"/>
      <c r="E8006" s="346"/>
      <c r="F8006" s="346"/>
      <c r="G8006" s="346"/>
      <c r="H8006" s="346"/>
      <c r="I8006" s="346"/>
      <c r="J8006" s="346"/>
      <c r="K8006" s="346"/>
      <c r="L8006" s="348"/>
      <c r="M8006" s="346"/>
      <c r="N8006" s="346"/>
    </row>
    <row r="8007" spans="1:14" ht="20.100000000000001" customHeight="1">
      <c r="A8007" s="346"/>
      <c r="B8007" s="346"/>
      <c r="C8007" s="346"/>
      <c r="D8007" s="346"/>
      <c r="E8007" s="346"/>
      <c r="F8007" s="346"/>
      <c r="G8007" s="346"/>
      <c r="H8007" s="346"/>
      <c r="I8007" s="346"/>
      <c r="J8007" s="346"/>
      <c r="K8007" s="346"/>
      <c r="L8007" s="348"/>
      <c r="M8007" s="346"/>
      <c r="N8007" s="346"/>
    </row>
    <row r="8008" spans="1:14" ht="20.100000000000001" customHeight="1">
      <c r="A8008" s="346"/>
      <c r="B8008" s="346"/>
      <c r="C8008" s="346"/>
      <c r="D8008" s="346"/>
      <c r="E8008" s="346"/>
      <c r="F8008" s="346"/>
      <c r="G8008" s="346"/>
      <c r="H8008" s="346"/>
      <c r="I8008" s="346"/>
      <c r="J8008" s="346"/>
      <c r="K8008" s="346"/>
      <c r="L8008" s="348"/>
      <c r="M8008" s="346"/>
      <c r="N8008" s="346"/>
    </row>
    <row r="8009" spans="1:14" ht="20.100000000000001" customHeight="1">
      <c r="A8009" s="346"/>
      <c r="B8009" s="346"/>
      <c r="C8009" s="346"/>
      <c r="D8009" s="346"/>
      <c r="E8009" s="346"/>
      <c r="F8009" s="346"/>
      <c r="G8009" s="346"/>
      <c r="H8009" s="346"/>
      <c r="I8009" s="346"/>
      <c r="J8009" s="346"/>
      <c r="K8009" s="346"/>
      <c r="L8009" s="348"/>
      <c r="M8009" s="346"/>
      <c r="N8009" s="346"/>
    </row>
    <row r="8010" spans="1:14" ht="20.100000000000001" customHeight="1">
      <c r="A8010" s="346"/>
      <c r="B8010" s="346"/>
      <c r="C8010" s="346"/>
      <c r="D8010" s="346"/>
      <c r="E8010" s="347"/>
      <c r="F8010" s="346"/>
      <c r="G8010" s="346"/>
      <c r="H8010" s="346"/>
      <c r="I8010" s="346"/>
      <c r="J8010" s="346"/>
      <c r="K8010" s="346"/>
      <c r="L8010" s="348"/>
      <c r="M8010" s="346"/>
      <c r="N8010" s="346"/>
    </row>
    <row r="8011" spans="1:14" ht="20.100000000000001" customHeight="1">
      <c r="A8011" s="346"/>
      <c r="B8011" s="346"/>
      <c r="C8011" s="346"/>
      <c r="D8011" s="346"/>
      <c r="E8011" s="347"/>
      <c r="F8011" s="346"/>
      <c r="G8011" s="346"/>
      <c r="H8011" s="346"/>
      <c r="I8011" s="346"/>
      <c r="J8011" s="346"/>
      <c r="K8011" s="346"/>
      <c r="L8011" s="348"/>
      <c r="M8011" s="346"/>
      <c r="N8011" s="346"/>
    </row>
    <row r="8012" spans="1:14" ht="20.100000000000001" customHeight="1">
      <c r="A8012" s="346"/>
      <c r="B8012" s="346"/>
      <c r="C8012" s="346"/>
      <c r="D8012" s="346"/>
      <c r="E8012" s="347"/>
      <c r="F8012" s="346"/>
      <c r="G8012" s="346"/>
      <c r="H8012" s="346"/>
      <c r="I8012" s="346"/>
      <c r="J8012" s="346"/>
      <c r="K8012" s="346"/>
      <c r="L8012" s="348"/>
      <c r="M8012" s="346"/>
      <c r="N8012" s="346"/>
    </row>
    <row r="8013" spans="1:14" ht="20.100000000000001" customHeight="1">
      <c r="A8013" s="346"/>
      <c r="B8013" s="346"/>
      <c r="C8013" s="346"/>
      <c r="D8013" s="346"/>
      <c r="E8013" s="346"/>
      <c r="F8013" s="346"/>
      <c r="G8013" s="346"/>
      <c r="H8013" s="346"/>
      <c r="I8013" s="346"/>
      <c r="J8013" s="346"/>
      <c r="K8013" s="346"/>
      <c r="L8013" s="348"/>
      <c r="M8013" s="346"/>
      <c r="N8013" s="346"/>
    </row>
    <row r="8014" spans="1:14" ht="20.100000000000001" customHeight="1">
      <c r="A8014" s="346"/>
      <c r="B8014" s="346"/>
      <c r="C8014" s="346"/>
      <c r="D8014" s="346"/>
      <c r="E8014" s="346"/>
      <c r="F8014" s="346"/>
      <c r="G8014" s="346"/>
      <c r="H8014" s="346"/>
      <c r="I8014" s="346"/>
      <c r="J8014" s="346"/>
      <c r="K8014" s="346"/>
      <c r="L8014" s="348"/>
      <c r="M8014" s="346"/>
      <c r="N8014" s="346"/>
    </row>
    <row r="8015" spans="1:14" ht="20.100000000000001" customHeight="1">
      <c r="A8015" s="346"/>
      <c r="B8015" s="346"/>
      <c r="C8015" s="346"/>
      <c r="D8015" s="346"/>
      <c r="E8015" s="346"/>
      <c r="F8015" s="346"/>
      <c r="G8015" s="346"/>
      <c r="H8015" s="346"/>
      <c r="I8015" s="346"/>
      <c r="J8015" s="346"/>
      <c r="K8015" s="346"/>
      <c r="L8015" s="348"/>
      <c r="M8015" s="346"/>
      <c r="N8015" s="346"/>
    </row>
    <row r="8016" spans="1:14" ht="20.100000000000001" customHeight="1">
      <c r="A8016" s="346"/>
      <c r="B8016" s="346"/>
      <c r="C8016" s="346"/>
      <c r="D8016" s="346"/>
      <c r="E8016" s="346"/>
      <c r="F8016" s="346"/>
      <c r="G8016" s="346"/>
      <c r="H8016" s="346"/>
      <c r="I8016" s="346"/>
      <c r="J8016" s="346"/>
      <c r="K8016" s="346"/>
      <c r="L8016" s="348"/>
      <c r="M8016" s="346"/>
      <c r="N8016" s="346"/>
    </row>
    <row r="8017" spans="1:14" ht="20.100000000000001" customHeight="1">
      <c r="A8017" s="346"/>
      <c r="B8017" s="346"/>
      <c r="C8017" s="346"/>
      <c r="D8017" s="346"/>
      <c r="E8017" s="346"/>
      <c r="F8017" s="346"/>
      <c r="G8017" s="346"/>
      <c r="H8017" s="346"/>
      <c r="I8017" s="346"/>
      <c r="J8017" s="346"/>
      <c r="K8017" s="346"/>
      <c r="L8017" s="348"/>
      <c r="M8017" s="346"/>
      <c r="N8017" s="346"/>
    </row>
    <row r="8018" spans="1:14" ht="20.100000000000001" customHeight="1">
      <c r="A8018" s="346"/>
      <c r="B8018" s="346"/>
      <c r="C8018" s="346"/>
      <c r="D8018" s="346"/>
      <c r="E8018" s="347"/>
      <c r="F8018" s="346"/>
      <c r="G8018" s="346"/>
      <c r="H8018" s="346"/>
      <c r="I8018" s="346"/>
      <c r="J8018" s="346"/>
      <c r="K8018" s="346"/>
      <c r="L8018" s="348"/>
      <c r="M8018" s="346"/>
      <c r="N8018" s="346"/>
    </row>
    <row r="8019" spans="1:14" ht="20.100000000000001" customHeight="1">
      <c r="A8019" s="346"/>
      <c r="B8019" s="346"/>
      <c r="C8019" s="346"/>
      <c r="D8019" s="346"/>
      <c r="E8019" s="347"/>
      <c r="F8019" s="346"/>
      <c r="G8019" s="346"/>
      <c r="H8019" s="346"/>
      <c r="I8019" s="346"/>
      <c r="J8019" s="346"/>
      <c r="K8019" s="346"/>
      <c r="L8019" s="348"/>
      <c r="M8019" s="346"/>
      <c r="N8019" s="346"/>
    </row>
    <row r="8020" spans="1:14" ht="20.100000000000001" customHeight="1">
      <c r="A8020" s="346"/>
      <c r="B8020" s="346"/>
      <c r="C8020" s="346"/>
      <c r="D8020" s="346"/>
      <c r="E8020" s="347"/>
      <c r="F8020" s="346"/>
      <c r="G8020" s="346"/>
      <c r="H8020" s="346"/>
      <c r="I8020" s="346"/>
      <c r="J8020" s="346"/>
      <c r="K8020" s="346"/>
      <c r="L8020" s="348"/>
      <c r="M8020" s="346"/>
      <c r="N8020" s="346"/>
    </row>
    <row r="8021" spans="1:14" ht="20.100000000000001" customHeight="1">
      <c r="A8021" s="346"/>
      <c r="B8021" s="346"/>
      <c r="C8021" s="346"/>
      <c r="D8021" s="346"/>
      <c r="E8021" s="347"/>
      <c r="F8021" s="346"/>
      <c r="G8021" s="346"/>
      <c r="H8021" s="346"/>
      <c r="I8021" s="346"/>
      <c r="J8021" s="346"/>
      <c r="K8021" s="346"/>
      <c r="L8021" s="348"/>
      <c r="M8021" s="346"/>
      <c r="N8021" s="346"/>
    </row>
    <row r="8022" spans="1:14" ht="20.100000000000001" customHeight="1">
      <c r="A8022" s="346"/>
      <c r="B8022" s="346"/>
      <c r="C8022" s="346"/>
      <c r="D8022" s="346"/>
      <c r="E8022" s="347"/>
      <c r="F8022" s="346"/>
      <c r="G8022" s="346"/>
      <c r="H8022" s="346"/>
      <c r="I8022" s="346"/>
      <c r="J8022" s="346"/>
      <c r="K8022" s="346"/>
      <c r="L8022" s="348"/>
      <c r="M8022" s="346"/>
      <c r="N8022" s="346"/>
    </row>
    <row r="8023" spans="1:14" ht="20.100000000000001" customHeight="1">
      <c r="A8023" s="346"/>
      <c r="B8023" s="346"/>
      <c r="C8023" s="346"/>
      <c r="D8023" s="346"/>
      <c r="E8023" s="346"/>
      <c r="F8023" s="346"/>
      <c r="G8023" s="346"/>
      <c r="H8023" s="346"/>
      <c r="I8023" s="346"/>
      <c r="J8023" s="346"/>
      <c r="K8023" s="346"/>
      <c r="L8023" s="348"/>
      <c r="M8023" s="346"/>
      <c r="N8023" s="346"/>
    </row>
    <row r="8024" spans="1:14" ht="20.100000000000001" customHeight="1">
      <c r="A8024" s="346"/>
      <c r="B8024" s="346"/>
      <c r="C8024" s="346"/>
      <c r="D8024" s="346"/>
      <c r="E8024" s="346"/>
      <c r="F8024" s="346"/>
      <c r="G8024" s="346"/>
      <c r="H8024" s="346"/>
      <c r="I8024" s="346"/>
      <c r="J8024" s="346"/>
      <c r="K8024" s="346"/>
      <c r="L8024" s="348"/>
      <c r="M8024" s="346"/>
      <c r="N8024" s="346"/>
    </row>
    <row r="8025" spans="1:14" ht="20.100000000000001" customHeight="1">
      <c r="A8025" s="346"/>
      <c r="B8025" s="346"/>
      <c r="C8025" s="346"/>
      <c r="D8025" s="346"/>
      <c r="E8025" s="346"/>
      <c r="F8025" s="346"/>
      <c r="G8025" s="346"/>
      <c r="H8025" s="346"/>
      <c r="I8025" s="346"/>
      <c r="J8025" s="346"/>
      <c r="K8025" s="346"/>
      <c r="L8025" s="348"/>
      <c r="M8025" s="346"/>
      <c r="N8025" s="346"/>
    </row>
    <row r="8026" spans="1:14" ht="20.100000000000001" customHeight="1">
      <c r="A8026" s="346"/>
      <c r="B8026" s="346"/>
      <c r="C8026" s="346"/>
      <c r="D8026" s="346"/>
      <c r="E8026" s="347"/>
      <c r="F8026" s="346"/>
      <c r="G8026" s="346"/>
      <c r="H8026" s="346"/>
      <c r="I8026" s="346"/>
      <c r="J8026" s="346"/>
      <c r="K8026" s="346"/>
      <c r="L8026" s="348"/>
      <c r="M8026" s="346"/>
      <c r="N8026" s="346"/>
    </row>
    <row r="8027" spans="1:14" ht="20.100000000000001" customHeight="1">
      <c r="A8027" s="346"/>
      <c r="B8027" s="346"/>
      <c r="C8027" s="346"/>
      <c r="D8027" s="346"/>
      <c r="E8027" s="347"/>
      <c r="F8027" s="346"/>
      <c r="G8027" s="346"/>
      <c r="H8027" s="346"/>
      <c r="I8027" s="346"/>
      <c r="J8027" s="346"/>
      <c r="K8027" s="346"/>
      <c r="L8027" s="348"/>
      <c r="M8027" s="346"/>
      <c r="N8027" s="346"/>
    </row>
    <row r="8028" spans="1:14" ht="20.100000000000001" customHeight="1">
      <c r="A8028" s="346"/>
      <c r="B8028" s="346"/>
      <c r="C8028" s="346"/>
      <c r="D8028" s="346"/>
      <c r="E8028" s="347"/>
      <c r="F8028" s="346"/>
      <c r="G8028" s="346"/>
      <c r="H8028" s="346"/>
      <c r="I8028" s="346"/>
      <c r="J8028" s="346"/>
      <c r="K8028" s="346"/>
      <c r="L8028" s="348"/>
      <c r="M8028" s="346"/>
      <c r="N8028" s="346"/>
    </row>
    <row r="8029" spans="1:14" ht="20.100000000000001" customHeight="1">
      <c r="A8029" s="346"/>
      <c r="B8029" s="346"/>
      <c r="C8029" s="346"/>
      <c r="D8029" s="346"/>
      <c r="E8029" s="347"/>
      <c r="F8029" s="346"/>
      <c r="G8029" s="346"/>
      <c r="H8029" s="346"/>
      <c r="I8029" s="346"/>
      <c r="J8029" s="346"/>
      <c r="K8029" s="346"/>
      <c r="L8029" s="348"/>
      <c r="M8029" s="346"/>
      <c r="N8029" s="346"/>
    </row>
    <row r="8030" spans="1:14" ht="20.100000000000001" customHeight="1">
      <c r="A8030" s="346"/>
      <c r="B8030" s="346"/>
      <c r="C8030" s="346"/>
      <c r="D8030" s="346"/>
      <c r="E8030" s="347"/>
      <c r="F8030" s="346"/>
      <c r="G8030" s="346"/>
      <c r="H8030" s="346"/>
      <c r="I8030" s="346"/>
      <c r="J8030" s="346"/>
      <c r="K8030" s="346"/>
      <c r="L8030" s="348"/>
      <c r="M8030" s="346"/>
      <c r="N8030" s="346"/>
    </row>
    <row r="8031" spans="1:14" ht="20.100000000000001" customHeight="1">
      <c r="A8031" s="346"/>
      <c r="B8031" s="346"/>
      <c r="C8031" s="346"/>
      <c r="D8031" s="346"/>
      <c r="E8031" s="347"/>
      <c r="F8031" s="346"/>
      <c r="G8031" s="346"/>
      <c r="H8031" s="346"/>
      <c r="I8031" s="346"/>
      <c r="J8031" s="346"/>
      <c r="K8031" s="346"/>
      <c r="L8031" s="348"/>
      <c r="M8031" s="346"/>
      <c r="N8031" s="346"/>
    </row>
    <row r="8032" spans="1:14" ht="20.100000000000001" customHeight="1">
      <c r="A8032" s="346"/>
      <c r="B8032" s="346"/>
      <c r="C8032" s="346"/>
      <c r="D8032" s="346"/>
      <c r="E8032" s="346"/>
      <c r="F8032" s="346"/>
      <c r="G8032" s="346"/>
      <c r="H8032" s="346"/>
      <c r="I8032" s="346"/>
      <c r="J8032" s="346"/>
      <c r="K8032" s="346"/>
      <c r="L8032" s="348"/>
      <c r="M8032" s="346"/>
      <c r="N8032" s="346"/>
    </row>
    <row r="8033" spans="1:14" ht="20.100000000000001" customHeight="1">
      <c r="A8033" s="346"/>
      <c r="B8033" s="346"/>
      <c r="C8033" s="346"/>
      <c r="D8033" s="346"/>
      <c r="E8033" s="346"/>
      <c r="F8033" s="346"/>
      <c r="G8033" s="346"/>
      <c r="H8033" s="346"/>
      <c r="I8033" s="346"/>
      <c r="J8033" s="346"/>
      <c r="K8033" s="346"/>
      <c r="L8033" s="348"/>
      <c r="M8033" s="346"/>
      <c r="N8033" s="346"/>
    </row>
    <row r="8034" spans="1:14" ht="20.100000000000001" customHeight="1">
      <c r="A8034" s="346"/>
      <c r="B8034" s="346"/>
      <c r="C8034" s="346"/>
      <c r="D8034" s="346"/>
      <c r="E8034" s="346"/>
      <c r="F8034" s="346"/>
      <c r="G8034" s="346"/>
      <c r="H8034" s="346"/>
      <c r="I8034" s="346"/>
      <c r="J8034" s="346"/>
      <c r="K8034" s="346"/>
      <c r="L8034" s="348"/>
      <c r="M8034" s="346"/>
      <c r="N8034" s="346"/>
    </row>
    <row r="8035" spans="1:14" ht="20.100000000000001" customHeight="1">
      <c r="A8035" s="346"/>
      <c r="B8035" s="346"/>
      <c r="C8035" s="346"/>
      <c r="D8035" s="346"/>
      <c r="E8035" s="347"/>
      <c r="F8035" s="346"/>
      <c r="G8035" s="346"/>
      <c r="H8035" s="346"/>
      <c r="I8035" s="346"/>
      <c r="J8035" s="346"/>
      <c r="K8035" s="346"/>
      <c r="L8035" s="348"/>
      <c r="M8035" s="346"/>
      <c r="N8035" s="346"/>
    </row>
    <row r="8036" spans="1:14" ht="20.100000000000001" customHeight="1">
      <c r="A8036" s="346"/>
      <c r="B8036" s="346"/>
      <c r="C8036" s="346"/>
      <c r="D8036" s="346"/>
      <c r="E8036" s="347"/>
      <c r="F8036" s="346"/>
      <c r="G8036" s="346"/>
      <c r="H8036" s="346"/>
      <c r="I8036" s="346"/>
      <c r="J8036" s="346"/>
      <c r="K8036" s="346"/>
      <c r="L8036" s="348"/>
      <c r="M8036" s="346"/>
      <c r="N8036" s="346"/>
    </row>
    <row r="8037" spans="1:14" ht="20.100000000000001" customHeight="1">
      <c r="A8037" s="346"/>
      <c r="B8037" s="346"/>
      <c r="C8037" s="346"/>
      <c r="D8037" s="346"/>
      <c r="E8037" s="347"/>
      <c r="F8037" s="346"/>
      <c r="G8037" s="346"/>
      <c r="H8037" s="346"/>
      <c r="I8037" s="346"/>
      <c r="J8037" s="346"/>
      <c r="K8037" s="346"/>
      <c r="L8037" s="348"/>
      <c r="M8037" s="346"/>
      <c r="N8037" s="346"/>
    </row>
    <row r="8038" spans="1:14" ht="20.100000000000001" customHeight="1">
      <c r="A8038" s="346"/>
      <c r="B8038" s="346"/>
      <c r="C8038" s="346"/>
      <c r="D8038" s="346"/>
      <c r="E8038" s="347"/>
      <c r="F8038" s="346"/>
      <c r="G8038" s="346"/>
      <c r="H8038" s="346"/>
      <c r="I8038" s="346"/>
      <c r="J8038" s="346"/>
      <c r="K8038" s="346"/>
      <c r="L8038" s="348"/>
      <c r="M8038" s="346"/>
      <c r="N8038" s="346"/>
    </row>
    <row r="8039" spans="1:14" ht="20.100000000000001" customHeight="1">
      <c r="A8039" s="346"/>
      <c r="B8039" s="346"/>
      <c r="C8039" s="346"/>
      <c r="D8039" s="346"/>
      <c r="E8039" s="347"/>
      <c r="F8039" s="346"/>
      <c r="G8039" s="346"/>
      <c r="H8039" s="346"/>
      <c r="I8039" s="346"/>
      <c r="J8039" s="346"/>
      <c r="K8039" s="346"/>
      <c r="L8039" s="348"/>
      <c r="M8039" s="346"/>
      <c r="N8039" s="346"/>
    </row>
    <row r="8040" spans="1:14" ht="20.100000000000001" customHeight="1">
      <c r="A8040" s="346"/>
      <c r="B8040" s="346"/>
      <c r="C8040" s="346"/>
      <c r="D8040" s="346"/>
      <c r="E8040" s="347"/>
      <c r="F8040" s="346"/>
      <c r="G8040" s="346"/>
      <c r="H8040" s="346"/>
      <c r="I8040" s="346"/>
      <c r="J8040" s="346"/>
      <c r="K8040" s="346"/>
      <c r="L8040" s="348"/>
      <c r="M8040" s="346"/>
      <c r="N8040" s="346"/>
    </row>
    <row r="8041" spans="1:14" ht="20.100000000000001" customHeight="1">
      <c r="A8041" s="346"/>
      <c r="B8041" s="346"/>
      <c r="C8041" s="346"/>
      <c r="D8041" s="346"/>
      <c r="E8041" s="347"/>
      <c r="F8041" s="346"/>
      <c r="G8041" s="346"/>
      <c r="H8041" s="346"/>
      <c r="I8041" s="346"/>
      <c r="J8041" s="346"/>
      <c r="K8041" s="346"/>
      <c r="L8041" s="348"/>
      <c r="M8041" s="346"/>
      <c r="N8041" s="346"/>
    </row>
    <row r="8042" spans="1:14" ht="20.100000000000001" customHeight="1">
      <c r="A8042" s="346"/>
      <c r="B8042" s="346"/>
      <c r="C8042" s="346"/>
      <c r="D8042" s="346"/>
      <c r="E8042" s="347"/>
      <c r="F8042" s="346"/>
      <c r="G8042" s="346"/>
      <c r="H8042" s="346"/>
      <c r="I8042" s="346"/>
      <c r="J8042" s="346"/>
      <c r="K8042" s="346"/>
      <c r="L8042" s="348"/>
      <c r="M8042" s="346"/>
      <c r="N8042" s="346"/>
    </row>
    <row r="8043" spans="1:14" ht="20.100000000000001" customHeight="1">
      <c r="A8043" s="346"/>
      <c r="B8043" s="346"/>
      <c r="C8043" s="346"/>
      <c r="D8043" s="346"/>
      <c r="E8043" s="346"/>
      <c r="F8043" s="346"/>
      <c r="G8043" s="346"/>
      <c r="H8043" s="346"/>
      <c r="I8043" s="346"/>
      <c r="J8043" s="346"/>
      <c r="K8043" s="346"/>
      <c r="L8043" s="348"/>
      <c r="M8043" s="346"/>
      <c r="N8043" s="346"/>
    </row>
    <row r="8044" spans="1:14" ht="20.100000000000001" customHeight="1">
      <c r="A8044" s="346"/>
      <c r="B8044" s="346"/>
      <c r="C8044" s="346"/>
      <c r="D8044" s="346"/>
      <c r="E8044" s="346"/>
      <c r="F8044" s="346"/>
      <c r="G8044" s="346"/>
      <c r="H8044" s="346"/>
      <c r="I8044" s="346"/>
      <c r="J8044" s="346"/>
      <c r="K8044" s="346"/>
      <c r="L8044" s="348"/>
      <c r="M8044" s="346"/>
      <c r="N8044" s="346"/>
    </row>
    <row r="8045" spans="1:14" ht="20.100000000000001" customHeight="1">
      <c r="A8045" s="346"/>
      <c r="B8045" s="346"/>
      <c r="C8045" s="346"/>
      <c r="D8045" s="346"/>
      <c r="E8045" s="346"/>
      <c r="F8045" s="346"/>
      <c r="G8045" s="346"/>
      <c r="H8045" s="346"/>
      <c r="I8045" s="346"/>
      <c r="J8045" s="346"/>
      <c r="K8045" s="346"/>
      <c r="L8045" s="348"/>
      <c r="M8045" s="346"/>
      <c r="N8045" s="346"/>
    </row>
    <row r="8046" spans="1:14" ht="20.100000000000001" customHeight="1">
      <c r="A8046" s="346"/>
      <c r="B8046" s="346"/>
      <c r="C8046" s="346"/>
      <c r="D8046" s="346"/>
      <c r="E8046" s="347"/>
      <c r="F8046" s="346"/>
      <c r="G8046" s="346"/>
      <c r="H8046" s="346"/>
      <c r="I8046" s="346"/>
      <c r="J8046" s="346"/>
      <c r="K8046" s="346"/>
      <c r="L8046" s="348"/>
      <c r="M8046" s="346"/>
      <c r="N8046" s="346"/>
    </row>
    <row r="8047" spans="1:14" ht="20.100000000000001" customHeight="1">
      <c r="A8047" s="346"/>
      <c r="B8047" s="346"/>
      <c r="C8047" s="346"/>
      <c r="D8047" s="346"/>
      <c r="E8047" s="347"/>
      <c r="F8047" s="346"/>
      <c r="G8047" s="346"/>
      <c r="H8047" s="346"/>
      <c r="I8047" s="346"/>
      <c r="J8047" s="346"/>
      <c r="K8047" s="346"/>
      <c r="L8047" s="348"/>
      <c r="M8047" s="346"/>
      <c r="N8047" s="346"/>
    </row>
    <row r="8048" spans="1:14" ht="20.100000000000001" customHeight="1">
      <c r="A8048" s="346"/>
      <c r="B8048" s="346"/>
      <c r="C8048" s="346"/>
      <c r="D8048" s="346"/>
      <c r="E8048" s="347"/>
      <c r="F8048" s="346"/>
      <c r="G8048" s="346"/>
      <c r="H8048" s="346"/>
      <c r="I8048" s="346"/>
      <c r="J8048" s="346"/>
      <c r="K8048" s="346"/>
      <c r="L8048" s="348"/>
      <c r="M8048" s="346"/>
      <c r="N8048" s="346"/>
    </row>
    <row r="8049" spans="1:14" ht="20.100000000000001" customHeight="1">
      <c r="A8049" s="346"/>
      <c r="B8049" s="346"/>
      <c r="C8049" s="346"/>
      <c r="D8049" s="346"/>
      <c r="E8049" s="346"/>
      <c r="F8049" s="346"/>
      <c r="G8049" s="346"/>
      <c r="H8049" s="346"/>
      <c r="I8049" s="346"/>
      <c r="J8049" s="346"/>
      <c r="K8049" s="346"/>
      <c r="L8049" s="348"/>
      <c r="M8049" s="346"/>
      <c r="N8049" s="346"/>
    </row>
    <row r="8050" spans="1:14" ht="20.100000000000001" customHeight="1">
      <c r="A8050" s="346"/>
      <c r="B8050" s="346"/>
      <c r="C8050" s="346"/>
      <c r="D8050" s="346"/>
      <c r="E8050" s="346"/>
      <c r="F8050" s="346"/>
      <c r="G8050" s="346"/>
      <c r="H8050" s="346"/>
      <c r="I8050" s="346"/>
      <c r="J8050" s="346"/>
      <c r="K8050" s="346"/>
      <c r="L8050" s="348"/>
      <c r="M8050" s="346"/>
      <c r="N8050" s="346"/>
    </row>
    <row r="8051" spans="1:14" ht="20.100000000000001" customHeight="1">
      <c r="A8051" s="346"/>
      <c r="B8051" s="346"/>
      <c r="C8051" s="346"/>
      <c r="D8051" s="346"/>
      <c r="E8051" s="347"/>
      <c r="F8051" s="346"/>
      <c r="G8051" s="346"/>
      <c r="H8051" s="346"/>
      <c r="I8051" s="346"/>
      <c r="J8051" s="346"/>
      <c r="K8051" s="346"/>
      <c r="L8051" s="348"/>
      <c r="M8051" s="346"/>
      <c r="N8051" s="346"/>
    </row>
    <row r="8052" spans="1:14" ht="20.100000000000001" customHeight="1">
      <c r="A8052" s="346"/>
      <c r="B8052" s="346"/>
      <c r="C8052" s="346"/>
      <c r="D8052" s="346"/>
      <c r="E8052" s="347"/>
      <c r="F8052" s="346"/>
      <c r="G8052" s="346"/>
      <c r="H8052" s="346"/>
      <c r="I8052" s="346"/>
      <c r="J8052" s="346"/>
      <c r="K8052" s="346"/>
      <c r="L8052" s="348"/>
      <c r="M8052" s="346"/>
      <c r="N8052" s="346"/>
    </row>
    <row r="8053" spans="1:14" ht="20.100000000000001" customHeight="1">
      <c r="A8053" s="346"/>
      <c r="B8053" s="346"/>
      <c r="C8053" s="346"/>
      <c r="D8053" s="346"/>
      <c r="E8053" s="346"/>
      <c r="F8053" s="346"/>
      <c r="G8053" s="346"/>
      <c r="H8053" s="346"/>
      <c r="I8053" s="346"/>
      <c r="J8053" s="346"/>
      <c r="K8053" s="346"/>
      <c r="L8053" s="348"/>
      <c r="M8053" s="346"/>
      <c r="N8053" s="346"/>
    </row>
    <row r="8054" spans="1:14" ht="20.100000000000001" customHeight="1">
      <c r="A8054" s="346"/>
      <c r="B8054" s="346"/>
      <c r="C8054" s="346"/>
      <c r="D8054" s="346"/>
      <c r="E8054" s="346"/>
      <c r="F8054" s="346"/>
      <c r="G8054" s="346"/>
      <c r="H8054" s="346"/>
      <c r="I8054" s="346"/>
      <c r="J8054" s="346"/>
      <c r="K8054" s="346"/>
      <c r="L8054" s="348"/>
      <c r="M8054" s="346"/>
      <c r="N8054" s="346"/>
    </row>
    <row r="8055" spans="1:14" ht="20.100000000000001" customHeight="1">
      <c r="A8055" s="346"/>
      <c r="B8055" s="346"/>
      <c r="C8055" s="346"/>
      <c r="D8055" s="346"/>
      <c r="E8055" s="346"/>
      <c r="F8055" s="346"/>
      <c r="G8055" s="346"/>
      <c r="H8055" s="346"/>
      <c r="I8055" s="346"/>
      <c r="J8055" s="346"/>
      <c r="K8055" s="346"/>
      <c r="L8055" s="348"/>
      <c r="M8055" s="346"/>
      <c r="N8055" s="346"/>
    </row>
    <row r="8056" spans="1:14" ht="20.100000000000001" customHeight="1">
      <c r="A8056" s="346"/>
      <c r="B8056" s="346"/>
      <c r="C8056" s="346"/>
      <c r="D8056" s="346"/>
      <c r="E8056" s="346"/>
      <c r="F8056" s="346"/>
      <c r="G8056" s="346"/>
      <c r="H8056" s="346"/>
      <c r="I8056" s="346"/>
      <c r="J8056" s="346"/>
      <c r="K8056" s="346"/>
      <c r="L8056" s="348"/>
      <c r="M8056" s="346"/>
      <c r="N8056" s="346"/>
    </row>
    <row r="8057" spans="1:14" ht="20.100000000000001" customHeight="1">
      <c r="A8057" s="346"/>
      <c r="B8057" s="346"/>
      <c r="C8057" s="346"/>
      <c r="D8057" s="346"/>
      <c r="E8057" s="346"/>
      <c r="F8057" s="346"/>
      <c r="G8057" s="346"/>
      <c r="H8057" s="346"/>
      <c r="I8057" s="346"/>
      <c r="J8057" s="346"/>
      <c r="K8057" s="346"/>
      <c r="L8057" s="348"/>
      <c r="M8057" s="346"/>
      <c r="N8057" s="346"/>
    </row>
    <row r="8058" spans="1:14" ht="20.100000000000001" customHeight="1">
      <c r="A8058" s="346"/>
      <c r="B8058" s="346"/>
      <c r="C8058" s="346"/>
      <c r="D8058" s="346"/>
      <c r="E8058" s="346"/>
      <c r="F8058" s="346"/>
      <c r="G8058" s="346"/>
      <c r="H8058" s="346"/>
      <c r="I8058" s="346"/>
      <c r="J8058" s="346"/>
      <c r="K8058" s="346"/>
      <c r="L8058" s="348"/>
      <c r="M8058" s="346"/>
      <c r="N8058" s="346"/>
    </row>
    <row r="8059" spans="1:14" ht="20.100000000000001" customHeight="1">
      <c r="A8059" s="346"/>
      <c r="B8059" s="346"/>
      <c r="C8059" s="346"/>
      <c r="D8059" s="346"/>
      <c r="E8059" s="346"/>
      <c r="F8059" s="346"/>
      <c r="G8059" s="346"/>
      <c r="H8059" s="346"/>
      <c r="I8059" s="346"/>
      <c r="J8059" s="346"/>
      <c r="K8059" s="346"/>
      <c r="L8059" s="348"/>
      <c r="M8059" s="346"/>
      <c r="N8059" s="346"/>
    </row>
    <row r="8060" spans="1:14" ht="20.100000000000001" customHeight="1">
      <c r="A8060" s="346"/>
      <c r="B8060" s="346"/>
      <c r="C8060" s="346"/>
      <c r="D8060" s="346"/>
      <c r="E8060" s="346"/>
      <c r="F8060" s="346"/>
      <c r="G8060" s="346"/>
      <c r="H8060" s="346"/>
      <c r="I8060" s="346"/>
      <c r="J8060" s="346"/>
      <c r="K8060" s="346"/>
      <c r="L8060" s="348"/>
      <c r="M8060" s="346"/>
      <c r="N8060" s="346"/>
    </row>
    <row r="8061" spans="1:14" ht="20.100000000000001" customHeight="1">
      <c r="A8061" s="346"/>
      <c r="B8061" s="346"/>
      <c r="C8061" s="346"/>
      <c r="D8061" s="346"/>
      <c r="E8061" s="346"/>
      <c r="F8061" s="346"/>
      <c r="G8061" s="346"/>
      <c r="H8061" s="346"/>
      <c r="I8061" s="346"/>
      <c r="J8061" s="346"/>
      <c r="K8061" s="346"/>
      <c r="L8061" s="348"/>
      <c r="M8061" s="346"/>
      <c r="N8061" s="346"/>
    </row>
    <row r="8062" spans="1:14" ht="20.100000000000001" customHeight="1">
      <c r="A8062" s="346"/>
      <c r="B8062" s="346"/>
      <c r="C8062" s="346"/>
      <c r="D8062" s="346"/>
      <c r="E8062" s="346"/>
      <c r="F8062" s="346"/>
      <c r="G8062" s="346"/>
      <c r="H8062" s="346"/>
      <c r="I8062" s="346"/>
      <c r="J8062" s="346"/>
      <c r="K8062" s="346"/>
      <c r="L8062" s="348"/>
      <c r="M8062" s="346"/>
      <c r="N8062" s="346"/>
    </row>
    <row r="8063" spans="1:14" ht="20.100000000000001" customHeight="1">
      <c r="A8063" s="346"/>
      <c r="B8063" s="346"/>
      <c r="C8063" s="346"/>
      <c r="D8063" s="346"/>
      <c r="E8063" s="346"/>
      <c r="F8063" s="346"/>
      <c r="G8063" s="346"/>
      <c r="H8063" s="346"/>
      <c r="I8063" s="346"/>
      <c r="J8063" s="346"/>
      <c r="K8063" s="346"/>
      <c r="L8063" s="348"/>
      <c r="M8063" s="346"/>
      <c r="N8063" s="346"/>
    </row>
    <row r="8064" spans="1:14" ht="20.100000000000001" customHeight="1">
      <c r="A8064" s="346"/>
      <c r="B8064" s="346"/>
      <c r="C8064" s="346"/>
      <c r="D8064" s="346"/>
      <c r="E8064" s="346"/>
      <c r="F8064" s="346"/>
      <c r="G8064" s="346"/>
      <c r="H8064" s="346"/>
      <c r="I8064" s="346"/>
      <c r="J8064" s="346"/>
      <c r="K8064" s="346"/>
      <c r="L8064" s="348"/>
      <c r="M8064" s="346"/>
      <c r="N8064" s="346"/>
    </row>
    <row r="8065" spans="1:14" ht="20.100000000000001" customHeight="1">
      <c r="A8065" s="346"/>
      <c r="B8065" s="346"/>
      <c r="C8065" s="346"/>
      <c r="D8065" s="346"/>
      <c r="E8065" s="346"/>
      <c r="F8065" s="346"/>
      <c r="G8065" s="346"/>
      <c r="H8065" s="346"/>
      <c r="I8065" s="346"/>
      <c r="J8065" s="346"/>
      <c r="K8065" s="346"/>
      <c r="L8065" s="348"/>
      <c r="M8065" s="346"/>
      <c r="N8065" s="346"/>
    </row>
    <row r="8066" spans="1:14" ht="20.100000000000001" customHeight="1">
      <c r="A8066" s="346"/>
      <c r="B8066" s="346"/>
      <c r="C8066" s="346"/>
      <c r="D8066" s="346"/>
      <c r="E8066" s="346"/>
      <c r="F8066" s="346"/>
      <c r="G8066" s="346"/>
      <c r="H8066" s="346"/>
      <c r="I8066" s="346"/>
      <c r="J8066" s="346"/>
      <c r="K8066" s="346"/>
      <c r="L8066" s="348"/>
      <c r="M8066" s="346"/>
      <c r="N8066" s="346"/>
    </row>
    <row r="8067" spans="1:14" ht="20.100000000000001" customHeight="1">
      <c r="A8067" s="346"/>
      <c r="B8067" s="346"/>
      <c r="C8067" s="346"/>
      <c r="D8067" s="346"/>
      <c r="E8067" s="346"/>
      <c r="F8067" s="346"/>
      <c r="G8067" s="346"/>
      <c r="H8067" s="346"/>
      <c r="I8067" s="346"/>
      <c r="J8067" s="346"/>
      <c r="K8067" s="346"/>
      <c r="L8067" s="348"/>
      <c r="M8067" s="346"/>
      <c r="N8067" s="346"/>
    </row>
    <row r="8068" spans="1:14" ht="20.100000000000001" customHeight="1">
      <c r="A8068" s="346"/>
      <c r="B8068" s="346"/>
      <c r="C8068" s="346"/>
      <c r="D8068" s="346"/>
      <c r="E8068" s="346"/>
      <c r="F8068" s="346"/>
      <c r="G8068" s="346"/>
      <c r="H8068" s="346"/>
      <c r="I8068" s="346"/>
      <c r="J8068" s="346"/>
      <c r="K8068" s="346"/>
      <c r="L8068" s="348"/>
      <c r="M8068" s="346"/>
      <c r="N8068" s="346"/>
    </row>
    <row r="8069" spans="1:14" ht="20.100000000000001" customHeight="1">
      <c r="A8069" s="346"/>
      <c r="B8069" s="346"/>
      <c r="C8069" s="346"/>
      <c r="D8069" s="346"/>
      <c r="E8069" s="346"/>
      <c r="F8069" s="346"/>
      <c r="G8069" s="346"/>
      <c r="H8069" s="346"/>
      <c r="I8069" s="346"/>
      <c r="J8069" s="346"/>
      <c r="K8069" s="346"/>
      <c r="L8069" s="348"/>
      <c r="M8069" s="346"/>
      <c r="N8069" s="346"/>
    </row>
    <row r="8070" spans="1:14" ht="20.100000000000001" customHeight="1">
      <c r="A8070" s="346"/>
      <c r="B8070" s="346"/>
      <c r="C8070" s="346"/>
      <c r="D8070" s="346"/>
      <c r="E8070" s="346"/>
      <c r="F8070" s="346"/>
      <c r="G8070" s="346"/>
      <c r="H8070" s="346"/>
      <c r="I8070" s="346"/>
      <c r="J8070" s="346"/>
      <c r="K8070" s="346"/>
      <c r="L8070" s="348"/>
      <c r="M8070" s="346"/>
      <c r="N8070" s="346"/>
    </row>
    <row r="8071" spans="1:14" ht="20.100000000000001" customHeight="1">
      <c r="A8071" s="346"/>
      <c r="B8071" s="346"/>
      <c r="C8071" s="346"/>
      <c r="D8071" s="346"/>
      <c r="E8071" s="346"/>
      <c r="F8071" s="346"/>
      <c r="G8071" s="346"/>
      <c r="H8071" s="346"/>
      <c r="I8071" s="346"/>
      <c r="J8071" s="346"/>
      <c r="K8071" s="346"/>
      <c r="L8071" s="348"/>
      <c r="M8071" s="346"/>
      <c r="N8071" s="346"/>
    </row>
    <row r="8072" spans="1:14" ht="20.100000000000001" customHeight="1">
      <c r="A8072" s="346"/>
      <c r="B8072" s="346"/>
      <c r="C8072" s="346"/>
      <c r="D8072" s="346"/>
      <c r="E8072" s="346"/>
      <c r="F8072" s="346"/>
      <c r="G8072" s="346"/>
      <c r="H8072" s="346"/>
      <c r="I8072" s="346"/>
      <c r="J8072" s="346"/>
      <c r="K8072" s="346"/>
      <c r="L8072" s="348"/>
      <c r="M8072" s="346"/>
      <c r="N8072" s="346"/>
    </row>
    <row r="8073" spans="1:14" ht="20.100000000000001" customHeight="1">
      <c r="A8073" s="346"/>
      <c r="B8073" s="346"/>
      <c r="C8073" s="346"/>
      <c r="D8073" s="346"/>
      <c r="E8073" s="346"/>
      <c r="F8073" s="346"/>
      <c r="G8073" s="346"/>
      <c r="H8073" s="346"/>
      <c r="I8073" s="346"/>
      <c r="J8073" s="346"/>
      <c r="K8073" s="346"/>
      <c r="L8073" s="348"/>
      <c r="M8073" s="346"/>
      <c r="N8073" s="346"/>
    </row>
    <row r="8074" spans="1:14" ht="20.100000000000001" customHeight="1">
      <c r="A8074" s="346"/>
      <c r="B8074" s="346"/>
      <c r="C8074" s="346"/>
      <c r="D8074" s="346"/>
      <c r="E8074" s="346"/>
      <c r="F8074" s="346"/>
      <c r="G8074" s="346"/>
      <c r="H8074" s="346"/>
      <c r="I8074" s="346"/>
      <c r="J8074" s="346"/>
      <c r="K8074" s="346"/>
      <c r="L8074" s="348"/>
      <c r="M8074" s="346"/>
      <c r="N8074" s="346"/>
    </row>
    <row r="8075" spans="1:14" ht="20.100000000000001" customHeight="1">
      <c r="A8075" s="346"/>
      <c r="B8075" s="346"/>
      <c r="C8075" s="346"/>
      <c r="D8075" s="346"/>
      <c r="E8075" s="346"/>
      <c r="F8075" s="346"/>
      <c r="G8075" s="346"/>
      <c r="H8075" s="346"/>
      <c r="I8075" s="346"/>
      <c r="J8075" s="346"/>
      <c r="K8075" s="346"/>
      <c r="L8075" s="348"/>
      <c r="M8075" s="346"/>
      <c r="N8075" s="346"/>
    </row>
    <row r="8076" spans="1:14" ht="20.100000000000001" customHeight="1">
      <c r="A8076" s="346"/>
      <c r="B8076" s="346"/>
      <c r="C8076" s="346"/>
      <c r="D8076" s="346"/>
      <c r="E8076" s="346"/>
      <c r="F8076" s="346"/>
      <c r="G8076" s="346"/>
      <c r="H8076" s="346"/>
      <c r="I8076" s="346"/>
      <c r="J8076" s="346"/>
      <c r="K8076" s="346"/>
      <c r="L8076" s="348"/>
      <c r="M8076" s="346"/>
      <c r="N8076" s="346"/>
    </row>
    <row r="8077" spans="1:14" ht="20.100000000000001" customHeight="1">
      <c r="A8077" s="346"/>
      <c r="B8077" s="346"/>
      <c r="C8077" s="346"/>
      <c r="D8077" s="346"/>
      <c r="E8077" s="346"/>
      <c r="F8077" s="346"/>
      <c r="G8077" s="346"/>
      <c r="H8077" s="346"/>
      <c r="I8077" s="346"/>
      <c r="J8077" s="346"/>
      <c r="K8077" s="346"/>
      <c r="L8077" s="348"/>
      <c r="M8077" s="346"/>
      <c r="N8077" s="346"/>
    </row>
    <row r="8078" spans="1:14" ht="20.100000000000001" customHeight="1">
      <c r="A8078" s="346"/>
      <c r="B8078" s="346"/>
      <c r="C8078" s="346"/>
      <c r="D8078" s="346"/>
      <c r="E8078" s="346"/>
      <c r="F8078" s="346"/>
      <c r="G8078" s="346"/>
      <c r="H8078" s="346"/>
      <c r="I8078" s="346"/>
      <c r="J8078" s="346"/>
      <c r="K8078" s="346"/>
      <c r="L8078" s="348"/>
      <c r="M8078" s="346"/>
      <c r="N8078" s="346"/>
    </row>
    <row r="8079" spans="1:14" ht="20.100000000000001" customHeight="1">
      <c r="A8079" s="346"/>
      <c r="B8079" s="346"/>
      <c r="C8079" s="346"/>
      <c r="D8079" s="346"/>
      <c r="E8079" s="346"/>
      <c r="F8079" s="346"/>
      <c r="G8079" s="346"/>
      <c r="H8079" s="346"/>
      <c r="I8079" s="346"/>
      <c r="J8079" s="346"/>
      <c r="K8079" s="346"/>
      <c r="L8079" s="348"/>
      <c r="M8079" s="346"/>
      <c r="N8079" s="346"/>
    </row>
    <row r="8080" spans="1:14" ht="20.100000000000001" customHeight="1">
      <c r="A8080" s="346"/>
      <c r="B8080" s="346"/>
      <c r="C8080" s="346"/>
      <c r="D8080" s="346"/>
      <c r="E8080" s="346"/>
      <c r="F8080" s="346"/>
      <c r="G8080" s="346"/>
      <c r="H8080" s="346"/>
      <c r="I8080" s="346"/>
      <c r="J8080" s="346"/>
      <c r="K8080" s="346"/>
      <c r="L8080" s="348"/>
      <c r="M8080" s="346"/>
      <c r="N8080" s="346"/>
    </row>
    <row r="8081" spans="1:14" ht="20.100000000000001" customHeight="1">
      <c r="A8081" s="346"/>
      <c r="B8081" s="346"/>
      <c r="C8081" s="346"/>
      <c r="D8081" s="346"/>
      <c r="E8081" s="346"/>
      <c r="F8081" s="346"/>
      <c r="G8081" s="346"/>
      <c r="H8081" s="346"/>
      <c r="I8081" s="346"/>
      <c r="J8081" s="346"/>
      <c r="K8081" s="346"/>
      <c r="L8081" s="348"/>
      <c r="M8081" s="346"/>
      <c r="N8081" s="346"/>
    </row>
    <row r="8082" spans="1:14" ht="20.100000000000001" customHeight="1">
      <c r="A8082" s="346"/>
      <c r="B8082" s="346"/>
      <c r="C8082" s="346"/>
      <c r="D8082" s="346"/>
      <c r="E8082" s="346"/>
      <c r="F8082" s="346"/>
      <c r="G8082" s="346"/>
      <c r="H8082" s="346"/>
      <c r="I8082" s="346"/>
      <c r="J8082" s="346"/>
      <c r="K8082" s="346"/>
      <c r="L8082" s="348"/>
      <c r="M8082" s="346"/>
      <c r="N8082" s="346"/>
    </row>
    <row r="8083" spans="1:14" ht="20.100000000000001" customHeight="1">
      <c r="A8083" s="346"/>
      <c r="B8083" s="346"/>
      <c r="C8083" s="346"/>
      <c r="D8083" s="346"/>
      <c r="E8083" s="346"/>
      <c r="F8083" s="346"/>
      <c r="G8083" s="346"/>
      <c r="H8083" s="346"/>
      <c r="I8083" s="346"/>
      <c r="J8083" s="346"/>
      <c r="K8083" s="346"/>
      <c r="L8083" s="348"/>
      <c r="M8083" s="346"/>
      <c r="N8083" s="346"/>
    </row>
    <row r="8084" spans="1:14" ht="20.100000000000001" customHeight="1">
      <c r="A8084" s="346"/>
      <c r="B8084" s="346"/>
      <c r="C8084" s="346"/>
      <c r="D8084" s="346"/>
      <c r="E8084" s="346"/>
      <c r="F8084" s="346"/>
      <c r="G8084" s="346"/>
      <c r="H8084" s="346"/>
      <c r="I8084" s="346"/>
      <c r="J8084" s="346"/>
      <c r="K8084" s="346"/>
      <c r="L8084" s="348"/>
      <c r="M8084" s="346"/>
      <c r="N8084" s="346"/>
    </row>
    <row r="8085" spans="1:14" ht="20.100000000000001" customHeight="1">
      <c r="A8085" s="346"/>
      <c r="B8085" s="346"/>
      <c r="C8085" s="346"/>
      <c r="D8085" s="346"/>
      <c r="E8085" s="346"/>
      <c r="F8085" s="346"/>
      <c r="G8085" s="346"/>
      <c r="H8085" s="346"/>
      <c r="I8085" s="346"/>
      <c r="J8085" s="346"/>
      <c r="K8085" s="346"/>
      <c r="L8085" s="348"/>
      <c r="M8085" s="346"/>
      <c r="N8085" s="346"/>
    </row>
    <row r="8086" spans="1:14" ht="20.100000000000001" customHeight="1">
      <c r="A8086" s="346"/>
      <c r="B8086" s="346"/>
      <c r="C8086" s="346"/>
      <c r="D8086" s="346"/>
      <c r="E8086" s="346"/>
      <c r="F8086" s="346"/>
      <c r="G8086" s="346"/>
      <c r="H8086" s="346"/>
      <c r="I8086" s="346"/>
      <c r="J8086" s="346"/>
      <c r="K8086" s="346"/>
      <c r="L8086" s="348"/>
      <c r="M8086" s="346"/>
      <c r="N8086" s="346"/>
    </row>
    <row r="8087" spans="1:14" ht="20.100000000000001" customHeight="1">
      <c r="A8087" s="346"/>
      <c r="B8087" s="346"/>
      <c r="C8087" s="346"/>
      <c r="D8087" s="346"/>
      <c r="E8087" s="346"/>
      <c r="F8087" s="346"/>
      <c r="G8087" s="346"/>
      <c r="H8087" s="346"/>
      <c r="I8087" s="346"/>
      <c r="J8087" s="346"/>
      <c r="K8087" s="346"/>
      <c r="L8087" s="348"/>
      <c r="M8087" s="346"/>
      <c r="N8087" s="346"/>
    </row>
    <row r="8088" spans="1:14" ht="20.100000000000001" customHeight="1">
      <c r="A8088" s="346"/>
      <c r="B8088" s="346"/>
      <c r="C8088" s="346"/>
      <c r="D8088" s="346"/>
      <c r="E8088" s="346"/>
      <c r="F8088" s="346"/>
      <c r="G8088" s="346"/>
      <c r="H8088" s="346"/>
      <c r="I8088" s="346"/>
      <c r="J8088" s="346"/>
      <c r="K8088" s="346"/>
      <c r="L8088" s="348"/>
      <c r="M8088" s="346"/>
      <c r="N8088" s="346"/>
    </row>
    <row r="8089" spans="1:14" ht="20.100000000000001" customHeight="1">
      <c r="A8089" s="346"/>
      <c r="B8089" s="346"/>
      <c r="C8089" s="346"/>
      <c r="D8089" s="346"/>
      <c r="E8089" s="346"/>
      <c r="F8089" s="346"/>
      <c r="G8089" s="346"/>
      <c r="H8089" s="346"/>
      <c r="I8089" s="346"/>
      <c r="J8089" s="346"/>
      <c r="K8089" s="346"/>
      <c r="L8089" s="348"/>
      <c r="M8089" s="346"/>
      <c r="N8089" s="346"/>
    </row>
    <row r="8090" spans="1:14" ht="20.100000000000001" customHeight="1">
      <c r="A8090" s="346"/>
      <c r="B8090" s="346"/>
      <c r="C8090" s="346"/>
      <c r="D8090" s="346"/>
      <c r="E8090" s="346"/>
      <c r="F8090" s="346"/>
      <c r="G8090" s="346"/>
      <c r="H8090" s="346"/>
      <c r="I8090" s="346"/>
      <c r="J8090" s="346"/>
      <c r="K8090" s="346"/>
      <c r="L8090" s="348"/>
      <c r="M8090" s="346"/>
      <c r="N8090" s="346"/>
    </row>
    <row r="8091" spans="1:14" ht="20.100000000000001" customHeight="1">
      <c r="A8091" s="346"/>
      <c r="B8091" s="346"/>
      <c r="C8091" s="346"/>
      <c r="D8091" s="346"/>
      <c r="E8091" s="346"/>
      <c r="F8091" s="346"/>
      <c r="G8091" s="346"/>
      <c r="H8091" s="346"/>
      <c r="I8091" s="346"/>
      <c r="J8091" s="346"/>
      <c r="K8091" s="346"/>
      <c r="L8091" s="348"/>
      <c r="M8091" s="346"/>
      <c r="N8091" s="346"/>
    </row>
    <row r="8092" spans="1:14" ht="20.100000000000001" customHeight="1">
      <c r="A8092" s="346"/>
      <c r="B8092" s="346"/>
      <c r="C8092" s="346"/>
      <c r="D8092" s="346"/>
      <c r="E8092" s="346"/>
      <c r="F8092" s="346"/>
      <c r="G8092" s="346"/>
      <c r="H8092" s="346"/>
      <c r="I8092" s="346"/>
      <c r="J8092" s="346"/>
      <c r="K8092" s="346"/>
      <c r="L8092" s="348"/>
      <c r="M8092" s="346"/>
      <c r="N8092" s="346"/>
    </row>
    <row r="8093" spans="1:14" ht="20.100000000000001" customHeight="1">
      <c r="A8093" s="346"/>
      <c r="B8093" s="346"/>
      <c r="C8093" s="346"/>
      <c r="D8093" s="346"/>
      <c r="E8093" s="346"/>
      <c r="F8093" s="346"/>
      <c r="G8093" s="346"/>
      <c r="H8093" s="346"/>
      <c r="I8093" s="346"/>
      <c r="J8093" s="346"/>
      <c r="K8093" s="346"/>
      <c r="L8093" s="348"/>
      <c r="M8093" s="346"/>
      <c r="N8093" s="346"/>
    </row>
    <row r="8094" spans="1:14" ht="20.100000000000001" customHeight="1">
      <c r="A8094" s="346"/>
      <c r="B8094" s="346"/>
      <c r="C8094" s="346"/>
      <c r="D8094" s="346"/>
      <c r="E8094" s="346"/>
      <c r="F8094" s="346"/>
      <c r="G8094" s="346"/>
      <c r="H8094" s="346"/>
      <c r="I8094" s="346"/>
      <c r="J8094" s="346"/>
      <c r="K8094" s="346"/>
      <c r="L8094" s="348"/>
      <c r="M8094" s="346"/>
      <c r="N8094" s="346"/>
    </row>
    <row r="8095" spans="1:14" ht="20.100000000000001" customHeight="1">
      <c r="A8095" s="346"/>
      <c r="B8095" s="346"/>
      <c r="C8095" s="346"/>
      <c r="D8095" s="346"/>
      <c r="E8095" s="346"/>
      <c r="F8095" s="346"/>
      <c r="G8095" s="346"/>
      <c r="H8095" s="346"/>
      <c r="I8095" s="346"/>
      <c r="J8095" s="346"/>
      <c r="K8095" s="346"/>
      <c r="L8095" s="348"/>
      <c r="M8095" s="346"/>
      <c r="N8095" s="346"/>
    </row>
    <row r="8096" spans="1:14" ht="20.100000000000001" customHeight="1">
      <c r="A8096" s="346"/>
      <c r="B8096" s="346"/>
      <c r="C8096" s="346"/>
      <c r="D8096" s="346"/>
      <c r="E8096" s="346"/>
      <c r="F8096" s="346"/>
      <c r="G8096" s="346"/>
      <c r="H8096" s="346"/>
      <c r="I8096" s="346"/>
      <c r="J8096" s="346"/>
      <c r="K8096" s="346"/>
      <c r="L8096" s="348"/>
      <c r="M8096" s="346"/>
      <c r="N8096" s="346"/>
    </row>
    <row r="8097" spans="1:14" ht="20.100000000000001" customHeight="1">
      <c r="A8097" s="346"/>
      <c r="B8097" s="346"/>
      <c r="C8097" s="346"/>
      <c r="D8097" s="346"/>
      <c r="E8097" s="346"/>
      <c r="F8097" s="346"/>
      <c r="G8097" s="346"/>
      <c r="H8097" s="346"/>
      <c r="I8097" s="346"/>
      <c r="J8097" s="346"/>
      <c r="K8097" s="346"/>
      <c r="L8097" s="348"/>
      <c r="M8097" s="346"/>
      <c r="N8097" s="346"/>
    </row>
    <row r="8098" spans="1:14" ht="20.100000000000001" customHeight="1">
      <c r="A8098" s="346"/>
      <c r="B8098" s="346"/>
      <c r="C8098" s="346"/>
      <c r="D8098" s="346"/>
      <c r="E8098" s="346"/>
      <c r="F8098" s="346"/>
      <c r="G8098" s="346"/>
      <c r="H8098" s="346"/>
      <c r="I8098" s="346"/>
      <c r="J8098" s="346"/>
      <c r="K8098" s="346"/>
      <c r="L8098" s="348"/>
      <c r="M8098" s="346"/>
      <c r="N8098" s="346"/>
    </row>
    <row r="8099" spans="1:14" ht="20.100000000000001" customHeight="1">
      <c r="A8099" s="346"/>
      <c r="B8099" s="346"/>
      <c r="C8099" s="346"/>
      <c r="D8099" s="346"/>
      <c r="E8099" s="346"/>
      <c r="F8099" s="346"/>
      <c r="G8099" s="346"/>
      <c r="H8099" s="346"/>
      <c r="I8099" s="346"/>
      <c r="J8099" s="346"/>
      <c r="K8099" s="346"/>
      <c r="L8099" s="348"/>
      <c r="M8099" s="346"/>
      <c r="N8099" s="346"/>
    </row>
    <row r="8100" spans="1:14" ht="20.100000000000001" customHeight="1">
      <c r="A8100" s="346"/>
      <c r="B8100" s="346"/>
      <c r="C8100" s="346"/>
      <c r="D8100" s="346"/>
      <c r="E8100" s="346"/>
      <c r="F8100" s="346"/>
      <c r="G8100" s="346"/>
      <c r="H8100" s="346"/>
      <c r="I8100" s="346"/>
      <c r="J8100" s="346"/>
      <c r="K8100" s="346"/>
      <c r="L8100" s="348"/>
      <c r="M8100" s="346"/>
      <c r="N8100" s="346"/>
    </row>
    <row r="8101" spans="1:14" ht="20.100000000000001" customHeight="1">
      <c r="A8101" s="346"/>
      <c r="B8101" s="346"/>
      <c r="C8101" s="346"/>
      <c r="D8101" s="346"/>
      <c r="E8101" s="346"/>
      <c r="F8101" s="346"/>
      <c r="G8101" s="346"/>
      <c r="H8101" s="346"/>
      <c r="I8101" s="346"/>
      <c r="J8101" s="346"/>
      <c r="K8101" s="346"/>
      <c r="L8101" s="348"/>
      <c r="M8101" s="346"/>
      <c r="N8101" s="346"/>
    </row>
    <row r="8102" spans="1:14" ht="20.100000000000001" customHeight="1">
      <c r="A8102" s="346"/>
      <c r="B8102" s="346"/>
      <c r="C8102" s="346"/>
      <c r="D8102" s="346"/>
      <c r="E8102" s="346"/>
      <c r="F8102" s="346"/>
      <c r="G8102" s="346"/>
      <c r="H8102" s="346"/>
      <c r="I8102" s="346"/>
      <c r="J8102" s="346"/>
      <c r="K8102" s="346"/>
      <c r="L8102" s="348"/>
      <c r="M8102" s="346"/>
      <c r="N8102" s="346"/>
    </row>
    <row r="8103" spans="1:14" ht="20.100000000000001" customHeight="1">
      <c r="A8103" s="346"/>
      <c r="B8103" s="346"/>
      <c r="C8103" s="346"/>
      <c r="D8103" s="346"/>
      <c r="E8103" s="346"/>
      <c r="F8103" s="346"/>
      <c r="G8103" s="346"/>
      <c r="H8103" s="346"/>
      <c r="I8103" s="346"/>
      <c r="J8103" s="346"/>
      <c r="K8103" s="346"/>
      <c r="L8103" s="348"/>
      <c r="M8103" s="346"/>
      <c r="N8103" s="346"/>
    </row>
    <row r="8104" spans="1:14" ht="20.100000000000001" customHeight="1">
      <c r="A8104" s="346"/>
      <c r="B8104" s="346"/>
      <c r="C8104" s="346"/>
      <c r="D8104" s="346"/>
      <c r="E8104" s="346"/>
      <c r="F8104" s="346"/>
      <c r="G8104" s="346"/>
      <c r="H8104" s="346"/>
      <c r="I8104" s="346"/>
      <c r="J8104" s="346"/>
      <c r="K8104" s="346"/>
      <c r="L8104" s="348"/>
      <c r="M8104" s="346"/>
      <c r="N8104" s="346"/>
    </row>
    <row r="8105" spans="1:14" ht="20.100000000000001" customHeight="1">
      <c r="A8105" s="346"/>
      <c r="B8105" s="346"/>
      <c r="C8105" s="346"/>
      <c r="D8105" s="346"/>
      <c r="E8105" s="346"/>
      <c r="F8105" s="346"/>
      <c r="G8105" s="346"/>
      <c r="H8105" s="346"/>
      <c r="I8105" s="346"/>
      <c r="J8105" s="346"/>
      <c r="K8105" s="346"/>
      <c r="L8105" s="348"/>
      <c r="M8105" s="346"/>
      <c r="N8105" s="346"/>
    </row>
    <row r="8106" spans="1:14" ht="20.100000000000001" customHeight="1">
      <c r="A8106" s="346"/>
      <c r="B8106" s="346"/>
      <c r="C8106" s="346"/>
      <c r="D8106" s="346"/>
      <c r="E8106" s="347"/>
      <c r="F8106" s="346"/>
      <c r="G8106" s="346"/>
      <c r="H8106" s="346"/>
      <c r="I8106" s="346"/>
      <c r="J8106" s="346"/>
      <c r="K8106" s="346"/>
      <c r="L8106" s="348"/>
      <c r="M8106" s="346"/>
      <c r="N8106" s="346"/>
    </row>
    <row r="8107" spans="1:14" ht="20.100000000000001" customHeight="1">
      <c r="A8107" s="346"/>
      <c r="B8107" s="346"/>
      <c r="C8107" s="346"/>
      <c r="D8107" s="346"/>
      <c r="E8107" s="347"/>
      <c r="F8107" s="346"/>
      <c r="G8107" s="346"/>
      <c r="H8107" s="346"/>
      <c r="I8107" s="346"/>
      <c r="J8107" s="346"/>
      <c r="K8107" s="346"/>
      <c r="L8107" s="348"/>
      <c r="M8107" s="346"/>
      <c r="N8107" s="346"/>
    </row>
    <row r="8108" spans="1:14" ht="20.100000000000001" customHeight="1">
      <c r="A8108" s="346"/>
      <c r="B8108" s="346"/>
      <c r="C8108" s="346"/>
      <c r="D8108" s="346"/>
      <c r="E8108" s="346"/>
      <c r="F8108" s="346"/>
      <c r="G8108" s="346"/>
      <c r="H8108" s="346"/>
      <c r="I8108" s="346"/>
      <c r="J8108" s="346"/>
      <c r="K8108" s="346"/>
      <c r="L8108" s="348"/>
      <c r="M8108" s="346"/>
      <c r="N8108" s="346"/>
    </row>
    <row r="8109" spans="1:14" ht="20.100000000000001" customHeight="1">
      <c r="A8109" s="346"/>
      <c r="B8109" s="346"/>
      <c r="C8109" s="346"/>
      <c r="D8109" s="346"/>
      <c r="E8109" s="346"/>
      <c r="F8109" s="346"/>
      <c r="G8109" s="346"/>
      <c r="H8109" s="346"/>
      <c r="I8109" s="346"/>
      <c r="J8109" s="346"/>
      <c r="K8109" s="346"/>
      <c r="L8109" s="348"/>
      <c r="M8109" s="346"/>
      <c r="N8109" s="346"/>
    </row>
    <row r="8110" spans="1:14" ht="20.100000000000001" customHeight="1">
      <c r="A8110" s="346"/>
      <c r="B8110" s="346"/>
      <c r="C8110" s="346"/>
      <c r="D8110" s="346"/>
      <c r="E8110" s="346"/>
      <c r="F8110" s="346"/>
      <c r="G8110" s="346"/>
      <c r="H8110" s="346"/>
      <c r="I8110" s="346"/>
      <c r="J8110" s="346"/>
      <c r="K8110" s="346"/>
      <c r="L8110" s="348"/>
      <c r="M8110" s="346"/>
      <c r="N8110" s="346"/>
    </row>
    <row r="8111" spans="1:14" ht="20.100000000000001" customHeight="1">
      <c r="A8111" s="346"/>
      <c r="B8111" s="346"/>
      <c r="C8111" s="346"/>
      <c r="D8111" s="346"/>
      <c r="E8111" s="347"/>
      <c r="F8111" s="346"/>
      <c r="G8111" s="346"/>
      <c r="H8111" s="346"/>
      <c r="I8111" s="346"/>
      <c r="J8111" s="346"/>
      <c r="K8111" s="346"/>
      <c r="L8111" s="348"/>
      <c r="M8111" s="346"/>
      <c r="N8111" s="346"/>
    </row>
    <row r="8112" spans="1:14" ht="20.100000000000001" customHeight="1">
      <c r="A8112" s="346"/>
      <c r="B8112" s="346"/>
      <c r="C8112" s="346"/>
      <c r="D8112" s="346"/>
      <c r="E8112" s="347"/>
      <c r="F8112" s="346"/>
      <c r="G8112" s="346"/>
      <c r="H8112" s="346"/>
      <c r="I8112" s="346"/>
      <c r="J8112" s="346"/>
      <c r="K8112" s="346"/>
      <c r="L8112" s="348"/>
      <c r="M8112" s="346"/>
      <c r="N8112" s="346"/>
    </row>
    <row r="8113" spans="1:14" ht="20.100000000000001" customHeight="1">
      <c r="A8113" s="346"/>
      <c r="B8113" s="346"/>
      <c r="C8113" s="346"/>
      <c r="D8113" s="346"/>
      <c r="E8113" s="347"/>
      <c r="F8113" s="346"/>
      <c r="G8113" s="346"/>
      <c r="H8113" s="346"/>
      <c r="I8113" s="346"/>
      <c r="J8113" s="346"/>
      <c r="K8113" s="346"/>
      <c r="L8113" s="348"/>
      <c r="M8113" s="346"/>
      <c r="N8113" s="346"/>
    </row>
    <row r="8114" spans="1:14" ht="20.100000000000001" customHeight="1">
      <c r="A8114" s="346"/>
      <c r="B8114" s="346"/>
      <c r="C8114" s="346"/>
      <c r="D8114" s="346"/>
      <c r="E8114" s="347"/>
      <c r="F8114" s="346"/>
      <c r="G8114" s="346"/>
      <c r="H8114" s="346"/>
      <c r="I8114" s="346"/>
      <c r="J8114" s="346"/>
      <c r="K8114" s="346"/>
      <c r="L8114" s="348"/>
      <c r="M8114" s="346"/>
      <c r="N8114" s="346"/>
    </row>
    <row r="8115" spans="1:14" ht="20.100000000000001" customHeight="1">
      <c r="A8115" s="346"/>
      <c r="B8115" s="346"/>
      <c r="C8115" s="346"/>
      <c r="D8115" s="346"/>
      <c r="E8115" s="347"/>
      <c r="F8115" s="346"/>
      <c r="G8115" s="346"/>
      <c r="H8115" s="346"/>
      <c r="I8115" s="346"/>
      <c r="J8115" s="346"/>
      <c r="K8115" s="346"/>
      <c r="L8115" s="348"/>
      <c r="M8115" s="346"/>
      <c r="N8115" s="346"/>
    </row>
    <row r="8116" spans="1:14" ht="20.100000000000001" customHeight="1">
      <c r="A8116" s="346"/>
      <c r="B8116" s="346"/>
      <c r="C8116" s="346"/>
      <c r="D8116" s="346"/>
      <c r="E8116" s="347"/>
      <c r="F8116" s="346"/>
      <c r="G8116" s="346"/>
      <c r="H8116" s="346"/>
      <c r="I8116" s="346"/>
      <c r="J8116" s="346"/>
      <c r="K8116" s="346"/>
      <c r="L8116" s="348"/>
      <c r="M8116" s="346"/>
      <c r="N8116" s="346"/>
    </row>
    <row r="8117" spans="1:14" ht="20.100000000000001" customHeight="1">
      <c r="A8117" s="346"/>
      <c r="B8117" s="346"/>
      <c r="C8117" s="346"/>
      <c r="D8117" s="346"/>
      <c r="E8117" s="346"/>
      <c r="F8117" s="346"/>
      <c r="G8117" s="346"/>
      <c r="H8117" s="346"/>
      <c r="I8117" s="346"/>
      <c r="J8117" s="346"/>
      <c r="K8117" s="346"/>
      <c r="L8117" s="348"/>
      <c r="M8117" s="346"/>
      <c r="N8117" s="346"/>
    </row>
    <row r="8118" spans="1:14" ht="20.100000000000001" customHeight="1">
      <c r="A8118" s="346"/>
      <c r="B8118" s="346"/>
      <c r="C8118" s="346"/>
      <c r="D8118" s="346"/>
      <c r="E8118" s="346"/>
      <c r="F8118" s="346"/>
      <c r="G8118" s="346"/>
      <c r="H8118" s="346"/>
      <c r="I8118" s="346"/>
      <c r="J8118" s="346"/>
      <c r="K8118" s="346"/>
      <c r="L8118" s="348"/>
      <c r="M8118" s="346"/>
      <c r="N8118" s="346"/>
    </row>
    <row r="8119" spans="1:14" ht="20.100000000000001" customHeight="1">
      <c r="A8119" s="346"/>
      <c r="B8119" s="346"/>
      <c r="C8119" s="346"/>
      <c r="D8119" s="346"/>
      <c r="E8119" s="346"/>
      <c r="F8119" s="346"/>
      <c r="G8119" s="346"/>
      <c r="H8119" s="346"/>
      <c r="I8119" s="346"/>
      <c r="J8119" s="346"/>
      <c r="K8119" s="346"/>
      <c r="L8119" s="348"/>
      <c r="M8119" s="346"/>
      <c r="N8119" s="346"/>
    </row>
    <row r="8120" spans="1:14" ht="20.100000000000001" customHeight="1">
      <c r="A8120" s="346"/>
      <c r="B8120" s="346"/>
      <c r="C8120" s="346"/>
      <c r="D8120" s="346"/>
      <c r="E8120" s="346"/>
      <c r="F8120" s="346"/>
      <c r="G8120" s="346"/>
      <c r="H8120" s="346"/>
      <c r="I8120" s="346"/>
      <c r="J8120" s="346"/>
      <c r="K8120" s="346"/>
      <c r="L8120" s="348"/>
      <c r="M8120" s="346"/>
      <c r="N8120" s="346"/>
    </row>
    <row r="8121" spans="1:14" ht="20.100000000000001" customHeight="1">
      <c r="A8121" s="346"/>
      <c r="B8121" s="346"/>
      <c r="C8121" s="346"/>
      <c r="D8121" s="346"/>
      <c r="E8121" s="346"/>
      <c r="F8121" s="346"/>
      <c r="G8121" s="346"/>
      <c r="H8121" s="346"/>
      <c r="I8121" s="346"/>
      <c r="J8121" s="346"/>
      <c r="K8121" s="346"/>
      <c r="L8121" s="348"/>
      <c r="M8121" s="346"/>
      <c r="N8121" s="346"/>
    </row>
    <row r="8122" spans="1:14" ht="20.100000000000001" customHeight="1">
      <c r="A8122" s="346"/>
      <c r="B8122" s="346"/>
      <c r="C8122" s="346"/>
      <c r="D8122" s="346"/>
      <c r="E8122" s="346"/>
      <c r="F8122" s="346"/>
      <c r="G8122" s="346"/>
      <c r="H8122" s="346"/>
      <c r="I8122" s="346"/>
      <c r="J8122" s="346"/>
      <c r="K8122" s="346"/>
      <c r="L8122" s="348"/>
      <c r="M8122" s="346"/>
      <c r="N8122" s="346"/>
    </row>
    <row r="8123" spans="1:14" ht="20.100000000000001" customHeight="1">
      <c r="A8123" s="346"/>
      <c r="B8123" s="346"/>
      <c r="C8123" s="346"/>
      <c r="D8123" s="346"/>
      <c r="E8123" s="346"/>
      <c r="F8123" s="346"/>
      <c r="G8123" s="346"/>
      <c r="H8123" s="346"/>
      <c r="I8123" s="346"/>
      <c r="J8123" s="346"/>
      <c r="K8123" s="346"/>
      <c r="L8123" s="348"/>
      <c r="M8123" s="346"/>
      <c r="N8123" s="346"/>
    </row>
    <row r="8124" spans="1:14" ht="20.100000000000001" customHeight="1">
      <c r="A8124" s="346"/>
      <c r="B8124" s="346"/>
      <c r="C8124" s="346"/>
      <c r="D8124" s="346"/>
      <c r="E8124" s="346"/>
      <c r="F8124" s="346"/>
      <c r="G8124" s="346"/>
      <c r="H8124" s="346"/>
      <c r="I8124" s="346"/>
      <c r="J8124" s="346"/>
      <c r="K8124" s="346"/>
      <c r="L8124" s="348"/>
      <c r="M8124" s="346"/>
      <c r="N8124" s="346"/>
    </row>
    <row r="8125" spans="1:14" ht="20.100000000000001" customHeight="1">
      <c r="A8125" s="346"/>
      <c r="B8125" s="346"/>
      <c r="C8125" s="346"/>
      <c r="D8125" s="346"/>
      <c r="E8125" s="346"/>
      <c r="F8125" s="346"/>
      <c r="G8125" s="346"/>
      <c r="H8125" s="346"/>
      <c r="I8125" s="346"/>
      <c r="J8125" s="346"/>
      <c r="K8125" s="346"/>
      <c r="L8125" s="348"/>
      <c r="M8125" s="346"/>
      <c r="N8125" s="346"/>
    </row>
    <row r="8126" spans="1:14" ht="20.100000000000001" customHeight="1">
      <c r="A8126" s="346"/>
      <c r="B8126" s="346"/>
      <c r="C8126" s="346"/>
      <c r="D8126" s="346"/>
      <c r="E8126" s="346"/>
      <c r="F8126" s="346"/>
      <c r="G8126" s="346"/>
      <c r="H8126" s="346"/>
      <c r="I8126" s="346"/>
      <c r="J8126" s="346"/>
      <c r="K8126" s="346"/>
      <c r="L8126" s="348"/>
      <c r="M8126" s="346"/>
      <c r="N8126" s="346"/>
    </row>
    <row r="8127" spans="1:14" ht="20.100000000000001" customHeight="1">
      <c r="A8127" s="346"/>
      <c r="B8127" s="346"/>
      <c r="C8127" s="346"/>
      <c r="D8127" s="346"/>
      <c r="E8127" s="346"/>
      <c r="F8127" s="346"/>
      <c r="G8127" s="346"/>
      <c r="H8127" s="346"/>
      <c r="I8127" s="346"/>
      <c r="J8127" s="346"/>
      <c r="K8127" s="346"/>
      <c r="L8127" s="348"/>
      <c r="M8127" s="346"/>
      <c r="N8127" s="346"/>
    </row>
    <row r="8128" spans="1:14" ht="20.100000000000001" customHeight="1">
      <c r="A8128" s="346"/>
      <c r="B8128" s="346"/>
      <c r="C8128" s="346"/>
      <c r="D8128" s="346"/>
      <c r="E8128" s="346"/>
      <c r="F8128" s="346"/>
      <c r="G8128" s="346"/>
      <c r="H8128" s="346"/>
      <c r="I8128" s="346"/>
      <c r="J8128" s="346"/>
      <c r="K8128" s="346"/>
      <c r="L8128" s="348"/>
      <c r="M8128" s="346"/>
      <c r="N8128" s="346"/>
    </row>
    <row r="8129" spans="1:14" ht="20.100000000000001" customHeight="1">
      <c r="A8129" s="346"/>
      <c r="B8129" s="346"/>
      <c r="C8129" s="346"/>
      <c r="D8129" s="346"/>
      <c r="E8129" s="346"/>
      <c r="F8129" s="346"/>
      <c r="G8129" s="346"/>
      <c r="H8129" s="346"/>
      <c r="I8129" s="346"/>
      <c r="J8129" s="346"/>
      <c r="K8129" s="346"/>
      <c r="L8129" s="348"/>
      <c r="M8129" s="346"/>
      <c r="N8129" s="346"/>
    </row>
    <row r="8130" spans="1:14" ht="20.100000000000001" customHeight="1">
      <c r="A8130" s="346"/>
      <c r="B8130" s="346"/>
      <c r="C8130" s="346"/>
      <c r="D8130" s="346"/>
      <c r="E8130" s="346"/>
      <c r="F8130" s="346"/>
      <c r="G8130" s="346"/>
      <c r="H8130" s="346"/>
      <c r="I8130" s="346"/>
      <c r="J8130" s="346"/>
      <c r="K8130" s="346"/>
      <c r="L8130" s="348"/>
      <c r="M8130" s="346"/>
      <c r="N8130" s="346"/>
    </row>
    <row r="8131" spans="1:14" ht="20.100000000000001" customHeight="1">
      <c r="A8131" s="346"/>
      <c r="B8131" s="346"/>
      <c r="C8131" s="346"/>
      <c r="D8131" s="346"/>
      <c r="E8131" s="346"/>
      <c r="F8131" s="346"/>
      <c r="G8131" s="346"/>
      <c r="H8131" s="346"/>
      <c r="I8131" s="346"/>
      <c r="J8131" s="346"/>
      <c r="K8131" s="346"/>
      <c r="L8131" s="348"/>
      <c r="M8131" s="346"/>
      <c r="N8131" s="346"/>
    </row>
    <row r="8132" spans="1:14" ht="20.100000000000001" customHeight="1">
      <c r="A8132" s="346"/>
      <c r="B8132" s="346"/>
      <c r="C8132" s="346"/>
      <c r="D8132" s="346"/>
      <c r="E8132" s="346"/>
      <c r="F8132" s="346"/>
      <c r="G8132" s="346"/>
      <c r="H8132" s="346"/>
      <c r="I8132" s="346"/>
      <c r="J8132" s="346"/>
      <c r="K8132" s="346"/>
      <c r="L8132" s="348"/>
      <c r="M8132" s="346"/>
      <c r="N8132" s="346"/>
    </row>
    <row r="8133" spans="1:14" ht="20.100000000000001" customHeight="1">
      <c r="A8133" s="346"/>
      <c r="B8133" s="346"/>
      <c r="C8133" s="346"/>
      <c r="D8133" s="346"/>
      <c r="E8133" s="346"/>
      <c r="F8133" s="346"/>
      <c r="G8133" s="346"/>
      <c r="H8133" s="346"/>
      <c r="I8133" s="346"/>
      <c r="J8133" s="346"/>
      <c r="K8133" s="346"/>
      <c r="L8133" s="348"/>
      <c r="M8133" s="346"/>
      <c r="N8133" s="346"/>
    </row>
    <row r="8134" spans="1:14" ht="20.100000000000001" customHeight="1">
      <c r="A8134" s="346"/>
      <c r="B8134" s="346"/>
      <c r="C8134" s="346"/>
      <c r="D8134" s="346"/>
      <c r="E8134" s="346"/>
      <c r="F8134" s="346"/>
      <c r="G8134" s="346"/>
      <c r="H8134" s="346"/>
      <c r="I8134" s="346"/>
      <c r="J8134" s="346"/>
      <c r="K8134" s="346"/>
      <c r="L8134" s="348"/>
      <c r="M8134" s="346"/>
      <c r="N8134" s="346"/>
    </row>
    <row r="8135" spans="1:14" ht="20.100000000000001" customHeight="1">
      <c r="A8135" s="346"/>
      <c r="B8135" s="346"/>
      <c r="C8135" s="346"/>
      <c r="D8135" s="346"/>
      <c r="E8135" s="346"/>
      <c r="F8135" s="346"/>
      <c r="G8135" s="346"/>
      <c r="H8135" s="346"/>
      <c r="I8135" s="346"/>
      <c r="J8135" s="346"/>
      <c r="K8135" s="346"/>
      <c r="L8135" s="348"/>
      <c r="M8135" s="346"/>
      <c r="N8135" s="346"/>
    </row>
    <row r="8136" spans="1:14" ht="20.100000000000001" customHeight="1">
      <c r="A8136" s="346"/>
      <c r="B8136" s="346"/>
      <c r="C8136" s="346"/>
      <c r="D8136" s="346"/>
      <c r="E8136" s="346"/>
      <c r="F8136" s="346"/>
      <c r="G8136" s="346"/>
      <c r="H8136" s="346"/>
      <c r="I8136" s="346"/>
      <c r="J8136" s="346"/>
      <c r="K8136" s="346"/>
      <c r="L8136" s="348"/>
      <c r="M8136" s="346"/>
      <c r="N8136" s="346"/>
    </row>
    <row r="8137" spans="1:14" ht="20.100000000000001" customHeight="1">
      <c r="A8137" s="346"/>
      <c r="B8137" s="346"/>
      <c r="C8137" s="346"/>
      <c r="D8137" s="346"/>
      <c r="E8137" s="346"/>
      <c r="F8137" s="346"/>
      <c r="G8137" s="346"/>
      <c r="H8137" s="346"/>
      <c r="I8137" s="346"/>
      <c r="J8137" s="346"/>
      <c r="K8137" s="346"/>
      <c r="L8137" s="348"/>
      <c r="M8137" s="346"/>
      <c r="N8137" s="346"/>
    </row>
    <row r="8138" spans="1:14" ht="20.100000000000001" customHeight="1">
      <c r="A8138" s="346"/>
      <c r="B8138" s="346"/>
      <c r="C8138" s="346"/>
      <c r="D8138" s="346"/>
      <c r="E8138" s="346"/>
      <c r="F8138" s="346"/>
      <c r="G8138" s="346"/>
      <c r="H8138" s="346"/>
      <c r="I8138" s="346"/>
      <c r="J8138" s="346"/>
      <c r="K8138" s="346"/>
      <c r="L8138" s="348"/>
      <c r="M8138" s="346"/>
      <c r="N8138" s="346"/>
    </row>
    <row r="8139" spans="1:14" ht="20.100000000000001" customHeight="1">
      <c r="A8139" s="346"/>
      <c r="B8139" s="346"/>
      <c r="C8139" s="346"/>
      <c r="D8139" s="346"/>
      <c r="E8139" s="346"/>
      <c r="F8139" s="346"/>
      <c r="G8139" s="346"/>
      <c r="H8139" s="346"/>
      <c r="I8139" s="346"/>
      <c r="J8139" s="346"/>
      <c r="K8139" s="346"/>
      <c r="L8139" s="348"/>
      <c r="M8139" s="346"/>
      <c r="N8139" s="346"/>
    </row>
    <row r="8140" spans="1:14" ht="20.100000000000001" customHeight="1">
      <c r="A8140" s="346"/>
      <c r="B8140" s="346"/>
      <c r="C8140" s="346"/>
      <c r="D8140" s="346"/>
      <c r="E8140" s="346"/>
      <c r="F8140" s="346"/>
      <c r="G8140" s="346"/>
      <c r="H8140" s="346"/>
      <c r="I8140" s="346"/>
      <c r="J8140" s="346"/>
      <c r="K8140" s="346"/>
      <c r="L8140" s="348"/>
      <c r="M8140" s="346"/>
      <c r="N8140" s="346"/>
    </row>
    <row r="8141" spans="1:14" ht="20.100000000000001" customHeight="1">
      <c r="A8141" s="346"/>
      <c r="B8141" s="346"/>
      <c r="C8141" s="346"/>
      <c r="D8141" s="346"/>
      <c r="E8141" s="346"/>
      <c r="F8141" s="346"/>
      <c r="G8141" s="346"/>
      <c r="H8141" s="346"/>
      <c r="I8141" s="346"/>
      <c r="J8141" s="346"/>
      <c r="K8141" s="346"/>
      <c r="L8141" s="348"/>
      <c r="M8141" s="346"/>
      <c r="N8141" s="346"/>
    </row>
    <row r="8142" spans="1:14" ht="20.100000000000001" customHeight="1">
      <c r="A8142" s="346"/>
      <c r="B8142" s="346"/>
      <c r="C8142" s="346"/>
      <c r="D8142" s="346"/>
      <c r="E8142" s="346"/>
      <c r="F8142" s="346"/>
      <c r="G8142" s="346"/>
      <c r="H8142" s="346"/>
      <c r="I8142" s="346"/>
      <c r="J8142" s="346"/>
      <c r="K8142" s="346"/>
      <c r="L8142" s="348"/>
      <c r="M8142" s="346"/>
      <c r="N8142" s="346"/>
    </row>
    <row r="8143" spans="1:14" ht="20.100000000000001" customHeight="1">
      <c r="A8143" s="346"/>
      <c r="B8143" s="346"/>
      <c r="C8143" s="346"/>
      <c r="D8143" s="346"/>
      <c r="E8143" s="346"/>
      <c r="F8143" s="346"/>
      <c r="G8143" s="346"/>
      <c r="H8143" s="346"/>
      <c r="I8143" s="346"/>
      <c r="J8143" s="346"/>
      <c r="K8143" s="346"/>
      <c r="L8143" s="348"/>
      <c r="M8143" s="346"/>
      <c r="N8143" s="346"/>
    </row>
    <row r="8144" spans="1:14" ht="20.100000000000001" customHeight="1">
      <c r="A8144" s="346"/>
      <c r="B8144" s="346"/>
      <c r="C8144" s="346"/>
      <c r="D8144" s="346"/>
      <c r="E8144" s="346"/>
      <c r="F8144" s="346"/>
      <c r="G8144" s="346"/>
      <c r="H8144" s="346"/>
      <c r="I8144" s="346"/>
      <c r="J8144" s="346"/>
      <c r="K8144" s="346"/>
      <c r="L8144" s="348"/>
      <c r="M8144" s="346"/>
      <c r="N8144" s="346"/>
    </row>
    <row r="8145" spans="1:14" ht="20.100000000000001" customHeight="1">
      <c r="A8145" s="346"/>
      <c r="B8145" s="346"/>
      <c r="C8145" s="346"/>
      <c r="D8145" s="346"/>
      <c r="E8145" s="346"/>
      <c r="F8145" s="346"/>
      <c r="G8145" s="346"/>
      <c r="H8145" s="346"/>
      <c r="I8145" s="346"/>
      <c r="J8145" s="346"/>
      <c r="K8145" s="346"/>
      <c r="L8145" s="348"/>
      <c r="M8145" s="346"/>
      <c r="N8145" s="346"/>
    </row>
    <row r="8146" spans="1:14" ht="20.100000000000001" customHeight="1">
      <c r="A8146" s="346"/>
      <c r="B8146" s="346"/>
      <c r="C8146" s="346"/>
      <c r="D8146" s="346"/>
      <c r="E8146" s="346"/>
      <c r="F8146" s="346"/>
      <c r="G8146" s="346"/>
      <c r="H8146" s="346"/>
      <c r="I8146" s="346"/>
      <c r="J8146" s="346"/>
      <c r="K8146" s="346"/>
      <c r="L8146" s="348"/>
      <c r="M8146" s="346"/>
      <c r="N8146" s="346"/>
    </row>
    <row r="8147" spans="1:14" ht="20.100000000000001" customHeight="1">
      <c r="A8147" s="346"/>
      <c r="B8147" s="346"/>
      <c r="C8147" s="346"/>
      <c r="D8147" s="346"/>
      <c r="E8147" s="346"/>
      <c r="F8147" s="346"/>
      <c r="G8147" s="346"/>
      <c r="H8147" s="346"/>
      <c r="I8147" s="346"/>
      <c r="J8147" s="346"/>
      <c r="K8147" s="346"/>
      <c r="L8147" s="348"/>
      <c r="M8147" s="346"/>
      <c r="N8147" s="346"/>
    </row>
    <row r="8148" spans="1:14" ht="20.100000000000001" customHeight="1">
      <c r="A8148" s="346"/>
      <c r="B8148" s="346"/>
      <c r="C8148" s="346"/>
      <c r="D8148" s="346"/>
      <c r="E8148" s="346"/>
      <c r="F8148" s="346"/>
      <c r="G8148" s="346"/>
      <c r="H8148" s="346"/>
      <c r="I8148" s="346"/>
      <c r="J8148" s="346"/>
      <c r="K8148" s="346"/>
      <c r="L8148" s="348"/>
      <c r="M8148" s="346"/>
      <c r="N8148" s="346"/>
    </row>
    <row r="8149" spans="1:14" ht="20.100000000000001" customHeight="1">
      <c r="A8149" s="346"/>
      <c r="B8149" s="346"/>
      <c r="C8149" s="346"/>
      <c r="D8149" s="346"/>
      <c r="E8149" s="346"/>
      <c r="F8149" s="346"/>
      <c r="G8149" s="346"/>
      <c r="H8149" s="346"/>
      <c r="I8149" s="346"/>
      <c r="J8149" s="346"/>
      <c r="K8149" s="346"/>
      <c r="L8149" s="348"/>
      <c r="M8149" s="346"/>
      <c r="N8149" s="346"/>
    </row>
    <row r="8150" spans="1:14" ht="20.100000000000001" customHeight="1">
      <c r="A8150" s="346"/>
      <c r="B8150" s="346"/>
      <c r="C8150" s="346"/>
      <c r="D8150" s="346"/>
      <c r="E8150" s="346"/>
      <c r="F8150" s="346"/>
      <c r="G8150" s="346"/>
      <c r="H8150" s="346"/>
      <c r="I8150" s="346"/>
      <c r="J8150" s="346"/>
      <c r="K8150" s="346"/>
      <c r="L8150" s="348"/>
      <c r="M8150" s="346"/>
      <c r="N8150" s="346"/>
    </row>
    <row r="8151" spans="1:14" ht="20.100000000000001" customHeight="1">
      <c r="A8151" s="346"/>
      <c r="B8151" s="346"/>
      <c r="C8151" s="346"/>
      <c r="D8151" s="346"/>
      <c r="E8151" s="346"/>
      <c r="F8151" s="346"/>
      <c r="G8151" s="346"/>
      <c r="H8151" s="346"/>
      <c r="I8151" s="346"/>
      <c r="J8151" s="346"/>
      <c r="K8151" s="346"/>
      <c r="L8151" s="348"/>
      <c r="M8151" s="346"/>
      <c r="N8151" s="346"/>
    </row>
    <row r="8152" spans="1:14" ht="20.100000000000001" customHeight="1">
      <c r="A8152" s="346"/>
      <c r="B8152" s="346"/>
      <c r="C8152" s="346"/>
      <c r="D8152" s="346"/>
      <c r="E8152" s="346"/>
      <c r="F8152" s="346"/>
      <c r="G8152" s="346"/>
      <c r="H8152" s="346"/>
      <c r="I8152" s="346"/>
      <c r="J8152" s="346"/>
      <c r="K8152" s="346"/>
      <c r="L8152" s="348"/>
      <c r="M8152" s="346"/>
      <c r="N8152" s="346"/>
    </row>
    <row r="8153" spans="1:14" ht="20.100000000000001" customHeight="1">
      <c r="A8153" s="346"/>
      <c r="B8153" s="346"/>
      <c r="C8153" s="346"/>
      <c r="D8153" s="346"/>
      <c r="E8153" s="346"/>
      <c r="F8153" s="346"/>
      <c r="G8153" s="346"/>
      <c r="H8153" s="346"/>
      <c r="I8153" s="346"/>
      <c r="J8153" s="346"/>
      <c r="K8153" s="346"/>
      <c r="L8153" s="348"/>
      <c r="M8153" s="346"/>
      <c r="N8153" s="346"/>
    </row>
    <row r="8154" spans="1:14" ht="20.100000000000001" customHeight="1">
      <c r="A8154" s="346"/>
      <c r="B8154" s="346"/>
      <c r="C8154" s="346"/>
      <c r="D8154" s="346"/>
      <c r="E8154" s="346"/>
      <c r="F8154" s="346"/>
      <c r="G8154" s="346"/>
      <c r="H8154" s="346"/>
      <c r="I8154" s="346"/>
      <c r="J8154" s="346"/>
      <c r="K8154" s="346"/>
      <c r="L8154" s="348"/>
      <c r="M8154" s="346"/>
      <c r="N8154" s="346"/>
    </row>
    <row r="8155" spans="1:14" ht="20.100000000000001" customHeight="1">
      <c r="A8155" s="346"/>
      <c r="B8155" s="346"/>
      <c r="C8155" s="346"/>
      <c r="D8155" s="346"/>
      <c r="E8155" s="346"/>
      <c r="F8155" s="346"/>
      <c r="G8155" s="346"/>
      <c r="H8155" s="346"/>
      <c r="I8155" s="346"/>
      <c r="J8155" s="346"/>
      <c r="K8155" s="346"/>
      <c r="L8155" s="348"/>
      <c r="M8155" s="346"/>
      <c r="N8155" s="346"/>
    </row>
    <row r="8156" spans="1:14" ht="20.100000000000001" customHeight="1">
      <c r="A8156" s="346"/>
      <c r="B8156" s="346"/>
      <c r="C8156" s="346"/>
      <c r="D8156" s="346"/>
      <c r="E8156" s="346"/>
      <c r="F8156" s="346"/>
      <c r="G8156" s="346"/>
      <c r="H8156" s="346"/>
      <c r="I8156" s="346"/>
      <c r="J8156" s="346"/>
      <c r="K8156" s="346"/>
      <c r="L8156" s="348"/>
      <c r="M8156" s="346"/>
      <c r="N8156" s="346"/>
    </row>
    <row r="8157" spans="1:14" ht="20.100000000000001" customHeight="1">
      <c r="A8157" s="346"/>
      <c r="B8157" s="346"/>
      <c r="C8157" s="346"/>
      <c r="D8157" s="346"/>
      <c r="E8157" s="346"/>
      <c r="F8157" s="346"/>
      <c r="G8157" s="346"/>
      <c r="H8157" s="346"/>
      <c r="I8157" s="346"/>
      <c r="J8157" s="346"/>
      <c r="K8157" s="346"/>
      <c r="L8157" s="348"/>
      <c r="M8157" s="346"/>
      <c r="N8157" s="346"/>
    </row>
    <row r="8158" spans="1:14" ht="20.100000000000001" customHeight="1">
      <c r="A8158" s="346"/>
      <c r="B8158" s="346"/>
      <c r="C8158" s="346"/>
      <c r="D8158" s="346"/>
      <c r="E8158" s="347"/>
      <c r="F8158" s="346"/>
      <c r="G8158" s="346"/>
      <c r="H8158" s="346"/>
      <c r="I8158" s="346"/>
      <c r="J8158" s="346"/>
      <c r="K8158" s="346"/>
      <c r="L8158" s="348"/>
      <c r="M8158" s="346"/>
      <c r="N8158" s="346"/>
    </row>
    <row r="8159" spans="1:14" ht="20.100000000000001" customHeight="1">
      <c r="A8159" s="346"/>
      <c r="B8159" s="346"/>
      <c r="C8159" s="346"/>
      <c r="D8159" s="346"/>
      <c r="E8159" s="347"/>
      <c r="F8159" s="346"/>
      <c r="G8159" s="346"/>
      <c r="H8159" s="346"/>
      <c r="I8159" s="346"/>
      <c r="J8159" s="346"/>
      <c r="K8159" s="346"/>
      <c r="L8159" s="348"/>
      <c r="M8159" s="346"/>
      <c r="N8159" s="346"/>
    </row>
    <row r="8160" spans="1:14" ht="20.100000000000001" customHeight="1">
      <c r="A8160" s="346"/>
      <c r="B8160" s="346"/>
      <c r="C8160" s="346"/>
      <c r="D8160" s="346"/>
      <c r="E8160" s="347"/>
      <c r="F8160" s="346"/>
      <c r="G8160" s="346"/>
      <c r="H8160" s="346"/>
      <c r="I8160" s="346"/>
      <c r="J8160" s="346"/>
      <c r="K8160" s="346"/>
      <c r="L8160" s="348"/>
      <c r="M8160" s="346"/>
      <c r="N8160" s="346"/>
    </row>
    <row r="8161" spans="1:14" ht="20.100000000000001" customHeight="1">
      <c r="A8161" s="346"/>
      <c r="B8161" s="346"/>
      <c r="C8161" s="346"/>
      <c r="D8161" s="346"/>
      <c r="E8161" s="347"/>
      <c r="F8161" s="346"/>
      <c r="G8161" s="346"/>
      <c r="H8161" s="346"/>
      <c r="I8161" s="346"/>
      <c r="J8161" s="346"/>
      <c r="K8161" s="346"/>
      <c r="L8161" s="348"/>
      <c r="M8161" s="346"/>
      <c r="N8161" s="346"/>
    </row>
    <row r="8162" spans="1:14" ht="20.100000000000001" customHeight="1">
      <c r="A8162" s="346"/>
      <c r="B8162" s="346"/>
      <c r="C8162" s="346"/>
      <c r="D8162" s="346"/>
      <c r="E8162" s="346"/>
      <c r="F8162" s="346"/>
      <c r="G8162" s="346"/>
      <c r="H8162" s="346"/>
      <c r="I8162" s="346"/>
      <c r="J8162" s="346"/>
      <c r="K8162" s="346"/>
      <c r="L8162" s="348"/>
      <c r="M8162" s="346"/>
      <c r="N8162" s="346"/>
    </row>
    <row r="8163" spans="1:14" ht="20.100000000000001" customHeight="1">
      <c r="A8163" s="346"/>
      <c r="B8163" s="346"/>
      <c r="C8163" s="346"/>
      <c r="D8163" s="346"/>
      <c r="E8163" s="346"/>
      <c r="F8163" s="346"/>
      <c r="G8163" s="346"/>
      <c r="H8163" s="346"/>
      <c r="I8163" s="346"/>
      <c r="J8163" s="346"/>
      <c r="K8163" s="346"/>
      <c r="L8163" s="348"/>
      <c r="M8163" s="346"/>
      <c r="N8163" s="346"/>
    </row>
    <row r="8164" spans="1:14" ht="20.100000000000001" customHeight="1">
      <c r="A8164" s="346"/>
      <c r="B8164" s="346"/>
      <c r="C8164" s="346"/>
      <c r="D8164" s="346"/>
      <c r="E8164" s="346"/>
      <c r="F8164" s="346"/>
      <c r="G8164" s="346"/>
      <c r="H8164" s="346"/>
      <c r="I8164" s="346"/>
      <c r="J8164" s="346"/>
      <c r="K8164" s="346"/>
      <c r="L8164" s="348"/>
      <c r="M8164" s="346"/>
      <c r="N8164" s="346"/>
    </row>
    <row r="8165" spans="1:14" ht="20.100000000000001" customHeight="1">
      <c r="A8165" s="346"/>
      <c r="B8165" s="346"/>
      <c r="C8165" s="346"/>
      <c r="D8165" s="346"/>
      <c r="E8165" s="346"/>
      <c r="F8165" s="346"/>
      <c r="G8165" s="346"/>
      <c r="H8165" s="346"/>
      <c r="I8165" s="346"/>
      <c r="J8165" s="346"/>
      <c r="K8165" s="346"/>
      <c r="L8165" s="348"/>
      <c r="M8165" s="346"/>
      <c r="N8165" s="346"/>
    </row>
    <row r="8166" spans="1:14" ht="20.100000000000001" customHeight="1">
      <c r="A8166" s="346"/>
      <c r="B8166" s="346"/>
      <c r="C8166" s="346"/>
      <c r="D8166" s="346"/>
      <c r="E8166" s="346"/>
      <c r="F8166" s="346"/>
      <c r="G8166" s="346"/>
      <c r="H8166" s="346"/>
      <c r="I8166" s="346"/>
      <c r="J8166" s="346"/>
      <c r="K8166" s="346"/>
      <c r="L8166" s="348"/>
      <c r="M8166" s="346"/>
      <c r="N8166" s="346"/>
    </row>
    <row r="8167" spans="1:14" ht="20.100000000000001" customHeight="1">
      <c r="A8167" s="346"/>
      <c r="B8167" s="346"/>
      <c r="C8167" s="346"/>
      <c r="D8167" s="346"/>
      <c r="E8167" s="346"/>
      <c r="F8167" s="346"/>
      <c r="G8167" s="346"/>
      <c r="H8167" s="346"/>
      <c r="I8167" s="346"/>
      <c r="J8167" s="346"/>
      <c r="K8167" s="346"/>
      <c r="L8167" s="348"/>
      <c r="M8167" s="346"/>
      <c r="N8167" s="346"/>
    </row>
    <row r="8168" spans="1:14" ht="20.100000000000001" customHeight="1">
      <c r="A8168" s="346"/>
      <c r="B8168" s="346"/>
      <c r="C8168" s="346"/>
      <c r="D8168" s="346"/>
      <c r="E8168" s="346"/>
      <c r="F8168" s="346"/>
      <c r="G8168" s="346"/>
      <c r="H8168" s="346"/>
      <c r="I8168" s="346"/>
      <c r="J8168" s="346"/>
      <c r="K8168" s="346"/>
      <c r="L8168" s="348"/>
      <c r="M8168" s="346"/>
      <c r="N8168" s="346"/>
    </row>
    <row r="8169" spans="1:14" ht="20.100000000000001" customHeight="1">
      <c r="A8169" s="346"/>
      <c r="B8169" s="346"/>
      <c r="C8169" s="346"/>
      <c r="D8169" s="346"/>
      <c r="E8169" s="346"/>
      <c r="F8169" s="346"/>
      <c r="G8169" s="346"/>
      <c r="H8169" s="346"/>
      <c r="I8169" s="346"/>
      <c r="J8169" s="346"/>
      <c r="K8169" s="346"/>
      <c r="L8169" s="348"/>
      <c r="M8169" s="346"/>
      <c r="N8169" s="346"/>
    </row>
    <row r="8170" spans="1:14" ht="20.100000000000001" customHeight="1">
      <c r="A8170" s="346"/>
      <c r="B8170" s="346"/>
      <c r="C8170" s="346"/>
      <c r="D8170" s="346"/>
      <c r="E8170" s="346"/>
      <c r="F8170" s="346"/>
      <c r="G8170" s="346"/>
      <c r="H8170" s="346"/>
      <c r="I8170" s="346"/>
      <c r="J8170" s="346"/>
      <c r="K8170" s="346"/>
      <c r="L8170" s="348"/>
      <c r="M8170" s="346"/>
      <c r="N8170" s="346"/>
    </row>
    <row r="8171" spans="1:14" ht="20.100000000000001" customHeight="1">
      <c r="A8171" s="346"/>
      <c r="B8171" s="346"/>
      <c r="C8171" s="346"/>
      <c r="D8171" s="346"/>
      <c r="E8171" s="346"/>
      <c r="F8171" s="346"/>
      <c r="G8171" s="346"/>
      <c r="H8171" s="346"/>
      <c r="I8171" s="346"/>
      <c r="J8171" s="346"/>
      <c r="K8171" s="346"/>
      <c r="L8171" s="348"/>
      <c r="M8171" s="346"/>
      <c r="N8171" s="346"/>
    </row>
    <row r="8172" spans="1:14" ht="20.100000000000001" customHeight="1">
      <c r="A8172" s="346"/>
      <c r="B8172" s="346"/>
      <c r="C8172" s="346"/>
      <c r="D8172" s="346"/>
      <c r="E8172" s="346"/>
      <c r="F8172" s="346"/>
      <c r="G8172" s="346"/>
      <c r="H8172" s="346"/>
      <c r="I8172" s="346"/>
      <c r="J8172" s="346"/>
      <c r="K8172" s="346"/>
      <c r="L8172" s="348"/>
      <c r="M8172" s="346"/>
      <c r="N8172" s="346"/>
    </row>
    <row r="8173" spans="1:14" ht="20.100000000000001" customHeight="1">
      <c r="A8173" s="346"/>
      <c r="B8173" s="346"/>
      <c r="C8173" s="346"/>
      <c r="D8173" s="346"/>
      <c r="E8173" s="346"/>
      <c r="F8173" s="346"/>
      <c r="G8173" s="346"/>
      <c r="H8173" s="346"/>
      <c r="I8173" s="346"/>
      <c r="J8173" s="346"/>
      <c r="K8173" s="346"/>
      <c r="L8173" s="348"/>
      <c r="M8173" s="346"/>
      <c r="N8173" s="346"/>
    </row>
    <row r="8174" spans="1:14" ht="20.100000000000001" customHeight="1">
      <c r="A8174" s="346"/>
      <c r="B8174" s="346"/>
      <c r="C8174" s="346"/>
      <c r="D8174" s="346"/>
      <c r="E8174" s="346"/>
      <c r="F8174" s="346"/>
      <c r="G8174" s="346"/>
      <c r="H8174" s="346"/>
      <c r="I8174" s="346"/>
      <c r="J8174" s="346"/>
      <c r="K8174" s="346"/>
      <c r="L8174" s="348"/>
      <c r="M8174" s="346"/>
      <c r="N8174" s="346"/>
    </row>
    <row r="8175" spans="1:14" ht="20.100000000000001" customHeight="1">
      <c r="A8175" s="346"/>
      <c r="B8175" s="346"/>
      <c r="C8175" s="346"/>
      <c r="D8175" s="346"/>
      <c r="E8175" s="346"/>
      <c r="F8175" s="346"/>
      <c r="G8175" s="346"/>
      <c r="H8175" s="346"/>
      <c r="I8175" s="346"/>
      <c r="J8175" s="346"/>
      <c r="K8175" s="346"/>
      <c r="L8175" s="348"/>
      <c r="M8175" s="346"/>
      <c r="N8175" s="346"/>
    </row>
    <row r="8176" spans="1:14" ht="20.100000000000001" customHeight="1">
      <c r="A8176" s="346"/>
      <c r="B8176" s="346"/>
      <c r="C8176" s="346"/>
      <c r="D8176" s="346"/>
      <c r="E8176" s="346"/>
      <c r="F8176" s="346"/>
      <c r="G8176" s="346"/>
      <c r="H8176" s="346"/>
      <c r="I8176" s="346"/>
      <c r="J8176" s="346"/>
      <c r="K8176" s="346"/>
      <c r="L8176" s="348"/>
      <c r="M8176" s="346"/>
      <c r="N8176" s="346"/>
    </row>
    <row r="8177" spans="1:14" ht="20.100000000000001" customHeight="1">
      <c r="A8177" s="346"/>
      <c r="B8177" s="346"/>
      <c r="C8177" s="346"/>
      <c r="D8177" s="346"/>
      <c r="E8177" s="346"/>
      <c r="F8177" s="346"/>
      <c r="G8177" s="346"/>
      <c r="H8177" s="346"/>
      <c r="I8177" s="346"/>
      <c r="J8177" s="346"/>
      <c r="K8177" s="346"/>
      <c r="L8177" s="348"/>
      <c r="M8177" s="346"/>
      <c r="N8177" s="346"/>
    </row>
    <row r="8178" spans="1:14" ht="20.100000000000001" customHeight="1">
      <c r="A8178" s="346"/>
      <c r="B8178" s="346"/>
      <c r="C8178" s="346"/>
      <c r="D8178" s="346"/>
      <c r="E8178" s="346"/>
      <c r="F8178" s="346"/>
      <c r="G8178" s="346"/>
      <c r="H8178" s="346"/>
      <c r="I8178" s="346"/>
      <c r="J8178" s="346"/>
      <c r="K8178" s="346"/>
      <c r="L8178" s="348"/>
      <c r="M8178" s="346"/>
      <c r="N8178" s="346"/>
    </row>
    <row r="8179" spans="1:14" ht="20.100000000000001" customHeight="1">
      <c r="A8179" s="346"/>
      <c r="B8179" s="346"/>
      <c r="C8179" s="346"/>
      <c r="D8179" s="346"/>
      <c r="E8179" s="346"/>
      <c r="F8179" s="346"/>
      <c r="G8179" s="346"/>
      <c r="H8179" s="346"/>
      <c r="I8179" s="346"/>
      <c r="J8179" s="346"/>
      <c r="K8179" s="346"/>
      <c r="L8179" s="348"/>
      <c r="M8179" s="346"/>
      <c r="N8179" s="346"/>
    </row>
    <row r="8180" spans="1:14" ht="20.100000000000001" customHeight="1">
      <c r="A8180" s="346"/>
      <c r="B8180" s="346"/>
      <c r="C8180" s="346"/>
      <c r="D8180" s="346"/>
      <c r="E8180" s="346"/>
      <c r="F8180" s="346"/>
      <c r="G8180" s="346"/>
      <c r="H8180" s="346"/>
      <c r="I8180" s="346"/>
      <c r="J8180" s="346"/>
      <c r="K8180" s="346"/>
      <c r="L8180" s="348"/>
      <c r="M8180" s="346"/>
      <c r="N8180" s="346"/>
    </row>
    <row r="8181" spans="1:14" ht="20.100000000000001" customHeight="1">
      <c r="A8181" s="346"/>
      <c r="B8181" s="346"/>
      <c r="C8181" s="346"/>
      <c r="D8181" s="346"/>
      <c r="E8181" s="346"/>
      <c r="F8181" s="346"/>
      <c r="G8181" s="346"/>
      <c r="H8181" s="346"/>
      <c r="I8181" s="346"/>
      <c r="J8181" s="346"/>
      <c r="K8181" s="346"/>
      <c r="L8181" s="348"/>
      <c r="M8181" s="346"/>
      <c r="N8181" s="346"/>
    </row>
    <row r="8182" spans="1:14" ht="20.100000000000001" customHeight="1">
      <c r="A8182" s="346"/>
      <c r="B8182" s="346"/>
      <c r="C8182" s="346"/>
      <c r="D8182" s="346"/>
      <c r="E8182" s="346"/>
      <c r="F8182" s="346"/>
      <c r="G8182" s="346"/>
      <c r="H8182" s="346"/>
      <c r="I8182" s="346"/>
      <c r="J8182" s="346"/>
      <c r="K8182" s="346"/>
      <c r="L8182" s="348"/>
      <c r="M8182" s="346"/>
      <c r="N8182" s="346"/>
    </row>
    <row r="8183" spans="1:14" ht="20.100000000000001" customHeight="1">
      <c r="A8183" s="346"/>
      <c r="B8183" s="346"/>
      <c r="C8183" s="346"/>
      <c r="D8183" s="346"/>
      <c r="E8183" s="346"/>
      <c r="F8183" s="346"/>
      <c r="G8183" s="346"/>
      <c r="H8183" s="346"/>
      <c r="I8183" s="346"/>
      <c r="J8183" s="346"/>
      <c r="K8183" s="346"/>
      <c r="L8183" s="348"/>
      <c r="M8183" s="346"/>
      <c r="N8183" s="346"/>
    </row>
    <row r="8184" spans="1:14" ht="20.100000000000001" customHeight="1">
      <c r="A8184" s="346"/>
      <c r="B8184" s="346"/>
      <c r="C8184" s="346"/>
      <c r="D8184" s="346"/>
      <c r="E8184" s="346"/>
      <c r="F8184" s="346"/>
      <c r="G8184" s="346"/>
      <c r="H8184" s="346"/>
      <c r="I8184" s="346"/>
      <c r="J8184" s="346"/>
      <c r="K8184" s="346"/>
      <c r="L8184" s="348"/>
      <c r="M8184" s="346"/>
      <c r="N8184" s="346"/>
    </row>
    <row r="8185" spans="1:14" ht="20.100000000000001" customHeight="1">
      <c r="A8185" s="346"/>
      <c r="B8185" s="346"/>
      <c r="C8185" s="346"/>
      <c r="D8185" s="346"/>
      <c r="E8185" s="346"/>
      <c r="F8185" s="346"/>
      <c r="G8185" s="346"/>
      <c r="H8185" s="346"/>
      <c r="I8185" s="346"/>
      <c r="J8185" s="346"/>
      <c r="K8185" s="346"/>
      <c r="L8185" s="348"/>
      <c r="M8185" s="346"/>
      <c r="N8185" s="346"/>
    </row>
    <row r="8186" spans="1:14" ht="20.100000000000001" customHeight="1">
      <c r="A8186" s="346"/>
      <c r="B8186" s="346"/>
      <c r="C8186" s="346"/>
      <c r="D8186" s="346"/>
      <c r="E8186" s="346"/>
      <c r="F8186" s="346"/>
      <c r="G8186" s="346"/>
      <c r="H8186" s="346"/>
      <c r="I8186" s="346"/>
      <c r="J8186" s="346"/>
      <c r="K8186" s="346"/>
      <c r="L8186" s="348"/>
      <c r="M8186" s="346"/>
      <c r="N8186" s="346"/>
    </row>
    <row r="8187" spans="1:14" ht="20.100000000000001" customHeight="1">
      <c r="A8187" s="346"/>
      <c r="B8187" s="346"/>
      <c r="C8187" s="346"/>
      <c r="D8187" s="346"/>
      <c r="E8187" s="346"/>
      <c r="F8187" s="346"/>
      <c r="G8187" s="346"/>
      <c r="H8187" s="346"/>
      <c r="I8187" s="346"/>
      <c r="J8187" s="346"/>
      <c r="K8187" s="346"/>
      <c r="L8187" s="348"/>
      <c r="M8187" s="346"/>
      <c r="N8187" s="346"/>
    </row>
    <row r="8188" spans="1:14" ht="20.100000000000001" customHeight="1">
      <c r="A8188" s="346"/>
      <c r="B8188" s="346"/>
      <c r="C8188" s="346"/>
      <c r="D8188" s="346"/>
      <c r="E8188" s="346"/>
      <c r="F8188" s="346"/>
      <c r="G8188" s="346"/>
      <c r="H8188" s="346"/>
      <c r="I8188" s="346"/>
      <c r="J8188" s="346"/>
      <c r="K8188" s="346"/>
      <c r="L8188" s="348"/>
      <c r="M8188" s="346"/>
      <c r="N8188" s="346"/>
    </row>
    <row r="8189" spans="1:14" ht="20.100000000000001" customHeight="1">
      <c r="A8189" s="346"/>
      <c r="B8189" s="346"/>
      <c r="C8189" s="346"/>
      <c r="D8189" s="346"/>
      <c r="E8189" s="346"/>
      <c r="F8189" s="346"/>
      <c r="G8189" s="346"/>
      <c r="H8189" s="346"/>
      <c r="I8189" s="346"/>
      <c r="J8189" s="346"/>
      <c r="K8189" s="346"/>
      <c r="L8189" s="348"/>
      <c r="M8189" s="346"/>
      <c r="N8189" s="346"/>
    </row>
    <row r="8190" spans="1:14" ht="20.100000000000001" customHeight="1">
      <c r="A8190" s="346"/>
      <c r="B8190" s="346"/>
      <c r="C8190" s="346"/>
      <c r="D8190" s="346"/>
      <c r="E8190" s="346"/>
      <c r="F8190" s="346"/>
      <c r="G8190" s="346"/>
      <c r="H8190" s="346"/>
      <c r="I8190" s="346"/>
      <c r="J8190" s="346"/>
      <c r="K8190" s="346"/>
      <c r="L8190" s="348"/>
      <c r="M8190" s="346"/>
      <c r="N8190" s="346"/>
    </row>
    <row r="8191" spans="1:14" ht="20.100000000000001" customHeight="1">
      <c r="A8191" s="346"/>
      <c r="B8191" s="346"/>
      <c r="C8191" s="346"/>
      <c r="D8191" s="346"/>
      <c r="E8191" s="346"/>
      <c r="F8191" s="346"/>
      <c r="G8191" s="346"/>
      <c r="H8191" s="346"/>
      <c r="I8191" s="346"/>
      <c r="J8191" s="346"/>
      <c r="K8191" s="346"/>
      <c r="L8191" s="348"/>
      <c r="M8191" s="346"/>
      <c r="N8191" s="346"/>
    </row>
    <row r="8192" spans="1:14" ht="20.100000000000001" customHeight="1">
      <c r="A8192" s="346"/>
      <c r="B8192" s="346"/>
      <c r="C8192" s="346"/>
      <c r="D8192" s="346"/>
      <c r="E8192" s="346"/>
      <c r="F8192" s="346"/>
      <c r="G8192" s="346"/>
      <c r="H8192" s="346"/>
      <c r="I8192" s="346"/>
      <c r="J8192" s="346"/>
      <c r="K8192" s="346"/>
      <c r="L8192" s="348"/>
      <c r="M8192" s="346"/>
      <c r="N8192" s="346"/>
    </row>
    <row r="8193" spans="1:14" ht="20.100000000000001" customHeight="1">
      <c r="A8193" s="346"/>
      <c r="B8193" s="346"/>
      <c r="C8193" s="346"/>
      <c r="D8193" s="346"/>
      <c r="E8193" s="346"/>
      <c r="F8193" s="346"/>
      <c r="G8193" s="346"/>
      <c r="H8193" s="346"/>
      <c r="I8193" s="346"/>
      <c r="J8193" s="346"/>
      <c r="K8193" s="346"/>
      <c r="L8193" s="348"/>
      <c r="M8193" s="346"/>
      <c r="N8193" s="346"/>
    </row>
    <row r="8194" spans="1:14" ht="20.100000000000001" customHeight="1">
      <c r="A8194" s="346"/>
      <c r="B8194" s="346"/>
      <c r="C8194" s="346"/>
      <c r="D8194" s="346"/>
      <c r="E8194" s="346"/>
      <c r="F8194" s="346"/>
      <c r="G8194" s="346"/>
      <c r="H8194" s="346"/>
      <c r="I8194" s="346"/>
      <c r="J8194" s="346"/>
      <c r="K8194" s="346"/>
      <c r="L8194" s="348"/>
      <c r="M8194" s="346"/>
      <c r="N8194" s="346"/>
    </row>
    <row r="8195" spans="1:14" ht="20.100000000000001" customHeight="1">
      <c r="A8195" s="346"/>
      <c r="B8195" s="346"/>
      <c r="C8195" s="346"/>
      <c r="D8195" s="346"/>
      <c r="E8195" s="346"/>
      <c r="F8195" s="346"/>
      <c r="G8195" s="346"/>
      <c r="H8195" s="346"/>
      <c r="I8195" s="346"/>
      <c r="J8195" s="346"/>
      <c r="K8195" s="346"/>
      <c r="L8195" s="348"/>
      <c r="M8195" s="346"/>
      <c r="N8195" s="346"/>
    </row>
    <row r="8196" spans="1:14" ht="20.100000000000001" customHeight="1">
      <c r="A8196" s="346"/>
      <c r="B8196" s="346"/>
      <c r="C8196" s="346"/>
      <c r="D8196" s="346"/>
      <c r="E8196" s="346"/>
      <c r="F8196" s="346"/>
      <c r="G8196" s="346"/>
      <c r="H8196" s="346"/>
      <c r="I8196" s="346"/>
      <c r="J8196" s="346"/>
      <c r="K8196" s="346"/>
      <c r="L8196" s="348"/>
      <c r="M8196" s="346"/>
      <c r="N8196" s="346"/>
    </row>
    <row r="8197" spans="1:14" ht="20.100000000000001" customHeight="1">
      <c r="A8197" s="346"/>
      <c r="B8197" s="346"/>
      <c r="C8197" s="346"/>
      <c r="D8197" s="346"/>
      <c r="E8197" s="346"/>
      <c r="F8197" s="346"/>
      <c r="G8197" s="346"/>
      <c r="H8197" s="346"/>
      <c r="I8197" s="346"/>
      <c r="J8197" s="346"/>
      <c r="K8197" s="346"/>
      <c r="L8197" s="348"/>
      <c r="M8197" s="346"/>
      <c r="N8197" s="346"/>
    </row>
    <row r="8198" spans="1:14" ht="20.100000000000001" customHeight="1">
      <c r="A8198" s="346"/>
      <c r="B8198" s="346"/>
      <c r="C8198" s="346"/>
      <c r="D8198" s="346"/>
      <c r="E8198" s="346"/>
      <c r="F8198" s="346"/>
      <c r="G8198" s="346"/>
      <c r="H8198" s="346"/>
      <c r="I8198" s="346"/>
      <c r="J8198" s="346"/>
      <c r="K8198" s="346"/>
      <c r="L8198" s="348"/>
      <c r="M8198" s="346"/>
      <c r="N8198" s="346"/>
    </row>
    <row r="8199" spans="1:14" ht="20.100000000000001" customHeight="1">
      <c r="A8199" s="346"/>
      <c r="B8199" s="346"/>
      <c r="C8199" s="346"/>
      <c r="D8199" s="346"/>
      <c r="E8199" s="346"/>
      <c r="F8199" s="346"/>
      <c r="G8199" s="346"/>
      <c r="H8199" s="346"/>
      <c r="I8199" s="346"/>
      <c r="J8199" s="346"/>
      <c r="K8199" s="346"/>
      <c r="L8199" s="348"/>
      <c r="M8199" s="346"/>
      <c r="N8199" s="346"/>
    </row>
    <row r="8200" spans="1:14" ht="20.100000000000001" customHeight="1">
      <c r="A8200" s="346"/>
      <c r="B8200" s="346"/>
      <c r="C8200" s="346"/>
      <c r="D8200" s="346"/>
      <c r="E8200" s="346"/>
      <c r="F8200" s="346"/>
      <c r="G8200" s="346"/>
      <c r="H8200" s="346"/>
      <c r="I8200" s="346"/>
      <c r="J8200" s="346"/>
      <c r="K8200" s="346"/>
      <c r="L8200" s="348"/>
      <c r="M8200" s="346"/>
      <c r="N8200" s="346"/>
    </row>
    <row r="8201" spans="1:14" ht="20.100000000000001" customHeight="1">
      <c r="A8201" s="346"/>
      <c r="B8201" s="346"/>
      <c r="C8201" s="346"/>
      <c r="D8201" s="346"/>
      <c r="E8201" s="346"/>
      <c r="F8201" s="346"/>
      <c r="G8201" s="346"/>
      <c r="H8201" s="346"/>
      <c r="I8201" s="346"/>
      <c r="J8201" s="346"/>
      <c r="K8201" s="346"/>
      <c r="L8201" s="348"/>
      <c r="M8201" s="346"/>
      <c r="N8201" s="346"/>
    </row>
    <row r="8202" spans="1:14" ht="20.100000000000001" customHeight="1">
      <c r="A8202" s="346"/>
      <c r="B8202" s="346"/>
      <c r="C8202" s="346"/>
      <c r="D8202" s="346"/>
      <c r="E8202" s="346"/>
      <c r="F8202" s="346"/>
      <c r="G8202" s="346"/>
      <c r="H8202" s="346"/>
      <c r="I8202" s="346"/>
      <c r="J8202" s="346"/>
      <c r="K8202" s="346"/>
      <c r="L8202" s="348"/>
      <c r="M8202" s="346"/>
      <c r="N8202" s="346"/>
    </row>
    <row r="8203" spans="1:14" ht="20.100000000000001" customHeight="1">
      <c r="A8203" s="346"/>
      <c r="B8203" s="346"/>
      <c r="C8203" s="346"/>
      <c r="D8203" s="346"/>
      <c r="E8203" s="346"/>
      <c r="F8203" s="346"/>
      <c r="G8203" s="346"/>
      <c r="H8203" s="346"/>
      <c r="I8203" s="346"/>
      <c r="J8203" s="346"/>
      <c r="K8203" s="346"/>
      <c r="L8203" s="348"/>
      <c r="M8203" s="346"/>
      <c r="N8203" s="346"/>
    </row>
    <row r="8204" spans="1:14" ht="20.100000000000001" customHeight="1">
      <c r="A8204" s="346"/>
      <c r="B8204" s="346"/>
      <c r="C8204" s="346"/>
      <c r="D8204" s="346"/>
      <c r="E8204" s="346"/>
      <c r="F8204" s="346"/>
      <c r="G8204" s="346"/>
      <c r="H8204" s="346"/>
      <c r="I8204" s="346"/>
      <c r="J8204" s="346"/>
      <c r="K8204" s="346"/>
      <c r="L8204" s="348"/>
      <c r="M8204" s="346"/>
      <c r="N8204" s="346"/>
    </row>
    <row r="8205" spans="1:14" ht="20.100000000000001" customHeight="1">
      <c r="A8205" s="346"/>
      <c r="B8205" s="346"/>
      <c r="C8205" s="346"/>
      <c r="D8205" s="346"/>
      <c r="E8205" s="346"/>
      <c r="F8205" s="346"/>
      <c r="G8205" s="346"/>
      <c r="H8205" s="346"/>
      <c r="I8205" s="346"/>
      <c r="J8205" s="346"/>
      <c r="K8205" s="346"/>
      <c r="L8205" s="348"/>
      <c r="M8205" s="346"/>
      <c r="N8205" s="346"/>
    </row>
    <row r="8206" spans="1:14" ht="20.100000000000001" customHeight="1">
      <c r="A8206" s="346"/>
      <c r="B8206" s="346"/>
      <c r="C8206" s="346"/>
      <c r="D8206" s="346"/>
      <c r="E8206" s="346"/>
      <c r="F8206" s="346"/>
      <c r="G8206" s="346"/>
      <c r="H8206" s="346"/>
      <c r="I8206" s="346"/>
      <c r="J8206" s="346"/>
      <c r="K8206" s="346"/>
      <c r="L8206" s="348"/>
      <c r="M8206" s="346"/>
      <c r="N8206" s="346"/>
    </row>
    <row r="8207" spans="1:14" ht="20.100000000000001" customHeight="1">
      <c r="A8207" s="346"/>
      <c r="B8207" s="346"/>
      <c r="C8207" s="346"/>
      <c r="D8207" s="346"/>
      <c r="E8207" s="346"/>
      <c r="F8207" s="346"/>
      <c r="G8207" s="346"/>
      <c r="H8207" s="346"/>
      <c r="I8207" s="346"/>
      <c r="J8207" s="346"/>
      <c r="K8207" s="346"/>
      <c r="L8207" s="348"/>
      <c r="M8207" s="346"/>
      <c r="N8207" s="346"/>
    </row>
    <row r="8208" spans="1:14" ht="20.100000000000001" customHeight="1">
      <c r="A8208" s="346"/>
      <c r="B8208" s="346"/>
      <c r="C8208" s="346"/>
      <c r="D8208" s="346"/>
      <c r="E8208" s="346"/>
      <c r="F8208" s="346"/>
      <c r="G8208" s="346"/>
      <c r="H8208" s="346"/>
      <c r="I8208" s="346"/>
      <c r="J8208" s="346"/>
      <c r="K8208" s="346"/>
      <c r="L8208" s="348"/>
      <c r="M8208" s="346"/>
      <c r="N8208" s="346"/>
    </row>
    <row r="8209" spans="1:14" ht="20.100000000000001" customHeight="1">
      <c r="A8209" s="346"/>
      <c r="B8209" s="346"/>
      <c r="C8209" s="346"/>
      <c r="D8209" s="346"/>
      <c r="E8209" s="346"/>
      <c r="F8209" s="346"/>
      <c r="G8209" s="346"/>
      <c r="H8209" s="346"/>
      <c r="I8209" s="346"/>
      <c r="J8209" s="346"/>
      <c r="K8209" s="346"/>
      <c r="L8209" s="348"/>
      <c r="M8209" s="346"/>
      <c r="N8209" s="346"/>
    </row>
    <row r="8210" spans="1:14" ht="20.100000000000001" customHeight="1">
      <c r="A8210" s="346"/>
      <c r="B8210" s="346"/>
      <c r="C8210" s="346"/>
      <c r="D8210" s="346"/>
      <c r="E8210" s="346"/>
      <c r="F8210" s="346"/>
      <c r="G8210" s="346"/>
      <c r="H8210" s="346"/>
      <c r="I8210" s="346"/>
      <c r="J8210" s="346"/>
      <c r="K8210" s="346"/>
      <c r="L8210" s="348"/>
      <c r="M8210" s="346"/>
      <c r="N8210" s="346"/>
    </row>
    <row r="8211" spans="1:14" ht="20.100000000000001" customHeight="1">
      <c r="A8211" s="346"/>
      <c r="B8211" s="346"/>
      <c r="C8211" s="346"/>
      <c r="D8211" s="346"/>
      <c r="E8211" s="346"/>
      <c r="F8211" s="346"/>
      <c r="G8211" s="346"/>
      <c r="H8211" s="346"/>
      <c r="I8211" s="346"/>
      <c r="J8211" s="346"/>
      <c r="K8211" s="346"/>
      <c r="L8211" s="348"/>
      <c r="M8211" s="346"/>
      <c r="N8211" s="346"/>
    </row>
    <row r="8212" spans="1:14" ht="20.100000000000001" customHeight="1">
      <c r="A8212" s="346"/>
      <c r="B8212" s="346"/>
      <c r="C8212" s="346"/>
      <c r="D8212" s="346"/>
      <c r="E8212" s="346"/>
      <c r="F8212" s="346"/>
      <c r="G8212" s="346"/>
      <c r="H8212" s="346"/>
      <c r="I8212" s="346"/>
      <c r="J8212" s="346"/>
      <c r="K8212" s="346"/>
      <c r="L8212" s="348"/>
      <c r="M8212" s="346"/>
      <c r="N8212" s="346"/>
    </row>
    <row r="8213" spans="1:14" ht="20.100000000000001" customHeight="1">
      <c r="A8213" s="346"/>
      <c r="B8213" s="346"/>
      <c r="C8213" s="346"/>
      <c r="D8213" s="346"/>
      <c r="E8213" s="346"/>
      <c r="F8213" s="346"/>
      <c r="G8213" s="346"/>
      <c r="H8213" s="346"/>
      <c r="I8213" s="346"/>
      <c r="J8213" s="346"/>
      <c r="K8213" s="346"/>
      <c r="L8213" s="348"/>
      <c r="M8213" s="346"/>
      <c r="N8213" s="346"/>
    </row>
    <row r="8214" spans="1:14" ht="20.100000000000001" customHeight="1">
      <c r="A8214" s="346"/>
      <c r="B8214" s="346"/>
      <c r="C8214" s="346"/>
      <c r="D8214" s="346"/>
      <c r="E8214" s="346"/>
      <c r="F8214" s="346"/>
      <c r="G8214" s="346"/>
      <c r="H8214" s="346"/>
      <c r="I8214" s="346"/>
      <c r="J8214" s="346"/>
      <c r="K8214" s="346"/>
      <c r="L8214" s="348"/>
      <c r="M8214" s="346"/>
      <c r="N8214" s="346"/>
    </row>
    <row r="8215" spans="1:14" ht="20.100000000000001" customHeight="1">
      <c r="A8215" s="346"/>
      <c r="B8215" s="346"/>
      <c r="C8215" s="346"/>
      <c r="D8215" s="346"/>
      <c r="E8215" s="346"/>
      <c r="F8215" s="346"/>
      <c r="G8215" s="346"/>
      <c r="H8215" s="346"/>
      <c r="I8215" s="346"/>
      <c r="J8215" s="346"/>
      <c r="K8215" s="346"/>
      <c r="L8215" s="348"/>
      <c r="M8215" s="346"/>
      <c r="N8215" s="346"/>
    </row>
    <row r="8216" spans="1:14" ht="20.100000000000001" customHeight="1">
      <c r="A8216" s="346"/>
      <c r="B8216" s="346"/>
      <c r="C8216" s="346"/>
      <c r="D8216" s="346"/>
      <c r="E8216" s="346"/>
      <c r="F8216" s="346"/>
      <c r="G8216" s="346"/>
      <c r="H8216" s="346"/>
      <c r="I8216" s="346"/>
      <c r="J8216" s="346"/>
      <c r="K8216" s="346"/>
      <c r="L8216" s="348"/>
      <c r="M8216" s="346"/>
      <c r="N8216" s="346"/>
    </row>
    <row r="8217" spans="1:14" ht="20.100000000000001" customHeight="1">
      <c r="A8217" s="346"/>
      <c r="B8217" s="346"/>
      <c r="C8217" s="346"/>
      <c r="D8217" s="346"/>
      <c r="E8217" s="346"/>
      <c r="F8217" s="346"/>
      <c r="G8217" s="346"/>
      <c r="H8217" s="346"/>
      <c r="I8217" s="346"/>
      <c r="J8217" s="346"/>
      <c r="K8217" s="346"/>
      <c r="L8217" s="348"/>
      <c r="M8217" s="346"/>
      <c r="N8217" s="346"/>
    </row>
    <row r="8218" spans="1:14" ht="20.100000000000001" customHeight="1">
      <c r="A8218" s="346"/>
      <c r="B8218" s="346"/>
      <c r="C8218" s="346"/>
      <c r="D8218" s="346"/>
      <c r="E8218" s="346"/>
      <c r="F8218" s="346"/>
      <c r="G8218" s="346"/>
      <c r="H8218" s="346"/>
      <c r="I8218" s="346"/>
      <c r="J8218" s="346"/>
      <c r="K8218" s="346"/>
      <c r="L8218" s="348"/>
      <c r="M8218" s="346"/>
      <c r="N8218" s="346"/>
    </row>
    <row r="8219" spans="1:14" ht="20.100000000000001" customHeight="1">
      <c r="A8219" s="346"/>
      <c r="B8219" s="346"/>
      <c r="C8219" s="346"/>
      <c r="D8219" s="346"/>
      <c r="E8219" s="346"/>
      <c r="F8219" s="346"/>
      <c r="G8219" s="346"/>
      <c r="H8219" s="346"/>
      <c r="I8219" s="346"/>
      <c r="J8219" s="346"/>
      <c r="K8219" s="346"/>
      <c r="L8219" s="348"/>
      <c r="M8219" s="346"/>
      <c r="N8219" s="346"/>
    </row>
    <row r="8220" spans="1:14" ht="20.100000000000001" customHeight="1">
      <c r="A8220" s="346"/>
      <c r="B8220" s="346"/>
      <c r="C8220" s="346"/>
      <c r="D8220" s="346"/>
      <c r="E8220" s="346"/>
      <c r="F8220" s="346"/>
      <c r="G8220" s="346"/>
      <c r="H8220" s="346"/>
      <c r="I8220" s="346"/>
      <c r="J8220" s="346"/>
      <c r="K8220" s="346"/>
      <c r="L8220" s="348"/>
      <c r="M8220" s="346"/>
      <c r="N8220" s="346"/>
    </row>
    <row r="8221" spans="1:14" ht="20.100000000000001" customHeight="1">
      <c r="A8221" s="346"/>
      <c r="B8221" s="346"/>
      <c r="C8221" s="346"/>
      <c r="D8221" s="346"/>
      <c r="E8221" s="346"/>
      <c r="F8221" s="346"/>
      <c r="G8221" s="346"/>
      <c r="H8221" s="346"/>
      <c r="I8221" s="346"/>
      <c r="J8221" s="346"/>
      <c r="K8221" s="346"/>
      <c r="L8221" s="348"/>
      <c r="M8221" s="346"/>
      <c r="N8221" s="346"/>
    </row>
    <row r="8222" spans="1:14" ht="20.100000000000001" customHeight="1">
      <c r="A8222" s="346"/>
      <c r="B8222" s="346"/>
      <c r="C8222" s="346"/>
      <c r="D8222" s="346"/>
      <c r="E8222" s="346"/>
      <c r="F8222" s="346"/>
      <c r="G8222" s="346"/>
      <c r="H8222" s="346"/>
      <c r="I8222" s="346"/>
      <c r="J8222" s="346"/>
      <c r="K8222" s="346"/>
      <c r="L8222" s="348"/>
      <c r="M8222" s="346"/>
      <c r="N8222" s="346"/>
    </row>
    <row r="8223" spans="1:14" ht="20.100000000000001" customHeight="1">
      <c r="A8223" s="346"/>
      <c r="B8223" s="346"/>
      <c r="C8223" s="346"/>
      <c r="D8223" s="346"/>
      <c r="E8223" s="346"/>
      <c r="F8223" s="346"/>
      <c r="G8223" s="346"/>
      <c r="H8223" s="346"/>
      <c r="I8223" s="346"/>
      <c r="J8223" s="346"/>
      <c r="K8223" s="346"/>
      <c r="L8223" s="348"/>
      <c r="M8223" s="346"/>
      <c r="N8223" s="346"/>
    </row>
    <row r="8224" spans="1:14" ht="20.100000000000001" customHeight="1">
      <c r="A8224" s="346"/>
      <c r="B8224" s="346"/>
      <c r="C8224" s="346"/>
      <c r="D8224" s="346"/>
      <c r="E8224" s="346"/>
      <c r="F8224" s="346"/>
      <c r="G8224" s="346"/>
      <c r="H8224" s="346"/>
      <c r="I8224" s="346"/>
      <c r="J8224" s="346"/>
      <c r="K8224" s="346"/>
      <c r="L8224" s="348"/>
      <c r="M8224" s="346"/>
      <c r="N8224" s="346"/>
    </row>
    <row r="8225" spans="1:14" ht="20.100000000000001" customHeight="1">
      <c r="A8225" s="346"/>
      <c r="B8225" s="346"/>
      <c r="C8225" s="346"/>
      <c r="D8225" s="346"/>
      <c r="E8225" s="346"/>
      <c r="F8225" s="346"/>
      <c r="G8225" s="346"/>
      <c r="H8225" s="346"/>
      <c r="I8225" s="346"/>
      <c r="J8225" s="346"/>
      <c r="K8225" s="346"/>
      <c r="L8225" s="348"/>
      <c r="M8225" s="346"/>
      <c r="N8225" s="346"/>
    </row>
    <row r="8226" spans="1:14" ht="20.100000000000001" customHeight="1">
      <c r="A8226" s="346"/>
      <c r="B8226" s="346"/>
      <c r="C8226" s="346"/>
      <c r="D8226" s="346"/>
      <c r="E8226" s="346"/>
      <c r="F8226" s="346"/>
      <c r="G8226" s="346"/>
      <c r="H8226" s="346"/>
      <c r="I8226" s="346"/>
      <c r="J8226" s="346"/>
      <c r="K8226" s="346"/>
      <c r="L8226" s="348"/>
      <c r="M8226" s="346"/>
      <c r="N8226" s="346"/>
    </row>
    <row r="8227" spans="1:14" ht="20.100000000000001" customHeight="1">
      <c r="A8227" s="346"/>
      <c r="B8227" s="346"/>
      <c r="C8227" s="346"/>
      <c r="D8227" s="346"/>
      <c r="E8227" s="346"/>
      <c r="F8227" s="346"/>
      <c r="G8227" s="346"/>
      <c r="H8227" s="346"/>
      <c r="I8227" s="346"/>
      <c r="J8227" s="346"/>
      <c r="K8227" s="346"/>
      <c r="L8227" s="348"/>
      <c r="M8227" s="346"/>
      <c r="N8227" s="346"/>
    </row>
    <row r="8228" spans="1:14" ht="20.100000000000001" customHeight="1">
      <c r="A8228" s="346"/>
      <c r="B8228" s="346"/>
      <c r="C8228" s="346"/>
      <c r="D8228" s="346"/>
      <c r="E8228" s="346"/>
      <c r="F8228" s="346"/>
      <c r="G8228" s="346"/>
      <c r="H8228" s="346"/>
      <c r="I8228" s="346"/>
      <c r="J8228" s="346"/>
      <c r="K8228" s="346"/>
      <c r="L8228" s="348"/>
      <c r="M8228" s="346"/>
      <c r="N8228" s="346"/>
    </row>
    <row r="8229" spans="1:14" ht="20.100000000000001" customHeight="1">
      <c r="A8229" s="346"/>
      <c r="B8229" s="346"/>
      <c r="C8229" s="346"/>
      <c r="D8229" s="346"/>
      <c r="E8229" s="347"/>
      <c r="F8229" s="346"/>
      <c r="G8229" s="346"/>
      <c r="H8229" s="346"/>
      <c r="I8229" s="346"/>
      <c r="J8229" s="346"/>
      <c r="K8229" s="346"/>
      <c r="L8229" s="348"/>
      <c r="M8229" s="346"/>
      <c r="N8229" s="346"/>
    </row>
    <row r="8230" spans="1:14" ht="20.100000000000001" customHeight="1">
      <c r="A8230" s="346"/>
      <c r="B8230" s="346"/>
      <c r="C8230" s="346"/>
      <c r="D8230" s="346"/>
      <c r="E8230" s="347"/>
      <c r="F8230" s="346"/>
      <c r="G8230" s="346"/>
      <c r="H8230" s="346"/>
      <c r="I8230" s="346"/>
      <c r="J8230" s="346"/>
      <c r="K8230" s="346"/>
      <c r="L8230" s="348"/>
      <c r="M8230" s="346"/>
      <c r="N8230" s="346"/>
    </row>
    <row r="8231" spans="1:14" ht="20.100000000000001" customHeight="1">
      <c r="A8231" s="346"/>
      <c r="B8231" s="346"/>
      <c r="C8231" s="346"/>
      <c r="D8231" s="346"/>
      <c r="E8231" s="347"/>
      <c r="F8231" s="346"/>
      <c r="G8231" s="346"/>
      <c r="H8231" s="346"/>
      <c r="I8231" s="346"/>
      <c r="J8231" s="346"/>
      <c r="K8231" s="346"/>
      <c r="L8231" s="348"/>
      <c r="M8231" s="346"/>
      <c r="N8231" s="346"/>
    </row>
    <row r="8232" spans="1:14" ht="20.100000000000001" customHeight="1">
      <c r="A8232" s="346"/>
      <c r="B8232" s="346"/>
      <c r="C8232" s="346"/>
      <c r="D8232" s="346"/>
      <c r="E8232" s="347"/>
      <c r="F8232" s="346"/>
      <c r="G8232" s="346"/>
      <c r="H8232" s="346"/>
      <c r="I8232" s="346"/>
      <c r="J8232" s="346"/>
      <c r="K8232" s="346"/>
      <c r="L8232" s="348"/>
      <c r="M8232" s="346"/>
      <c r="N8232" s="346"/>
    </row>
    <row r="8233" spans="1:14" ht="20.100000000000001" customHeight="1">
      <c r="A8233" s="346"/>
      <c r="B8233" s="346"/>
      <c r="C8233" s="346"/>
      <c r="D8233" s="346"/>
      <c r="E8233" s="346"/>
      <c r="F8233" s="346"/>
      <c r="G8233" s="346"/>
      <c r="H8233" s="346"/>
      <c r="I8233" s="346"/>
      <c r="J8233" s="346"/>
      <c r="K8233" s="346"/>
      <c r="L8233" s="348"/>
      <c r="M8233" s="346"/>
      <c r="N8233" s="346"/>
    </row>
    <row r="8234" spans="1:14" ht="20.100000000000001" customHeight="1">
      <c r="A8234" s="346"/>
      <c r="B8234" s="346"/>
      <c r="C8234" s="346"/>
      <c r="D8234" s="346"/>
      <c r="E8234" s="346"/>
      <c r="F8234" s="346"/>
      <c r="G8234" s="346"/>
      <c r="H8234" s="346"/>
      <c r="I8234" s="346"/>
      <c r="J8234" s="346"/>
      <c r="K8234" s="346"/>
      <c r="L8234" s="348"/>
      <c r="M8234" s="346"/>
      <c r="N8234" s="346"/>
    </row>
    <row r="8235" spans="1:14" ht="20.100000000000001" customHeight="1">
      <c r="A8235" s="346"/>
      <c r="B8235" s="346"/>
      <c r="C8235" s="346"/>
      <c r="D8235" s="346"/>
      <c r="E8235" s="346"/>
      <c r="F8235" s="346"/>
      <c r="G8235" s="346"/>
      <c r="H8235" s="346"/>
      <c r="I8235" s="346"/>
      <c r="J8235" s="346"/>
      <c r="K8235" s="346"/>
      <c r="L8235" s="348"/>
      <c r="M8235" s="346"/>
      <c r="N8235" s="346"/>
    </row>
    <row r="8236" spans="1:14" ht="20.100000000000001" customHeight="1">
      <c r="A8236" s="346"/>
      <c r="B8236" s="346"/>
      <c r="C8236" s="346"/>
      <c r="D8236" s="346"/>
      <c r="E8236" s="346"/>
      <c r="F8236" s="346"/>
      <c r="G8236" s="346"/>
      <c r="H8236" s="346"/>
      <c r="I8236" s="346"/>
      <c r="J8236" s="346"/>
      <c r="K8236" s="346"/>
      <c r="L8236" s="348"/>
      <c r="M8236" s="346"/>
      <c r="N8236" s="346"/>
    </row>
    <row r="8237" spans="1:14" ht="20.100000000000001" customHeight="1">
      <c r="A8237" s="346"/>
      <c r="B8237" s="346"/>
      <c r="C8237" s="346"/>
      <c r="D8237" s="346"/>
      <c r="E8237" s="346"/>
      <c r="F8237" s="346"/>
      <c r="G8237" s="346"/>
      <c r="H8237" s="346"/>
      <c r="I8237" s="346"/>
      <c r="J8237" s="346"/>
      <c r="K8237" s="346"/>
      <c r="L8237" s="348"/>
      <c r="M8237" s="346"/>
      <c r="N8237" s="346"/>
    </row>
    <row r="8238" spans="1:14" ht="20.100000000000001" customHeight="1">
      <c r="A8238" s="346"/>
      <c r="B8238" s="346"/>
      <c r="C8238" s="346"/>
      <c r="D8238" s="346"/>
      <c r="E8238" s="346"/>
      <c r="F8238" s="346"/>
      <c r="G8238" s="346"/>
      <c r="H8238" s="346"/>
      <c r="I8238" s="346"/>
      <c r="J8238" s="346"/>
      <c r="K8238" s="346"/>
      <c r="L8238" s="348"/>
      <c r="M8238" s="346"/>
      <c r="N8238" s="346"/>
    </row>
    <row r="8239" spans="1:14" ht="20.100000000000001" customHeight="1">
      <c r="A8239" s="346"/>
      <c r="B8239" s="346"/>
      <c r="C8239" s="346"/>
      <c r="D8239" s="346"/>
      <c r="E8239" s="346"/>
      <c r="F8239" s="346"/>
      <c r="G8239" s="346"/>
      <c r="H8239" s="346"/>
      <c r="I8239" s="346"/>
      <c r="J8239" s="346"/>
      <c r="K8239" s="346"/>
      <c r="L8239" s="348"/>
      <c r="M8239" s="346"/>
      <c r="N8239" s="346"/>
    </row>
    <row r="8240" spans="1:14" ht="20.100000000000001" customHeight="1">
      <c r="A8240" s="346"/>
      <c r="B8240" s="346"/>
      <c r="C8240" s="346"/>
      <c r="D8240" s="346"/>
      <c r="E8240" s="346"/>
      <c r="F8240" s="346"/>
      <c r="G8240" s="346"/>
      <c r="H8240" s="346"/>
      <c r="I8240" s="346"/>
      <c r="J8240" s="346"/>
      <c r="K8240" s="346"/>
      <c r="L8240" s="348"/>
      <c r="M8240" s="346"/>
      <c r="N8240" s="346"/>
    </row>
    <row r="8241" spans="1:14" ht="20.100000000000001" customHeight="1">
      <c r="A8241" s="346"/>
      <c r="B8241" s="346"/>
      <c r="C8241" s="346"/>
      <c r="D8241" s="346"/>
      <c r="E8241" s="346"/>
      <c r="F8241" s="346"/>
      <c r="G8241" s="346"/>
      <c r="H8241" s="346"/>
      <c r="I8241" s="346"/>
      <c r="J8241" s="346"/>
      <c r="K8241" s="346"/>
      <c r="L8241" s="348"/>
      <c r="M8241" s="346"/>
      <c r="N8241" s="346"/>
    </row>
    <row r="8242" spans="1:14" ht="20.100000000000001" customHeight="1">
      <c r="A8242" s="346"/>
      <c r="B8242" s="346"/>
      <c r="C8242" s="346"/>
      <c r="D8242" s="346"/>
      <c r="E8242" s="346"/>
      <c r="F8242" s="346"/>
      <c r="G8242" s="346"/>
      <c r="H8242" s="346"/>
      <c r="I8242" s="346"/>
      <c r="J8242" s="346"/>
      <c r="K8242" s="346"/>
      <c r="L8242" s="348"/>
      <c r="M8242" s="346"/>
      <c r="N8242" s="346"/>
    </row>
    <row r="8243" spans="1:14" ht="20.100000000000001" customHeight="1">
      <c r="A8243" s="346"/>
      <c r="B8243" s="346"/>
      <c r="C8243" s="346"/>
      <c r="D8243" s="346"/>
      <c r="E8243" s="346"/>
      <c r="F8243" s="346"/>
      <c r="G8243" s="346"/>
      <c r="H8243" s="346"/>
      <c r="I8243" s="346"/>
      <c r="J8243" s="346"/>
      <c r="K8243" s="346"/>
      <c r="L8243" s="348"/>
      <c r="M8243" s="346"/>
      <c r="N8243" s="346"/>
    </row>
    <row r="8244" spans="1:14" ht="20.100000000000001" customHeight="1">
      <c r="A8244" s="346"/>
      <c r="B8244" s="346"/>
      <c r="C8244" s="346"/>
      <c r="D8244" s="346"/>
      <c r="E8244" s="346"/>
      <c r="F8244" s="346"/>
      <c r="G8244" s="346"/>
      <c r="H8244" s="346"/>
      <c r="I8244" s="346"/>
      <c r="J8244" s="346"/>
      <c r="K8244" s="346"/>
      <c r="L8244" s="348"/>
      <c r="M8244" s="346"/>
      <c r="N8244" s="346"/>
    </row>
    <row r="8245" spans="1:14" ht="20.100000000000001" customHeight="1">
      <c r="A8245" s="346"/>
      <c r="B8245" s="346"/>
      <c r="C8245" s="346"/>
      <c r="D8245" s="346"/>
      <c r="E8245" s="346"/>
      <c r="F8245" s="346"/>
      <c r="G8245" s="346"/>
      <c r="H8245" s="346"/>
      <c r="I8245" s="346"/>
      <c r="J8245" s="346"/>
      <c r="K8245" s="346"/>
      <c r="L8245" s="348"/>
      <c r="M8245" s="346"/>
      <c r="N8245" s="346"/>
    </row>
    <row r="8246" spans="1:14" ht="20.100000000000001" customHeight="1">
      <c r="A8246" s="346"/>
      <c r="B8246" s="346"/>
      <c r="C8246" s="346"/>
      <c r="D8246" s="346"/>
      <c r="E8246" s="346"/>
      <c r="F8246" s="346"/>
      <c r="G8246" s="346"/>
      <c r="H8246" s="346"/>
      <c r="I8246" s="346"/>
      <c r="J8246" s="346"/>
      <c r="K8246" s="346"/>
      <c r="L8246" s="348"/>
      <c r="M8246" s="346"/>
      <c r="N8246" s="346"/>
    </row>
    <row r="8247" spans="1:14" ht="20.100000000000001" customHeight="1">
      <c r="A8247" s="346"/>
      <c r="B8247" s="346"/>
      <c r="C8247" s="346"/>
      <c r="D8247" s="346"/>
      <c r="E8247" s="346"/>
      <c r="F8247" s="346"/>
      <c r="G8247" s="346"/>
      <c r="H8247" s="346"/>
      <c r="I8247" s="346"/>
      <c r="J8247" s="346"/>
      <c r="K8247" s="346"/>
      <c r="L8247" s="348"/>
      <c r="M8247" s="346"/>
      <c r="N8247" s="346"/>
    </row>
    <row r="8248" spans="1:14" ht="20.100000000000001" customHeight="1">
      <c r="A8248" s="346"/>
      <c r="B8248" s="346"/>
      <c r="C8248" s="346"/>
      <c r="D8248" s="346"/>
      <c r="E8248" s="346"/>
      <c r="F8248" s="346"/>
      <c r="G8248" s="346"/>
      <c r="H8248" s="346"/>
      <c r="I8248" s="346"/>
      <c r="J8248" s="346"/>
      <c r="K8248" s="346"/>
      <c r="L8248" s="348"/>
      <c r="M8248" s="346"/>
      <c r="N8248" s="346"/>
    </row>
    <row r="8249" spans="1:14" ht="20.100000000000001" customHeight="1">
      <c r="A8249" s="346"/>
      <c r="B8249" s="346"/>
      <c r="C8249" s="346"/>
      <c r="D8249" s="346"/>
      <c r="E8249" s="346"/>
      <c r="F8249" s="346"/>
      <c r="G8249" s="346"/>
      <c r="H8249" s="346"/>
      <c r="I8249" s="346"/>
      <c r="J8249" s="346"/>
      <c r="K8249" s="346"/>
      <c r="L8249" s="348"/>
      <c r="M8249" s="346"/>
      <c r="N8249" s="346"/>
    </row>
    <row r="8250" spans="1:14" ht="20.100000000000001" customHeight="1">
      <c r="A8250" s="346"/>
      <c r="B8250" s="346"/>
      <c r="C8250" s="346"/>
      <c r="D8250" s="346"/>
      <c r="E8250" s="346"/>
      <c r="F8250" s="346"/>
      <c r="G8250" s="346"/>
      <c r="H8250" s="346"/>
      <c r="I8250" s="346"/>
      <c r="J8250" s="346"/>
      <c r="K8250" s="346"/>
      <c r="L8250" s="348"/>
      <c r="M8250" s="346"/>
      <c r="N8250" s="346"/>
    </row>
    <row r="8251" spans="1:14" ht="20.100000000000001" customHeight="1">
      <c r="A8251" s="346"/>
      <c r="B8251" s="346"/>
      <c r="C8251" s="346"/>
      <c r="D8251" s="346"/>
      <c r="E8251" s="346"/>
      <c r="F8251" s="346"/>
      <c r="G8251" s="346"/>
      <c r="H8251" s="346"/>
      <c r="I8251" s="346"/>
      <c r="J8251" s="346"/>
      <c r="K8251" s="346"/>
      <c r="L8251" s="348"/>
      <c r="M8251" s="346"/>
      <c r="N8251" s="346"/>
    </row>
    <row r="8252" spans="1:14" ht="20.100000000000001" customHeight="1">
      <c r="A8252" s="346"/>
      <c r="B8252" s="346"/>
      <c r="C8252" s="346"/>
      <c r="D8252" s="346"/>
      <c r="E8252" s="346"/>
      <c r="F8252" s="346"/>
      <c r="G8252" s="346"/>
      <c r="H8252" s="346"/>
      <c r="I8252" s="346"/>
      <c r="J8252" s="346"/>
      <c r="K8252" s="346"/>
      <c r="L8252" s="348"/>
      <c r="M8252" s="346"/>
      <c r="N8252" s="346"/>
    </row>
    <row r="8253" spans="1:14" ht="20.100000000000001" customHeight="1">
      <c r="A8253" s="346"/>
      <c r="B8253" s="346"/>
      <c r="C8253" s="346"/>
      <c r="D8253" s="346"/>
      <c r="E8253" s="346"/>
      <c r="F8253" s="346"/>
      <c r="G8253" s="346"/>
      <c r="H8253" s="346"/>
      <c r="I8253" s="346"/>
      <c r="J8253" s="346"/>
      <c r="K8253" s="346"/>
      <c r="L8253" s="348"/>
      <c r="M8253" s="346"/>
      <c r="N8253" s="346"/>
    </row>
    <row r="8254" spans="1:14" ht="20.100000000000001" customHeight="1">
      <c r="A8254" s="346"/>
      <c r="B8254" s="346"/>
      <c r="C8254" s="346"/>
      <c r="D8254" s="346"/>
      <c r="E8254" s="346"/>
      <c r="F8254" s="346"/>
      <c r="G8254" s="346"/>
      <c r="H8254" s="346"/>
      <c r="I8254" s="346"/>
      <c r="J8254" s="346"/>
      <c r="K8254" s="346"/>
      <c r="L8254" s="348"/>
      <c r="M8254" s="346"/>
      <c r="N8254" s="346"/>
    </row>
    <row r="8255" spans="1:14" ht="20.100000000000001" customHeight="1">
      <c r="A8255" s="346"/>
      <c r="B8255" s="346"/>
      <c r="C8255" s="346"/>
      <c r="D8255" s="346"/>
      <c r="E8255" s="346"/>
      <c r="F8255" s="346"/>
      <c r="G8255" s="346"/>
      <c r="H8255" s="346"/>
      <c r="I8255" s="346"/>
      <c r="J8255" s="346"/>
      <c r="K8255" s="346"/>
      <c r="L8255" s="348"/>
      <c r="M8255" s="346"/>
      <c r="N8255" s="346"/>
    </row>
    <row r="8256" spans="1:14" ht="20.100000000000001" customHeight="1">
      <c r="A8256" s="346"/>
      <c r="B8256" s="346"/>
      <c r="C8256" s="346"/>
      <c r="D8256" s="346"/>
      <c r="E8256" s="346"/>
      <c r="F8256" s="346"/>
      <c r="G8256" s="346"/>
      <c r="H8256" s="346"/>
      <c r="I8256" s="346"/>
      <c r="J8256" s="346"/>
      <c r="K8256" s="346"/>
      <c r="L8256" s="348"/>
      <c r="M8256" s="346"/>
      <c r="N8256" s="346"/>
    </row>
    <row r="8257" spans="1:14" ht="20.100000000000001" customHeight="1">
      <c r="A8257" s="346"/>
      <c r="B8257" s="346"/>
      <c r="C8257" s="346"/>
      <c r="D8257" s="346"/>
      <c r="E8257" s="346"/>
      <c r="F8257" s="346"/>
      <c r="G8257" s="346"/>
      <c r="H8257" s="346"/>
      <c r="I8257" s="346"/>
      <c r="J8257" s="346"/>
      <c r="K8257" s="346"/>
      <c r="L8257" s="348"/>
      <c r="M8257" s="346"/>
      <c r="N8257" s="346"/>
    </row>
    <row r="8258" spans="1:14" ht="20.100000000000001" customHeight="1">
      <c r="A8258" s="346"/>
      <c r="B8258" s="346"/>
      <c r="C8258" s="346"/>
      <c r="D8258" s="346"/>
      <c r="E8258" s="347"/>
      <c r="F8258" s="346"/>
      <c r="G8258" s="346"/>
      <c r="H8258" s="346"/>
      <c r="I8258" s="346"/>
      <c r="J8258" s="346"/>
      <c r="K8258" s="346"/>
      <c r="L8258" s="348"/>
      <c r="M8258" s="346"/>
      <c r="N8258" s="346"/>
    </row>
    <row r="8259" spans="1:14" ht="20.100000000000001" customHeight="1">
      <c r="A8259" s="346"/>
      <c r="B8259" s="346"/>
      <c r="C8259" s="346"/>
      <c r="D8259" s="346"/>
      <c r="E8259" s="347"/>
      <c r="F8259" s="346"/>
      <c r="G8259" s="346"/>
      <c r="H8259" s="346"/>
      <c r="I8259" s="346"/>
      <c r="J8259" s="346"/>
      <c r="K8259" s="346"/>
      <c r="L8259" s="348"/>
      <c r="M8259" s="346"/>
      <c r="N8259" s="346"/>
    </row>
    <row r="8260" spans="1:14" ht="20.100000000000001" customHeight="1">
      <c r="A8260" s="346"/>
      <c r="B8260" s="346"/>
      <c r="C8260" s="346"/>
      <c r="D8260" s="346"/>
      <c r="E8260" s="347"/>
      <c r="F8260" s="346"/>
      <c r="G8260" s="346"/>
      <c r="H8260" s="346"/>
      <c r="I8260" s="346"/>
      <c r="J8260" s="346"/>
      <c r="K8260" s="346"/>
      <c r="L8260" s="348"/>
      <c r="M8260" s="346"/>
      <c r="N8260" s="346"/>
    </row>
    <row r="8261" spans="1:14" ht="20.100000000000001" customHeight="1">
      <c r="A8261" s="346"/>
      <c r="B8261" s="346"/>
      <c r="C8261" s="346"/>
      <c r="D8261" s="346"/>
      <c r="E8261" s="346"/>
      <c r="F8261" s="346"/>
      <c r="G8261" s="346"/>
      <c r="H8261" s="346"/>
      <c r="I8261" s="346"/>
      <c r="J8261" s="346"/>
      <c r="K8261" s="346"/>
      <c r="L8261" s="348"/>
      <c r="M8261" s="346"/>
      <c r="N8261" s="346"/>
    </row>
    <row r="8262" spans="1:14" ht="20.100000000000001" customHeight="1">
      <c r="A8262" s="346"/>
      <c r="B8262" s="346"/>
      <c r="C8262" s="346"/>
      <c r="D8262" s="346"/>
      <c r="E8262" s="346"/>
      <c r="F8262" s="346"/>
      <c r="G8262" s="346"/>
      <c r="H8262" s="346"/>
      <c r="I8262" s="346"/>
      <c r="J8262" s="346"/>
      <c r="K8262" s="346"/>
      <c r="L8262" s="348"/>
      <c r="M8262" s="346"/>
      <c r="N8262" s="346"/>
    </row>
    <row r="8263" spans="1:14" ht="20.100000000000001" customHeight="1">
      <c r="A8263" s="346"/>
      <c r="B8263" s="346"/>
      <c r="C8263" s="346"/>
      <c r="D8263" s="346"/>
      <c r="E8263" s="346"/>
      <c r="F8263" s="346"/>
      <c r="G8263" s="346"/>
      <c r="H8263" s="346"/>
      <c r="I8263" s="346"/>
      <c r="J8263" s="346"/>
      <c r="K8263" s="346"/>
      <c r="L8263" s="348"/>
      <c r="M8263" s="346"/>
      <c r="N8263" s="346"/>
    </row>
    <row r="8264" spans="1:14" ht="20.100000000000001" customHeight="1">
      <c r="A8264" s="346"/>
      <c r="B8264" s="346"/>
      <c r="C8264" s="346"/>
      <c r="D8264" s="346"/>
      <c r="E8264" s="346"/>
      <c r="F8264" s="346"/>
      <c r="G8264" s="346"/>
      <c r="H8264" s="346"/>
      <c r="I8264" s="346"/>
      <c r="J8264" s="346"/>
      <c r="K8264" s="346"/>
      <c r="L8264" s="348"/>
      <c r="M8264" s="346"/>
      <c r="N8264" s="346"/>
    </row>
    <row r="8265" spans="1:14" ht="20.100000000000001" customHeight="1">
      <c r="A8265" s="346"/>
      <c r="B8265" s="346"/>
      <c r="C8265" s="346"/>
      <c r="D8265" s="346"/>
      <c r="E8265" s="346"/>
      <c r="F8265" s="346"/>
      <c r="G8265" s="346"/>
      <c r="H8265" s="346"/>
      <c r="I8265" s="346"/>
      <c r="J8265" s="346"/>
      <c r="K8265" s="346"/>
      <c r="L8265" s="348"/>
      <c r="M8265" s="346"/>
      <c r="N8265" s="346"/>
    </row>
    <row r="8266" spans="1:14" ht="20.100000000000001" customHeight="1">
      <c r="A8266" s="346"/>
      <c r="B8266" s="346"/>
      <c r="C8266" s="346"/>
      <c r="D8266" s="346"/>
      <c r="E8266" s="346"/>
      <c r="F8266" s="346"/>
      <c r="G8266" s="346"/>
      <c r="H8266" s="346"/>
      <c r="I8266" s="346"/>
      <c r="J8266" s="346"/>
      <c r="K8266" s="346"/>
      <c r="L8266" s="348"/>
      <c r="M8266" s="346"/>
      <c r="N8266" s="346"/>
    </row>
    <row r="8267" spans="1:14" ht="20.100000000000001" customHeight="1">
      <c r="A8267" s="346"/>
      <c r="B8267" s="346"/>
      <c r="C8267" s="346"/>
      <c r="D8267" s="346"/>
      <c r="E8267" s="346"/>
      <c r="F8267" s="346"/>
      <c r="G8267" s="346"/>
      <c r="H8267" s="346"/>
      <c r="I8267" s="346"/>
      <c r="J8267" s="346"/>
      <c r="K8267" s="346"/>
      <c r="L8267" s="348"/>
      <c r="M8267" s="346"/>
      <c r="N8267" s="346"/>
    </row>
    <row r="8268" spans="1:14" ht="20.100000000000001" customHeight="1">
      <c r="A8268" s="346"/>
      <c r="B8268" s="346"/>
      <c r="C8268" s="346"/>
      <c r="D8268" s="346"/>
      <c r="E8268" s="346"/>
      <c r="F8268" s="346"/>
      <c r="G8268" s="346"/>
      <c r="H8268" s="346"/>
      <c r="I8268" s="346"/>
      <c r="J8268" s="346"/>
      <c r="K8268" s="346"/>
      <c r="L8268" s="348"/>
      <c r="M8268" s="346"/>
      <c r="N8268" s="346"/>
    </row>
    <row r="8269" spans="1:14" ht="20.100000000000001" customHeight="1">
      <c r="A8269" s="346"/>
      <c r="B8269" s="346"/>
      <c r="C8269" s="346"/>
      <c r="D8269" s="346"/>
      <c r="E8269" s="346"/>
      <c r="F8269" s="346"/>
      <c r="G8269" s="346"/>
      <c r="H8269" s="346"/>
      <c r="I8269" s="346"/>
      <c r="J8269" s="346"/>
      <c r="K8269" s="346"/>
      <c r="L8269" s="348"/>
      <c r="M8269" s="346"/>
      <c r="N8269" s="346"/>
    </row>
    <row r="8270" spans="1:14" ht="20.100000000000001" customHeight="1">
      <c r="A8270" s="346"/>
      <c r="B8270" s="346"/>
      <c r="C8270" s="346"/>
      <c r="D8270" s="346"/>
      <c r="E8270" s="346"/>
      <c r="F8270" s="346"/>
      <c r="G8270" s="346"/>
      <c r="H8270" s="346"/>
      <c r="I8270" s="346"/>
      <c r="J8270" s="346"/>
      <c r="K8270" s="346"/>
      <c r="L8270" s="348"/>
      <c r="M8270" s="346"/>
      <c r="N8270" s="346"/>
    </row>
    <row r="8271" spans="1:14" ht="20.100000000000001" customHeight="1">
      <c r="A8271" s="346"/>
      <c r="B8271" s="346"/>
      <c r="C8271" s="346"/>
      <c r="D8271" s="346"/>
      <c r="E8271" s="346"/>
      <c r="F8271" s="346"/>
      <c r="G8271" s="346"/>
      <c r="H8271" s="346"/>
      <c r="I8271" s="346"/>
      <c r="J8271" s="346"/>
      <c r="K8271" s="346"/>
      <c r="L8271" s="348"/>
      <c r="M8271" s="346"/>
      <c r="N8271" s="346"/>
    </row>
    <row r="8272" spans="1:14" ht="20.100000000000001" customHeight="1">
      <c r="A8272" s="346"/>
      <c r="B8272" s="346"/>
      <c r="C8272" s="346"/>
      <c r="D8272" s="346"/>
      <c r="E8272" s="346"/>
      <c r="F8272" s="346"/>
      <c r="G8272" s="346"/>
      <c r="H8272" s="346"/>
      <c r="I8272" s="346"/>
      <c r="J8272" s="346"/>
      <c r="K8272" s="346"/>
      <c r="L8272" s="348"/>
      <c r="M8272" s="346"/>
      <c r="N8272" s="346"/>
    </row>
    <row r="8273" spans="1:14" ht="20.100000000000001" customHeight="1">
      <c r="A8273" s="346"/>
      <c r="B8273" s="346"/>
      <c r="C8273" s="346"/>
      <c r="D8273" s="346"/>
      <c r="E8273" s="346"/>
      <c r="F8273" s="346"/>
      <c r="G8273" s="346"/>
      <c r="H8273" s="346"/>
      <c r="I8273" s="346"/>
      <c r="J8273" s="346"/>
      <c r="K8273" s="346"/>
      <c r="L8273" s="348"/>
      <c r="M8273" s="346"/>
      <c r="N8273" s="346"/>
    </row>
    <row r="8274" spans="1:14" ht="20.100000000000001" customHeight="1">
      <c r="A8274" s="346"/>
      <c r="B8274" s="346"/>
      <c r="C8274" s="346"/>
      <c r="D8274" s="346"/>
      <c r="E8274" s="346"/>
      <c r="F8274" s="346"/>
      <c r="G8274" s="346"/>
      <c r="H8274" s="346"/>
      <c r="I8274" s="346"/>
      <c r="J8274" s="346"/>
      <c r="K8274" s="346"/>
      <c r="L8274" s="348"/>
      <c r="M8274" s="346"/>
      <c r="N8274" s="346"/>
    </row>
    <row r="8275" spans="1:14" ht="20.100000000000001" customHeight="1">
      <c r="A8275" s="346"/>
      <c r="B8275" s="346"/>
      <c r="C8275" s="346"/>
      <c r="D8275" s="346"/>
      <c r="E8275" s="346"/>
      <c r="F8275" s="346"/>
      <c r="G8275" s="346"/>
      <c r="H8275" s="346"/>
      <c r="I8275" s="346"/>
      <c r="J8275" s="346"/>
      <c r="K8275" s="346"/>
      <c r="L8275" s="348"/>
      <c r="M8275" s="346"/>
      <c r="N8275" s="346"/>
    </row>
    <row r="8276" spans="1:14" ht="20.100000000000001" customHeight="1">
      <c r="A8276" s="346"/>
      <c r="B8276" s="346"/>
      <c r="C8276" s="346"/>
      <c r="D8276" s="346"/>
      <c r="E8276" s="346"/>
      <c r="F8276" s="346"/>
      <c r="G8276" s="346"/>
      <c r="H8276" s="346"/>
      <c r="I8276" s="346"/>
      <c r="J8276" s="346"/>
      <c r="K8276" s="346"/>
      <c r="L8276" s="348"/>
      <c r="M8276" s="346"/>
      <c r="N8276" s="346"/>
    </row>
    <row r="8277" spans="1:14" ht="20.100000000000001" customHeight="1">
      <c r="A8277" s="346"/>
      <c r="B8277" s="346"/>
      <c r="C8277" s="346"/>
      <c r="D8277" s="346"/>
      <c r="E8277" s="346"/>
      <c r="F8277" s="346"/>
      <c r="G8277" s="346"/>
      <c r="H8277" s="346"/>
      <c r="I8277" s="346"/>
      <c r="J8277" s="346"/>
      <c r="K8277" s="346"/>
      <c r="L8277" s="348"/>
      <c r="M8277" s="346"/>
      <c r="N8277" s="346"/>
    </row>
    <row r="8278" spans="1:14" ht="20.100000000000001" customHeight="1">
      <c r="A8278" s="346"/>
      <c r="B8278" s="346"/>
      <c r="C8278" s="346"/>
      <c r="D8278" s="346"/>
      <c r="E8278" s="346"/>
      <c r="F8278" s="346"/>
      <c r="G8278" s="346"/>
      <c r="H8278" s="346"/>
      <c r="I8278" s="346"/>
      <c r="J8278" s="346"/>
      <c r="K8278" s="346"/>
      <c r="L8278" s="348"/>
      <c r="M8278" s="346"/>
      <c r="N8278" s="346"/>
    </row>
    <row r="8279" spans="1:14" ht="20.100000000000001" customHeight="1">
      <c r="A8279" s="346"/>
      <c r="B8279" s="346"/>
      <c r="C8279" s="346"/>
      <c r="D8279" s="346"/>
      <c r="E8279" s="346"/>
      <c r="F8279" s="346"/>
      <c r="G8279" s="346"/>
      <c r="H8279" s="346"/>
      <c r="I8279" s="346"/>
      <c r="J8279" s="346"/>
      <c r="K8279" s="346"/>
      <c r="L8279" s="348"/>
      <c r="M8279" s="346"/>
      <c r="N8279" s="346"/>
    </row>
    <row r="8280" spans="1:14" ht="20.100000000000001" customHeight="1">
      <c r="A8280" s="346"/>
      <c r="B8280" s="346"/>
      <c r="C8280" s="346"/>
      <c r="D8280" s="346"/>
      <c r="E8280" s="346"/>
      <c r="F8280" s="346"/>
      <c r="G8280" s="346"/>
      <c r="H8280" s="346"/>
      <c r="I8280" s="346"/>
      <c r="J8280" s="346"/>
      <c r="K8280" s="346"/>
      <c r="L8280" s="348"/>
      <c r="M8280" s="346"/>
      <c r="N8280" s="346"/>
    </row>
    <row r="8281" spans="1:14" ht="20.100000000000001" customHeight="1">
      <c r="A8281" s="346"/>
      <c r="B8281" s="346"/>
      <c r="C8281" s="346"/>
      <c r="D8281" s="346"/>
      <c r="E8281" s="346"/>
      <c r="F8281" s="346"/>
      <c r="G8281" s="346"/>
      <c r="H8281" s="346"/>
      <c r="I8281" s="346"/>
      <c r="J8281" s="346"/>
      <c r="K8281" s="346"/>
      <c r="L8281" s="348"/>
      <c r="M8281" s="346"/>
      <c r="N8281" s="346"/>
    </row>
    <row r="8282" spans="1:14" ht="20.100000000000001" customHeight="1">
      <c r="A8282" s="346"/>
      <c r="B8282" s="346"/>
      <c r="C8282" s="346"/>
      <c r="D8282" s="346"/>
      <c r="E8282" s="346"/>
      <c r="F8282" s="346"/>
      <c r="G8282" s="346"/>
      <c r="H8282" s="346"/>
      <c r="I8282" s="346"/>
      <c r="J8282" s="346"/>
      <c r="K8282" s="346"/>
      <c r="L8282" s="348"/>
      <c r="M8282" s="346"/>
      <c r="N8282" s="346"/>
    </row>
    <row r="8283" spans="1:14" ht="20.100000000000001" customHeight="1">
      <c r="A8283" s="346"/>
      <c r="B8283" s="346"/>
      <c r="C8283" s="346"/>
      <c r="D8283" s="346"/>
      <c r="E8283" s="346"/>
      <c r="F8283" s="346"/>
      <c r="G8283" s="346"/>
      <c r="H8283" s="346"/>
      <c r="I8283" s="346"/>
      <c r="J8283" s="346"/>
      <c r="K8283" s="346"/>
      <c r="L8283" s="348"/>
      <c r="M8283" s="346"/>
      <c r="N8283" s="346"/>
    </row>
    <row r="8284" spans="1:14" ht="20.100000000000001" customHeight="1">
      <c r="A8284" s="346"/>
      <c r="B8284" s="346"/>
      <c r="C8284" s="346"/>
      <c r="D8284" s="346"/>
      <c r="E8284" s="346"/>
      <c r="F8284" s="346"/>
      <c r="G8284" s="346"/>
      <c r="H8284" s="346"/>
      <c r="I8284" s="346"/>
      <c r="J8284" s="346"/>
      <c r="K8284" s="346"/>
      <c r="L8284" s="348"/>
      <c r="M8284" s="346"/>
      <c r="N8284" s="346"/>
    </row>
    <row r="8285" spans="1:14" ht="20.100000000000001" customHeight="1">
      <c r="A8285" s="346"/>
      <c r="B8285" s="346"/>
      <c r="C8285" s="346"/>
      <c r="D8285" s="346"/>
      <c r="E8285" s="346"/>
      <c r="F8285" s="346"/>
      <c r="G8285" s="346"/>
      <c r="H8285" s="346"/>
      <c r="I8285" s="346"/>
      <c r="J8285" s="346"/>
      <c r="K8285" s="346"/>
      <c r="L8285" s="348"/>
      <c r="M8285" s="346"/>
      <c r="N8285" s="346"/>
    </row>
    <row r="8286" spans="1:14" ht="20.100000000000001" customHeight="1">
      <c r="A8286" s="346"/>
      <c r="B8286" s="346"/>
      <c r="C8286" s="346"/>
      <c r="D8286" s="346"/>
      <c r="E8286" s="346"/>
      <c r="F8286" s="346"/>
      <c r="G8286" s="346"/>
      <c r="H8286" s="346"/>
      <c r="I8286" s="346"/>
      <c r="J8286" s="346"/>
      <c r="K8286" s="346"/>
      <c r="L8286" s="348"/>
      <c r="M8286" s="346"/>
      <c r="N8286" s="346"/>
    </row>
    <row r="8287" spans="1:14" ht="20.100000000000001" customHeight="1">
      <c r="A8287" s="346"/>
      <c r="B8287" s="346"/>
      <c r="C8287" s="346"/>
      <c r="D8287" s="346"/>
      <c r="E8287" s="346"/>
      <c r="F8287" s="346"/>
      <c r="G8287" s="346"/>
      <c r="H8287" s="346"/>
      <c r="I8287" s="346"/>
      <c r="J8287" s="346"/>
      <c r="K8287" s="346"/>
      <c r="L8287" s="348"/>
      <c r="M8287" s="346"/>
      <c r="N8287" s="346"/>
    </row>
    <row r="8288" spans="1:14" ht="20.100000000000001" customHeight="1">
      <c r="A8288" s="346"/>
      <c r="B8288" s="346"/>
      <c r="C8288" s="346"/>
      <c r="D8288" s="346"/>
      <c r="E8288" s="346"/>
      <c r="F8288" s="346"/>
      <c r="G8288" s="346"/>
      <c r="H8288" s="346"/>
      <c r="I8288" s="346"/>
      <c r="J8288" s="346"/>
      <c r="K8288" s="346"/>
      <c r="L8288" s="348"/>
      <c r="M8288" s="346"/>
      <c r="N8288" s="346"/>
    </row>
    <row r="8289" spans="1:14" ht="20.100000000000001" customHeight="1">
      <c r="A8289" s="346"/>
      <c r="B8289" s="346"/>
      <c r="C8289" s="346"/>
      <c r="D8289" s="346"/>
      <c r="E8289" s="346"/>
      <c r="F8289" s="346"/>
      <c r="G8289" s="346"/>
      <c r="H8289" s="346"/>
      <c r="I8289" s="346"/>
      <c r="J8289" s="346"/>
      <c r="K8289" s="346"/>
      <c r="L8289" s="348"/>
      <c r="M8289" s="346"/>
      <c r="N8289" s="346"/>
    </row>
    <row r="8290" spans="1:14" ht="20.100000000000001" customHeight="1">
      <c r="A8290" s="346"/>
      <c r="B8290" s="346"/>
      <c r="C8290" s="346"/>
      <c r="D8290" s="346"/>
      <c r="E8290" s="346"/>
      <c r="F8290" s="346"/>
      <c r="G8290" s="346"/>
      <c r="H8290" s="346"/>
      <c r="I8290" s="346"/>
      <c r="J8290" s="346"/>
      <c r="K8290" s="346"/>
      <c r="L8290" s="348"/>
      <c r="M8290" s="346"/>
      <c r="N8290" s="346"/>
    </row>
    <row r="8291" spans="1:14" ht="20.100000000000001" customHeight="1">
      <c r="A8291" s="346"/>
      <c r="B8291" s="346"/>
      <c r="C8291" s="346"/>
      <c r="D8291" s="346"/>
      <c r="E8291" s="346"/>
      <c r="F8291" s="346"/>
      <c r="G8291" s="346"/>
      <c r="H8291" s="346"/>
      <c r="I8291" s="346"/>
      <c r="J8291" s="346"/>
      <c r="K8291" s="346"/>
      <c r="L8291" s="348"/>
      <c r="M8291" s="346"/>
      <c r="N8291" s="346"/>
    </row>
    <row r="8292" spans="1:14" ht="20.100000000000001" customHeight="1">
      <c r="A8292" s="346"/>
      <c r="B8292" s="346"/>
      <c r="C8292" s="346"/>
      <c r="D8292" s="346"/>
      <c r="E8292" s="346"/>
      <c r="F8292" s="346"/>
      <c r="G8292" s="346"/>
      <c r="H8292" s="346"/>
      <c r="I8292" s="346"/>
      <c r="J8292" s="346"/>
      <c r="K8292" s="346"/>
      <c r="L8292" s="348"/>
      <c r="M8292" s="346"/>
      <c r="N8292" s="346"/>
    </row>
    <row r="8293" spans="1:14" ht="20.100000000000001" customHeight="1">
      <c r="A8293" s="346"/>
      <c r="B8293" s="346"/>
      <c r="C8293" s="346"/>
      <c r="D8293" s="346"/>
      <c r="E8293" s="346"/>
      <c r="F8293" s="346"/>
      <c r="G8293" s="346"/>
      <c r="H8293" s="346"/>
      <c r="I8293" s="346"/>
      <c r="J8293" s="346"/>
      <c r="K8293" s="346"/>
      <c r="L8293" s="348"/>
      <c r="M8293" s="346"/>
      <c r="N8293" s="346"/>
    </row>
    <row r="8294" spans="1:14" ht="20.100000000000001" customHeight="1">
      <c r="A8294" s="346"/>
      <c r="B8294" s="346"/>
      <c r="C8294" s="346"/>
      <c r="D8294" s="346"/>
      <c r="E8294" s="346"/>
      <c r="F8294" s="346"/>
      <c r="G8294" s="346"/>
      <c r="H8294" s="346"/>
      <c r="I8294" s="346"/>
      <c r="J8294" s="346"/>
      <c r="K8294" s="346"/>
      <c r="L8294" s="348"/>
      <c r="M8294" s="346"/>
      <c r="N8294" s="346"/>
    </row>
    <row r="8295" spans="1:14" ht="20.100000000000001" customHeight="1">
      <c r="A8295" s="346"/>
      <c r="B8295" s="346"/>
      <c r="C8295" s="346"/>
      <c r="D8295" s="346"/>
      <c r="E8295" s="346"/>
      <c r="F8295" s="346"/>
      <c r="G8295" s="346"/>
      <c r="H8295" s="346"/>
      <c r="I8295" s="346"/>
      <c r="J8295" s="346"/>
      <c r="K8295" s="346"/>
      <c r="L8295" s="348"/>
      <c r="M8295" s="346"/>
      <c r="N8295" s="346"/>
    </row>
    <row r="8296" spans="1:14" ht="20.100000000000001" customHeight="1">
      <c r="A8296" s="346"/>
      <c r="B8296" s="346"/>
      <c r="C8296" s="346"/>
      <c r="D8296" s="346"/>
      <c r="E8296" s="346"/>
      <c r="F8296" s="346"/>
      <c r="G8296" s="346"/>
      <c r="H8296" s="346"/>
      <c r="I8296" s="346"/>
      <c r="J8296" s="346"/>
      <c r="K8296" s="346"/>
      <c r="L8296" s="348"/>
      <c r="M8296" s="346"/>
      <c r="N8296" s="346"/>
    </row>
    <row r="8297" spans="1:14" ht="20.100000000000001" customHeight="1">
      <c r="A8297" s="346"/>
      <c r="B8297" s="346"/>
      <c r="C8297" s="346"/>
      <c r="D8297" s="346"/>
      <c r="E8297" s="346"/>
      <c r="F8297" s="346"/>
      <c r="G8297" s="346"/>
      <c r="H8297" s="346"/>
      <c r="I8297" s="346"/>
      <c r="J8297" s="346"/>
      <c r="K8297" s="346"/>
      <c r="L8297" s="348"/>
      <c r="M8297" s="346"/>
      <c r="N8297" s="346"/>
    </row>
    <row r="8298" spans="1:14" ht="20.100000000000001" customHeight="1">
      <c r="A8298" s="346"/>
      <c r="B8298" s="346"/>
      <c r="C8298" s="346"/>
      <c r="D8298" s="346"/>
      <c r="E8298" s="346"/>
      <c r="F8298" s="346"/>
      <c r="G8298" s="346"/>
      <c r="H8298" s="346"/>
      <c r="I8298" s="346"/>
      <c r="J8298" s="346"/>
      <c r="K8298" s="346"/>
      <c r="L8298" s="348"/>
      <c r="M8298" s="346"/>
      <c r="N8298" s="346"/>
    </row>
    <row r="8299" spans="1:14" ht="20.100000000000001" customHeight="1">
      <c r="A8299" s="346"/>
      <c r="B8299" s="346"/>
      <c r="C8299" s="346"/>
      <c r="D8299" s="346"/>
      <c r="E8299" s="346"/>
      <c r="F8299" s="346"/>
      <c r="G8299" s="346"/>
      <c r="H8299" s="346"/>
      <c r="I8299" s="346"/>
      <c r="J8299" s="346"/>
      <c r="K8299" s="346"/>
      <c r="L8299" s="348"/>
      <c r="M8299" s="346"/>
      <c r="N8299" s="346"/>
    </row>
    <row r="8300" spans="1:14" ht="20.100000000000001" customHeight="1">
      <c r="A8300" s="346"/>
      <c r="B8300" s="346"/>
      <c r="C8300" s="346"/>
      <c r="D8300" s="346"/>
      <c r="E8300" s="346"/>
      <c r="F8300" s="346"/>
      <c r="G8300" s="346"/>
      <c r="H8300" s="346"/>
      <c r="I8300" s="346"/>
      <c r="J8300" s="346"/>
      <c r="K8300" s="346"/>
      <c r="L8300" s="348"/>
      <c r="M8300" s="346"/>
      <c r="N8300" s="346"/>
    </row>
    <row r="8301" spans="1:14" ht="20.100000000000001" customHeight="1">
      <c r="A8301" s="346"/>
      <c r="B8301" s="346"/>
      <c r="C8301" s="346"/>
      <c r="D8301" s="346"/>
      <c r="E8301" s="346"/>
      <c r="F8301" s="346"/>
      <c r="G8301" s="346"/>
      <c r="H8301" s="346"/>
      <c r="I8301" s="346"/>
      <c r="J8301" s="346"/>
      <c r="K8301" s="346"/>
      <c r="L8301" s="348"/>
      <c r="M8301" s="346"/>
      <c r="N8301" s="346"/>
    </row>
    <row r="8302" spans="1:14" ht="20.100000000000001" customHeight="1">
      <c r="A8302" s="346"/>
      <c r="B8302" s="346"/>
      <c r="C8302" s="346"/>
      <c r="D8302" s="346"/>
      <c r="E8302" s="346"/>
      <c r="F8302" s="346"/>
      <c r="G8302" s="346"/>
      <c r="H8302" s="346"/>
      <c r="I8302" s="346"/>
      <c r="J8302" s="346"/>
      <c r="K8302" s="346"/>
      <c r="L8302" s="348"/>
      <c r="M8302" s="346"/>
      <c r="N8302" s="346"/>
    </row>
    <row r="8303" spans="1:14" ht="20.100000000000001" customHeight="1">
      <c r="A8303" s="346"/>
      <c r="B8303" s="346"/>
      <c r="C8303" s="346"/>
      <c r="D8303" s="346"/>
      <c r="E8303" s="347"/>
      <c r="F8303" s="346"/>
      <c r="G8303" s="346"/>
      <c r="H8303" s="346"/>
      <c r="I8303" s="346"/>
      <c r="J8303" s="346"/>
      <c r="K8303" s="346"/>
      <c r="L8303" s="348"/>
      <c r="M8303" s="346"/>
      <c r="N8303" s="346"/>
    </row>
    <row r="8304" spans="1:14" ht="20.100000000000001" customHeight="1">
      <c r="A8304" s="346"/>
      <c r="B8304" s="346"/>
      <c r="C8304" s="346"/>
      <c r="D8304" s="346"/>
      <c r="E8304" s="347"/>
      <c r="F8304" s="346"/>
      <c r="G8304" s="346"/>
      <c r="H8304" s="346"/>
      <c r="I8304" s="346"/>
      <c r="J8304" s="346"/>
      <c r="K8304" s="346"/>
      <c r="L8304" s="348"/>
      <c r="M8304" s="346"/>
      <c r="N8304" s="346"/>
    </row>
    <row r="8305" spans="1:14" ht="20.100000000000001" customHeight="1">
      <c r="A8305" s="346"/>
      <c r="B8305" s="346"/>
      <c r="C8305" s="346"/>
      <c r="D8305" s="346"/>
      <c r="E8305" s="347"/>
      <c r="F8305" s="346"/>
      <c r="G8305" s="346"/>
      <c r="H8305" s="346"/>
      <c r="I8305" s="346"/>
      <c r="J8305" s="346"/>
      <c r="K8305" s="346"/>
      <c r="L8305" s="348"/>
      <c r="M8305" s="346"/>
      <c r="N8305" s="346"/>
    </row>
    <row r="8306" spans="1:14" ht="20.100000000000001" customHeight="1">
      <c r="A8306" s="346"/>
      <c r="B8306" s="346"/>
      <c r="C8306" s="346"/>
      <c r="D8306" s="346"/>
      <c r="E8306" s="347"/>
      <c r="F8306" s="346"/>
      <c r="G8306" s="346"/>
      <c r="H8306" s="346"/>
      <c r="I8306" s="346"/>
      <c r="J8306" s="346"/>
      <c r="K8306" s="346"/>
      <c r="L8306" s="348"/>
      <c r="M8306" s="346"/>
      <c r="N8306" s="346"/>
    </row>
    <row r="8307" spans="1:14" ht="20.100000000000001" customHeight="1">
      <c r="A8307" s="346"/>
      <c r="B8307" s="346"/>
      <c r="C8307" s="346"/>
      <c r="D8307" s="346"/>
      <c r="E8307" s="346"/>
      <c r="F8307" s="346"/>
      <c r="G8307" s="346"/>
      <c r="H8307" s="346"/>
      <c r="I8307" s="346"/>
      <c r="J8307" s="346"/>
      <c r="K8307" s="346"/>
      <c r="L8307" s="348"/>
      <c r="M8307" s="346"/>
      <c r="N8307" s="346"/>
    </row>
    <row r="8308" spans="1:14" ht="20.100000000000001" customHeight="1">
      <c r="A8308" s="346"/>
      <c r="B8308" s="346"/>
      <c r="C8308" s="346"/>
      <c r="D8308" s="346"/>
      <c r="E8308" s="346"/>
      <c r="F8308" s="346"/>
      <c r="G8308" s="346"/>
      <c r="H8308" s="346"/>
      <c r="I8308" s="346"/>
      <c r="J8308" s="346"/>
      <c r="K8308" s="346"/>
      <c r="L8308" s="348"/>
      <c r="M8308" s="346"/>
      <c r="N8308" s="346"/>
    </row>
    <row r="8309" spans="1:14" ht="20.100000000000001" customHeight="1">
      <c r="A8309" s="346"/>
      <c r="B8309" s="346"/>
      <c r="C8309" s="346"/>
      <c r="D8309" s="346"/>
      <c r="E8309" s="346"/>
      <c r="F8309" s="346"/>
      <c r="G8309" s="346"/>
      <c r="H8309" s="346"/>
      <c r="I8309" s="346"/>
      <c r="J8309" s="346"/>
      <c r="K8309" s="346"/>
      <c r="L8309" s="348"/>
      <c r="M8309" s="346"/>
      <c r="N8309" s="346"/>
    </row>
    <row r="8310" spans="1:14" ht="20.100000000000001" customHeight="1">
      <c r="A8310" s="346"/>
      <c r="B8310" s="346"/>
      <c r="C8310" s="346"/>
      <c r="D8310" s="346"/>
      <c r="E8310" s="346"/>
      <c r="F8310" s="346"/>
      <c r="G8310" s="346"/>
      <c r="H8310" s="346"/>
      <c r="I8310" s="346"/>
      <c r="J8310" s="346"/>
      <c r="K8310" s="346"/>
      <c r="L8310" s="348"/>
      <c r="M8310" s="346"/>
      <c r="N8310" s="346"/>
    </row>
    <row r="8311" spans="1:14" ht="20.100000000000001" customHeight="1">
      <c r="A8311" s="346"/>
      <c r="B8311" s="346"/>
      <c r="C8311" s="346"/>
      <c r="D8311" s="346"/>
      <c r="E8311" s="346"/>
      <c r="F8311" s="346"/>
      <c r="G8311" s="346"/>
      <c r="H8311" s="346"/>
      <c r="I8311" s="346"/>
      <c r="J8311" s="346"/>
      <c r="K8311" s="346"/>
      <c r="L8311" s="348"/>
      <c r="M8311" s="346"/>
      <c r="N8311" s="346"/>
    </row>
    <row r="8312" spans="1:14" ht="20.100000000000001" customHeight="1">
      <c r="A8312" s="346"/>
      <c r="B8312" s="346"/>
      <c r="C8312" s="346"/>
      <c r="D8312" s="346"/>
      <c r="E8312" s="347"/>
      <c r="F8312" s="346"/>
      <c r="G8312" s="346"/>
      <c r="H8312" s="346"/>
      <c r="I8312" s="346"/>
      <c r="J8312" s="346"/>
      <c r="K8312" s="346"/>
      <c r="L8312" s="348"/>
      <c r="M8312" s="346"/>
      <c r="N8312" s="346"/>
    </row>
    <row r="8313" spans="1:14" ht="20.100000000000001" customHeight="1">
      <c r="A8313" s="346"/>
      <c r="B8313" s="346"/>
      <c r="C8313" s="346"/>
      <c r="D8313" s="346"/>
      <c r="E8313" s="347"/>
      <c r="F8313" s="346"/>
      <c r="G8313" s="346"/>
      <c r="H8313" s="346"/>
      <c r="I8313" s="346"/>
      <c r="J8313" s="346"/>
      <c r="K8313" s="346"/>
      <c r="L8313" s="348"/>
      <c r="M8313" s="346"/>
      <c r="N8313" s="346"/>
    </row>
    <row r="8314" spans="1:14" ht="20.100000000000001" customHeight="1">
      <c r="A8314" s="346"/>
      <c r="B8314" s="346"/>
      <c r="C8314" s="346"/>
      <c r="D8314" s="346"/>
      <c r="E8314" s="347"/>
      <c r="F8314" s="346"/>
      <c r="G8314" s="346"/>
      <c r="H8314" s="346"/>
      <c r="I8314" s="346"/>
      <c r="J8314" s="346"/>
      <c r="K8314" s="346"/>
      <c r="L8314" s="348"/>
      <c r="M8314" s="346"/>
      <c r="N8314" s="346"/>
    </row>
    <row r="8315" spans="1:14" ht="20.100000000000001" customHeight="1">
      <c r="A8315" s="346"/>
      <c r="B8315" s="346"/>
      <c r="C8315" s="346"/>
      <c r="D8315" s="346"/>
      <c r="E8315" s="347"/>
      <c r="F8315" s="346"/>
      <c r="G8315" s="346"/>
      <c r="H8315" s="346"/>
      <c r="I8315" s="346"/>
      <c r="J8315" s="346"/>
      <c r="K8315" s="346"/>
      <c r="L8315" s="348"/>
      <c r="M8315" s="346"/>
      <c r="N8315" s="346"/>
    </row>
    <row r="8316" spans="1:14" ht="20.100000000000001" customHeight="1">
      <c r="A8316" s="346"/>
      <c r="B8316" s="346"/>
      <c r="C8316" s="346"/>
      <c r="D8316" s="346"/>
      <c r="E8316" s="347"/>
      <c r="F8316" s="346"/>
      <c r="G8316" s="346"/>
      <c r="H8316" s="346"/>
      <c r="I8316" s="346"/>
      <c r="J8316" s="346"/>
      <c r="K8316" s="346"/>
      <c r="L8316" s="348"/>
      <c r="M8316" s="346"/>
      <c r="N8316" s="346"/>
    </row>
    <row r="8317" spans="1:14" ht="20.100000000000001" customHeight="1">
      <c r="A8317" s="346"/>
      <c r="B8317" s="346"/>
      <c r="C8317" s="346"/>
      <c r="D8317" s="346"/>
      <c r="E8317" s="347"/>
      <c r="F8317" s="346"/>
      <c r="G8317" s="346"/>
      <c r="H8317" s="346"/>
      <c r="I8317" s="346"/>
      <c r="J8317" s="346"/>
      <c r="K8317" s="346"/>
      <c r="L8317" s="348"/>
      <c r="M8317" s="346"/>
      <c r="N8317" s="346"/>
    </row>
    <row r="8318" spans="1:14" ht="20.100000000000001" customHeight="1">
      <c r="A8318" s="346"/>
      <c r="B8318" s="346"/>
      <c r="C8318" s="346"/>
      <c r="D8318" s="346"/>
      <c r="E8318" s="347"/>
      <c r="F8318" s="346"/>
      <c r="G8318" s="346"/>
      <c r="H8318" s="346"/>
      <c r="I8318" s="346"/>
      <c r="J8318" s="346"/>
      <c r="K8318" s="346"/>
      <c r="L8318" s="348"/>
      <c r="M8318" s="346"/>
      <c r="N8318" s="346"/>
    </row>
    <row r="8319" spans="1:14" ht="20.100000000000001" customHeight="1">
      <c r="A8319" s="346"/>
      <c r="B8319" s="346"/>
      <c r="C8319" s="346"/>
      <c r="D8319" s="346"/>
      <c r="E8319" s="347"/>
      <c r="F8319" s="346"/>
      <c r="G8319" s="346"/>
      <c r="H8319" s="346"/>
      <c r="I8319" s="346"/>
      <c r="J8319" s="346"/>
      <c r="K8319" s="346"/>
      <c r="L8319" s="348"/>
      <c r="M8319" s="346"/>
      <c r="N8319" s="346"/>
    </row>
    <row r="8320" spans="1:14" ht="20.100000000000001" customHeight="1">
      <c r="A8320" s="346"/>
      <c r="B8320" s="346"/>
      <c r="C8320" s="346"/>
      <c r="D8320" s="346"/>
      <c r="E8320" s="347"/>
      <c r="F8320" s="346"/>
      <c r="G8320" s="346"/>
      <c r="H8320" s="346"/>
      <c r="I8320" s="346"/>
      <c r="J8320" s="346"/>
      <c r="K8320" s="346"/>
      <c r="L8320" s="348"/>
      <c r="M8320" s="346"/>
      <c r="N8320" s="346"/>
    </row>
    <row r="8321" spans="1:14" ht="20.100000000000001" customHeight="1">
      <c r="A8321" s="346"/>
      <c r="B8321" s="346"/>
      <c r="C8321" s="346"/>
      <c r="D8321" s="346"/>
      <c r="E8321" s="347"/>
      <c r="F8321" s="346"/>
      <c r="G8321" s="346"/>
      <c r="H8321" s="346"/>
      <c r="I8321" s="346"/>
      <c r="J8321" s="346"/>
      <c r="K8321" s="346"/>
      <c r="L8321" s="348"/>
      <c r="M8321" s="346"/>
      <c r="N8321" s="346"/>
    </row>
    <row r="8322" spans="1:14" ht="20.100000000000001" customHeight="1">
      <c r="A8322" s="346"/>
      <c r="B8322" s="346"/>
      <c r="C8322" s="346"/>
      <c r="D8322" s="346"/>
      <c r="E8322" s="347"/>
      <c r="F8322" s="346"/>
      <c r="G8322" s="346"/>
      <c r="H8322" s="346"/>
      <c r="I8322" s="346"/>
      <c r="J8322" s="346"/>
      <c r="K8322" s="346"/>
      <c r="L8322" s="348"/>
      <c r="M8322" s="346"/>
      <c r="N8322" s="346"/>
    </row>
    <row r="8323" spans="1:14" ht="20.100000000000001" customHeight="1">
      <c r="A8323" s="346"/>
      <c r="B8323" s="346"/>
      <c r="C8323" s="346"/>
      <c r="D8323" s="346"/>
      <c r="E8323" s="346"/>
      <c r="F8323" s="346"/>
      <c r="G8323" s="346"/>
      <c r="H8323" s="346"/>
      <c r="I8323" s="346"/>
      <c r="J8323" s="346"/>
      <c r="K8323" s="346"/>
      <c r="L8323" s="348"/>
      <c r="M8323" s="346"/>
      <c r="N8323" s="346"/>
    </row>
    <row r="8324" spans="1:14" ht="20.100000000000001" customHeight="1">
      <c r="A8324" s="346"/>
      <c r="B8324" s="346"/>
      <c r="C8324" s="346"/>
      <c r="D8324" s="346"/>
      <c r="E8324" s="347"/>
      <c r="F8324" s="346"/>
      <c r="G8324" s="346"/>
      <c r="H8324" s="346"/>
      <c r="I8324" s="346"/>
      <c r="J8324" s="346"/>
      <c r="K8324" s="346"/>
      <c r="L8324" s="348"/>
      <c r="M8324" s="346"/>
      <c r="N8324" s="346"/>
    </row>
    <row r="8325" spans="1:14" ht="20.100000000000001" customHeight="1">
      <c r="A8325" s="346"/>
      <c r="B8325" s="346"/>
      <c r="C8325" s="346"/>
      <c r="D8325" s="346"/>
      <c r="E8325" s="347"/>
      <c r="F8325" s="346"/>
      <c r="G8325" s="346"/>
      <c r="H8325" s="346"/>
      <c r="I8325" s="346"/>
      <c r="J8325" s="346"/>
      <c r="K8325" s="346"/>
      <c r="L8325" s="348"/>
      <c r="M8325" s="346"/>
      <c r="N8325" s="346"/>
    </row>
    <row r="8326" spans="1:14" ht="20.100000000000001" customHeight="1">
      <c r="A8326" s="346"/>
      <c r="B8326" s="346"/>
      <c r="C8326" s="346"/>
      <c r="D8326" s="346"/>
      <c r="E8326" s="347"/>
      <c r="F8326" s="346"/>
      <c r="G8326" s="346"/>
      <c r="H8326" s="346"/>
      <c r="I8326" s="346"/>
      <c r="J8326" s="346"/>
      <c r="K8326" s="346"/>
      <c r="L8326" s="348"/>
      <c r="M8326" s="346"/>
      <c r="N8326" s="346"/>
    </row>
    <row r="8327" spans="1:14" ht="20.100000000000001" customHeight="1">
      <c r="A8327" s="346"/>
      <c r="B8327" s="346"/>
      <c r="C8327" s="346"/>
      <c r="D8327" s="346"/>
      <c r="E8327" s="346"/>
      <c r="F8327" s="346"/>
      <c r="G8327" s="346"/>
      <c r="H8327" s="346"/>
      <c r="I8327" s="346"/>
      <c r="J8327" s="346"/>
      <c r="K8327" s="346"/>
      <c r="L8327" s="348"/>
      <c r="M8327" s="346"/>
      <c r="N8327" s="346"/>
    </row>
    <row r="8328" spans="1:14" ht="20.100000000000001" customHeight="1">
      <c r="A8328" s="346"/>
      <c r="B8328" s="346"/>
      <c r="C8328" s="346"/>
      <c r="D8328" s="346"/>
      <c r="E8328" s="346"/>
      <c r="F8328" s="346"/>
      <c r="G8328" s="346"/>
      <c r="H8328" s="346"/>
      <c r="I8328" s="346"/>
      <c r="J8328" s="346"/>
      <c r="K8328" s="346"/>
      <c r="L8328" s="348"/>
      <c r="M8328" s="346"/>
      <c r="N8328" s="346"/>
    </row>
    <row r="8329" spans="1:14" ht="20.100000000000001" customHeight="1">
      <c r="A8329" s="346"/>
      <c r="B8329" s="346"/>
      <c r="C8329" s="346"/>
      <c r="D8329" s="346"/>
      <c r="E8329" s="346"/>
      <c r="F8329" s="346"/>
      <c r="G8329" s="346"/>
      <c r="H8329" s="346"/>
      <c r="I8329" s="346"/>
      <c r="J8329" s="346"/>
      <c r="K8329" s="346"/>
      <c r="L8329" s="348"/>
      <c r="M8329" s="346"/>
      <c r="N8329" s="346"/>
    </row>
    <row r="8330" spans="1:14" ht="20.100000000000001" customHeight="1">
      <c r="A8330" s="346"/>
      <c r="B8330" s="346"/>
      <c r="C8330" s="346"/>
      <c r="D8330" s="346"/>
      <c r="E8330" s="346"/>
      <c r="F8330" s="346"/>
      <c r="G8330" s="346"/>
      <c r="H8330" s="346"/>
      <c r="I8330" s="346"/>
      <c r="J8330" s="346"/>
      <c r="K8330" s="346"/>
      <c r="L8330" s="348"/>
      <c r="M8330" s="346"/>
      <c r="N8330" s="346"/>
    </row>
    <row r="8331" spans="1:14" ht="20.100000000000001" customHeight="1">
      <c r="A8331" s="346"/>
      <c r="B8331" s="346"/>
      <c r="C8331" s="346"/>
      <c r="D8331" s="346"/>
      <c r="E8331" s="346"/>
      <c r="F8331" s="346"/>
      <c r="G8331" s="346"/>
      <c r="H8331" s="346"/>
      <c r="I8331" s="346"/>
      <c r="J8331" s="346"/>
      <c r="K8331" s="346"/>
      <c r="L8331" s="348"/>
      <c r="M8331" s="346"/>
      <c r="N8331" s="346"/>
    </row>
    <row r="8332" spans="1:14" ht="20.100000000000001" customHeight="1">
      <c r="A8332" s="346"/>
      <c r="B8332" s="346"/>
      <c r="C8332" s="346"/>
      <c r="D8332" s="346"/>
      <c r="E8332" s="346"/>
      <c r="F8332" s="346"/>
      <c r="G8332" s="346"/>
      <c r="H8332" s="346"/>
      <c r="I8332" s="346"/>
      <c r="J8332" s="346"/>
      <c r="K8332" s="346"/>
      <c r="L8332" s="348"/>
      <c r="M8332" s="346"/>
      <c r="N8332" s="346"/>
    </row>
    <row r="8333" spans="1:14" ht="20.100000000000001" customHeight="1">
      <c r="A8333" s="346"/>
      <c r="B8333" s="346"/>
      <c r="C8333" s="346"/>
      <c r="D8333" s="346"/>
      <c r="E8333" s="346"/>
      <c r="F8333" s="346"/>
      <c r="G8333" s="346"/>
      <c r="H8333" s="346"/>
      <c r="I8333" s="346"/>
      <c r="J8333" s="346"/>
      <c r="K8333" s="346"/>
      <c r="L8333" s="348"/>
      <c r="M8333" s="346"/>
      <c r="N8333" s="346"/>
    </row>
    <row r="8334" spans="1:14" ht="20.100000000000001" customHeight="1">
      <c r="A8334" s="346"/>
      <c r="B8334" s="346"/>
      <c r="C8334" s="346"/>
      <c r="D8334" s="346"/>
      <c r="E8334" s="347"/>
      <c r="F8334" s="346"/>
      <c r="G8334" s="346"/>
      <c r="H8334" s="346"/>
      <c r="I8334" s="346"/>
      <c r="J8334" s="346"/>
      <c r="K8334" s="346"/>
      <c r="L8334" s="348"/>
      <c r="M8334" s="346"/>
      <c r="N8334" s="346"/>
    </row>
    <row r="8335" spans="1:14" ht="20.100000000000001" customHeight="1">
      <c r="A8335" s="346"/>
      <c r="B8335" s="346"/>
      <c r="C8335" s="346"/>
      <c r="D8335" s="346"/>
      <c r="E8335" s="347"/>
      <c r="F8335" s="346"/>
      <c r="G8335" s="346"/>
      <c r="H8335" s="346"/>
      <c r="I8335" s="346"/>
      <c r="J8335" s="346"/>
      <c r="K8335" s="346"/>
      <c r="L8335" s="348"/>
      <c r="M8335" s="346"/>
      <c r="N8335" s="346"/>
    </row>
    <row r="8336" spans="1:14" ht="20.100000000000001" customHeight="1">
      <c r="A8336" s="346"/>
      <c r="B8336" s="346"/>
      <c r="C8336" s="346"/>
      <c r="D8336" s="346"/>
      <c r="E8336" s="346"/>
      <c r="F8336" s="346"/>
      <c r="G8336" s="346"/>
      <c r="H8336" s="346"/>
      <c r="I8336" s="346"/>
      <c r="J8336" s="346"/>
      <c r="K8336" s="346"/>
      <c r="L8336" s="348"/>
      <c r="M8336" s="346"/>
      <c r="N8336" s="346"/>
    </row>
    <row r="8337" spans="1:14" ht="20.100000000000001" customHeight="1">
      <c r="A8337" s="346"/>
      <c r="B8337" s="346"/>
      <c r="C8337" s="346"/>
      <c r="D8337" s="346"/>
      <c r="E8337" s="346"/>
      <c r="F8337" s="346"/>
      <c r="G8337" s="346"/>
      <c r="H8337" s="346"/>
      <c r="I8337" s="346"/>
      <c r="J8337" s="346"/>
      <c r="K8337" s="346"/>
      <c r="L8337" s="348"/>
      <c r="M8337" s="346"/>
      <c r="N8337" s="346"/>
    </row>
    <row r="8338" spans="1:14" ht="20.100000000000001" customHeight="1">
      <c r="A8338" s="346"/>
      <c r="B8338" s="346"/>
      <c r="C8338" s="346"/>
      <c r="D8338" s="346"/>
      <c r="E8338" s="346"/>
      <c r="F8338" s="346"/>
      <c r="G8338" s="346"/>
      <c r="H8338" s="346"/>
      <c r="I8338" s="346"/>
      <c r="J8338" s="346"/>
      <c r="K8338" s="346"/>
      <c r="L8338" s="348"/>
      <c r="M8338" s="346"/>
      <c r="N8338" s="346"/>
    </row>
    <row r="8339" spans="1:14" ht="20.100000000000001" customHeight="1">
      <c r="A8339" s="346"/>
      <c r="B8339" s="346"/>
      <c r="C8339" s="346"/>
      <c r="D8339" s="346"/>
      <c r="E8339" s="346"/>
      <c r="F8339" s="346"/>
      <c r="G8339" s="346"/>
      <c r="H8339" s="346"/>
      <c r="I8339" s="346"/>
      <c r="J8339" s="346"/>
      <c r="K8339" s="346"/>
      <c r="L8339" s="348"/>
      <c r="M8339" s="346"/>
      <c r="N8339" s="346"/>
    </row>
    <row r="8340" spans="1:14" ht="20.100000000000001" customHeight="1">
      <c r="A8340" s="346"/>
      <c r="B8340" s="346"/>
      <c r="C8340" s="346"/>
      <c r="D8340" s="346"/>
      <c r="E8340" s="346"/>
      <c r="F8340" s="346"/>
      <c r="G8340" s="346"/>
      <c r="H8340" s="346"/>
      <c r="I8340" s="346"/>
      <c r="J8340" s="346"/>
      <c r="K8340" s="346"/>
      <c r="L8340" s="348"/>
      <c r="M8340" s="346"/>
      <c r="N8340" s="346"/>
    </row>
    <row r="8341" spans="1:14" ht="20.100000000000001" customHeight="1">
      <c r="A8341" s="346"/>
      <c r="B8341" s="346"/>
      <c r="C8341" s="346"/>
      <c r="D8341" s="346"/>
      <c r="E8341" s="346"/>
      <c r="F8341" s="346"/>
      <c r="G8341" s="346"/>
      <c r="H8341" s="346"/>
      <c r="I8341" s="346"/>
      <c r="J8341" s="346"/>
      <c r="K8341" s="346"/>
      <c r="L8341" s="348"/>
      <c r="M8341" s="346"/>
      <c r="N8341" s="346"/>
    </row>
    <row r="8342" spans="1:14" ht="20.100000000000001" customHeight="1">
      <c r="A8342" s="346"/>
      <c r="B8342" s="346"/>
      <c r="C8342" s="346"/>
      <c r="D8342" s="346"/>
      <c r="E8342" s="346"/>
      <c r="F8342" s="346"/>
      <c r="G8342" s="346"/>
      <c r="H8342" s="346"/>
      <c r="I8342" s="346"/>
      <c r="J8342" s="346"/>
      <c r="K8342" s="346"/>
      <c r="L8342" s="348"/>
      <c r="M8342" s="346"/>
      <c r="N8342" s="346"/>
    </row>
    <row r="8343" spans="1:14" ht="20.100000000000001" customHeight="1">
      <c r="A8343" s="346"/>
      <c r="B8343" s="346"/>
      <c r="C8343" s="346"/>
      <c r="D8343" s="346"/>
      <c r="E8343" s="346"/>
      <c r="F8343" s="346"/>
      <c r="G8343" s="346"/>
      <c r="H8343" s="346"/>
      <c r="I8343" s="346"/>
      <c r="J8343" s="346"/>
      <c r="K8343" s="346"/>
      <c r="L8343" s="348"/>
      <c r="M8343" s="346"/>
      <c r="N8343" s="346"/>
    </row>
    <row r="8344" spans="1:14" ht="20.100000000000001" customHeight="1">
      <c r="A8344" s="346"/>
      <c r="B8344" s="346"/>
      <c r="C8344" s="346"/>
      <c r="D8344" s="346"/>
      <c r="E8344" s="346"/>
      <c r="F8344" s="346"/>
      <c r="G8344" s="346"/>
      <c r="H8344" s="346"/>
      <c r="I8344" s="346"/>
      <c r="J8344" s="346"/>
      <c r="K8344" s="346"/>
      <c r="L8344" s="348"/>
      <c r="M8344" s="346"/>
      <c r="N8344" s="346"/>
    </row>
    <row r="8345" spans="1:14" ht="20.100000000000001" customHeight="1">
      <c r="A8345" s="346"/>
      <c r="B8345" s="346"/>
      <c r="C8345" s="346"/>
      <c r="D8345" s="346"/>
      <c r="E8345" s="346"/>
      <c r="F8345" s="346"/>
      <c r="G8345" s="346"/>
      <c r="H8345" s="346"/>
      <c r="I8345" s="346"/>
      <c r="J8345" s="346"/>
      <c r="K8345" s="346"/>
      <c r="L8345" s="348"/>
      <c r="M8345" s="346"/>
      <c r="N8345" s="346"/>
    </row>
    <row r="8346" spans="1:14" ht="20.100000000000001" customHeight="1">
      <c r="A8346" s="346"/>
      <c r="B8346" s="346"/>
      <c r="C8346" s="346"/>
      <c r="D8346" s="346"/>
      <c r="E8346" s="346"/>
      <c r="F8346" s="346"/>
      <c r="G8346" s="346"/>
      <c r="H8346" s="346"/>
      <c r="I8346" s="346"/>
      <c r="J8346" s="346"/>
      <c r="K8346" s="346"/>
      <c r="L8346" s="348"/>
      <c r="M8346" s="346"/>
      <c r="N8346" s="346"/>
    </row>
    <row r="8347" spans="1:14" ht="20.100000000000001" customHeight="1">
      <c r="A8347" s="346"/>
      <c r="B8347" s="346"/>
      <c r="C8347" s="346"/>
      <c r="D8347" s="346"/>
      <c r="E8347" s="346"/>
      <c r="F8347" s="346"/>
      <c r="G8347" s="346"/>
      <c r="H8347" s="346"/>
      <c r="I8347" s="346"/>
      <c r="J8347" s="346"/>
      <c r="K8347" s="346"/>
      <c r="L8347" s="348"/>
      <c r="M8347" s="346"/>
      <c r="N8347" s="346"/>
    </row>
    <row r="8348" spans="1:14" ht="20.100000000000001" customHeight="1">
      <c r="A8348" s="346"/>
      <c r="B8348" s="346"/>
      <c r="C8348" s="346"/>
      <c r="D8348" s="346"/>
      <c r="E8348" s="346"/>
      <c r="F8348" s="346"/>
      <c r="G8348" s="346"/>
      <c r="H8348" s="346"/>
      <c r="I8348" s="346"/>
      <c r="J8348" s="346"/>
      <c r="K8348" s="346"/>
      <c r="L8348" s="348"/>
      <c r="M8348" s="346"/>
      <c r="N8348" s="346"/>
    </row>
    <row r="8349" spans="1:14" ht="20.100000000000001" customHeight="1">
      <c r="A8349" s="346"/>
      <c r="B8349" s="346"/>
      <c r="C8349" s="346"/>
      <c r="D8349" s="346"/>
      <c r="E8349" s="346"/>
      <c r="F8349" s="346"/>
      <c r="G8349" s="346"/>
      <c r="H8349" s="346"/>
      <c r="I8349" s="346"/>
      <c r="J8349" s="346"/>
      <c r="K8349" s="346"/>
      <c r="L8349" s="348"/>
      <c r="M8349" s="346"/>
      <c r="N8349" s="346"/>
    </row>
    <row r="8350" spans="1:14" ht="20.100000000000001" customHeight="1">
      <c r="A8350" s="346"/>
      <c r="B8350" s="346"/>
      <c r="C8350" s="346"/>
      <c r="D8350" s="346"/>
      <c r="E8350" s="346"/>
      <c r="F8350" s="346"/>
      <c r="G8350" s="346"/>
      <c r="H8350" s="346"/>
      <c r="I8350" s="346"/>
      <c r="J8350" s="346"/>
      <c r="K8350" s="346"/>
      <c r="L8350" s="348"/>
      <c r="M8350" s="346"/>
      <c r="N8350" s="346"/>
    </row>
    <row r="8351" spans="1:14" ht="20.100000000000001" customHeight="1">
      <c r="A8351" s="346"/>
      <c r="B8351" s="346"/>
      <c r="C8351" s="346"/>
      <c r="D8351" s="346"/>
      <c r="E8351" s="346"/>
      <c r="F8351" s="346"/>
      <c r="G8351" s="346"/>
      <c r="H8351" s="346"/>
      <c r="I8351" s="346"/>
      <c r="J8351" s="346"/>
      <c r="K8351" s="346"/>
      <c r="L8351" s="348"/>
      <c r="M8351" s="346"/>
      <c r="N8351" s="346"/>
    </row>
    <row r="8352" spans="1:14" ht="20.100000000000001" customHeight="1">
      <c r="A8352" s="346"/>
      <c r="B8352" s="346"/>
      <c r="C8352" s="346"/>
      <c r="D8352" s="346"/>
      <c r="E8352" s="346"/>
      <c r="F8352" s="346"/>
      <c r="G8352" s="346"/>
      <c r="H8352" s="346"/>
      <c r="I8352" s="346"/>
      <c r="J8352" s="346"/>
      <c r="K8352" s="346"/>
      <c r="L8352" s="348"/>
      <c r="M8352" s="346"/>
      <c r="N8352" s="346"/>
    </row>
    <row r="8353" spans="1:14" ht="20.100000000000001" customHeight="1">
      <c r="A8353" s="346"/>
      <c r="B8353" s="346"/>
      <c r="C8353" s="346"/>
      <c r="D8353" s="346"/>
      <c r="E8353" s="346"/>
      <c r="F8353" s="346"/>
      <c r="G8353" s="346"/>
      <c r="H8353" s="346"/>
      <c r="I8353" s="346"/>
      <c r="J8353" s="346"/>
      <c r="K8353" s="346"/>
      <c r="L8353" s="348"/>
      <c r="M8353" s="346"/>
      <c r="N8353" s="346"/>
    </row>
    <row r="8354" spans="1:14" ht="20.100000000000001" customHeight="1">
      <c r="A8354" s="346"/>
      <c r="B8354" s="346"/>
      <c r="C8354" s="346"/>
      <c r="D8354" s="346"/>
      <c r="E8354" s="346"/>
      <c r="F8354" s="346"/>
      <c r="G8354" s="346"/>
      <c r="H8354" s="346"/>
      <c r="I8354" s="346"/>
      <c r="J8354" s="346"/>
      <c r="K8354" s="346"/>
      <c r="L8354" s="348"/>
      <c r="M8354" s="346"/>
      <c r="N8354" s="346"/>
    </row>
    <row r="8355" spans="1:14" ht="20.100000000000001" customHeight="1">
      <c r="A8355" s="346"/>
      <c r="B8355" s="346"/>
      <c r="C8355" s="346"/>
      <c r="D8355" s="346"/>
      <c r="E8355" s="346"/>
      <c r="F8355" s="346"/>
      <c r="G8355" s="346"/>
      <c r="H8355" s="346"/>
      <c r="I8355" s="346"/>
      <c r="J8355" s="346"/>
      <c r="K8355" s="346"/>
      <c r="L8355" s="348"/>
      <c r="M8355" s="346"/>
      <c r="N8355" s="346"/>
    </row>
    <row r="8356" spans="1:14" ht="20.100000000000001" customHeight="1">
      <c r="A8356" s="346"/>
      <c r="B8356" s="346"/>
      <c r="C8356" s="346"/>
      <c r="D8356" s="346"/>
      <c r="E8356" s="346"/>
      <c r="F8356" s="346"/>
      <c r="G8356" s="346"/>
      <c r="H8356" s="346"/>
      <c r="I8356" s="346"/>
      <c r="J8356" s="346"/>
      <c r="K8356" s="346"/>
      <c r="L8356" s="348"/>
      <c r="M8356" s="346"/>
      <c r="N8356" s="346"/>
    </row>
    <row r="8357" spans="1:14" ht="20.100000000000001" customHeight="1">
      <c r="A8357" s="346"/>
      <c r="B8357" s="346"/>
      <c r="C8357" s="346"/>
      <c r="D8357" s="346"/>
      <c r="E8357" s="346"/>
      <c r="F8357" s="346"/>
      <c r="G8357" s="346"/>
      <c r="H8357" s="346"/>
      <c r="I8357" s="346"/>
      <c r="J8357" s="346"/>
      <c r="K8357" s="346"/>
      <c r="L8357" s="348"/>
      <c r="M8357" s="346"/>
      <c r="N8357" s="346"/>
    </row>
    <row r="8358" spans="1:14" ht="20.100000000000001" customHeight="1">
      <c r="A8358" s="346"/>
      <c r="B8358" s="346"/>
      <c r="C8358" s="346"/>
      <c r="D8358" s="346"/>
      <c r="E8358" s="346"/>
      <c r="F8358" s="346"/>
      <c r="G8358" s="346"/>
      <c r="H8358" s="346"/>
      <c r="I8358" s="346"/>
      <c r="J8358" s="346"/>
      <c r="K8358" s="346"/>
      <c r="L8358" s="348"/>
      <c r="M8358" s="346"/>
      <c r="N8358" s="346"/>
    </row>
    <row r="8359" spans="1:14" ht="20.100000000000001" customHeight="1">
      <c r="A8359" s="346"/>
      <c r="B8359" s="346"/>
      <c r="C8359" s="346"/>
      <c r="D8359" s="346"/>
      <c r="E8359" s="346"/>
      <c r="F8359" s="346"/>
      <c r="G8359" s="346"/>
      <c r="H8359" s="346"/>
      <c r="I8359" s="346"/>
      <c r="J8359" s="346"/>
      <c r="K8359" s="346"/>
      <c r="L8359" s="348"/>
      <c r="M8359" s="346"/>
      <c r="N8359" s="346"/>
    </row>
    <row r="8360" spans="1:14" ht="20.100000000000001" customHeight="1">
      <c r="A8360" s="346"/>
      <c r="B8360" s="346"/>
      <c r="C8360" s="346"/>
      <c r="D8360" s="346"/>
      <c r="E8360" s="346"/>
      <c r="F8360" s="346"/>
      <c r="G8360" s="346"/>
      <c r="H8360" s="346"/>
      <c r="I8360" s="346"/>
      <c r="J8360" s="346"/>
      <c r="K8360" s="346"/>
      <c r="L8360" s="348"/>
      <c r="M8360" s="346"/>
      <c r="N8360" s="346"/>
    </row>
    <row r="8361" spans="1:14" ht="20.100000000000001" customHeight="1">
      <c r="A8361" s="346"/>
      <c r="B8361" s="346"/>
      <c r="C8361" s="346"/>
      <c r="D8361" s="346"/>
      <c r="E8361" s="346"/>
      <c r="F8361" s="346"/>
      <c r="G8361" s="346"/>
      <c r="H8361" s="346"/>
      <c r="I8361" s="346"/>
      <c r="J8361" s="346"/>
      <c r="K8361" s="346"/>
      <c r="L8361" s="348"/>
      <c r="M8361" s="346"/>
      <c r="N8361" s="346"/>
    </row>
    <row r="8362" spans="1:14" ht="20.100000000000001" customHeight="1">
      <c r="A8362" s="346"/>
      <c r="B8362" s="346"/>
      <c r="C8362" s="346"/>
      <c r="D8362" s="346"/>
      <c r="E8362" s="346"/>
      <c r="F8362" s="346"/>
      <c r="G8362" s="346"/>
      <c r="H8362" s="346"/>
      <c r="I8362" s="346"/>
      <c r="J8362" s="346"/>
      <c r="K8362" s="346"/>
      <c r="L8362" s="348"/>
      <c r="M8362" s="346"/>
      <c r="N8362" s="346"/>
    </row>
    <row r="8363" spans="1:14" ht="20.100000000000001" customHeight="1">
      <c r="A8363" s="346"/>
      <c r="B8363" s="346"/>
      <c r="C8363" s="346"/>
      <c r="D8363" s="346"/>
      <c r="E8363" s="346"/>
      <c r="F8363" s="346"/>
      <c r="G8363" s="346"/>
      <c r="H8363" s="346"/>
      <c r="I8363" s="346"/>
      <c r="J8363" s="346"/>
      <c r="K8363" s="346"/>
      <c r="L8363" s="348"/>
      <c r="M8363" s="346"/>
      <c r="N8363" s="346"/>
    </row>
    <row r="8364" spans="1:14" ht="20.100000000000001" customHeight="1">
      <c r="A8364" s="346"/>
      <c r="B8364" s="346"/>
      <c r="C8364" s="346"/>
      <c r="D8364" s="346"/>
      <c r="E8364" s="346"/>
      <c r="F8364" s="346"/>
      <c r="G8364" s="346"/>
      <c r="H8364" s="346"/>
      <c r="I8364" s="346"/>
      <c r="J8364" s="346"/>
      <c r="K8364" s="346"/>
      <c r="L8364" s="348"/>
      <c r="M8364" s="346"/>
      <c r="N8364" s="346"/>
    </row>
    <row r="8365" spans="1:14" ht="20.100000000000001" customHeight="1">
      <c r="A8365" s="346"/>
      <c r="B8365" s="346"/>
      <c r="C8365" s="346"/>
      <c r="D8365" s="346"/>
      <c r="E8365" s="346"/>
      <c r="F8365" s="346"/>
      <c r="G8365" s="346"/>
      <c r="H8365" s="346"/>
      <c r="I8365" s="346"/>
      <c r="J8365" s="346"/>
      <c r="K8365" s="346"/>
      <c r="L8365" s="348"/>
      <c r="M8365" s="346"/>
      <c r="N8365" s="346"/>
    </row>
    <row r="8366" spans="1:14" ht="20.100000000000001" customHeight="1">
      <c r="A8366" s="346"/>
      <c r="B8366" s="346"/>
      <c r="C8366" s="346"/>
      <c r="D8366" s="346"/>
      <c r="E8366" s="346"/>
      <c r="F8366" s="346"/>
      <c r="G8366" s="346"/>
      <c r="H8366" s="346"/>
      <c r="I8366" s="346"/>
      <c r="J8366" s="346"/>
      <c r="K8366" s="346"/>
      <c r="L8366" s="348"/>
      <c r="M8366" s="346"/>
      <c r="N8366" s="346"/>
    </row>
    <row r="8367" spans="1:14" ht="20.100000000000001" customHeight="1">
      <c r="A8367" s="346"/>
      <c r="B8367" s="346"/>
      <c r="C8367" s="346"/>
      <c r="D8367" s="346"/>
      <c r="E8367" s="347"/>
      <c r="F8367" s="346"/>
      <c r="G8367" s="346"/>
      <c r="H8367" s="346"/>
      <c r="I8367" s="346"/>
      <c r="J8367" s="346"/>
      <c r="K8367" s="346"/>
      <c r="L8367" s="348"/>
      <c r="M8367" s="346"/>
      <c r="N8367" s="346"/>
    </row>
    <row r="8368" spans="1:14" ht="20.100000000000001" customHeight="1">
      <c r="A8368" s="346"/>
      <c r="B8368" s="346"/>
      <c r="C8368" s="346"/>
      <c r="D8368" s="346"/>
      <c r="E8368" s="347"/>
      <c r="F8368" s="346"/>
      <c r="G8368" s="346"/>
      <c r="H8368" s="346"/>
      <c r="I8368" s="346"/>
      <c r="J8368" s="346"/>
      <c r="K8368" s="346"/>
      <c r="L8368" s="348"/>
      <c r="M8368" s="346"/>
      <c r="N8368" s="346"/>
    </row>
    <row r="8369" spans="1:14" ht="20.100000000000001" customHeight="1">
      <c r="A8369" s="346"/>
      <c r="B8369" s="346"/>
      <c r="C8369" s="346"/>
      <c r="D8369" s="346"/>
      <c r="E8369" s="347"/>
      <c r="F8369" s="346"/>
      <c r="G8369" s="346"/>
      <c r="H8369" s="346"/>
      <c r="I8369" s="346"/>
      <c r="J8369" s="346"/>
      <c r="K8369" s="346"/>
      <c r="L8369" s="348"/>
      <c r="M8369" s="346"/>
      <c r="N8369" s="346"/>
    </row>
    <row r="8370" spans="1:14" ht="20.100000000000001" customHeight="1">
      <c r="A8370" s="346"/>
      <c r="B8370" s="346"/>
      <c r="C8370" s="346"/>
      <c r="D8370" s="346"/>
      <c r="E8370" s="347"/>
      <c r="F8370" s="346"/>
      <c r="G8370" s="346"/>
      <c r="H8370" s="346"/>
      <c r="I8370" s="346"/>
      <c r="J8370" s="346"/>
      <c r="K8370" s="346"/>
      <c r="L8370" s="348"/>
      <c r="M8370" s="346"/>
      <c r="N8370" s="346"/>
    </row>
    <row r="8371" spans="1:14" ht="20.100000000000001" customHeight="1">
      <c r="A8371" s="346"/>
      <c r="B8371" s="346"/>
      <c r="C8371" s="346"/>
      <c r="D8371" s="346"/>
      <c r="E8371" s="347"/>
      <c r="F8371" s="346"/>
      <c r="G8371" s="346"/>
      <c r="H8371" s="346"/>
      <c r="I8371" s="346"/>
      <c r="J8371" s="346"/>
      <c r="K8371" s="346"/>
      <c r="L8371" s="348"/>
      <c r="M8371" s="346"/>
      <c r="N8371" s="346"/>
    </row>
    <row r="8372" spans="1:14" ht="20.100000000000001" customHeight="1">
      <c r="A8372" s="346"/>
      <c r="B8372" s="346"/>
      <c r="C8372" s="346"/>
      <c r="D8372" s="346"/>
      <c r="E8372" s="347"/>
      <c r="F8372" s="346"/>
      <c r="G8372" s="346"/>
      <c r="H8372" s="346"/>
      <c r="I8372" s="346"/>
      <c r="J8372" s="346"/>
      <c r="K8372" s="346"/>
      <c r="L8372" s="348"/>
      <c r="M8372" s="346"/>
      <c r="N8372" s="346"/>
    </row>
    <row r="8373" spans="1:14" ht="20.100000000000001" customHeight="1">
      <c r="A8373" s="346"/>
      <c r="B8373" s="346"/>
      <c r="C8373" s="346"/>
      <c r="D8373" s="346"/>
      <c r="E8373" s="347"/>
      <c r="F8373" s="346"/>
      <c r="G8373" s="346"/>
      <c r="H8373" s="346"/>
      <c r="I8373" s="346"/>
      <c r="J8373" s="346"/>
      <c r="K8373" s="346"/>
      <c r="L8373" s="348"/>
      <c r="M8373" s="346"/>
      <c r="N8373" s="346"/>
    </row>
    <row r="8374" spans="1:14" ht="20.100000000000001" customHeight="1">
      <c r="A8374" s="346"/>
      <c r="B8374" s="346"/>
      <c r="C8374" s="346"/>
      <c r="D8374" s="346"/>
      <c r="E8374" s="347"/>
      <c r="F8374" s="346"/>
      <c r="G8374" s="346"/>
      <c r="H8374" s="346"/>
      <c r="I8374" s="346"/>
      <c r="J8374" s="346"/>
      <c r="K8374" s="346"/>
      <c r="L8374" s="348"/>
      <c r="M8374" s="346"/>
      <c r="N8374" s="346"/>
    </row>
    <row r="8375" spans="1:14" ht="20.100000000000001" customHeight="1">
      <c r="A8375" s="346"/>
      <c r="B8375" s="346"/>
      <c r="C8375" s="346"/>
      <c r="D8375" s="346"/>
      <c r="E8375" s="347"/>
      <c r="F8375" s="346"/>
      <c r="G8375" s="346"/>
      <c r="H8375" s="346"/>
      <c r="I8375" s="346"/>
      <c r="J8375" s="346"/>
      <c r="K8375" s="346"/>
      <c r="L8375" s="348"/>
      <c r="M8375" s="346"/>
      <c r="N8375" s="346"/>
    </row>
    <row r="8376" spans="1:14" ht="20.100000000000001" customHeight="1">
      <c r="A8376" s="346"/>
      <c r="B8376" s="346"/>
      <c r="C8376" s="346"/>
      <c r="D8376" s="346"/>
      <c r="E8376" s="347"/>
      <c r="F8376" s="346"/>
      <c r="G8376" s="346"/>
      <c r="H8376" s="346"/>
      <c r="I8376" s="346"/>
      <c r="J8376" s="346"/>
      <c r="K8376" s="346"/>
      <c r="L8376" s="348"/>
      <c r="M8376" s="346"/>
      <c r="N8376" s="346"/>
    </row>
    <row r="8377" spans="1:14" ht="20.100000000000001" customHeight="1">
      <c r="A8377" s="346"/>
      <c r="B8377" s="346"/>
      <c r="C8377" s="346"/>
      <c r="D8377" s="346"/>
      <c r="E8377" s="347"/>
      <c r="F8377" s="346"/>
      <c r="G8377" s="346"/>
      <c r="H8377" s="346"/>
      <c r="I8377" s="346"/>
      <c r="J8377" s="346"/>
      <c r="K8377" s="346"/>
      <c r="L8377" s="348"/>
      <c r="M8377" s="346"/>
      <c r="N8377" s="346"/>
    </row>
    <row r="8378" spans="1:14" ht="20.100000000000001" customHeight="1">
      <c r="A8378" s="346"/>
      <c r="B8378" s="346"/>
      <c r="C8378" s="346"/>
      <c r="D8378" s="346"/>
      <c r="E8378" s="347"/>
      <c r="F8378" s="346"/>
      <c r="G8378" s="346"/>
      <c r="H8378" s="346"/>
      <c r="I8378" s="346"/>
      <c r="J8378" s="346"/>
      <c r="K8378" s="346"/>
      <c r="L8378" s="348"/>
      <c r="M8378" s="346"/>
      <c r="N8378" s="346"/>
    </row>
    <row r="8379" spans="1:14" ht="20.100000000000001" customHeight="1">
      <c r="A8379" s="346"/>
      <c r="B8379" s="346"/>
      <c r="C8379" s="346"/>
      <c r="D8379" s="346"/>
      <c r="E8379" s="347"/>
      <c r="F8379" s="346"/>
      <c r="G8379" s="346"/>
      <c r="H8379" s="346"/>
      <c r="I8379" s="346"/>
      <c r="J8379" s="346"/>
      <c r="K8379" s="346"/>
      <c r="L8379" s="348"/>
      <c r="M8379" s="346"/>
      <c r="N8379" s="346"/>
    </row>
    <row r="8380" spans="1:14" ht="20.100000000000001" customHeight="1">
      <c r="A8380" s="346"/>
      <c r="B8380" s="346"/>
      <c r="C8380" s="346"/>
      <c r="D8380" s="346"/>
      <c r="E8380" s="347"/>
      <c r="F8380" s="346"/>
      <c r="G8380" s="346"/>
      <c r="H8380" s="346"/>
      <c r="I8380" s="346"/>
      <c r="J8380" s="346"/>
      <c r="K8380" s="346"/>
      <c r="L8380" s="348"/>
      <c r="M8380" s="346"/>
      <c r="N8380" s="346"/>
    </row>
    <row r="8381" spans="1:14" ht="20.100000000000001" customHeight="1">
      <c r="A8381" s="346"/>
      <c r="B8381" s="346"/>
      <c r="C8381" s="346"/>
      <c r="D8381" s="346"/>
      <c r="E8381" s="347"/>
      <c r="F8381" s="346"/>
      <c r="G8381" s="346"/>
      <c r="H8381" s="346"/>
      <c r="I8381" s="346"/>
      <c r="J8381" s="346"/>
      <c r="K8381" s="346"/>
      <c r="L8381" s="348"/>
      <c r="M8381" s="346"/>
      <c r="N8381" s="346"/>
    </row>
    <row r="8382" spans="1:14" ht="20.100000000000001" customHeight="1">
      <c r="A8382" s="346"/>
      <c r="B8382" s="346"/>
      <c r="C8382" s="346"/>
      <c r="D8382" s="346"/>
      <c r="E8382" s="346"/>
      <c r="F8382" s="346"/>
      <c r="G8382" s="346"/>
      <c r="H8382" s="346"/>
      <c r="I8382" s="346"/>
      <c r="J8382" s="346"/>
      <c r="K8382" s="346"/>
      <c r="L8382" s="348"/>
      <c r="M8382" s="346"/>
      <c r="N8382" s="346"/>
    </row>
    <row r="8383" spans="1:14" ht="20.100000000000001" customHeight="1">
      <c r="A8383" s="346"/>
      <c r="B8383" s="346"/>
      <c r="C8383" s="346"/>
      <c r="D8383" s="346"/>
      <c r="E8383" s="346"/>
      <c r="F8383" s="346"/>
      <c r="G8383" s="346"/>
      <c r="H8383" s="346"/>
      <c r="I8383" s="346"/>
      <c r="J8383" s="346"/>
      <c r="K8383" s="346"/>
      <c r="L8383" s="348"/>
      <c r="M8383" s="346"/>
      <c r="N8383" s="346"/>
    </row>
    <row r="8384" spans="1:14" ht="20.100000000000001" customHeight="1">
      <c r="A8384" s="346"/>
      <c r="B8384" s="346"/>
      <c r="C8384" s="346"/>
      <c r="D8384" s="346"/>
      <c r="E8384" s="346"/>
      <c r="F8384" s="346"/>
      <c r="G8384" s="346"/>
      <c r="H8384" s="346"/>
      <c r="I8384" s="346"/>
      <c r="J8384" s="346"/>
      <c r="K8384" s="346"/>
      <c r="L8384" s="348"/>
      <c r="M8384" s="346"/>
      <c r="N8384" s="346"/>
    </row>
    <row r="8385" spans="1:14" ht="20.100000000000001" customHeight="1">
      <c r="A8385" s="346"/>
      <c r="B8385" s="346"/>
      <c r="C8385" s="346"/>
      <c r="D8385" s="346"/>
      <c r="E8385" s="346"/>
      <c r="F8385" s="346"/>
      <c r="G8385" s="346"/>
      <c r="H8385" s="346"/>
      <c r="I8385" s="346"/>
      <c r="J8385" s="346"/>
      <c r="K8385" s="346"/>
      <c r="L8385" s="348"/>
      <c r="M8385" s="346"/>
      <c r="N8385" s="346"/>
    </row>
    <row r="8386" spans="1:14" ht="20.100000000000001" customHeight="1">
      <c r="A8386" s="346"/>
      <c r="B8386" s="346"/>
      <c r="C8386" s="346"/>
      <c r="D8386" s="346"/>
      <c r="E8386" s="346"/>
      <c r="F8386" s="346"/>
      <c r="G8386" s="346"/>
      <c r="H8386" s="346"/>
      <c r="I8386" s="346"/>
      <c r="J8386" s="346"/>
      <c r="K8386" s="346"/>
      <c r="L8386" s="348"/>
      <c r="M8386" s="346"/>
      <c r="N8386" s="346"/>
    </row>
    <row r="8387" spans="1:14" ht="20.100000000000001" customHeight="1">
      <c r="A8387" s="346"/>
      <c r="B8387" s="346"/>
      <c r="C8387" s="346"/>
      <c r="D8387" s="346"/>
      <c r="E8387" s="346"/>
      <c r="F8387" s="346"/>
      <c r="G8387" s="346"/>
      <c r="H8387" s="346"/>
      <c r="I8387" s="346"/>
      <c r="J8387" s="346"/>
      <c r="K8387" s="346"/>
      <c r="L8387" s="348"/>
      <c r="M8387" s="346"/>
      <c r="N8387" s="346"/>
    </row>
    <row r="8388" spans="1:14" ht="20.100000000000001" customHeight="1">
      <c r="A8388" s="346"/>
      <c r="B8388" s="346"/>
      <c r="C8388" s="346"/>
      <c r="D8388" s="346"/>
      <c r="E8388" s="346"/>
      <c r="F8388" s="346"/>
      <c r="G8388" s="346"/>
      <c r="H8388" s="346"/>
      <c r="I8388" s="346"/>
      <c r="J8388" s="346"/>
      <c r="K8388" s="346"/>
      <c r="L8388" s="348"/>
      <c r="M8388" s="346"/>
      <c r="N8388" s="346"/>
    </row>
    <row r="8389" spans="1:14" ht="20.100000000000001" customHeight="1">
      <c r="A8389" s="346"/>
      <c r="B8389" s="346"/>
      <c r="C8389" s="346"/>
      <c r="D8389" s="346"/>
      <c r="E8389" s="346"/>
      <c r="F8389" s="346"/>
      <c r="G8389" s="346"/>
      <c r="H8389" s="346"/>
      <c r="I8389" s="346"/>
      <c r="J8389" s="346"/>
      <c r="K8389" s="346"/>
      <c r="L8389" s="348"/>
      <c r="M8389" s="346"/>
      <c r="N8389" s="346"/>
    </row>
    <row r="8390" spans="1:14" ht="20.100000000000001" customHeight="1">
      <c r="A8390" s="346"/>
      <c r="B8390" s="346"/>
      <c r="C8390" s="346"/>
      <c r="D8390" s="346"/>
      <c r="E8390" s="346"/>
      <c r="F8390" s="346"/>
      <c r="G8390" s="346"/>
      <c r="H8390" s="346"/>
      <c r="I8390" s="346"/>
      <c r="J8390" s="346"/>
      <c r="K8390" s="346"/>
      <c r="L8390" s="348"/>
      <c r="M8390" s="346"/>
      <c r="N8390" s="346"/>
    </row>
    <row r="8391" spans="1:14" ht="20.100000000000001" customHeight="1">
      <c r="A8391" s="346"/>
      <c r="B8391" s="346"/>
      <c r="C8391" s="346"/>
      <c r="D8391" s="346"/>
      <c r="E8391" s="346"/>
      <c r="F8391" s="346"/>
      <c r="G8391" s="346"/>
      <c r="H8391" s="346"/>
      <c r="I8391" s="346"/>
      <c r="J8391" s="346"/>
      <c r="K8391" s="346"/>
      <c r="L8391" s="348"/>
      <c r="M8391" s="346"/>
      <c r="N8391" s="346"/>
    </row>
    <row r="8392" spans="1:14" ht="20.100000000000001" customHeight="1">
      <c r="A8392" s="346"/>
      <c r="B8392" s="346"/>
      <c r="C8392" s="346"/>
      <c r="D8392" s="346"/>
      <c r="E8392" s="346"/>
      <c r="F8392" s="346"/>
      <c r="G8392" s="346"/>
      <c r="H8392" s="346"/>
      <c r="I8392" s="346"/>
      <c r="J8392" s="346"/>
      <c r="K8392" s="346"/>
      <c r="L8392" s="348"/>
      <c r="M8392" s="346"/>
      <c r="N8392" s="346"/>
    </row>
    <row r="8393" spans="1:14" ht="20.100000000000001" customHeight="1">
      <c r="A8393" s="346"/>
      <c r="B8393" s="346"/>
      <c r="C8393" s="346"/>
      <c r="D8393" s="346"/>
      <c r="E8393" s="346"/>
      <c r="F8393" s="346"/>
      <c r="G8393" s="346"/>
      <c r="H8393" s="346"/>
      <c r="I8393" s="346"/>
      <c r="J8393" s="346"/>
      <c r="K8393" s="346"/>
      <c r="L8393" s="348"/>
      <c r="M8393" s="346"/>
      <c r="N8393" s="346"/>
    </row>
    <row r="8394" spans="1:14" ht="20.100000000000001" customHeight="1">
      <c r="A8394" s="346"/>
      <c r="B8394" s="346"/>
      <c r="C8394" s="346"/>
      <c r="D8394" s="346"/>
      <c r="E8394" s="346"/>
      <c r="F8394" s="346"/>
      <c r="G8394" s="346"/>
      <c r="H8394" s="346"/>
      <c r="I8394" s="346"/>
      <c r="J8394" s="346"/>
      <c r="K8394" s="346"/>
      <c r="L8394" s="348"/>
      <c r="M8394" s="346"/>
      <c r="N8394" s="346"/>
    </row>
    <row r="8395" spans="1:14" ht="20.100000000000001" customHeight="1">
      <c r="A8395" s="346"/>
      <c r="B8395" s="346"/>
      <c r="C8395" s="346"/>
      <c r="D8395" s="346"/>
      <c r="E8395" s="346"/>
      <c r="F8395" s="346"/>
      <c r="G8395" s="346"/>
      <c r="H8395" s="346"/>
      <c r="I8395" s="346"/>
      <c r="J8395" s="346"/>
      <c r="K8395" s="346"/>
      <c r="L8395" s="348"/>
      <c r="M8395" s="346"/>
      <c r="N8395" s="346"/>
    </row>
    <row r="8396" spans="1:14" ht="20.100000000000001" customHeight="1">
      <c r="A8396" s="346"/>
      <c r="B8396" s="346"/>
      <c r="C8396" s="346"/>
      <c r="D8396" s="346"/>
      <c r="E8396" s="346"/>
      <c r="F8396" s="346"/>
      <c r="G8396" s="346"/>
      <c r="H8396" s="346"/>
      <c r="I8396" s="346"/>
      <c r="J8396" s="346"/>
      <c r="K8396" s="346"/>
      <c r="L8396" s="348"/>
      <c r="M8396" s="346"/>
      <c r="N8396" s="346"/>
    </row>
    <row r="8397" spans="1:14" ht="20.100000000000001" customHeight="1">
      <c r="A8397" s="346"/>
      <c r="B8397" s="346"/>
      <c r="C8397" s="346"/>
      <c r="D8397" s="346"/>
      <c r="E8397" s="346"/>
      <c r="F8397" s="346"/>
      <c r="G8397" s="346"/>
      <c r="H8397" s="346"/>
      <c r="I8397" s="346"/>
      <c r="J8397" s="346"/>
      <c r="K8397" s="346"/>
      <c r="L8397" s="348"/>
      <c r="M8397" s="346"/>
      <c r="N8397" s="346"/>
    </row>
    <row r="8398" spans="1:14" ht="20.100000000000001" customHeight="1">
      <c r="A8398" s="346"/>
      <c r="B8398" s="346"/>
      <c r="C8398" s="346"/>
      <c r="D8398" s="346"/>
      <c r="E8398" s="346"/>
      <c r="F8398" s="346"/>
      <c r="G8398" s="346"/>
      <c r="H8398" s="346"/>
      <c r="I8398" s="346"/>
      <c r="J8398" s="346"/>
      <c r="K8398" s="346"/>
      <c r="L8398" s="348"/>
      <c r="M8398" s="346"/>
      <c r="N8398" s="346"/>
    </row>
    <row r="8399" spans="1:14" ht="20.100000000000001" customHeight="1">
      <c r="A8399" s="346"/>
      <c r="B8399" s="346"/>
      <c r="C8399" s="346"/>
      <c r="D8399" s="346"/>
      <c r="E8399" s="346"/>
      <c r="F8399" s="346"/>
      <c r="G8399" s="346"/>
      <c r="H8399" s="346"/>
      <c r="I8399" s="346"/>
      <c r="J8399" s="346"/>
      <c r="K8399" s="346"/>
      <c r="L8399" s="348"/>
      <c r="M8399" s="346"/>
      <c r="N8399" s="346"/>
    </row>
    <row r="8400" spans="1:14" ht="20.100000000000001" customHeight="1">
      <c r="A8400" s="346"/>
      <c r="B8400" s="346"/>
      <c r="C8400" s="346"/>
      <c r="D8400" s="346"/>
      <c r="E8400" s="346"/>
      <c r="F8400" s="346"/>
      <c r="G8400" s="346"/>
      <c r="H8400" s="346"/>
      <c r="I8400" s="346"/>
      <c r="J8400" s="346"/>
      <c r="K8400" s="346"/>
      <c r="L8400" s="348"/>
      <c r="M8400" s="346"/>
      <c r="N8400" s="346"/>
    </row>
    <row r="8401" spans="1:14" ht="20.100000000000001" customHeight="1">
      <c r="A8401" s="346"/>
      <c r="B8401" s="346"/>
      <c r="C8401" s="346"/>
      <c r="D8401" s="346"/>
      <c r="E8401" s="346"/>
      <c r="F8401" s="346"/>
      <c r="G8401" s="346"/>
      <c r="H8401" s="346"/>
      <c r="I8401" s="346"/>
      <c r="J8401" s="346"/>
      <c r="K8401" s="346"/>
      <c r="L8401" s="348"/>
      <c r="M8401" s="346"/>
      <c r="N8401" s="346"/>
    </row>
    <row r="8402" spans="1:14" ht="20.100000000000001" customHeight="1">
      <c r="A8402" s="346"/>
      <c r="B8402" s="346"/>
      <c r="C8402" s="346"/>
      <c r="D8402" s="346"/>
      <c r="E8402" s="346"/>
      <c r="F8402" s="346"/>
      <c r="G8402" s="346"/>
      <c r="H8402" s="346"/>
      <c r="I8402" s="346"/>
      <c r="J8402" s="346"/>
      <c r="K8402" s="346"/>
      <c r="L8402" s="348"/>
      <c r="M8402" s="346"/>
      <c r="N8402" s="346"/>
    </row>
    <row r="8403" spans="1:14" ht="20.100000000000001" customHeight="1">
      <c r="A8403" s="346"/>
      <c r="B8403" s="346"/>
      <c r="C8403" s="346"/>
      <c r="D8403" s="346"/>
      <c r="E8403" s="346"/>
      <c r="F8403" s="346"/>
      <c r="G8403" s="346"/>
      <c r="H8403" s="346"/>
      <c r="I8403" s="346"/>
      <c r="J8403" s="346"/>
      <c r="K8403" s="346"/>
      <c r="L8403" s="348"/>
      <c r="M8403" s="346"/>
      <c r="N8403" s="346"/>
    </row>
    <row r="8404" spans="1:14" ht="20.100000000000001" customHeight="1">
      <c r="A8404" s="346"/>
      <c r="B8404" s="346"/>
      <c r="C8404" s="346"/>
      <c r="D8404" s="346"/>
      <c r="E8404" s="346"/>
      <c r="F8404" s="346"/>
      <c r="G8404" s="346"/>
      <c r="H8404" s="346"/>
      <c r="I8404" s="346"/>
      <c r="J8404" s="346"/>
      <c r="K8404" s="346"/>
      <c r="L8404" s="348"/>
      <c r="M8404" s="346"/>
      <c r="N8404" s="346"/>
    </row>
    <row r="8405" spans="1:14" ht="20.100000000000001" customHeight="1">
      <c r="A8405" s="346"/>
      <c r="B8405" s="346"/>
      <c r="C8405" s="346"/>
      <c r="D8405" s="346"/>
      <c r="E8405" s="346"/>
      <c r="F8405" s="346"/>
      <c r="G8405" s="346"/>
      <c r="H8405" s="346"/>
      <c r="I8405" s="346"/>
      <c r="J8405" s="346"/>
      <c r="K8405" s="346"/>
      <c r="L8405" s="348"/>
      <c r="M8405" s="346"/>
      <c r="N8405" s="346"/>
    </row>
    <row r="8406" spans="1:14" ht="20.100000000000001" customHeight="1">
      <c r="A8406" s="346"/>
      <c r="B8406" s="346"/>
      <c r="C8406" s="346"/>
      <c r="D8406" s="346"/>
      <c r="E8406" s="346"/>
      <c r="F8406" s="346"/>
      <c r="G8406" s="346"/>
      <c r="H8406" s="346"/>
      <c r="I8406" s="346"/>
      <c r="J8406" s="346"/>
      <c r="K8406" s="346"/>
      <c r="L8406" s="348"/>
      <c r="M8406" s="346"/>
      <c r="N8406" s="346"/>
    </row>
    <row r="8407" spans="1:14" ht="20.100000000000001" customHeight="1">
      <c r="A8407" s="346"/>
      <c r="B8407" s="346"/>
      <c r="C8407" s="346"/>
      <c r="D8407" s="346"/>
      <c r="E8407" s="346"/>
      <c r="F8407" s="346"/>
      <c r="G8407" s="346"/>
      <c r="H8407" s="346"/>
      <c r="I8407" s="346"/>
      <c r="J8407" s="346"/>
      <c r="K8407" s="346"/>
      <c r="L8407" s="348"/>
      <c r="M8407" s="346"/>
      <c r="N8407" s="346"/>
    </row>
    <row r="8408" spans="1:14" ht="20.100000000000001" customHeight="1">
      <c r="A8408" s="346"/>
      <c r="B8408" s="346"/>
      <c r="C8408" s="346"/>
      <c r="D8408" s="346"/>
      <c r="E8408" s="346"/>
      <c r="F8408" s="346"/>
      <c r="G8408" s="346"/>
      <c r="H8408" s="346"/>
      <c r="I8408" s="346"/>
      <c r="J8408" s="346"/>
      <c r="K8408" s="346"/>
      <c r="L8408" s="348"/>
      <c r="M8408" s="346"/>
      <c r="N8408" s="346"/>
    </row>
    <row r="8409" spans="1:14" ht="20.100000000000001" customHeight="1">
      <c r="A8409" s="346"/>
      <c r="B8409" s="346"/>
      <c r="C8409" s="346"/>
      <c r="D8409" s="346"/>
      <c r="E8409" s="346"/>
      <c r="F8409" s="346"/>
      <c r="G8409" s="346"/>
      <c r="H8409" s="346"/>
      <c r="I8409" s="346"/>
      <c r="J8409" s="346"/>
      <c r="K8409" s="346"/>
      <c r="L8409" s="348"/>
      <c r="M8409" s="346"/>
      <c r="N8409" s="346"/>
    </row>
    <row r="8410" spans="1:14" ht="20.100000000000001" customHeight="1">
      <c r="A8410" s="346"/>
      <c r="B8410" s="346"/>
      <c r="C8410" s="346"/>
      <c r="D8410" s="346"/>
      <c r="E8410" s="346"/>
      <c r="F8410" s="346"/>
      <c r="G8410" s="346"/>
      <c r="H8410" s="346"/>
      <c r="I8410" s="346"/>
      <c r="J8410" s="346"/>
      <c r="K8410" s="346"/>
      <c r="L8410" s="348"/>
      <c r="M8410" s="346"/>
      <c r="N8410" s="346"/>
    </row>
    <row r="8411" spans="1:14" ht="20.100000000000001" customHeight="1">
      <c r="A8411" s="346"/>
      <c r="B8411" s="346"/>
      <c r="C8411" s="346"/>
      <c r="D8411" s="346"/>
      <c r="E8411" s="346"/>
      <c r="F8411" s="346"/>
      <c r="G8411" s="346"/>
      <c r="H8411" s="346"/>
      <c r="I8411" s="346"/>
      <c r="J8411" s="346"/>
      <c r="K8411" s="346"/>
      <c r="L8411" s="348"/>
      <c r="M8411" s="346"/>
      <c r="N8411" s="346"/>
    </row>
    <row r="8412" spans="1:14" ht="20.100000000000001" customHeight="1">
      <c r="A8412" s="346"/>
      <c r="B8412" s="346"/>
      <c r="C8412" s="346"/>
      <c r="D8412" s="346"/>
      <c r="E8412" s="346"/>
      <c r="F8412" s="346"/>
      <c r="G8412" s="346"/>
      <c r="H8412" s="346"/>
      <c r="I8412" s="346"/>
      <c r="J8412" s="346"/>
      <c r="K8412" s="346"/>
      <c r="L8412" s="348"/>
      <c r="M8412" s="346"/>
      <c r="N8412" s="346"/>
    </row>
    <row r="8413" spans="1:14" ht="20.100000000000001" customHeight="1">
      <c r="A8413" s="346"/>
      <c r="B8413" s="346"/>
      <c r="C8413" s="346"/>
      <c r="D8413" s="346"/>
      <c r="E8413" s="346"/>
      <c r="F8413" s="346"/>
      <c r="G8413" s="346"/>
      <c r="H8413" s="346"/>
      <c r="I8413" s="346"/>
      <c r="J8413" s="346"/>
      <c r="K8413" s="346"/>
      <c r="L8413" s="348"/>
      <c r="M8413" s="346"/>
      <c r="N8413" s="346"/>
    </row>
    <row r="8414" spans="1:14" ht="20.100000000000001" customHeight="1">
      <c r="A8414" s="346"/>
      <c r="B8414" s="346"/>
      <c r="C8414" s="346"/>
      <c r="D8414" s="346"/>
      <c r="E8414" s="346"/>
      <c r="F8414" s="346"/>
      <c r="G8414" s="346"/>
      <c r="H8414" s="346"/>
      <c r="I8414" s="346"/>
      <c r="J8414" s="346"/>
      <c r="K8414" s="346"/>
      <c r="L8414" s="348"/>
      <c r="M8414" s="346"/>
      <c r="N8414" s="346"/>
    </row>
    <row r="8415" spans="1:14" ht="20.100000000000001" customHeight="1">
      <c r="A8415" s="346"/>
      <c r="B8415" s="346"/>
      <c r="C8415" s="346"/>
      <c r="D8415" s="346"/>
      <c r="E8415" s="346"/>
      <c r="F8415" s="346"/>
      <c r="G8415" s="346"/>
      <c r="H8415" s="346"/>
      <c r="I8415" s="346"/>
      <c r="J8415" s="346"/>
      <c r="K8415" s="346"/>
      <c r="L8415" s="348"/>
      <c r="M8415" s="346"/>
      <c r="N8415" s="346"/>
    </row>
    <row r="8416" spans="1:14" ht="20.100000000000001" customHeight="1">
      <c r="A8416" s="346"/>
      <c r="B8416" s="346"/>
      <c r="C8416" s="346"/>
      <c r="D8416" s="346"/>
      <c r="E8416" s="346"/>
      <c r="F8416" s="346"/>
      <c r="G8416" s="346"/>
      <c r="H8416" s="346"/>
      <c r="I8416" s="346"/>
      <c r="J8416" s="346"/>
      <c r="K8416" s="346"/>
      <c r="L8416" s="348"/>
      <c r="M8416" s="346"/>
      <c r="N8416" s="346"/>
    </row>
    <row r="8417" spans="1:14" ht="20.100000000000001" customHeight="1">
      <c r="A8417" s="346"/>
      <c r="B8417" s="346"/>
      <c r="C8417" s="346"/>
      <c r="D8417" s="346"/>
      <c r="E8417" s="346"/>
      <c r="F8417" s="346"/>
      <c r="G8417" s="346"/>
      <c r="H8417" s="346"/>
      <c r="I8417" s="346"/>
      <c r="J8417" s="346"/>
      <c r="K8417" s="346"/>
      <c r="L8417" s="348"/>
      <c r="M8417" s="349"/>
      <c r="N8417" s="346"/>
    </row>
    <row r="8418" spans="1:14" ht="20.100000000000001" customHeight="1">
      <c r="A8418" s="346"/>
      <c r="B8418" s="346"/>
      <c r="C8418" s="346"/>
      <c r="D8418" s="346"/>
      <c r="E8418" s="346"/>
      <c r="F8418" s="346"/>
      <c r="G8418" s="346"/>
      <c r="H8418" s="346"/>
      <c r="I8418" s="346"/>
      <c r="J8418" s="346"/>
      <c r="K8418" s="346"/>
      <c r="L8418" s="348"/>
      <c r="M8418" s="346"/>
      <c r="N8418" s="346"/>
    </row>
    <row r="8419" spans="1:14" ht="20.100000000000001" customHeight="1">
      <c r="A8419" s="346"/>
      <c r="B8419" s="346"/>
      <c r="C8419" s="346"/>
      <c r="D8419" s="346"/>
      <c r="E8419" s="346"/>
      <c r="F8419" s="346"/>
      <c r="G8419" s="346"/>
      <c r="H8419" s="346"/>
      <c r="I8419" s="346"/>
      <c r="J8419" s="346"/>
      <c r="K8419" s="346"/>
      <c r="L8419" s="348"/>
      <c r="M8419" s="346"/>
      <c r="N8419" s="346"/>
    </row>
    <row r="8420" spans="1:14" ht="20.100000000000001" customHeight="1">
      <c r="A8420" s="346"/>
      <c r="B8420" s="346"/>
      <c r="C8420" s="346"/>
      <c r="D8420" s="346"/>
      <c r="E8420" s="346"/>
      <c r="F8420" s="346"/>
      <c r="G8420" s="346"/>
      <c r="H8420" s="346"/>
      <c r="I8420" s="346"/>
      <c r="J8420" s="346"/>
      <c r="K8420" s="346"/>
      <c r="L8420" s="348"/>
      <c r="M8420" s="346"/>
      <c r="N8420" s="346"/>
    </row>
    <row r="8421" spans="1:14" ht="20.100000000000001" customHeight="1">
      <c r="A8421" s="346"/>
      <c r="B8421" s="346"/>
      <c r="C8421" s="346"/>
      <c r="D8421" s="346"/>
      <c r="E8421" s="346"/>
      <c r="F8421" s="346"/>
      <c r="G8421" s="346"/>
      <c r="H8421" s="346"/>
      <c r="I8421" s="346"/>
      <c r="J8421" s="346"/>
      <c r="K8421" s="346"/>
      <c r="L8421" s="348"/>
      <c r="M8421" s="346"/>
      <c r="N8421" s="346"/>
    </row>
    <row r="8422" spans="1:14" ht="20.100000000000001" customHeight="1">
      <c r="A8422" s="346"/>
      <c r="B8422" s="346"/>
      <c r="C8422" s="346"/>
      <c r="D8422" s="346"/>
      <c r="E8422" s="346"/>
      <c r="F8422" s="346"/>
      <c r="G8422" s="346"/>
      <c r="H8422" s="346"/>
      <c r="I8422" s="346"/>
      <c r="J8422" s="346"/>
      <c r="K8422" s="346"/>
      <c r="L8422" s="348"/>
      <c r="M8422" s="346"/>
      <c r="N8422" s="346"/>
    </row>
    <row r="8423" spans="1:14" ht="20.100000000000001" customHeight="1">
      <c r="A8423" s="346"/>
      <c r="B8423" s="346"/>
      <c r="C8423" s="346"/>
      <c r="D8423" s="346"/>
      <c r="E8423" s="346"/>
      <c r="F8423" s="346"/>
      <c r="G8423" s="346"/>
      <c r="H8423" s="346"/>
      <c r="I8423" s="346"/>
      <c r="J8423" s="346"/>
      <c r="K8423" s="346"/>
      <c r="L8423" s="348"/>
      <c r="M8423" s="346"/>
      <c r="N8423" s="346"/>
    </row>
    <row r="8424" spans="1:14" ht="20.100000000000001" customHeight="1">
      <c r="A8424" s="346"/>
      <c r="B8424" s="346"/>
      <c r="C8424" s="346"/>
      <c r="D8424" s="346"/>
      <c r="E8424" s="346"/>
      <c r="F8424" s="346"/>
      <c r="G8424" s="346"/>
      <c r="H8424" s="346"/>
      <c r="I8424" s="346"/>
      <c r="J8424" s="346"/>
      <c r="K8424" s="346"/>
      <c r="L8424" s="348"/>
      <c r="M8424" s="346"/>
      <c r="N8424" s="346"/>
    </row>
    <row r="8425" spans="1:14" ht="20.100000000000001" customHeight="1">
      <c r="A8425" s="346"/>
      <c r="B8425" s="346"/>
      <c r="C8425" s="346"/>
      <c r="D8425" s="346"/>
      <c r="E8425" s="346"/>
      <c r="F8425" s="346"/>
      <c r="G8425" s="346"/>
      <c r="H8425" s="346"/>
      <c r="I8425" s="346"/>
      <c r="J8425" s="346"/>
      <c r="K8425" s="346"/>
      <c r="L8425" s="348"/>
      <c r="M8425" s="346"/>
      <c r="N8425" s="346"/>
    </row>
    <row r="8426" spans="1:14" ht="20.100000000000001" customHeight="1">
      <c r="A8426" s="346"/>
      <c r="B8426" s="346"/>
      <c r="C8426" s="346"/>
      <c r="D8426" s="346"/>
      <c r="E8426" s="346"/>
      <c r="F8426" s="346"/>
      <c r="G8426" s="346"/>
      <c r="H8426" s="346"/>
      <c r="I8426" s="346"/>
      <c r="J8426" s="346"/>
      <c r="K8426" s="346"/>
      <c r="L8426" s="348"/>
      <c r="M8426" s="346"/>
      <c r="N8426" s="346"/>
    </row>
    <row r="8427" spans="1:14" ht="20.100000000000001" customHeight="1">
      <c r="A8427" s="346"/>
      <c r="B8427" s="346"/>
      <c r="C8427" s="346"/>
      <c r="D8427" s="346"/>
      <c r="E8427" s="346"/>
      <c r="F8427" s="346"/>
      <c r="G8427" s="346"/>
      <c r="H8427" s="346"/>
      <c r="I8427" s="346"/>
      <c r="J8427" s="346"/>
      <c r="K8427" s="346"/>
      <c r="L8427" s="348"/>
      <c r="M8427" s="346"/>
      <c r="N8427" s="346"/>
    </row>
    <row r="8428" spans="1:14" ht="20.100000000000001" customHeight="1">
      <c r="A8428" s="346"/>
      <c r="B8428" s="346"/>
      <c r="C8428" s="346"/>
      <c r="D8428" s="346"/>
      <c r="E8428" s="346"/>
      <c r="F8428" s="346"/>
      <c r="G8428" s="346"/>
      <c r="H8428" s="346"/>
      <c r="I8428" s="346"/>
      <c r="J8428" s="346"/>
      <c r="K8428" s="346"/>
      <c r="L8428" s="348"/>
      <c r="M8428" s="346"/>
      <c r="N8428" s="346"/>
    </row>
    <row r="8429" spans="1:14" ht="20.100000000000001" customHeight="1">
      <c r="A8429" s="346"/>
      <c r="B8429" s="346"/>
      <c r="C8429" s="346"/>
      <c r="D8429" s="346"/>
      <c r="E8429" s="346"/>
      <c r="F8429" s="346"/>
      <c r="G8429" s="346"/>
      <c r="H8429" s="346"/>
      <c r="I8429" s="346"/>
      <c r="J8429" s="346"/>
      <c r="K8429" s="346"/>
      <c r="L8429" s="348"/>
      <c r="M8429" s="346"/>
      <c r="N8429" s="346"/>
    </row>
    <row r="8430" spans="1:14" ht="20.100000000000001" customHeight="1">
      <c r="A8430" s="346"/>
      <c r="B8430" s="346"/>
      <c r="C8430" s="346"/>
      <c r="D8430" s="346"/>
      <c r="E8430" s="346"/>
      <c r="F8430" s="346"/>
      <c r="G8430" s="346"/>
      <c r="H8430" s="346"/>
      <c r="I8430" s="346"/>
      <c r="J8430" s="346"/>
      <c r="K8430" s="346"/>
      <c r="L8430" s="348"/>
      <c r="M8430" s="346"/>
      <c r="N8430" s="346"/>
    </row>
    <row r="8431" spans="1:14" ht="20.100000000000001" customHeight="1">
      <c r="A8431" s="346"/>
      <c r="B8431" s="346"/>
      <c r="C8431" s="346"/>
      <c r="D8431" s="346"/>
      <c r="E8431" s="346"/>
      <c r="F8431" s="346"/>
      <c r="G8431" s="346"/>
      <c r="H8431" s="346"/>
      <c r="I8431" s="346"/>
      <c r="J8431" s="346"/>
      <c r="K8431" s="346"/>
      <c r="L8431" s="348"/>
      <c r="M8431" s="346"/>
      <c r="N8431" s="346"/>
    </row>
    <row r="8432" spans="1:14" ht="20.100000000000001" customHeight="1">
      <c r="A8432" s="346"/>
      <c r="B8432" s="346"/>
      <c r="C8432" s="346"/>
      <c r="D8432" s="346"/>
      <c r="E8432" s="346"/>
      <c r="F8432" s="346"/>
      <c r="G8432" s="346"/>
      <c r="H8432" s="346"/>
      <c r="I8432" s="346"/>
      <c r="J8432" s="346"/>
      <c r="K8432" s="346"/>
      <c r="L8432" s="348"/>
      <c r="M8432" s="346"/>
      <c r="N8432" s="346"/>
    </row>
    <row r="8433" spans="1:14" ht="20.100000000000001" customHeight="1">
      <c r="A8433" s="346"/>
      <c r="B8433" s="346"/>
      <c r="C8433" s="346"/>
      <c r="D8433" s="346"/>
      <c r="E8433" s="346"/>
      <c r="F8433" s="346"/>
      <c r="G8433" s="346"/>
      <c r="H8433" s="346"/>
      <c r="I8433" s="346"/>
      <c r="J8433" s="346"/>
      <c r="K8433" s="346"/>
      <c r="L8433" s="348"/>
      <c r="M8433" s="346"/>
      <c r="N8433" s="346"/>
    </row>
    <row r="8434" spans="1:14" ht="20.100000000000001" customHeight="1">
      <c r="A8434" s="346"/>
      <c r="B8434" s="346"/>
      <c r="C8434" s="346"/>
      <c r="D8434" s="346"/>
      <c r="E8434" s="346"/>
      <c r="F8434" s="346"/>
      <c r="G8434" s="346"/>
      <c r="H8434" s="346"/>
      <c r="I8434" s="346"/>
      <c r="J8434" s="346"/>
      <c r="K8434" s="346"/>
      <c r="L8434" s="348"/>
      <c r="M8434" s="346"/>
      <c r="N8434" s="346"/>
    </row>
    <row r="8435" spans="1:14" ht="20.100000000000001" customHeight="1">
      <c r="A8435" s="346"/>
      <c r="B8435" s="346"/>
      <c r="C8435" s="346"/>
      <c r="D8435" s="346"/>
      <c r="E8435" s="346"/>
      <c r="F8435" s="346"/>
      <c r="G8435" s="346"/>
      <c r="H8435" s="346"/>
      <c r="I8435" s="346"/>
      <c r="J8435" s="346"/>
      <c r="K8435" s="346"/>
      <c r="L8435" s="348"/>
      <c r="M8435" s="346"/>
      <c r="N8435" s="346"/>
    </row>
    <row r="8436" spans="1:14" ht="20.100000000000001" customHeight="1">
      <c r="A8436" s="346"/>
      <c r="B8436" s="346"/>
      <c r="C8436" s="346"/>
      <c r="D8436" s="346"/>
      <c r="E8436" s="346"/>
      <c r="F8436" s="346"/>
      <c r="G8436" s="346"/>
      <c r="H8436" s="346"/>
      <c r="I8436" s="346"/>
      <c r="J8436" s="346"/>
      <c r="K8436" s="346"/>
      <c r="L8436" s="348"/>
      <c r="M8436" s="346"/>
      <c r="N8436" s="346"/>
    </row>
    <row r="8437" spans="1:14" ht="20.100000000000001" customHeight="1">
      <c r="A8437" s="346"/>
      <c r="B8437" s="346"/>
      <c r="C8437" s="346"/>
      <c r="D8437" s="346"/>
      <c r="E8437" s="346"/>
      <c r="F8437" s="346"/>
      <c r="G8437" s="346"/>
      <c r="H8437" s="346"/>
      <c r="I8437" s="346"/>
      <c r="J8437" s="346"/>
      <c r="K8437" s="346"/>
      <c r="L8437" s="348"/>
      <c r="M8437" s="346"/>
      <c r="N8437" s="346"/>
    </row>
    <row r="8438" spans="1:14" ht="20.100000000000001" customHeight="1">
      <c r="A8438" s="346"/>
      <c r="B8438" s="346"/>
      <c r="C8438" s="346"/>
      <c r="D8438" s="346"/>
      <c r="E8438" s="346"/>
      <c r="F8438" s="346"/>
      <c r="G8438" s="346"/>
      <c r="H8438" s="346"/>
      <c r="I8438" s="346"/>
      <c r="J8438" s="346"/>
      <c r="K8438" s="346"/>
      <c r="L8438" s="348"/>
      <c r="M8438" s="346"/>
      <c r="N8438" s="346"/>
    </row>
    <row r="8439" spans="1:14" ht="20.100000000000001" customHeight="1">
      <c r="A8439" s="346"/>
      <c r="B8439" s="346"/>
      <c r="C8439" s="346"/>
      <c r="D8439" s="346"/>
      <c r="E8439" s="346"/>
      <c r="F8439" s="346"/>
      <c r="G8439" s="346"/>
      <c r="H8439" s="346"/>
      <c r="I8439" s="346"/>
      <c r="J8439" s="346"/>
      <c r="K8439" s="346"/>
      <c r="L8439" s="348"/>
      <c r="M8439" s="346"/>
      <c r="N8439" s="346"/>
    </row>
    <row r="8440" spans="1:14" ht="20.100000000000001" customHeight="1">
      <c r="A8440" s="346"/>
      <c r="B8440" s="346"/>
      <c r="C8440" s="346"/>
      <c r="D8440" s="346"/>
      <c r="E8440" s="346"/>
      <c r="F8440" s="346"/>
      <c r="G8440" s="346"/>
      <c r="H8440" s="346"/>
      <c r="I8440" s="346"/>
      <c r="J8440" s="346"/>
      <c r="K8440" s="346"/>
      <c r="L8440" s="348"/>
      <c r="M8440" s="346"/>
      <c r="N8440" s="346"/>
    </row>
    <row r="8441" spans="1:14" ht="20.100000000000001" customHeight="1">
      <c r="A8441" s="346"/>
      <c r="B8441" s="346"/>
      <c r="C8441" s="346"/>
      <c r="D8441" s="346"/>
      <c r="E8441" s="346"/>
      <c r="F8441" s="346"/>
      <c r="G8441" s="346"/>
      <c r="H8441" s="346"/>
      <c r="I8441" s="346"/>
      <c r="J8441" s="346"/>
      <c r="K8441" s="346"/>
      <c r="L8441" s="348"/>
      <c r="M8441" s="346"/>
      <c r="N8441" s="346"/>
    </row>
    <row r="8442" spans="1:14" ht="20.100000000000001" customHeight="1">
      <c r="A8442" s="346"/>
      <c r="B8442" s="346"/>
      <c r="C8442" s="346"/>
      <c r="D8442" s="346"/>
      <c r="E8442" s="346"/>
      <c r="F8442" s="346"/>
      <c r="G8442" s="346"/>
      <c r="H8442" s="346"/>
      <c r="I8442" s="346"/>
      <c r="J8442" s="346"/>
      <c r="K8442" s="346"/>
      <c r="L8442" s="348"/>
      <c r="M8442" s="346"/>
      <c r="N8442" s="346"/>
    </row>
    <row r="8443" spans="1:14" ht="20.100000000000001" customHeight="1">
      <c r="A8443" s="346"/>
      <c r="B8443" s="346"/>
      <c r="C8443" s="346"/>
      <c r="D8443" s="346"/>
      <c r="E8443" s="346"/>
      <c r="F8443" s="346"/>
      <c r="G8443" s="346"/>
      <c r="H8443" s="346"/>
      <c r="I8443" s="346"/>
      <c r="J8443" s="346"/>
      <c r="K8443" s="346"/>
      <c r="L8443" s="348"/>
      <c r="M8443" s="346"/>
      <c r="N8443" s="346"/>
    </row>
    <row r="8444" spans="1:14" ht="20.100000000000001" customHeight="1">
      <c r="A8444" s="346"/>
      <c r="B8444" s="346"/>
      <c r="C8444" s="346"/>
      <c r="D8444" s="346"/>
      <c r="E8444" s="346"/>
      <c r="F8444" s="346"/>
      <c r="G8444" s="346"/>
      <c r="H8444" s="346"/>
      <c r="I8444" s="346"/>
      <c r="J8444" s="346"/>
      <c r="K8444" s="346"/>
      <c r="L8444" s="348"/>
      <c r="M8444" s="346"/>
      <c r="N8444" s="346"/>
    </row>
    <row r="8445" spans="1:14" ht="20.100000000000001" customHeight="1">
      <c r="A8445" s="346"/>
      <c r="B8445" s="346"/>
      <c r="C8445" s="346"/>
      <c r="D8445" s="346"/>
      <c r="E8445" s="346"/>
      <c r="F8445" s="346"/>
      <c r="G8445" s="346"/>
      <c r="H8445" s="346"/>
      <c r="I8445" s="346"/>
      <c r="J8445" s="346"/>
      <c r="K8445" s="346"/>
      <c r="L8445" s="348"/>
      <c r="M8445" s="346"/>
      <c r="N8445" s="346"/>
    </row>
    <row r="8446" spans="1:14" ht="20.100000000000001" customHeight="1">
      <c r="A8446" s="346"/>
      <c r="B8446" s="346"/>
      <c r="C8446" s="346"/>
      <c r="D8446" s="346"/>
      <c r="E8446" s="346"/>
      <c r="F8446" s="346"/>
      <c r="G8446" s="346"/>
      <c r="H8446" s="346"/>
      <c r="I8446" s="346"/>
      <c r="J8446" s="346"/>
      <c r="K8446" s="346"/>
      <c r="L8446" s="348"/>
      <c r="M8446" s="346"/>
      <c r="N8446" s="346"/>
    </row>
    <row r="8447" spans="1:14" ht="20.100000000000001" customHeight="1">
      <c r="A8447" s="346"/>
      <c r="B8447" s="346"/>
      <c r="C8447" s="346"/>
      <c r="D8447" s="346"/>
      <c r="E8447" s="346"/>
      <c r="F8447" s="346"/>
      <c r="G8447" s="346"/>
      <c r="H8447" s="346"/>
      <c r="I8447" s="346"/>
      <c r="J8447" s="346"/>
      <c r="K8447" s="346"/>
      <c r="L8447" s="348"/>
      <c r="M8447" s="346"/>
      <c r="N8447" s="346"/>
    </row>
    <row r="8448" spans="1:14" ht="20.100000000000001" customHeight="1">
      <c r="A8448" s="346"/>
      <c r="B8448" s="346"/>
      <c r="C8448" s="346"/>
      <c r="D8448" s="346"/>
      <c r="E8448" s="346"/>
      <c r="F8448" s="346"/>
      <c r="G8448" s="346"/>
      <c r="H8448" s="346"/>
      <c r="I8448" s="346"/>
      <c r="J8448" s="346"/>
      <c r="K8448" s="346"/>
      <c r="L8448" s="348"/>
      <c r="M8448" s="346"/>
      <c r="N8448" s="346"/>
    </row>
    <row r="8449" spans="1:14" ht="20.100000000000001" customHeight="1">
      <c r="A8449" s="346"/>
      <c r="B8449" s="346"/>
      <c r="C8449" s="346"/>
      <c r="D8449" s="346"/>
      <c r="E8449" s="346"/>
      <c r="F8449" s="346"/>
      <c r="G8449" s="346"/>
      <c r="H8449" s="346"/>
      <c r="I8449" s="346"/>
      <c r="J8449" s="346"/>
      <c r="K8449" s="346"/>
      <c r="L8449" s="348"/>
      <c r="M8449" s="346"/>
      <c r="N8449" s="346"/>
    </row>
    <row r="8450" spans="1:14" ht="20.100000000000001" customHeight="1">
      <c r="A8450" s="346"/>
      <c r="B8450" s="346"/>
      <c r="C8450" s="346"/>
      <c r="D8450" s="346"/>
      <c r="E8450" s="346"/>
      <c r="F8450" s="346"/>
      <c r="G8450" s="346"/>
      <c r="H8450" s="346"/>
      <c r="I8450" s="346"/>
      <c r="J8450" s="346"/>
      <c r="K8450" s="346"/>
      <c r="L8450" s="348"/>
      <c r="M8450" s="346"/>
      <c r="N8450" s="346"/>
    </row>
    <row r="8451" spans="1:14" ht="20.100000000000001" customHeight="1">
      <c r="A8451" s="346"/>
      <c r="B8451" s="346"/>
      <c r="C8451" s="346"/>
      <c r="D8451" s="346"/>
      <c r="E8451" s="346"/>
      <c r="F8451" s="346"/>
      <c r="G8451" s="346"/>
      <c r="H8451" s="346"/>
      <c r="I8451" s="346"/>
      <c r="J8451" s="346"/>
      <c r="K8451" s="346"/>
      <c r="L8451" s="348"/>
      <c r="M8451" s="346"/>
      <c r="N8451" s="346"/>
    </row>
    <row r="8452" spans="1:14" ht="20.100000000000001" customHeight="1">
      <c r="A8452" s="346"/>
      <c r="B8452" s="346"/>
      <c r="C8452" s="346"/>
      <c r="D8452" s="346"/>
      <c r="E8452" s="346"/>
      <c r="F8452" s="346"/>
      <c r="G8452" s="346"/>
      <c r="H8452" s="346"/>
      <c r="I8452" s="346"/>
      <c r="J8452" s="346"/>
      <c r="K8452" s="346"/>
      <c r="L8452" s="348"/>
      <c r="M8452" s="346"/>
      <c r="N8452" s="346"/>
    </row>
    <row r="8453" spans="1:14" ht="20.100000000000001" customHeight="1">
      <c r="A8453" s="346"/>
      <c r="B8453" s="346"/>
      <c r="C8453" s="346"/>
      <c r="D8453" s="346"/>
      <c r="E8453" s="346"/>
      <c r="F8453" s="346"/>
      <c r="G8453" s="346"/>
      <c r="H8453" s="346"/>
      <c r="I8453" s="346"/>
      <c r="J8453" s="346"/>
      <c r="K8453" s="346"/>
      <c r="L8453" s="348"/>
      <c r="M8453" s="346"/>
      <c r="N8453" s="346"/>
    </row>
    <row r="8454" spans="1:14" ht="20.100000000000001" customHeight="1">
      <c r="A8454" s="346"/>
      <c r="B8454" s="346"/>
      <c r="C8454" s="346"/>
      <c r="D8454" s="346"/>
      <c r="E8454" s="346"/>
      <c r="F8454" s="346"/>
      <c r="G8454" s="346"/>
      <c r="H8454" s="346"/>
      <c r="I8454" s="346"/>
      <c r="J8454" s="346"/>
      <c r="K8454" s="346"/>
      <c r="L8454" s="348"/>
      <c r="M8454" s="346"/>
      <c r="N8454" s="346"/>
    </row>
    <row r="8455" spans="1:14" ht="20.100000000000001" customHeight="1">
      <c r="A8455" s="346"/>
      <c r="B8455" s="346"/>
      <c r="C8455" s="346"/>
      <c r="D8455" s="346"/>
      <c r="E8455" s="346"/>
      <c r="F8455" s="346"/>
      <c r="G8455" s="346"/>
      <c r="H8455" s="346"/>
      <c r="I8455" s="346"/>
      <c r="J8455" s="346"/>
      <c r="K8455" s="346"/>
      <c r="L8455" s="348"/>
      <c r="M8455" s="346"/>
      <c r="N8455" s="346"/>
    </row>
    <row r="8456" spans="1:14" ht="20.100000000000001" customHeight="1">
      <c r="A8456" s="346"/>
      <c r="B8456" s="346"/>
      <c r="C8456" s="346"/>
      <c r="D8456" s="346"/>
      <c r="E8456" s="346"/>
      <c r="F8456" s="346"/>
      <c r="G8456" s="346"/>
      <c r="H8456" s="346"/>
      <c r="I8456" s="346"/>
      <c r="J8456" s="346"/>
      <c r="K8456" s="346"/>
      <c r="L8456" s="348"/>
      <c r="M8456" s="346"/>
      <c r="N8456" s="346"/>
    </row>
    <row r="8457" spans="1:14" ht="20.100000000000001" customHeight="1">
      <c r="A8457" s="346"/>
      <c r="B8457" s="346"/>
      <c r="C8457" s="346"/>
      <c r="D8457" s="346"/>
      <c r="E8457" s="346"/>
      <c r="F8457" s="346"/>
      <c r="G8457" s="346"/>
      <c r="H8457" s="346"/>
      <c r="I8457" s="346"/>
      <c r="J8457" s="346"/>
      <c r="K8457" s="346"/>
      <c r="L8457" s="348"/>
      <c r="M8457" s="346"/>
      <c r="N8457" s="346"/>
    </row>
    <row r="8458" spans="1:14" ht="20.100000000000001" customHeight="1">
      <c r="A8458" s="346"/>
      <c r="B8458" s="346"/>
      <c r="C8458" s="346"/>
      <c r="D8458" s="346"/>
      <c r="E8458" s="346"/>
      <c r="F8458" s="346"/>
      <c r="G8458" s="346"/>
      <c r="H8458" s="346"/>
      <c r="I8458" s="346"/>
      <c r="J8458" s="346"/>
      <c r="K8458" s="346"/>
      <c r="L8458" s="348"/>
      <c r="M8458" s="346"/>
      <c r="N8458" s="346"/>
    </row>
    <row r="8459" spans="1:14" ht="20.100000000000001" customHeight="1">
      <c r="A8459" s="346"/>
      <c r="B8459" s="346"/>
      <c r="C8459" s="346"/>
      <c r="D8459" s="346"/>
      <c r="E8459" s="346"/>
      <c r="F8459" s="346"/>
      <c r="G8459" s="346"/>
      <c r="H8459" s="346"/>
      <c r="I8459" s="346"/>
      <c r="J8459" s="346"/>
      <c r="K8459" s="346"/>
      <c r="L8459" s="348"/>
      <c r="M8459" s="346"/>
      <c r="N8459" s="346"/>
    </row>
    <row r="8460" spans="1:14" ht="20.100000000000001" customHeight="1">
      <c r="A8460" s="346"/>
      <c r="B8460" s="346"/>
      <c r="C8460" s="346"/>
      <c r="D8460" s="346"/>
      <c r="E8460" s="346"/>
      <c r="F8460" s="346"/>
      <c r="G8460" s="346"/>
      <c r="H8460" s="346"/>
      <c r="I8460" s="346"/>
      <c r="J8460" s="346"/>
      <c r="K8460" s="346"/>
      <c r="L8460" s="348"/>
      <c r="M8460" s="346"/>
      <c r="N8460" s="346"/>
    </row>
    <row r="8461" spans="1:14" ht="20.100000000000001" customHeight="1">
      <c r="A8461" s="346"/>
      <c r="B8461" s="346"/>
      <c r="C8461" s="346"/>
      <c r="D8461" s="346"/>
      <c r="E8461" s="346"/>
      <c r="F8461" s="346"/>
      <c r="G8461" s="346"/>
      <c r="H8461" s="346"/>
      <c r="I8461" s="346"/>
      <c r="J8461" s="346"/>
      <c r="K8461" s="346"/>
      <c r="L8461" s="348"/>
      <c r="M8461" s="346"/>
      <c r="N8461" s="346"/>
    </row>
    <row r="8462" spans="1:14" ht="20.100000000000001" customHeight="1">
      <c r="A8462" s="346"/>
      <c r="B8462" s="346"/>
      <c r="C8462" s="346"/>
      <c r="D8462" s="346"/>
      <c r="E8462" s="346"/>
      <c r="F8462" s="346"/>
      <c r="G8462" s="346"/>
      <c r="H8462" s="346"/>
      <c r="I8462" s="346"/>
      <c r="J8462" s="346"/>
      <c r="K8462" s="346"/>
      <c r="L8462" s="348"/>
      <c r="M8462" s="346"/>
      <c r="N8462" s="346"/>
    </row>
    <row r="8463" spans="1:14" ht="20.100000000000001" customHeight="1">
      <c r="A8463" s="346"/>
      <c r="B8463" s="346"/>
      <c r="C8463" s="346"/>
      <c r="D8463" s="346"/>
      <c r="E8463" s="346"/>
      <c r="F8463" s="346"/>
      <c r="G8463" s="346"/>
      <c r="H8463" s="346"/>
      <c r="I8463" s="346"/>
      <c r="J8463" s="346"/>
      <c r="K8463" s="346"/>
      <c r="L8463" s="348"/>
      <c r="M8463" s="346"/>
      <c r="N8463" s="346"/>
    </row>
    <row r="8464" spans="1:14" ht="20.100000000000001" customHeight="1">
      <c r="A8464" s="346"/>
      <c r="B8464" s="346"/>
      <c r="C8464" s="346"/>
      <c r="D8464" s="346"/>
      <c r="E8464" s="346"/>
      <c r="F8464" s="346"/>
      <c r="G8464" s="346"/>
      <c r="H8464" s="346"/>
      <c r="I8464" s="346"/>
      <c r="J8464" s="346"/>
      <c r="K8464" s="346"/>
      <c r="L8464" s="348"/>
      <c r="M8464" s="346"/>
      <c r="N8464" s="346"/>
    </row>
    <row r="8465" spans="1:14" ht="20.100000000000001" customHeight="1">
      <c r="A8465" s="346"/>
      <c r="B8465" s="346"/>
      <c r="C8465" s="346"/>
      <c r="D8465" s="346"/>
      <c r="E8465" s="347"/>
      <c r="F8465" s="346"/>
      <c r="G8465" s="346"/>
      <c r="H8465" s="346"/>
      <c r="I8465" s="346"/>
      <c r="J8465" s="346"/>
      <c r="K8465" s="346"/>
      <c r="L8465" s="348"/>
      <c r="M8465" s="346"/>
      <c r="N8465" s="346"/>
    </row>
    <row r="8466" spans="1:14" ht="20.100000000000001" customHeight="1">
      <c r="A8466" s="346"/>
      <c r="B8466" s="346"/>
      <c r="C8466" s="346"/>
      <c r="D8466" s="346"/>
      <c r="E8466" s="346"/>
      <c r="F8466" s="346"/>
      <c r="G8466" s="346"/>
      <c r="H8466" s="346"/>
      <c r="I8466" s="346"/>
      <c r="J8466" s="346"/>
      <c r="K8466" s="346"/>
      <c r="L8466" s="348"/>
      <c r="M8466" s="346"/>
      <c r="N8466" s="346"/>
    </row>
    <row r="8467" spans="1:14" ht="20.100000000000001" customHeight="1">
      <c r="A8467" s="346"/>
      <c r="B8467" s="346"/>
      <c r="C8467" s="346"/>
      <c r="D8467" s="346"/>
      <c r="E8467" s="346"/>
      <c r="F8467" s="346"/>
      <c r="G8467" s="346"/>
      <c r="H8467" s="346"/>
      <c r="I8467" s="346"/>
      <c r="J8467" s="346"/>
      <c r="K8467" s="346"/>
      <c r="L8467" s="348"/>
      <c r="M8467" s="346"/>
      <c r="N8467" s="346"/>
    </row>
    <row r="8468" spans="1:14" ht="20.100000000000001" customHeight="1">
      <c r="A8468" s="346"/>
      <c r="B8468" s="346"/>
      <c r="C8468" s="346"/>
      <c r="D8468" s="346"/>
      <c r="E8468" s="346"/>
      <c r="F8468" s="346"/>
      <c r="G8468" s="346"/>
      <c r="H8468" s="346"/>
      <c r="I8468" s="346"/>
      <c r="J8468" s="346"/>
      <c r="K8468" s="346"/>
      <c r="L8468" s="348"/>
      <c r="M8468" s="346"/>
      <c r="N8468" s="346"/>
    </row>
    <row r="8469" spans="1:14" ht="20.100000000000001" customHeight="1">
      <c r="A8469" s="346"/>
      <c r="B8469" s="346"/>
      <c r="C8469" s="346"/>
      <c r="D8469" s="346"/>
      <c r="E8469" s="346"/>
      <c r="F8469" s="346"/>
      <c r="G8469" s="346"/>
      <c r="H8469" s="346"/>
      <c r="I8469" s="346"/>
      <c r="J8469" s="346"/>
      <c r="K8469" s="346"/>
      <c r="L8469" s="348"/>
      <c r="M8469" s="346"/>
      <c r="N8469" s="346"/>
    </row>
    <row r="8470" spans="1:14" ht="20.100000000000001" customHeight="1">
      <c r="A8470" s="346"/>
      <c r="B8470" s="346"/>
      <c r="C8470" s="346"/>
      <c r="D8470" s="346"/>
      <c r="E8470" s="346"/>
      <c r="F8470" s="346"/>
      <c r="G8470" s="346"/>
      <c r="H8470" s="346"/>
      <c r="I8470" s="346"/>
      <c r="J8470" s="346"/>
      <c r="K8470" s="346"/>
      <c r="L8470" s="348"/>
      <c r="M8470" s="346"/>
      <c r="N8470" s="346"/>
    </row>
    <row r="8471" spans="1:14" ht="20.100000000000001" customHeight="1">
      <c r="A8471" s="346"/>
      <c r="B8471" s="346"/>
      <c r="C8471" s="346"/>
      <c r="D8471" s="346"/>
      <c r="E8471" s="346"/>
      <c r="F8471" s="346"/>
      <c r="G8471" s="346"/>
      <c r="H8471" s="346"/>
      <c r="I8471" s="346"/>
      <c r="J8471" s="346"/>
      <c r="K8471" s="346"/>
      <c r="L8471" s="348"/>
      <c r="M8471" s="346"/>
      <c r="N8471" s="346"/>
    </row>
    <row r="8472" spans="1:14" ht="20.100000000000001" customHeight="1">
      <c r="A8472" s="346"/>
      <c r="B8472" s="346"/>
      <c r="C8472" s="346"/>
      <c r="D8472" s="346"/>
      <c r="E8472" s="346"/>
      <c r="F8472" s="346"/>
      <c r="G8472" s="346"/>
      <c r="H8472" s="346"/>
      <c r="I8472" s="346"/>
      <c r="J8472" s="346"/>
      <c r="K8472" s="346"/>
      <c r="L8472" s="348"/>
      <c r="M8472" s="346"/>
      <c r="N8472" s="346"/>
    </row>
    <row r="8473" spans="1:14" ht="20.100000000000001" customHeight="1">
      <c r="A8473" s="346"/>
      <c r="B8473" s="346"/>
      <c r="C8473" s="346"/>
      <c r="D8473" s="346"/>
      <c r="E8473" s="346"/>
      <c r="F8473" s="346"/>
      <c r="G8473" s="346"/>
      <c r="H8473" s="346"/>
      <c r="I8473" s="346"/>
      <c r="J8473" s="346"/>
      <c r="K8473" s="346"/>
      <c r="L8473" s="348"/>
      <c r="M8473" s="346"/>
      <c r="N8473" s="346"/>
    </row>
    <row r="8474" spans="1:14" ht="20.100000000000001" customHeight="1">
      <c r="A8474" s="346"/>
      <c r="B8474" s="346"/>
      <c r="C8474" s="346"/>
      <c r="D8474" s="346"/>
      <c r="E8474" s="346"/>
      <c r="F8474" s="346"/>
      <c r="G8474" s="346"/>
      <c r="H8474" s="346"/>
      <c r="I8474" s="346"/>
      <c r="J8474" s="346"/>
      <c r="K8474" s="346"/>
      <c r="L8474" s="348"/>
      <c r="M8474" s="346"/>
      <c r="N8474" s="346"/>
    </row>
    <row r="8475" spans="1:14" ht="20.100000000000001" customHeight="1">
      <c r="A8475" s="346"/>
      <c r="B8475" s="346"/>
      <c r="C8475" s="346"/>
      <c r="D8475" s="346"/>
      <c r="E8475" s="346"/>
      <c r="F8475" s="346"/>
      <c r="G8475" s="346"/>
      <c r="H8475" s="346"/>
      <c r="I8475" s="346"/>
      <c r="J8475" s="346"/>
      <c r="K8475" s="346"/>
      <c r="L8475" s="348"/>
      <c r="M8475" s="346"/>
      <c r="N8475" s="346"/>
    </row>
    <row r="8476" spans="1:14" ht="20.100000000000001" customHeight="1">
      <c r="A8476" s="346"/>
      <c r="B8476" s="346"/>
      <c r="C8476" s="346"/>
      <c r="D8476" s="346"/>
      <c r="E8476" s="346"/>
      <c r="F8476" s="346"/>
      <c r="G8476" s="346"/>
      <c r="H8476" s="346"/>
      <c r="I8476" s="346"/>
      <c r="J8476" s="346"/>
      <c r="K8476" s="346"/>
      <c r="L8476" s="348"/>
      <c r="M8476" s="346"/>
      <c r="N8476" s="346"/>
    </row>
    <row r="8477" spans="1:14" ht="20.100000000000001" customHeight="1">
      <c r="A8477" s="346"/>
      <c r="B8477" s="346"/>
      <c r="C8477" s="346"/>
      <c r="D8477" s="346"/>
      <c r="E8477" s="346"/>
      <c r="F8477" s="346"/>
      <c r="G8477" s="346"/>
      <c r="H8477" s="346"/>
      <c r="I8477" s="346"/>
      <c r="J8477" s="346"/>
      <c r="K8477" s="346"/>
      <c r="L8477" s="348"/>
      <c r="M8477" s="346"/>
      <c r="N8477" s="346"/>
    </row>
    <row r="8478" spans="1:14" ht="20.100000000000001" customHeight="1">
      <c r="A8478" s="346"/>
      <c r="B8478" s="346"/>
      <c r="C8478" s="346"/>
      <c r="D8478" s="346"/>
      <c r="E8478" s="346"/>
      <c r="F8478" s="346"/>
      <c r="G8478" s="346"/>
      <c r="H8478" s="346"/>
      <c r="I8478" s="346"/>
      <c r="J8478" s="346"/>
      <c r="K8478" s="346"/>
      <c r="L8478" s="348"/>
      <c r="M8478" s="346"/>
      <c r="N8478" s="346"/>
    </row>
    <row r="8479" spans="1:14" ht="20.100000000000001" customHeight="1">
      <c r="A8479" s="346"/>
      <c r="B8479" s="346"/>
      <c r="C8479" s="346"/>
      <c r="D8479" s="346"/>
      <c r="E8479" s="346"/>
      <c r="F8479" s="346"/>
      <c r="G8479" s="346"/>
      <c r="H8479" s="346"/>
      <c r="I8479" s="346"/>
      <c r="J8479" s="346"/>
      <c r="K8479" s="346"/>
      <c r="L8479" s="348"/>
      <c r="M8479" s="346"/>
      <c r="N8479" s="346"/>
    </row>
    <row r="8480" spans="1:14" ht="20.100000000000001" customHeight="1">
      <c r="A8480" s="346"/>
      <c r="B8480" s="346"/>
      <c r="C8480" s="346"/>
      <c r="D8480" s="346"/>
      <c r="E8480" s="346"/>
      <c r="F8480" s="346"/>
      <c r="G8480" s="346"/>
      <c r="H8480" s="346"/>
      <c r="I8480" s="346"/>
      <c r="J8480" s="346"/>
      <c r="K8480" s="346"/>
      <c r="L8480" s="348"/>
      <c r="M8480" s="346"/>
      <c r="N8480" s="346"/>
    </row>
    <row r="8481" spans="1:14" ht="20.100000000000001" customHeight="1">
      <c r="A8481" s="346"/>
      <c r="B8481" s="346"/>
      <c r="C8481" s="346"/>
      <c r="D8481" s="346"/>
      <c r="E8481" s="346"/>
      <c r="F8481" s="346"/>
      <c r="G8481" s="346"/>
      <c r="H8481" s="346"/>
      <c r="I8481" s="346"/>
      <c r="J8481" s="346"/>
      <c r="K8481" s="346"/>
      <c r="L8481" s="348"/>
      <c r="M8481" s="346"/>
      <c r="N8481" s="346"/>
    </row>
    <row r="8482" spans="1:14" ht="20.100000000000001" customHeight="1">
      <c r="A8482" s="346"/>
      <c r="B8482" s="346"/>
      <c r="C8482" s="346"/>
      <c r="D8482" s="346"/>
      <c r="E8482" s="346"/>
      <c r="F8482" s="346"/>
      <c r="G8482" s="346"/>
      <c r="H8482" s="346"/>
      <c r="I8482" s="346"/>
      <c r="J8482" s="346"/>
      <c r="K8482" s="346"/>
      <c r="L8482" s="348"/>
      <c r="M8482" s="346"/>
      <c r="N8482" s="346"/>
    </row>
    <row r="8483" spans="1:14" ht="20.100000000000001" customHeight="1">
      <c r="A8483" s="346"/>
      <c r="B8483" s="346"/>
      <c r="C8483" s="346"/>
      <c r="D8483" s="346"/>
      <c r="E8483" s="346"/>
      <c r="F8483" s="346"/>
      <c r="G8483" s="346"/>
      <c r="H8483" s="346"/>
      <c r="I8483" s="346"/>
      <c r="J8483" s="346"/>
      <c r="K8483" s="346"/>
      <c r="L8483" s="348"/>
      <c r="M8483" s="346"/>
      <c r="N8483" s="346"/>
    </row>
    <row r="8484" spans="1:14" ht="20.100000000000001" customHeight="1">
      <c r="A8484" s="346"/>
      <c r="B8484" s="346"/>
      <c r="C8484" s="346"/>
      <c r="D8484" s="346"/>
      <c r="E8484" s="346"/>
      <c r="F8484" s="346"/>
      <c r="G8484" s="346"/>
      <c r="H8484" s="346"/>
      <c r="I8484" s="346"/>
      <c r="J8484" s="346"/>
      <c r="K8484" s="346"/>
      <c r="L8484" s="348"/>
      <c r="M8484" s="346"/>
      <c r="N8484" s="346"/>
    </row>
    <row r="8485" spans="1:14" ht="20.100000000000001" customHeight="1">
      <c r="A8485" s="346"/>
      <c r="B8485" s="346"/>
      <c r="C8485" s="346"/>
      <c r="D8485" s="346"/>
      <c r="E8485" s="346"/>
      <c r="F8485" s="346"/>
      <c r="G8485" s="346"/>
      <c r="H8485" s="346"/>
      <c r="I8485" s="346"/>
      <c r="J8485" s="346"/>
      <c r="K8485" s="346"/>
      <c r="L8485" s="348"/>
      <c r="M8485" s="346"/>
      <c r="N8485" s="346"/>
    </row>
    <row r="8486" spans="1:14" ht="20.100000000000001" customHeight="1">
      <c r="A8486" s="346"/>
      <c r="B8486" s="346"/>
      <c r="C8486" s="346"/>
      <c r="D8486" s="346"/>
      <c r="E8486" s="346"/>
      <c r="F8486" s="346"/>
      <c r="G8486" s="346"/>
      <c r="H8486" s="346"/>
      <c r="I8486" s="346"/>
      <c r="J8486" s="346"/>
      <c r="K8486" s="346"/>
      <c r="L8486" s="348"/>
      <c r="M8486" s="346"/>
      <c r="N8486" s="346"/>
    </row>
    <row r="8487" spans="1:14" ht="20.100000000000001" customHeight="1">
      <c r="A8487" s="346"/>
      <c r="B8487" s="346"/>
      <c r="C8487" s="346"/>
      <c r="D8487" s="346"/>
      <c r="E8487" s="346"/>
      <c r="F8487" s="346"/>
      <c r="G8487" s="346"/>
      <c r="H8487" s="346"/>
      <c r="I8487" s="346"/>
      <c r="J8487" s="346"/>
      <c r="K8487" s="346"/>
      <c r="L8487" s="348"/>
      <c r="M8487" s="346"/>
      <c r="N8487" s="346"/>
    </row>
    <row r="8488" spans="1:14" ht="20.100000000000001" customHeight="1">
      <c r="A8488" s="346"/>
      <c r="B8488" s="346"/>
      <c r="C8488" s="346"/>
      <c r="D8488" s="346"/>
      <c r="E8488" s="346"/>
      <c r="F8488" s="346"/>
      <c r="G8488" s="346"/>
      <c r="H8488" s="346"/>
      <c r="I8488" s="346"/>
      <c r="J8488" s="346"/>
      <c r="K8488" s="346"/>
      <c r="L8488" s="348"/>
      <c r="M8488" s="346"/>
      <c r="N8488" s="346"/>
    </row>
    <row r="8489" spans="1:14" ht="20.100000000000001" customHeight="1">
      <c r="A8489" s="346"/>
      <c r="B8489" s="346"/>
      <c r="C8489" s="346"/>
      <c r="D8489" s="346"/>
      <c r="E8489" s="346"/>
      <c r="F8489" s="346"/>
      <c r="G8489" s="346"/>
      <c r="H8489" s="346"/>
      <c r="I8489" s="346"/>
      <c r="J8489" s="346"/>
      <c r="K8489" s="346"/>
      <c r="L8489" s="348"/>
      <c r="M8489" s="346"/>
      <c r="N8489" s="346"/>
    </row>
    <row r="8490" spans="1:14" ht="20.100000000000001" customHeight="1">
      <c r="A8490" s="346"/>
      <c r="B8490" s="346"/>
      <c r="C8490" s="346"/>
      <c r="D8490" s="346"/>
      <c r="E8490" s="346"/>
      <c r="F8490" s="346"/>
      <c r="G8490" s="346"/>
      <c r="H8490" s="346"/>
      <c r="I8490" s="346"/>
      <c r="J8490" s="346"/>
      <c r="K8490" s="346"/>
      <c r="L8490" s="348"/>
      <c r="M8490" s="346"/>
      <c r="N8490" s="346"/>
    </row>
    <row r="8491" spans="1:14" ht="20.100000000000001" customHeight="1">
      <c r="A8491" s="346"/>
      <c r="B8491" s="346"/>
      <c r="C8491" s="346"/>
      <c r="D8491" s="346"/>
      <c r="E8491" s="346"/>
      <c r="F8491" s="346"/>
      <c r="G8491" s="346"/>
      <c r="H8491" s="346"/>
      <c r="I8491" s="346"/>
      <c r="J8491" s="346"/>
      <c r="K8491" s="346"/>
      <c r="L8491" s="348"/>
      <c r="M8491" s="346"/>
      <c r="N8491" s="346"/>
    </row>
    <row r="8492" spans="1:14" ht="20.100000000000001" customHeight="1">
      <c r="A8492" s="346"/>
      <c r="B8492" s="346"/>
      <c r="C8492" s="346"/>
      <c r="D8492" s="346"/>
      <c r="E8492" s="346"/>
      <c r="F8492" s="346"/>
      <c r="G8492" s="346"/>
      <c r="H8492" s="346"/>
      <c r="I8492" s="346"/>
      <c r="J8492" s="346"/>
      <c r="K8492" s="346"/>
      <c r="L8492" s="348"/>
      <c r="M8492" s="346"/>
      <c r="N8492" s="346"/>
    </row>
    <row r="8493" spans="1:14" ht="20.100000000000001" customHeight="1">
      <c r="A8493" s="346"/>
      <c r="B8493" s="346"/>
      <c r="C8493" s="346"/>
      <c r="D8493" s="346"/>
      <c r="E8493" s="347"/>
      <c r="F8493" s="346"/>
      <c r="G8493" s="346"/>
      <c r="H8493" s="346"/>
      <c r="I8493" s="346"/>
      <c r="J8493" s="346"/>
      <c r="K8493" s="346"/>
      <c r="L8493" s="348"/>
      <c r="M8493" s="346"/>
      <c r="N8493" s="346"/>
    </row>
    <row r="8494" spans="1:14" ht="20.100000000000001" customHeight="1">
      <c r="A8494" s="346"/>
      <c r="B8494" s="346"/>
      <c r="C8494" s="346"/>
      <c r="D8494" s="346"/>
      <c r="E8494" s="347"/>
      <c r="F8494" s="346"/>
      <c r="G8494" s="346"/>
      <c r="H8494" s="346"/>
      <c r="I8494" s="346"/>
      <c r="J8494" s="346"/>
      <c r="K8494" s="346"/>
      <c r="L8494" s="348"/>
      <c r="M8494" s="346"/>
      <c r="N8494" s="346"/>
    </row>
    <row r="8495" spans="1:14" ht="20.100000000000001" customHeight="1">
      <c r="A8495" s="346"/>
      <c r="B8495" s="346"/>
      <c r="C8495" s="346"/>
      <c r="D8495" s="346"/>
      <c r="E8495" s="347"/>
      <c r="F8495" s="346"/>
      <c r="G8495" s="346"/>
      <c r="H8495" s="346"/>
      <c r="I8495" s="346"/>
      <c r="J8495" s="346"/>
      <c r="K8495" s="346"/>
      <c r="L8495" s="348"/>
      <c r="M8495" s="346"/>
      <c r="N8495" s="346"/>
    </row>
    <row r="8496" spans="1:14" ht="20.100000000000001" customHeight="1">
      <c r="A8496" s="346"/>
      <c r="B8496" s="346"/>
      <c r="C8496" s="346"/>
      <c r="D8496" s="346"/>
      <c r="E8496" s="347"/>
      <c r="F8496" s="346"/>
      <c r="G8496" s="346"/>
      <c r="H8496" s="346"/>
      <c r="I8496" s="346"/>
      <c r="J8496" s="346"/>
      <c r="K8496" s="346"/>
      <c r="L8496" s="348"/>
      <c r="M8496" s="346"/>
      <c r="N8496" s="346"/>
    </row>
    <row r="8497" spans="1:14" ht="20.100000000000001" customHeight="1">
      <c r="A8497" s="346"/>
      <c r="B8497" s="346"/>
      <c r="C8497" s="346"/>
      <c r="D8497" s="346"/>
      <c r="E8497" s="346"/>
      <c r="F8497" s="346"/>
      <c r="G8497" s="346"/>
      <c r="H8497" s="346"/>
      <c r="I8497" s="346"/>
      <c r="J8497" s="346"/>
      <c r="K8497" s="346"/>
      <c r="L8497" s="348"/>
      <c r="M8497" s="346"/>
      <c r="N8497" s="346"/>
    </row>
    <row r="8498" spans="1:14" ht="20.100000000000001" customHeight="1">
      <c r="A8498" s="346"/>
      <c r="B8498" s="346"/>
      <c r="C8498" s="346"/>
      <c r="D8498" s="346"/>
      <c r="E8498" s="347"/>
      <c r="F8498" s="346"/>
      <c r="G8498" s="346"/>
      <c r="H8498" s="346"/>
      <c r="I8498" s="346"/>
      <c r="J8498" s="346"/>
      <c r="K8498" s="346"/>
      <c r="L8498" s="348"/>
      <c r="M8498" s="346"/>
      <c r="N8498" s="346"/>
    </row>
    <row r="8499" spans="1:14" ht="20.100000000000001" customHeight="1">
      <c r="A8499" s="346"/>
      <c r="B8499" s="346"/>
      <c r="C8499" s="346"/>
      <c r="D8499" s="346"/>
      <c r="E8499" s="347"/>
      <c r="F8499" s="346"/>
      <c r="G8499" s="346"/>
      <c r="H8499" s="346"/>
      <c r="I8499" s="346"/>
      <c r="J8499" s="346"/>
      <c r="K8499" s="346"/>
      <c r="L8499" s="348"/>
      <c r="M8499" s="346"/>
      <c r="N8499" s="346"/>
    </row>
    <row r="8500" spans="1:14" ht="20.100000000000001" customHeight="1">
      <c r="A8500" s="346"/>
      <c r="B8500" s="346"/>
      <c r="C8500" s="346"/>
      <c r="D8500" s="346"/>
      <c r="E8500" s="347"/>
      <c r="F8500" s="346"/>
      <c r="G8500" s="346"/>
      <c r="H8500" s="346"/>
      <c r="I8500" s="346"/>
      <c r="J8500" s="346"/>
      <c r="K8500" s="346"/>
      <c r="L8500" s="348"/>
      <c r="M8500" s="346"/>
      <c r="N8500" s="346"/>
    </row>
    <row r="8501" spans="1:14" ht="20.100000000000001" customHeight="1">
      <c r="A8501" s="346"/>
      <c r="B8501" s="346"/>
      <c r="C8501" s="346"/>
      <c r="D8501" s="346"/>
      <c r="E8501" s="347"/>
      <c r="F8501" s="346"/>
      <c r="G8501" s="346"/>
      <c r="H8501" s="346"/>
      <c r="I8501" s="346"/>
      <c r="J8501" s="346"/>
      <c r="K8501" s="346"/>
      <c r="L8501" s="348"/>
      <c r="M8501" s="346"/>
      <c r="N8501" s="346"/>
    </row>
    <row r="8502" spans="1:14" ht="20.100000000000001" customHeight="1">
      <c r="A8502" s="346"/>
      <c r="B8502" s="346"/>
      <c r="C8502" s="346"/>
      <c r="D8502" s="346"/>
      <c r="E8502" s="347"/>
      <c r="F8502" s="346"/>
      <c r="G8502" s="346"/>
      <c r="H8502" s="346"/>
      <c r="I8502" s="346"/>
      <c r="J8502" s="346"/>
      <c r="K8502" s="346"/>
      <c r="L8502" s="348"/>
      <c r="M8502" s="346"/>
      <c r="N8502" s="346"/>
    </row>
    <row r="8503" spans="1:14" ht="20.100000000000001" customHeight="1">
      <c r="A8503" s="346"/>
      <c r="B8503" s="346"/>
      <c r="C8503" s="346"/>
      <c r="D8503" s="346"/>
      <c r="E8503" s="346"/>
      <c r="F8503" s="346"/>
      <c r="G8503" s="346"/>
      <c r="H8503" s="346"/>
      <c r="I8503" s="346"/>
      <c r="J8503" s="346"/>
      <c r="K8503" s="346"/>
      <c r="L8503" s="348"/>
      <c r="M8503" s="346"/>
      <c r="N8503" s="346"/>
    </row>
    <row r="8504" spans="1:14" ht="20.100000000000001" customHeight="1">
      <c r="A8504" s="346"/>
      <c r="B8504" s="346"/>
      <c r="C8504" s="346"/>
      <c r="D8504" s="346"/>
      <c r="E8504" s="346"/>
      <c r="F8504" s="346"/>
      <c r="G8504" s="346"/>
      <c r="H8504" s="346"/>
      <c r="I8504" s="346"/>
      <c r="J8504" s="346"/>
      <c r="K8504" s="346"/>
      <c r="L8504" s="348"/>
      <c r="M8504" s="346"/>
      <c r="N8504" s="346"/>
    </row>
    <row r="8505" spans="1:14" ht="20.100000000000001" customHeight="1">
      <c r="A8505" s="346"/>
      <c r="B8505" s="346"/>
      <c r="C8505" s="346"/>
      <c r="D8505" s="346"/>
      <c r="E8505" s="346"/>
      <c r="F8505" s="346"/>
      <c r="G8505" s="346"/>
      <c r="H8505" s="346"/>
      <c r="I8505" s="346"/>
      <c r="J8505" s="346"/>
      <c r="K8505" s="346"/>
      <c r="L8505" s="348"/>
      <c r="M8505" s="346"/>
      <c r="N8505" s="346"/>
    </row>
    <row r="8506" spans="1:14" ht="20.100000000000001" customHeight="1">
      <c r="A8506" s="346"/>
      <c r="B8506" s="346"/>
      <c r="C8506" s="346"/>
      <c r="D8506" s="346"/>
      <c r="E8506" s="346"/>
      <c r="F8506" s="346"/>
      <c r="G8506" s="346"/>
      <c r="H8506" s="346"/>
      <c r="I8506" s="346"/>
      <c r="J8506" s="346"/>
      <c r="K8506" s="346"/>
      <c r="L8506" s="348"/>
      <c r="M8506" s="346"/>
      <c r="N8506" s="346"/>
    </row>
    <row r="8507" spans="1:14" ht="20.100000000000001" customHeight="1">
      <c r="A8507" s="346"/>
      <c r="B8507" s="346"/>
      <c r="C8507" s="346"/>
      <c r="D8507" s="346"/>
      <c r="E8507" s="346"/>
      <c r="F8507" s="346"/>
      <c r="G8507" s="346"/>
      <c r="H8507" s="346"/>
      <c r="I8507" s="346"/>
      <c r="J8507" s="346"/>
      <c r="K8507" s="346"/>
      <c r="L8507" s="348"/>
      <c r="M8507" s="346"/>
      <c r="N8507" s="346"/>
    </row>
    <row r="8508" spans="1:14" ht="20.100000000000001" customHeight="1">
      <c r="A8508" s="346"/>
      <c r="B8508" s="346"/>
      <c r="C8508" s="346"/>
      <c r="D8508" s="346"/>
      <c r="E8508" s="346"/>
      <c r="F8508" s="346"/>
      <c r="G8508" s="346"/>
      <c r="H8508" s="346"/>
      <c r="I8508" s="346"/>
      <c r="J8508" s="346"/>
      <c r="K8508" s="346"/>
      <c r="L8508" s="348"/>
      <c r="M8508" s="346"/>
      <c r="N8508" s="346"/>
    </row>
    <row r="8509" spans="1:14" ht="20.100000000000001" customHeight="1">
      <c r="A8509" s="346"/>
      <c r="B8509" s="346"/>
      <c r="C8509" s="346"/>
      <c r="D8509" s="346"/>
      <c r="E8509" s="346"/>
      <c r="F8509" s="346"/>
      <c r="G8509" s="346"/>
      <c r="H8509" s="346"/>
      <c r="I8509" s="346"/>
      <c r="J8509" s="346"/>
      <c r="K8509" s="346"/>
      <c r="L8509" s="348"/>
      <c r="M8509" s="346"/>
      <c r="N8509" s="346"/>
    </row>
    <row r="8510" spans="1:14" ht="20.100000000000001" customHeight="1">
      <c r="A8510" s="346"/>
      <c r="B8510" s="346"/>
      <c r="C8510" s="346"/>
      <c r="D8510" s="346"/>
      <c r="E8510" s="346"/>
      <c r="F8510" s="346"/>
      <c r="G8510" s="346"/>
      <c r="H8510" s="346"/>
      <c r="I8510" s="346"/>
      <c r="J8510" s="346"/>
      <c r="K8510" s="346"/>
      <c r="L8510" s="348"/>
      <c r="M8510" s="346"/>
      <c r="N8510" s="346"/>
    </row>
    <row r="8511" spans="1:14" ht="20.100000000000001" customHeight="1">
      <c r="A8511" s="346"/>
      <c r="B8511" s="346"/>
      <c r="C8511" s="346"/>
      <c r="D8511" s="346"/>
      <c r="E8511" s="346"/>
      <c r="F8511" s="346"/>
      <c r="G8511" s="346"/>
      <c r="H8511" s="346"/>
      <c r="I8511" s="346"/>
      <c r="J8511" s="346"/>
      <c r="K8511" s="346"/>
      <c r="L8511" s="348"/>
      <c r="M8511" s="346"/>
      <c r="N8511" s="346"/>
    </row>
    <row r="8512" spans="1:14" ht="20.100000000000001" customHeight="1">
      <c r="A8512" s="346"/>
      <c r="B8512" s="346"/>
      <c r="C8512" s="346"/>
      <c r="D8512" s="346"/>
      <c r="E8512" s="346"/>
      <c r="F8512" s="346"/>
      <c r="G8512" s="346"/>
      <c r="H8512" s="346"/>
      <c r="I8512" s="346"/>
      <c r="J8512" s="346"/>
      <c r="K8512" s="346"/>
      <c r="L8512" s="348"/>
      <c r="M8512" s="346"/>
      <c r="N8512" s="346"/>
    </row>
    <row r="8513" spans="1:14" ht="20.100000000000001" customHeight="1">
      <c r="A8513" s="346"/>
      <c r="B8513" s="346"/>
      <c r="C8513" s="346"/>
      <c r="D8513" s="346"/>
      <c r="E8513" s="346"/>
      <c r="F8513" s="346"/>
      <c r="G8513" s="346"/>
      <c r="H8513" s="346"/>
      <c r="I8513" s="346"/>
      <c r="J8513" s="346"/>
      <c r="K8513" s="346"/>
      <c r="L8513" s="348"/>
      <c r="M8513" s="346"/>
      <c r="N8513" s="346"/>
    </row>
    <row r="8514" spans="1:14" ht="20.100000000000001" customHeight="1">
      <c r="A8514" s="346"/>
      <c r="B8514" s="346"/>
      <c r="C8514" s="346"/>
      <c r="D8514" s="346"/>
      <c r="E8514" s="346"/>
      <c r="F8514" s="346"/>
      <c r="G8514" s="346"/>
      <c r="H8514" s="346"/>
      <c r="I8514" s="346"/>
      <c r="J8514" s="346"/>
      <c r="K8514" s="346"/>
      <c r="L8514" s="348"/>
      <c r="M8514" s="346"/>
      <c r="N8514" s="346"/>
    </row>
    <row r="8515" spans="1:14" ht="20.100000000000001" customHeight="1">
      <c r="A8515" s="346"/>
      <c r="B8515" s="346"/>
      <c r="C8515" s="346"/>
      <c r="D8515" s="346"/>
      <c r="E8515" s="346"/>
      <c r="F8515" s="346"/>
      <c r="G8515" s="346"/>
      <c r="H8515" s="346"/>
      <c r="I8515" s="346"/>
      <c r="J8515" s="346"/>
      <c r="K8515" s="346"/>
      <c r="L8515" s="348"/>
      <c r="M8515" s="346"/>
      <c r="N8515" s="346"/>
    </row>
    <row r="8516" spans="1:14" ht="20.100000000000001" customHeight="1">
      <c r="A8516" s="346"/>
      <c r="B8516" s="346"/>
      <c r="C8516" s="346"/>
      <c r="D8516" s="346"/>
      <c r="E8516" s="346"/>
      <c r="F8516" s="346"/>
      <c r="G8516" s="346"/>
      <c r="H8516" s="346"/>
      <c r="I8516" s="346"/>
      <c r="J8516" s="346"/>
      <c r="K8516" s="346"/>
      <c r="L8516" s="348"/>
      <c r="M8516" s="346"/>
      <c r="N8516" s="346"/>
    </row>
    <row r="8517" spans="1:14" ht="20.100000000000001" customHeight="1">
      <c r="A8517" s="346"/>
      <c r="B8517" s="346"/>
      <c r="C8517" s="346"/>
      <c r="D8517" s="346"/>
      <c r="E8517" s="346"/>
      <c r="F8517" s="346"/>
      <c r="G8517" s="346"/>
      <c r="H8517" s="346"/>
      <c r="I8517" s="346"/>
      <c r="J8517" s="346"/>
      <c r="K8517" s="346"/>
      <c r="L8517" s="348"/>
      <c r="M8517" s="346"/>
      <c r="N8517" s="346"/>
    </row>
    <row r="8518" spans="1:14" ht="20.100000000000001" customHeight="1">
      <c r="A8518" s="346"/>
      <c r="B8518" s="346"/>
      <c r="C8518" s="346"/>
      <c r="D8518" s="346"/>
      <c r="E8518" s="346"/>
      <c r="F8518" s="346"/>
      <c r="G8518" s="346"/>
      <c r="H8518" s="346"/>
      <c r="I8518" s="346"/>
      <c r="J8518" s="346"/>
      <c r="K8518" s="346"/>
      <c r="L8518" s="348"/>
      <c r="M8518" s="346"/>
      <c r="N8518" s="346"/>
    </row>
    <row r="8519" spans="1:14" ht="20.100000000000001" customHeight="1">
      <c r="A8519" s="346"/>
      <c r="B8519" s="346"/>
      <c r="C8519" s="346"/>
      <c r="D8519" s="346"/>
      <c r="E8519" s="346"/>
      <c r="F8519" s="346"/>
      <c r="G8519" s="346"/>
      <c r="H8519" s="346"/>
      <c r="I8519" s="346"/>
      <c r="J8519" s="346"/>
      <c r="K8519" s="346"/>
      <c r="L8519" s="348"/>
      <c r="M8519" s="346"/>
      <c r="N8519" s="346"/>
    </row>
    <row r="8520" spans="1:14" ht="20.100000000000001" customHeight="1">
      <c r="A8520" s="346"/>
      <c r="B8520" s="346"/>
      <c r="C8520" s="346"/>
      <c r="D8520" s="346"/>
      <c r="E8520" s="346"/>
      <c r="F8520" s="346"/>
      <c r="G8520" s="346"/>
      <c r="H8520" s="346"/>
      <c r="I8520" s="346"/>
      <c r="J8520" s="346"/>
      <c r="K8520" s="346"/>
      <c r="L8520" s="348"/>
      <c r="M8520" s="346"/>
      <c r="N8520" s="346"/>
    </row>
    <row r="8521" spans="1:14" ht="20.100000000000001" customHeight="1">
      <c r="A8521" s="346"/>
      <c r="B8521" s="346"/>
      <c r="C8521" s="346"/>
      <c r="D8521" s="346"/>
      <c r="E8521" s="346"/>
      <c r="F8521" s="346"/>
      <c r="G8521" s="346"/>
      <c r="H8521" s="346"/>
      <c r="I8521" s="346"/>
      <c r="J8521" s="346"/>
      <c r="K8521" s="346"/>
      <c r="L8521" s="348"/>
      <c r="M8521" s="346"/>
      <c r="N8521" s="346"/>
    </row>
    <row r="8522" spans="1:14" ht="20.100000000000001" customHeight="1">
      <c r="A8522" s="346"/>
      <c r="B8522" s="346"/>
      <c r="C8522" s="346"/>
      <c r="D8522" s="346"/>
      <c r="E8522" s="346"/>
      <c r="F8522" s="346"/>
      <c r="G8522" s="346"/>
      <c r="H8522" s="346"/>
      <c r="I8522" s="346"/>
      <c r="J8522" s="346"/>
      <c r="K8522" s="346"/>
      <c r="L8522" s="348"/>
      <c r="M8522" s="346"/>
      <c r="N8522" s="346"/>
    </row>
    <row r="8523" spans="1:14" ht="20.100000000000001" customHeight="1">
      <c r="A8523" s="346"/>
      <c r="B8523" s="346"/>
      <c r="C8523" s="346"/>
      <c r="D8523" s="346"/>
      <c r="E8523" s="346"/>
      <c r="F8523" s="346"/>
      <c r="G8523" s="346"/>
      <c r="H8523" s="346"/>
      <c r="I8523" s="346"/>
      <c r="J8523" s="346"/>
      <c r="K8523" s="346"/>
      <c r="L8523" s="348"/>
      <c r="M8523" s="346"/>
      <c r="N8523" s="346"/>
    </row>
    <row r="8524" spans="1:14" ht="20.100000000000001" customHeight="1">
      <c r="A8524" s="346"/>
      <c r="B8524" s="346"/>
      <c r="C8524" s="346"/>
      <c r="D8524" s="346"/>
      <c r="E8524" s="346"/>
      <c r="F8524" s="346"/>
      <c r="G8524" s="346"/>
      <c r="H8524" s="346"/>
      <c r="I8524" s="346"/>
      <c r="J8524" s="346"/>
      <c r="K8524" s="346"/>
      <c r="L8524" s="348"/>
      <c r="M8524" s="346"/>
      <c r="N8524" s="346"/>
    </row>
    <row r="8525" spans="1:14" ht="20.100000000000001" customHeight="1">
      <c r="A8525" s="346"/>
      <c r="B8525" s="346"/>
      <c r="C8525" s="346"/>
      <c r="D8525" s="346"/>
      <c r="E8525" s="346"/>
      <c r="F8525" s="346"/>
      <c r="G8525" s="346"/>
      <c r="H8525" s="346"/>
      <c r="I8525" s="346"/>
      <c r="J8525" s="346"/>
      <c r="K8525" s="346"/>
      <c r="L8525" s="348"/>
      <c r="M8525" s="346"/>
      <c r="N8525" s="346"/>
    </row>
    <row r="8526" spans="1:14" ht="20.100000000000001" customHeight="1">
      <c r="A8526" s="346"/>
      <c r="B8526" s="346"/>
      <c r="C8526" s="346"/>
      <c r="D8526" s="346"/>
      <c r="E8526" s="346"/>
      <c r="F8526" s="346"/>
      <c r="G8526" s="346"/>
      <c r="H8526" s="346"/>
      <c r="I8526" s="346"/>
      <c r="J8526" s="346"/>
      <c r="K8526" s="346"/>
      <c r="L8526" s="348"/>
      <c r="M8526" s="346"/>
      <c r="N8526" s="346"/>
    </row>
    <row r="8527" spans="1:14" ht="20.100000000000001" customHeight="1">
      <c r="A8527" s="346"/>
      <c r="B8527" s="346"/>
      <c r="C8527" s="346"/>
      <c r="D8527" s="346"/>
      <c r="E8527" s="346"/>
      <c r="F8527" s="346"/>
      <c r="G8527" s="346"/>
      <c r="H8527" s="346"/>
      <c r="I8527" s="346"/>
      <c r="J8527" s="346"/>
      <c r="K8527" s="346"/>
      <c r="L8527" s="348"/>
      <c r="M8527" s="346"/>
      <c r="N8527" s="346"/>
    </row>
    <row r="8528" spans="1:14" ht="20.100000000000001" customHeight="1">
      <c r="A8528" s="346"/>
      <c r="B8528" s="346"/>
      <c r="C8528" s="346"/>
      <c r="D8528" s="346"/>
      <c r="E8528" s="346"/>
      <c r="F8528" s="346"/>
      <c r="G8528" s="346"/>
      <c r="H8528" s="346"/>
      <c r="I8528" s="346"/>
      <c r="J8528" s="346"/>
      <c r="K8528" s="346"/>
      <c r="L8528" s="348"/>
      <c r="M8528" s="346"/>
      <c r="N8528" s="346"/>
    </row>
    <row r="8529" spans="1:14" ht="20.100000000000001" customHeight="1">
      <c r="A8529" s="346"/>
      <c r="B8529" s="346"/>
      <c r="C8529" s="346"/>
      <c r="D8529" s="346"/>
      <c r="E8529" s="346"/>
      <c r="F8529" s="346"/>
      <c r="G8529" s="346"/>
      <c r="H8529" s="346"/>
      <c r="I8529" s="346"/>
      <c r="J8529" s="346"/>
      <c r="K8529" s="346"/>
      <c r="L8529" s="348"/>
      <c r="M8529" s="346"/>
      <c r="N8529" s="346"/>
    </row>
    <row r="8530" spans="1:14" ht="20.100000000000001" customHeight="1">
      <c r="A8530" s="346"/>
      <c r="B8530" s="346"/>
      <c r="C8530" s="346"/>
      <c r="D8530" s="346"/>
      <c r="E8530" s="346"/>
      <c r="F8530" s="346"/>
      <c r="G8530" s="346"/>
      <c r="H8530" s="346"/>
      <c r="I8530" s="346"/>
      <c r="J8530" s="346"/>
      <c r="K8530" s="346"/>
      <c r="L8530" s="348"/>
      <c r="M8530" s="346"/>
      <c r="N8530" s="346"/>
    </row>
    <row r="8531" spans="1:14" ht="20.100000000000001" customHeight="1">
      <c r="A8531" s="346"/>
      <c r="B8531" s="346"/>
      <c r="C8531" s="346"/>
      <c r="D8531" s="346"/>
      <c r="E8531" s="346"/>
      <c r="F8531" s="346"/>
      <c r="G8531" s="346"/>
      <c r="H8531" s="346"/>
      <c r="I8531" s="346"/>
      <c r="J8531" s="346"/>
      <c r="K8531" s="346"/>
      <c r="L8531" s="348"/>
      <c r="M8531" s="346"/>
      <c r="N8531" s="346"/>
    </row>
    <row r="8532" spans="1:14" ht="20.100000000000001" customHeight="1">
      <c r="A8532" s="346"/>
      <c r="B8532" s="346"/>
      <c r="C8532" s="346"/>
      <c r="D8532" s="346"/>
      <c r="E8532" s="346"/>
      <c r="F8532" s="346"/>
      <c r="G8532" s="346"/>
      <c r="H8532" s="346"/>
      <c r="I8532" s="346"/>
      <c r="J8532" s="346"/>
      <c r="K8532" s="346"/>
      <c r="L8532" s="348"/>
      <c r="M8532" s="346"/>
      <c r="N8532" s="346"/>
    </row>
    <row r="8533" spans="1:14" ht="20.100000000000001" customHeight="1">
      <c r="A8533" s="346"/>
      <c r="B8533" s="346"/>
      <c r="C8533" s="346"/>
      <c r="D8533" s="346"/>
      <c r="E8533" s="346"/>
      <c r="F8533" s="346"/>
      <c r="G8533" s="346"/>
      <c r="H8533" s="346"/>
      <c r="I8533" s="346"/>
      <c r="J8533" s="346"/>
      <c r="K8533" s="346"/>
      <c r="L8533" s="348"/>
      <c r="M8533" s="346"/>
      <c r="N8533" s="346"/>
    </row>
    <row r="8534" spans="1:14" ht="20.100000000000001" customHeight="1">
      <c r="A8534" s="346"/>
      <c r="B8534" s="346"/>
      <c r="C8534" s="346"/>
      <c r="D8534" s="346"/>
      <c r="E8534" s="346"/>
      <c r="F8534" s="346"/>
      <c r="G8534" s="346"/>
      <c r="H8534" s="346"/>
      <c r="I8534" s="346"/>
      <c r="J8534" s="346"/>
      <c r="K8534" s="346"/>
      <c r="L8534" s="348"/>
      <c r="M8534" s="346"/>
      <c r="N8534" s="346"/>
    </row>
    <row r="8535" spans="1:14" ht="20.100000000000001" customHeight="1">
      <c r="A8535" s="346"/>
      <c r="B8535" s="346"/>
      <c r="C8535" s="346"/>
      <c r="D8535" s="346"/>
      <c r="E8535" s="346"/>
      <c r="F8535" s="346"/>
      <c r="G8535" s="346"/>
      <c r="H8535" s="346"/>
      <c r="I8535" s="346"/>
      <c r="J8535" s="346"/>
      <c r="K8535" s="346"/>
      <c r="L8535" s="348"/>
      <c r="M8535" s="346"/>
      <c r="N8535" s="346"/>
    </row>
    <row r="8536" spans="1:14" ht="20.100000000000001" customHeight="1">
      <c r="A8536" s="346"/>
      <c r="B8536" s="346"/>
      <c r="C8536" s="346"/>
      <c r="D8536" s="346"/>
      <c r="E8536" s="346"/>
      <c r="F8536" s="346"/>
      <c r="G8536" s="346"/>
      <c r="H8536" s="346"/>
      <c r="I8536" s="346"/>
      <c r="J8536" s="346"/>
      <c r="K8536" s="346"/>
      <c r="L8536" s="348"/>
      <c r="M8536" s="346"/>
      <c r="N8536" s="346"/>
    </row>
    <row r="8537" spans="1:14" ht="20.100000000000001" customHeight="1">
      <c r="A8537" s="346"/>
      <c r="B8537" s="346"/>
      <c r="C8537" s="346"/>
      <c r="D8537" s="346"/>
      <c r="E8537" s="346"/>
      <c r="F8537" s="346"/>
      <c r="G8537" s="346"/>
      <c r="H8537" s="346"/>
      <c r="I8537" s="346"/>
      <c r="J8537" s="346"/>
      <c r="K8537" s="346"/>
      <c r="L8537" s="348"/>
      <c r="M8537" s="346"/>
      <c r="N8537" s="346"/>
    </row>
    <row r="8538" spans="1:14" ht="20.100000000000001" customHeight="1">
      <c r="A8538" s="346"/>
      <c r="B8538" s="346"/>
      <c r="C8538" s="346"/>
      <c r="D8538" s="346"/>
      <c r="E8538" s="346"/>
      <c r="F8538" s="346"/>
      <c r="G8538" s="346"/>
      <c r="H8538" s="346"/>
      <c r="I8538" s="346"/>
      <c r="J8538" s="346"/>
      <c r="K8538" s="346"/>
      <c r="L8538" s="348"/>
      <c r="M8538" s="346"/>
      <c r="N8538" s="346"/>
    </row>
    <row r="8539" spans="1:14" ht="20.100000000000001" customHeight="1">
      <c r="A8539" s="346"/>
      <c r="B8539" s="346"/>
      <c r="C8539" s="346"/>
      <c r="D8539" s="346"/>
      <c r="E8539" s="346"/>
      <c r="F8539" s="346"/>
      <c r="G8539" s="346"/>
      <c r="H8539" s="346"/>
      <c r="I8539" s="346"/>
      <c r="J8539" s="346"/>
      <c r="K8539" s="346"/>
      <c r="L8539" s="348"/>
      <c r="M8539" s="346"/>
      <c r="N8539" s="346"/>
    </row>
    <row r="8540" spans="1:14" ht="20.100000000000001" customHeight="1">
      <c r="A8540" s="346"/>
      <c r="B8540" s="346"/>
      <c r="C8540" s="346"/>
      <c r="D8540" s="346"/>
      <c r="E8540" s="346"/>
      <c r="F8540" s="346"/>
      <c r="G8540" s="346"/>
      <c r="H8540" s="346"/>
      <c r="I8540" s="346"/>
      <c r="J8540" s="346"/>
      <c r="K8540" s="346"/>
      <c r="L8540" s="348"/>
      <c r="M8540" s="346"/>
      <c r="N8540" s="346"/>
    </row>
    <row r="8541" spans="1:14" ht="20.100000000000001" customHeight="1">
      <c r="A8541" s="346"/>
      <c r="B8541" s="346"/>
      <c r="C8541" s="346"/>
      <c r="D8541" s="346"/>
      <c r="E8541" s="346"/>
      <c r="F8541" s="346"/>
      <c r="G8541" s="346"/>
      <c r="H8541" s="346"/>
      <c r="I8541" s="346"/>
      <c r="J8541" s="346"/>
      <c r="K8541" s="346"/>
      <c r="L8541" s="348"/>
      <c r="M8541" s="346"/>
      <c r="N8541" s="346"/>
    </row>
    <row r="8542" spans="1:14" ht="20.100000000000001" customHeight="1">
      <c r="A8542" s="346"/>
      <c r="B8542" s="346"/>
      <c r="C8542" s="346"/>
      <c r="D8542" s="346"/>
      <c r="E8542" s="346"/>
      <c r="F8542" s="346"/>
      <c r="G8542" s="346"/>
      <c r="H8542" s="346"/>
      <c r="I8542" s="346"/>
      <c r="J8542" s="346"/>
      <c r="K8542" s="346"/>
      <c r="L8542" s="348"/>
      <c r="M8542" s="346"/>
      <c r="N8542" s="346"/>
    </row>
    <row r="8543" spans="1:14" ht="20.100000000000001" customHeight="1">
      <c r="A8543" s="346"/>
      <c r="B8543" s="346"/>
      <c r="C8543" s="346"/>
      <c r="D8543" s="346"/>
      <c r="E8543" s="346"/>
      <c r="F8543" s="346"/>
      <c r="G8543" s="346"/>
      <c r="H8543" s="346"/>
      <c r="I8543" s="346"/>
      <c r="J8543" s="346"/>
      <c r="K8543" s="346"/>
      <c r="L8543" s="348"/>
      <c r="M8543" s="346"/>
      <c r="N8543" s="346"/>
    </row>
    <row r="8544" spans="1:14" ht="20.100000000000001" customHeight="1">
      <c r="A8544" s="346"/>
      <c r="B8544" s="346"/>
      <c r="C8544" s="346"/>
      <c r="D8544" s="346"/>
      <c r="E8544" s="346"/>
      <c r="F8544" s="346"/>
      <c r="G8544" s="346"/>
      <c r="H8544" s="346"/>
      <c r="I8544" s="346"/>
      <c r="J8544" s="346"/>
      <c r="K8544" s="346"/>
      <c r="L8544" s="348"/>
      <c r="M8544" s="346"/>
      <c r="N8544" s="346"/>
    </row>
    <row r="8545" spans="1:14" ht="20.100000000000001" customHeight="1">
      <c r="A8545" s="346"/>
      <c r="B8545" s="346"/>
      <c r="C8545" s="346"/>
      <c r="D8545" s="346"/>
      <c r="E8545" s="346"/>
      <c r="F8545" s="346"/>
      <c r="G8545" s="346"/>
      <c r="H8545" s="346"/>
      <c r="I8545" s="346"/>
      <c r="J8545" s="346"/>
      <c r="K8545" s="346"/>
      <c r="L8545" s="348"/>
      <c r="M8545" s="346"/>
      <c r="N8545" s="346"/>
    </row>
    <row r="8546" spans="1:14" ht="20.100000000000001" customHeight="1">
      <c r="A8546" s="346"/>
      <c r="B8546" s="346"/>
      <c r="C8546" s="346"/>
      <c r="D8546" s="346"/>
      <c r="E8546" s="346"/>
      <c r="F8546" s="346"/>
      <c r="G8546" s="346"/>
      <c r="H8546" s="346"/>
      <c r="I8546" s="346"/>
      <c r="J8546" s="346"/>
      <c r="K8546" s="346"/>
      <c r="L8546" s="348"/>
      <c r="M8546" s="346"/>
      <c r="N8546" s="346"/>
    </row>
    <row r="8547" spans="1:14" ht="20.100000000000001" customHeight="1">
      <c r="A8547" s="346"/>
      <c r="B8547" s="346"/>
      <c r="C8547" s="346"/>
      <c r="D8547" s="346"/>
      <c r="E8547" s="346"/>
      <c r="F8547" s="346"/>
      <c r="G8547" s="346"/>
      <c r="H8547" s="346"/>
      <c r="I8547" s="346"/>
      <c r="J8547" s="346"/>
      <c r="K8547" s="346"/>
      <c r="L8547" s="348"/>
      <c r="M8547" s="346"/>
      <c r="N8547" s="346"/>
    </row>
    <row r="8548" spans="1:14" ht="20.100000000000001" customHeight="1">
      <c r="A8548" s="346"/>
      <c r="B8548" s="346"/>
      <c r="C8548" s="346"/>
      <c r="D8548" s="346"/>
      <c r="E8548" s="346"/>
      <c r="F8548" s="346"/>
      <c r="G8548" s="346"/>
      <c r="H8548" s="346"/>
      <c r="I8548" s="346"/>
      <c r="J8548" s="346"/>
      <c r="K8548" s="346"/>
      <c r="L8548" s="348"/>
      <c r="M8548" s="346"/>
      <c r="N8548" s="346"/>
    </row>
    <row r="8549" spans="1:14" ht="20.100000000000001" customHeight="1">
      <c r="A8549" s="346"/>
      <c r="B8549" s="346"/>
      <c r="C8549" s="346"/>
      <c r="D8549" s="346"/>
      <c r="E8549" s="346"/>
      <c r="F8549" s="346"/>
      <c r="G8549" s="346"/>
      <c r="H8549" s="346"/>
      <c r="I8549" s="346"/>
      <c r="J8549" s="346"/>
      <c r="K8549" s="346"/>
      <c r="L8549" s="348"/>
      <c r="M8549" s="346"/>
      <c r="N8549" s="346"/>
    </row>
    <row r="8550" spans="1:14" ht="20.100000000000001" customHeight="1">
      <c r="A8550" s="346"/>
      <c r="B8550" s="346"/>
      <c r="C8550" s="346"/>
      <c r="D8550" s="346"/>
      <c r="E8550" s="346"/>
      <c r="F8550" s="346"/>
      <c r="G8550" s="346"/>
      <c r="H8550" s="346"/>
      <c r="I8550" s="346"/>
      <c r="J8550" s="346"/>
      <c r="K8550" s="346"/>
      <c r="L8550" s="348"/>
      <c r="M8550" s="346"/>
      <c r="N8550" s="346"/>
    </row>
    <row r="8551" spans="1:14" ht="20.100000000000001" customHeight="1">
      <c r="A8551" s="346"/>
      <c r="B8551" s="346"/>
      <c r="C8551" s="346"/>
      <c r="D8551" s="346"/>
      <c r="E8551" s="346"/>
      <c r="F8551" s="346"/>
      <c r="G8551" s="346"/>
      <c r="H8551" s="346"/>
      <c r="I8551" s="346"/>
      <c r="J8551" s="346"/>
      <c r="K8551" s="346"/>
      <c r="L8551" s="348"/>
      <c r="M8551" s="346"/>
      <c r="N8551" s="346"/>
    </row>
    <row r="8552" spans="1:14" ht="20.100000000000001" customHeight="1">
      <c r="A8552" s="346"/>
      <c r="B8552" s="346"/>
      <c r="C8552" s="346"/>
      <c r="D8552" s="346"/>
      <c r="E8552" s="346"/>
      <c r="F8552" s="346"/>
      <c r="G8552" s="346"/>
      <c r="H8552" s="346"/>
      <c r="I8552" s="346"/>
      <c r="J8552" s="346"/>
      <c r="K8552" s="346"/>
      <c r="L8552" s="348"/>
      <c r="M8552" s="346"/>
      <c r="N8552" s="346"/>
    </row>
    <row r="8553" spans="1:14" ht="20.100000000000001" customHeight="1">
      <c r="A8553" s="346"/>
      <c r="B8553" s="346"/>
      <c r="C8553" s="346"/>
      <c r="D8553" s="346"/>
      <c r="E8553" s="346"/>
      <c r="F8553" s="346"/>
      <c r="G8553" s="346"/>
      <c r="H8553" s="346"/>
      <c r="I8553" s="346"/>
      <c r="J8553" s="346"/>
      <c r="K8553" s="346"/>
      <c r="L8553" s="348"/>
      <c r="M8553" s="346"/>
      <c r="N8553" s="346"/>
    </row>
    <row r="8554" spans="1:14" ht="20.100000000000001" customHeight="1">
      <c r="A8554" s="346"/>
      <c r="B8554" s="346"/>
      <c r="C8554" s="346"/>
      <c r="D8554" s="346"/>
      <c r="E8554" s="346"/>
      <c r="F8554" s="346"/>
      <c r="G8554" s="346"/>
      <c r="H8554" s="346"/>
      <c r="I8554" s="346"/>
      <c r="J8554" s="346"/>
      <c r="K8554" s="346"/>
      <c r="L8554" s="348"/>
      <c r="M8554" s="346"/>
      <c r="N8554" s="346"/>
    </row>
    <row r="8555" spans="1:14" ht="20.100000000000001" customHeight="1">
      <c r="A8555" s="346"/>
      <c r="B8555" s="346"/>
      <c r="C8555" s="346"/>
      <c r="D8555" s="346"/>
      <c r="E8555" s="346"/>
      <c r="F8555" s="346"/>
      <c r="G8555" s="346"/>
      <c r="H8555" s="346"/>
      <c r="I8555" s="346"/>
      <c r="J8555" s="346"/>
      <c r="K8555" s="346"/>
      <c r="L8555" s="348"/>
      <c r="M8555" s="346"/>
      <c r="N8555" s="346"/>
    </row>
    <row r="8556" spans="1:14" ht="20.100000000000001" customHeight="1">
      <c r="A8556" s="346"/>
      <c r="B8556" s="346"/>
      <c r="C8556" s="346"/>
      <c r="D8556" s="346"/>
      <c r="E8556" s="346"/>
      <c r="F8556" s="346"/>
      <c r="G8556" s="346"/>
      <c r="H8556" s="346"/>
      <c r="I8556" s="346"/>
      <c r="J8556" s="346"/>
      <c r="K8556" s="346"/>
      <c r="L8556" s="348"/>
      <c r="M8556" s="346"/>
      <c r="N8556" s="346"/>
    </row>
    <row r="8557" spans="1:14" ht="20.100000000000001" customHeight="1">
      <c r="A8557" s="346"/>
      <c r="B8557" s="346"/>
      <c r="C8557" s="346"/>
      <c r="D8557" s="346"/>
      <c r="E8557" s="346"/>
      <c r="F8557" s="346"/>
      <c r="G8557" s="346"/>
      <c r="H8557" s="346"/>
      <c r="I8557" s="346"/>
      <c r="J8557" s="346"/>
      <c r="K8557" s="346"/>
      <c r="L8557" s="348"/>
      <c r="M8557" s="346"/>
      <c r="N8557" s="346"/>
    </row>
    <row r="8558" spans="1:14" ht="20.100000000000001" customHeight="1">
      <c r="A8558" s="346"/>
      <c r="B8558" s="346"/>
      <c r="C8558" s="346"/>
      <c r="D8558" s="346"/>
      <c r="E8558" s="346"/>
      <c r="F8558" s="346"/>
      <c r="G8558" s="346"/>
      <c r="H8558" s="346"/>
      <c r="I8558" s="346"/>
      <c r="J8558" s="346"/>
      <c r="K8558" s="346"/>
      <c r="L8558" s="348"/>
      <c r="M8558" s="346"/>
      <c r="N8558" s="346"/>
    </row>
    <row r="8559" spans="1:14" ht="20.100000000000001" customHeight="1">
      <c r="A8559" s="346"/>
      <c r="B8559" s="346"/>
      <c r="C8559" s="346"/>
      <c r="D8559" s="346"/>
      <c r="E8559" s="346"/>
      <c r="F8559" s="346"/>
      <c r="G8559" s="346"/>
      <c r="H8559" s="346"/>
      <c r="I8559" s="346"/>
      <c r="J8559" s="346"/>
      <c r="K8559" s="346"/>
      <c r="L8559" s="348"/>
      <c r="M8559" s="346"/>
      <c r="N8559" s="346"/>
    </row>
    <row r="8560" spans="1:14" ht="20.100000000000001" customHeight="1">
      <c r="A8560" s="346"/>
      <c r="B8560" s="346"/>
      <c r="C8560" s="346"/>
      <c r="D8560" s="346"/>
      <c r="E8560" s="346"/>
      <c r="F8560" s="346"/>
      <c r="G8560" s="346"/>
      <c r="H8560" s="346"/>
      <c r="I8560" s="346"/>
      <c r="J8560" s="346"/>
      <c r="K8560" s="346"/>
      <c r="L8560" s="348"/>
      <c r="M8560" s="346"/>
      <c r="N8560" s="346"/>
    </row>
    <row r="8561" spans="1:14" ht="20.100000000000001" customHeight="1">
      <c r="A8561" s="346"/>
      <c r="B8561" s="346"/>
      <c r="C8561" s="346"/>
      <c r="D8561" s="346"/>
      <c r="E8561" s="346"/>
      <c r="F8561" s="346"/>
      <c r="G8561" s="346"/>
      <c r="H8561" s="346"/>
      <c r="I8561" s="346"/>
      <c r="J8561" s="346"/>
      <c r="K8561" s="346"/>
      <c r="L8561" s="348"/>
      <c r="M8561" s="346"/>
      <c r="N8561" s="346"/>
    </row>
    <row r="8562" spans="1:14" ht="20.100000000000001" customHeight="1">
      <c r="A8562" s="346"/>
      <c r="B8562" s="346"/>
      <c r="C8562" s="346"/>
      <c r="D8562" s="346"/>
      <c r="E8562" s="347"/>
      <c r="F8562" s="346"/>
      <c r="G8562" s="346"/>
      <c r="H8562" s="346"/>
      <c r="I8562" s="346"/>
      <c r="J8562" s="346"/>
      <c r="K8562" s="346"/>
      <c r="L8562" s="348"/>
      <c r="M8562" s="346"/>
      <c r="N8562" s="346"/>
    </row>
    <row r="8563" spans="1:14" ht="20.100000000000001" customHeight="1">
      <c r="A8563" s="346"/>
      <c r="B8563" s="346"/>
      <c r="C8563" s="346"/>
      <c r="D8563" s="346"/>
      <c r="E8563" s="347"/>
      <c r="F8563" s="346"/>
      <c r="G8563" s="346"/>
      <c r="H8563" s="346"/>
      <c r="I8563" s="346"/>
      <c r="J8563" s="346"/>
      <c r="K8563" s="346"/>
      <c r="L8563" s="348"/>
      <c r="M8563" s="346"/>
      <c r="N8563" s="346"/>
    </row>
    <row r="8564" spans="1:14" ht="20.100000000000001" customHeight="1">
      <c r="A8564" s="346"/>
      <c r="B8564" s="346"/>
      <c r="C8564" s="346"/>
      <c r="D8564" s="346"/>
      <c r="E8564" s="347"/>
      <c r="F8564" s="346"/>
      <c r="G8564" s="346"/>
      <c r="H8564" s="346"/>
      <c r="I8564" s="346"/>
      <c r="J8564" s="346"/>
      <c r="K8564" s="346"/>
      <c r="L8564" s="348"/>
      <c r="M8564" s="346"/>
      <c r="N8564" s="346"/>
    </row>
    <row r="8565" spans="1:14" ht="20.100000000000001" customHeight="1">
      <c r="A8565" s="346"/>
      <c r="B8565" s="346"/>
      <c r="C8565" s="346"/>
      <c r="D8565" s="346"/>
      <c r="E8565" s="347"/>
      <c r="F8565" s="346"/>
      <c r="G8565" s="346"/>
      <c r="H8565" s="346"/>
      <c r="I8565" s="346"/>
      <c r="J8565" s="346"/>
      <c r="K8565" s="346"/>
      <c r="L8565" s="348"/>
      <c r="M8565" s="346"/>
      <c r="N8565" s="346"/>
    </row>
    <row r="8566" spans="1:14" ht="20.100000000000001" customHeight="1">
      <c r="A8566" s="346"/>
      <c r="B8566" s="346"/>
      <c r="C8566" s="346"/>
      <c r="D8566" s="346"/>
      <c r="E8566" s="347"/>
      <c r="F8566" s="346"/>
      <c r="G8566" s="346"/>
      <c r="H8566" s="346"/>
      <c r="I8566" s="346"/>
      <c r="J8566" s="346"/>
      <c r="K8566" s="346"/>
      <c r="L8566" s="348"/>
      <c r="M8566" s="346"/>
      <c r="N8566" s="346"/>
    </row>
    <row r="8567" spans="1:14" ht="20.100000000000001" customHeight="1">
      <c r="A8567" s="346"/>
      <c r="B8567" s="346"/>
      <c r="C8567" s="346"/>
      <c r="D8567" s="346"/>
      <c r="E8567" s="347"/>
      <c r="F8567" s="346"/>
      <c r="G8567" s="346"/>
      <c r="H8567" s="346"/>
      <c r="I8567" s="346"/>
      <c r="J8567" s="346"/>
      <c r="K8567" s="346"/>
      <c r="L8567" s="348"/>
      <c r="M8567" s="346"/>
      <c r="N8567" s="346"/>
    </row>
    <row r="8568" spans="1:14" ht="20.100000000000001" customHeight="1">
      <c r="A8568" s="346"/>
      <c r="B8568" s="346"/>
      <c r="C8568" s="346"/>
      <c r="D8568" s="346"/>
      <c r="E8568" s="347"/>
      <c r="F8568" s="346"/>
      <c r="G8568" s="346"/>
      <c r="H8568" s="346"/>
      <c r="I8568" s="346"/>
      <c r="J8568" s="346"/>
      <c r="K8568" s="346"/>
      <c r="L8568" s="348"/>
      <c r="M8568" s="346"/>
      <c r="N8568" s="346"/>
    </row>
    <row r="8569" spans="1:14" ht="20.100000000000001" customHeight="1">
      <c r="A8569" s="346"/>
      <c r="B8569" s="346"/>
      <c r="C8569" s="346"/>
      <c r="D8569" s="346"/>
      <c r="E8569" s="346"/>
      <c r="F8569" s="346"/>
      <c r="G8569" s="346"/>
      <c r="H8569" s="346"/>
      <c r="I8569" s="346"/>
      <c r="J8569" s="346"/>
      <c r="K8569" s="346"/>
      <c r="L8569" s="348"/>
      <c r="M8569" s="346"/>
      <c r="N8569" s="346"/>
    </row>
    <row r="8570" spans="1:14" ht="20.100000000000001" customHeight="1">
      <c r="A8570" s="346"/>
      <c r="B8570" s="346"/>
      <c r="C8570" s="346"/>
      <c r="D8570" s="346"/>
      <c r="E8570" s="346"/>
      <c r="F8570" s="346"/>
      <c r="G8570" s="346"/>
      <c r="H8570" s="346"/>
      <c r="I8570" s="346"/>
      <c r="J8570" s="346"/>
      <c r="K8570" s="346"/>
      <c r="L8570" s="348"/>
      <c r="M8570" s="346"/>
      <c r="N8570" s="346"/>
    </row>
    <row r="8571" spans="1:14" ht="20.100000000000001" customHeight="1">
      <c r="A8571" s="346"/>
      <c r="B8571" s="346"/>
      <c r="C8571" s="346"/>
      <c r="D8571" s="346"/>
      <c r="E8571" s="346"/>
      <c r="F8571" s="346"/>
      <c r="G8571" s="346"/>
      <c r="H8571" s="346"/>
      <c r="I8571" s="346"/>
      <c r="J8571" s="346"/>
      <c r="K8571" s="346"/>
      <c r="L8571" s="348"/>
      <c r="M8571" s="346"/>
      <c r="N8571" s="346"/>
    </row>
    <row r="8572" spans="1:14" ht="20.100000000000001" customHeight="1">
      <c r="A8572" s="346"/>
      <c r="B8572" s="346"/>
      <c r="C8572" s="346"/>
      <c r="D8572" s="346"/>
      <c r="E8572" s="346"/>
      <c r="F8572" s="346"/>
      <c r="G8572" s="346"/>
      <c r="H8572" s="346"/>
      <c r="I8572" s="346"/>
      <c r="J8572" s="346"/>
      <c r="K8572" s="346"/>
      <c r="L8572" s="348"/>
      <c r="M8572" s="346"/>
      <c r="N8572" s="346"/>
    </row>
    <row r="8573" spans="1:14" ht="20.100000000000001" customHeight="1">
      <c r="A8573" s="346"/>
      <c r="B8573" s="346"/>
      <c r="C8573" s="346"/>
      <c r="D8573" s="346"/>
      <c r="E8573" s="346"/>
      <c r="F8573" s="346"/>
      <c r="G8573" s="346"/>
      <c r="H8573" s="346"/>
      <c r="I8573" s="346"/>
      <c r="J8573" s="346"/>
      <c r="K8573" s="346"/>
      <c r="L8573" s="348"/>
      <c r="M8573" s="346"/>
      <c r="N8573" s="346"/>
    </row>
    <row r="8574" spans="1:14" ht="20.100000000000001" customHeight="1">
      <c r="A8574" s="346"/>
      <c r="B8574" s="346"/>
      <c r="C8574" s="346"/>
      <c r="D8574" s="346"/>
      <c r="E8574" s="346"/>
      <c r="F8574" s="346"/>
      <c r="G8574" s="346"/>
      <c r="H8574" s="346"/>
      <c r="I8574" s="346"/>
      <c r="J8574" s="346"/>
      <c r="K8574" s="346"/>
      <c r="L8574" s="348"/>
      <c r="M8574" s="346"/>
      <c r="N8574" s="346"/>
    </row>
    <row r="8575" spans="1:14" ht="20.100000000000001" customHeight="1">
      <c r="A8575" s="346"/>
      <c r="B8575" s="346"/>
      <c r="C8575" s="346"/>
      <c r="D8575" s="346"/>
      <c r="E8575" s="346"/>
      <c r="F8575" s="346"/>
      <c r="G8575" s="346"/>
      <c r="H8575" s="346"/>
      <c r="I8575" s="346"/>
      <c r="J8575" s="346"/>
      <c r="K8575" s="346"/>
      <c r="L8575" s="348"/>
      <c r="M8575" s="346"/>
      <c r="N8575" s="346"/>
    </row>
    <row r="8576" spans="1:14" ht="20.100000000000001" customHeight="1">
      <c r="A8576" s="346"/>
      <c r="B8576" s="346"/>
      <c r="C8576" s="346"/>
      <c r="D8576" s="346"/>
      <c r="E8576" s="346"/>
      <c r="F8576" s="346"/>
      <c r="G8576" s="346"/>
      <c r="H8576" s="346"/>
      <c r="I8576" s="346"/>
      <c r="J8576" s="346"/>
      <c r="K8576" s="346"/>
      <c r="L8576" s="348"/>
      <c r="M8576" s="346"/>
      <c r="N8576" s="346"/>
    </row>
    <row r="8577" spans="1:14" ht="20.100000000000001" customHeight="1">
      <c r="A8577" s="346"/>
      <c r="B8577" s="346"/>
      <c r="C8577" s="346"/>
      <c r="D8577" s="346"/>
      <c r="E8577" s="346"/>
      <c r="F8577" s="346"/>
      <c r="G8577" s="346"/>
      <c r="H8577" s="346"/>
      <c r="I8577" s="346"/>
      <c r="J8577" s="346"/>
      <c r="K8577" s="346"/>
      <c r="L8577" s="348"/>
      <c r="M8577" s="346"/>
      <c r="N8577" s="346"/>
    </row>
    <row r="8578" spans="1:14" ht="20.100000000000001" customHeight="1">
      <c r="A8578" s="346"/>
      <c r="B8578" s="346"/>
      <c r="C8578" s="346"/>
      <c r="D8578" s="346"/>
      <c r="E8578" s="346"/>
      <c r="F8578" s="346"/>
      <c r="G8578" s="346"/>
      <c r="H8578" s="346"/>
      <c r="I8578" s="346"/>
      <c r="J8578" s="346"/>
      <c r="K8578" s="346"/>
      <c r="L8578" s="348"/>
      <c r="M8578" s="346"/>
      <c r="N8578" s="346"/>
    </row>
    <row r="8579" spans="1:14" ht="20.100000000000001" customHeight="1">
      <c r="A8579" s="346"/>
      <c r="B8579" s="346"/>
      <c r="C8579" s="346"/>
      <c r="D8579" s="346"/>
      <c r="E8579" s="346"/>
      <c r="F8579" s="346"/>
      <c r="G8579" s="346"/>
      <c r="H8579" s="346"/>
      <c r="I8579" s="346"/>
      <c r="J8579" s="346"/>
      <c r="K8579" s="346"/>
      <c r="L8579" s="348"/>
      <c r="M8579" s="346"/>
      <c r="N8579" s="346"/>
    </row>
    <row r="8580" spans="1:14" ht="20.100000000000001" customHeight="1">
      <c r="A8580" s="346"/>
      <c r="B8580" s="346"/>
      <c r="C8580" s="346"/>
      <c r="D8580" s="346"/>
      <c r="E8580" s="346"/>
      <c r="F8580" s="346"/>
      <c r="G8580" s="346"/>
      <c r="H8580" s="346"/>
      <c r="I8580" s="346"/>
      <c r="J8580" s="346"/>
      <c r="K8580" s="346"/>
      <c r="L8580" s="348"/>
      <c r="M8580" s="346"/>
      <c r="N8580" s="346"/>
    </row>
    <row r="8581" spans="1:14" ht="20.100000000000001" customHeight="1">
      <c r="A8581" s="346"/>
      <c r="B8581" s="346"/>
      <c r="C8581" s="346"/>
      <c r="D8581" s="346"/>
      <c r="E8581" s="346"/>
      <c r="F8581" s="346"/>
      <c r="G8581" s="346"/>
      <c r="H8581" s="346"/>
      <c r="I8581" s="346"/>
      <c r="J8581" s="346"/>
      <c r="K8581" s="346"/>
      <c r="L8581" s="348"/>
      <c r="M8581" s="346"/>
      <c r="N8581" s="346"/>
    </row>
    <row r="8582" spans="1:14" ht="20.100000000000001" customHeight="1">
      <c r="A8582" s="346"/>
      <c r="B8582" s="346"/>
      <c r="C8582" s="346"/>
      <c r="D8582" s="346"/>
      <c r="E8582" s="346"/>
      <c r="F8582" s="346"/>
      <c r="G8582" s="346"/>
      <c r="H8582" s="346"/>
      <c r="I8582" s="346"/>
      <c r="J8582" s="346"/>
      <c r="K8582" s="346"/>
      <c r="L8582" s="348"/>
      <c r="M8582" s="346"/>
      <c r="N8582" s="346"/>
    </row>
    <row r="8583" spans="1:14" ht="20.100000000000001" customHeight="1">
      <c r="A8583" s="346"/>
      <c r="B8583" s="346"/>
      <c r="C8583" s="346"/>
      <c r="D8583" s="346"/>
      <c r="E8583" s="346"/>
      <c r="F8583" s="346"/>
      <c r="G8583" s="346"/>
      <c r="H8583" s="346"/>
      <c r="I8583" s="346"/>
      <c r="J8583" s="346"/>
      <c r="K8583" s="346"/>
      <c r="L8583" s="348"/>
      <c r="M8583" s="346"/>
      <c r="N8583" s="346"/>
    </row>
    <row r="8584" spans="1:14" ht="20.100000000000001" customHeight="1">
      <c r="A8584" s="346"/>
      <c r="B8584" s="346"/>
      <c r="C8584" s="346"/>
      <c r="D8584" s="346"/>
      <c r="E8584" s="346"/>
      <c r="F8584" s="346"/>
      <c r="G8584" s="346"/>
      <c r="H8584" s="346"/>
      <c r="I8584" s="346"/>
      <c r="J8584" s="346"/>
      <c r="K8584" s="346"/>
      <c r="L8584" s="348"/>
      <c r="M8584" s="346"/>
      <c r="N8584" s="346"/>
    </row>
    <row r="8585" spans="1:14" ht="20.100000000000001" customHeight="1">
      <c r="A8585" s="346"/>
      <c r="B8585" s="346"/>
      <c r="C8585" s="346"/>
      <c r="D8585" s="346"/>
      <c r="E8585" s="346"/>
      <c r="F8585" s="346"/>
      <c r="G8585" s="346"/>
      <c r="H8585" s="346"/>
      <c r="I8585" s="346"/>
      <c r="J8585" s="346"/>
      <c r="K8585" s="346"/>
      <c r="L8585" s="348"/>
      <c r="M8585" s="346"/>
      <c r="N8585" s="346"/>
    </row>
    <row r="8586" spans="1:14" ht="20.100000000000001" customHeight="1">
      <c r="A8586" s="346"/>
      <c r="B8586" s="346"/>
      <c r="C8586" s="346"/>
      <c r="D8586" s="346"/>
      <c r="E8586" s="346"/>
      <c r="F8586" s="346"/>
      <c r="G8586" s="346"/>
      <c r="H8586" s="346"/>
      <c r="I8586" s="346"/>
      <c r="J8586" s="346"/>
      <c r="K8586" s="346"/>
      <c r="L8586" s="348"/>
      <c r="M8586" s="346"/>
      <c r="N8586" s="346"/>
    </row>
    <row r="8587" spans="1:14" ht="20.100000000000001" customHeight="1">
      <c r="A8587" s="346"/>
      <c r="B8587" s="346"/>
      <c r="C8587" s="346"/>
      <c r="D8587" s="346"/>
      <c r="E8587" s="346"/>
      <c r="F8587" s="346"/>
      <c r="G8587" s="346"/>
      <c r="H8587" s="346"/>
      <c r="I8587" s="346"/>
      <c r="J8587" s="346"/>
      <c r="K8587" s="346"/>
      <c r="L8587" s="348"/>
      <c r="M8587" s="346"/>
      <c r="N8587" s="346"/>
    </row>
    <row r="8588" spans="1:14" ht="20.100000000000001" customHeight="1">
      <c r="A8588" s="346"/>
      <c r="B8588" s="346"/>
      <c r="C8588" s="346"/>
      <c r="D8588" s="346"/>
      <c r="E8588" s="346"/>
      <c r="F8588" s="346"/>
      <c r="G8588" s="346"/>
      <c r="H8588" s="346"/>
      <c r="I8588" s="346"/>
      <c r="J8588" s="346"/>
      <c r="K8588" s="346"/>
      <c r="L8588" s="348"/>
      <c r="M8588" s="346"/>
      <c r="N8588" s="346"/>
    </row>
    <row r="8589" spans="1:14" ht="20.100000000000001" customHeight="1">
      <c r="A8589" s="346"/>
      <c r="B8589" s="346"/>
      <c r="C8589" s="346"/>
      <c r="D8589" s="346"/>
      <c r="E8589" s="346"/>
      <c r="F8589" s="346"/>
      <c r="G8589" s="346"/>
      <c r="H8589" s="346"/>
      <c r="I8589" s="346"/>
      <c r="J8589" s="346"/>
      <c r="K8589" s="346"/>
      <c r="L8589" s="348"/>
      <c r="M8589" s="346"/>
      <c r="N8589" s="346"/>
    </row>
    <row r="8590" spans="1:14" ht="20.100000000000001" customHeight="1">
      <c r="A8590" s="346"/>
      <c r="B8590" s="346"/>
      <c r="C8590" s="346"/>
      <c r="D8590" s="346"/>
      <c r="E8590" s="346"/>
      <c r="F8590" s="346"/>
      <c r="G8590" s="346"/>
      <c r="H8590" s="346"/>
      <c r="I8590" s="346"/>
      <c r="J8590" s="346"/>
      <c r="K8590" s="346"/>
      <c r="L8590" s="348"/>
      <c r="M8590" s="346"/>
      <c r="N8590" s="346"/>
    </row>
    <row r="8591" spans="1:14" ht="20.100000000000001" customHeight="1">
      <c r="A8591" s="346"/>
      <c r="B8591" s="346"/>
      <c r="C8591" s="346"/>
      <c r="D8591" s="346"/>
      <c r="E8591" s="346"/>
      <c r="F8591" s="346"/>
      <c r="G8591" s="346"/>
      <c r="H8591" s="346"/>
      <c r="I8591" s="346"/>
      <c r="J8591" s="346"/>
      <c r="K8591" s="346"/>
      <c r="L8591" s="348"/>
      <c r="M8591" s="346"/>
      <c r="N8591" s="346"/>
    </row>
    <row r="8592" spans="1:14" ht="20.100000000000001" customHeight="1">
      <c r="A8592" s="346"/>
      <c r="B8592" s="346"/>
      <c r="C8592" s="346"/>
      <c r="D8592" s="346"/>
      <c r="E8592" s="347"/>
      <c r="F8592" s="346"/>
      <c r="G8592" s="346"/>
      <c r="H8592" s="346"/>
      <c r="I8592" s="346"/>
      <c r="J8592" s="346"/>
      <c r="K8592" s="346"/>
      <c r="L8592" s="348"/>
      <c r="M8592" s="346"/>
      <c r="N8592" s="346"/>
    </row>
    <row r="8593" spans="1:14" ht="20.100000000000001" customHeight="1">
      <c r="A8593" s="346"/>
      <c r="B8593" s="346"/>
      <c r="C8593" s="346"/>
      <c r="D8593" s="346"/>
      <c r="E8593" s="346"/>
      <c r="F8593" s="346"/>
      <c r="G8593" s="346"/>
      <c r="H8593" s="346"/>
      <c r="I8593" s="346"/>
      <c r="J8593" s="346"/>
      <c r="K8593" s="346"/>
      <c r="L8593" s="348"/>
      <c r="M8593" s="346"/>
      <c r="N8593" s="346"/>
    </row>
    <row r="8594" spans="1:14" ht="20.100000000000001" customHeight="1">
      <c r="A8594" s="346"/>
      <c r="B8594" s="346"/>
      <c r="C8594" s="346"/>
      <c r="D8594" s="346"/>
      <c r="E8594" s="346"/>
      <c r="F8594" s="346"/>
      <c r="G8594" s="346"/>
      <c r="H8594" s="346"/>
      <c r="I8594" s="346"/>
      <c r="J8594" s="346"/>
      <c r="K8594" s="346"/>
      <c r="L8594" s="348"/>
      <c r="M8594" s="346"/>
      <c r="N8594" s="346"/>
    </row>
    <row r="8595" spans="1:14" ht="20.100000000000001" customHeight="1">
      <c r="A8595" s="346"/>
      <c r="B8595" s="346"/>
      <c r="C8595" s="346"/>
      <c r="D8595" s="346"/>
      <c r="E8595" s="346"/>
      <c r="F8595" s="346"/>
      <c r="G8595" s="346"/>
      <c r="H8595" s="346"/>
      <c r="I8595" s="346"/>
      <c r="J8595" s="346"/>
      <c r="K8595" s="346"/>
      <c r="L8595" s="348"/>
      <c r="M8595" s="346"/>
      <c r="N8595" s="346"/>
    </row>
    <row r="8596" spans="1:14" ht="20.100000000000001" customHeight="1">
      <c r="A8596" s="346"/>
      <c r="B8596" s="346"/>
      <c r="C8596" s="346"/>
      <c r="D8596" s="346"/>
      <c r="E8596" s="346"/>
      <c r="F8596" s="346"/>
      <c r="G8596" s="346"/>
      <c r="H8596" s="346"/>
      <c r="I8596" s="346"/>
      <c r="J8596" s="346"/>
      <c r="K8596" s="346"/>
      <c r="L8596" s="348"/>
      <c r="M8596" s="346"/>
      <c r="N8596" s="346"/>
    </row>
    <row r="8597" spans="1:14" ht="20.100000000000001" customHeight="1">
      <c r="A8597" s="346"/>
      <c r="B8597" s="346"/>
      <c r="C8597" s="346"/>
      <c r="D8597" s="346"/>
      <c r="E8597" s="346"/>
      <c r="F8597" s="346"/>
      <c r="G8597" s="346"/>
      <c r="H8597" s="346"/>
      <c r="I8597" s="346"/>
      <c r="J8597" s="346"/>
      <c r="K8597" s="346"/>
      <c r="L8597" s="348"/>
      <c r="M8597" s="346"/>
      <c r="N8597" s="346"/>
    </row>
    <row r="8598" spans="1:14" ht="20.100000000000001" customHeight="1">
      <c r="A8598" s="346"/>
      <c r="B8598" s="346"/>
      <c r="C8598" s="346"/>
      <c r="D8598" s="346"/>
      <c r="E8598" s="346"/>
      <c r="F8598" s="346"/>
      <c r="G8598" s="346"/>
      <c r="H8598" s="346"/>
      <c r="I8598" s="346"/>
      <c r="J8598" s="346"/>
      <c r="K8598" s="346"/>
      <c r="L8598" s="348"/>
      <c r="M8598" s="346"/>
      <c r="N8598" s="346"/>
    </row>
    <row r="8599" spans="1:14" ht="20.100000000000001" customHeight="1">
      <c r="A8599" s="346"/>
      <c r="B8599" s="346"/>
      <c r="C8599" s="346"/>
      <c r="D8599" s="346"/>
      <c r="E8599" s="346"/>
      <c r="F8599" s="346"/>
      <c r="G8599" s="346"/>
      <c r="H8599" s="346"/>
      <c r="I8599" s="346"/>
      <c r="J8599" s="346"/>
      <c r="K8599" s="346"/>
      <c r="L8599" s="348"/>
      <c r="M8599" s="346"/>
      <c r="N8599" s="346"/>
    </row>
    <row r="8600" spans="1:14" ht="20.100000000000001" customHeight="1">
      <c r="A8600" s="346"/>
      <c r="B8600" s="346"/>
      <c r="C8600" s="346"/>
      <c r="D8600" s="346"/>
      <c r="E8600" s="346"/>
      <c r="F8600" s="346"/>
      <c r="G8600" s="346"/>
      <c r="H8600" s="346"/>
      <c r="I8600" s="346"/>
      <c r="J8600" s="346"/>
      <c r="K8600" s="346"/>
      <c r="L8600" s="348"/>
      <c r="M8600" s="346"/>
      <c r="N8600" s="346"/>
    </row>
    <row r="8601" spans="1:14" ht="20.100000000000001" customHeight="1">
      <c r="A8601" s="346"/>
      <c r="B8601" s="346"/>
      <c r="C8601" s="346"/>
      <c r="D8601" s="346"/>
      <c r="E8601" s="346"/>
      <c r="F8601" s="346"/>
      <c r="G8601" s="346"/>
      <c r="H8601" s="346"/>
      <c r="I8601" s="346"/>
      <c r="J8601" s="346"/>
      <c r="K8601" s="346"/>
      <c r="L8601" s="348"/>
      <c r="M8601" s="346"/>
      <c r="N8601" s="346"/>
    </row>
    <row r="8602" spans="1:14" ht="20.100000000000001" customHeight="1">
      <c r="A8602" s="346"/>
      <c r="B8602" s="346"/>
      <c r="C8602" s="346"/>
      <c r="D8602" s="346"/>
      <c r="E8602" s="346"/>
      <c r="F8602" s="346"/>
      <c r="G8602" s="346"/>
      <c r="H8602" s="346"/>
      <c r="I8602" s="346"/>
      <c r="J8602" s="346"/>
      <c r="K8602" s="346"/>
      <c r="L8602" s="348"/>
      <c r="M8602" s="346"/>
      <c r="N8602" s="346"/>
    </row>
    <row r="8603" spans="1:14" ht="20.100000000000001" customHeight="1">
      <c r="A8603" s="346"/>
      <c r="B8603" s="346"/>
      <c r="C8603" s="346"/>
      <c r="D8603" s="346"/>
      <c r="E8603" s="346"/>
      <c r="F8603" s="346"/>
      <c r="G8603" s="346"/>
      <c r="H8603" s="346"/>
      <c r="I8603" s="346"/>
      <c r="J8603" s="346"/>
      <c r="K8603" s="346"/>
      <c r="L8603" s="348"/>
      <c r="M8603" s="346"/>
      <c r="N8603" s="346"/>
    </row>
    <row r="8604" spans="1:14" ht="20.100000000000001" customHeight="1">
      <c r="A8604" s="346"/>
      <c r="B8604" s="346"/>
      <c r="C8604" s="346"/>
      <c r="D8604" s="346"/>
      <c r="E8604" s="346"/>
      <c r="F8604" s="346"/>
      <c r="G8604" s="346"/>
      <c r="H8604" s="346"/>
      <c r="I8604" s="346"/>
      <c r="J8604" s="346"/>
      <c r="K8604" s="346"/>
      <c r="L8604" s="348"/>
      <c r="M8604" s="346"/>
      <c r="N8604" s="346"/>
    </row>
    <row r="8605" spans="1:14" ht="20.100000000000001" customHeight="1">
      <c r="A8605" s="346"/>
      <c r="B8605" s="346"/>
      <c r="C8605" s="346"/>
      <c r="D8605" s="346"/>
      <c r="E8605" s="346"/>
      <c r="F8605" s="346"/>
      <c r="G8605" s="346"/>
      <c r="H8605" s="346"/>
      <c r="I8605" s="346"/>
      <c r="J8605" s="346"/>
      <c r="K8605" s="346"/>
      <c r="L8605" s="348"/>
      <c r="M8605" s="346"/>
      <c r="N8605" s="346"/>
    </row>
    <row r="8606" spans="1:14" ht="20.100000000000001" customHeight="1">
      <c r="A8606" s="346"/>
      <c r="B8606" s="346"/>
      <c r="C8606" s="346"/>
      <c r="D8606" s="346"/>
      <c r="E8606" s="346"/>
      <c r="F8606" s="346"/>
      <c r="G8606" s="346"/>
      <c r="H8606" s="346"/>
      <c r="I8606" s="346"/>
      <c r="J8606" s="346"/>
      <c r="K8606" s="346"/>
      <c r="L8606" s="348"/>
      <c r="M8606" s="346"/>
      <c r="N8606" s="346"/>
    </row>
    <row r="8607" spans="1:14" ht="20.100000000000001" customHeight="1">
      <c r="A8607" s="346"/>
      <c r="B8607" s="346"/>
      <c r="C8607" s="346"/>
      <c r="D8607" s="346"/>
      <c r="E8607" s="346"/>
      <c r="F8607" s="346"/>
      <c r="G8607" s="346"/>
      <c r="H8607" s="346"/>
      <c r="I8607" s="346"/>
      <c r="J8607" s="346"/>
      <c r="K8607" s="346"/>
      <c r="L8607" s="348"/>
      <c r="M8607" s="346"/>
      <c r="N8607" s="346"/>
    </row>
    <row r="8608" spans="1:14" ht="20.100000000000001" customHeight="1">
      <c r="A8608" s="346"/>
      <c r="B8608" s="346"/>
      <c r="C8608" s="346"/>
      <c r="D8608" s="346"/>
      <c r="E8608" s="346"/>
      <c r="F8608" s="346"/>
      <c r="G8608" s="346"/>
      <c r="H8608" s="346"/>
      <c r="I8608" s="346"/>
      <c r="J8608" s="346"/>
      <c r="K8608" s="346"/>
      <c r="L8608" s="348"/>
      <c r="M8608" s="346"/>
      <c r="N8608" s="346"/>
    </row>
    <row r="8609" spans="1:14" ht="20.100000000000001" customHeight="1">
      <c r="A8609" s="346"/>
      <c r="B8609" s="346"/>
      <c r="C8609" s="346"/>
      <c r="D8609" s="346"/>
      <c r="E8609" s="346"/>
      <c r="F8609" s="346"/>
      <c r="G8609" s="346"/>
      <c r="H8609" s="346"/>
      <c r="I8609" s="346"/>
      <c r="J8609" s="346"/>
      <c r="K8609" s="346"/>
      <c r="L8609" s="348"/>
      <c r="M8609" s="346"/>
      <c r="N8609" s="346"/>
    </row>
    <row r="8610" spans="1:14" ht="20.100000000000001" customHeight="1">
      <c r="A8610" s="346"/>
      <c r="B8610" s="346"/>
      <c r="C8610" s="346"/>
      <c r="D8610" s="346"/>
      <c r="E8610" s="347"/>
      <c r="F8610" s="346"/>
      <c r="G8610" s="346"/>
      <c r="H8610" s="346"/>
      <c r="I8610" s="346"/>
      <c r="J8610" s="346"/>
      <c r="K8610" s="346"/>
      <c r="L8610" s="348"/>
      <c r="M8610" s="346"/>
      <c r="N8610" s="346"/>
    </row>
    <row r="8611" spans="1:14" ht="20.100000000000001" customHeight="1">
      <c r="A8611" s="346"/>
      <c r="B8611" s="346"/>
      <c r="C8611" s="346"/>
      <c r="D8611" s="346"/>
      <c r="E8611" s="347"/>
      <c r="F8611" s="346"/>
      <c r="G8611" s="346"/>
      <c r="H8611" s="346"/>
      <c r="I8611" s="346"/>
      <c r="J8611" s="346"/>
      <c r="K8611" s="346"/>
      <c r="L8611" s="348"/>
      <c r="M8611" s="346"/>
      <c r="N8611" s="346"/>
    </row>
    <row r="8612" spans="1:14" ht="20.100000000000001" customHeight="1">
      <c r="A8612" s="346"/>
      <c r="B8612" s="346"/>
      <c r="C8612" s="346"/>
      <c r="D8612" s="346"/>
      <c r="E8612" s="346"/>
      <c r="F8612" s="346"/>
      <c r="G8612" s="346"/>
      <c r="H8612" s="346"/>
      <c r="I8612" s="346"/>
      <c r="J8612" s="346"/>
      <c r="K8612" s="346"/>
      <c r="L8612" s="348"/>
      <c r="M8612" s="346"/>
      <c r="N8612" s="346"/>
    </row>
    <row r="8613" spans="1:14" ht="20.100000000000001" customHeight="1">
      <c r="A8613" s="346"/>
      <c r="B8613" s="346"/>
      <c r="C8613" s="346"/>
      <c r="D8613" s="346"/>
      <c r="E8613" s="346"/>
      <c r="F8613" s="346"/>
      <c r="G8613" s="346"/>
      <c r="H8613" s="346"/>
      <c r="I8613" s="346"/>
      <c r="J8613" s="346"/>
      <c r="K8613" s="346"/>
      <c r="L8613" s="348"/>
      <c r="M8613" s="346"/>
      <c r="N8613" s="346"/>
    </row>
    <row r="8614" spans="1:14" ht="20.100000000000001" customHeight="1">
      <c r="A8614" s="346"/>
      <c r="B8614" s="346"/>
      <c r="C8614" s="346"/>
      <c r="D8614" s="346"/>
      <c r="E8614" s="347"/>
      <c r="F8614" s="346"/>
      <c r="G8614" s="346"/>
      <c r="H8614" s="346"/>
      <c r="I8614" s="346"/>
      <c r="J8614" s="346"/>
      <c r="K8614" s="346"/>
      <c r="L8614" s="348"/>
      <c r="M8614" s="346"/>
      <c r="N8614" s="346"/>
    </row>
    <row r="8615" spans="1:14" ht="20.100000000000001" customHeight="1">
      <c r="A8615" s="346"/>
      <c r="B8615" s="346"/>
      <c r="C8615" s="346"/>
      <c r="D8615" s="346"/>
      <c r="E8615" s="347"/>
      <c r="F8615" s="346"/>
      <c r="G8615" s="346"/>
      <c r="H8615" s="346"/>
      <c r="I8615" s="346"/>
      <c r="J8615" s="346"/>
      <c r="K8615" s="346"/>
      <c r="L8615" s="348"/>
      <c r="M8615" s="346"/>
      <c r="N8615" s="346"/>
    </row>
    <row r="8616" spans="1:14" ht="20.100000000000001" customHeight="1">
      <c r="A8616" s="346"/>
      <c r="B8616" s="346"/>
      <c r="C8616" s="346"/>
      <c r="D8616" s="346"/>
      <c r="E8616" s="347"/>
      <c r="F8616" s="346"/>
      <c r="G8616" s="346"/>
      <c r="H8616" s="346"/>
      <c r="I8616" s="346"/>
      <c r="J8616" s="346"/>
      <c r="K8616" s="346"/>
      <c r="L8616" s="348"/>
      <c r="M8616" s="346"/>
      <c r="N8616" s="346"/>
    </row>
    <row r="8617" spans="1:14" ht="20.100000000000001" customHeight="1">
      <c r="A8617" s="346"/>
      <c r="B8617" s="346"/>
      <c r="C8617" s="346"/>
      <c r="D8617" s="346"/>
      <c r="E8617" s="347"/>
      <c r="F8617" s="346"/>
      <c r="G8617" s="346"/>
      <c r="H8617" s="346"/>
      <c r="I8617" s="346"/>
      <c r="J8617" s="346"/>
      <c r="K8617" s="346"/>
      <c r="L8617" s="348"/>
      <c r="M8617" s="346"/>
      <c r="N8617" s="346"/>
    </row>
    <row r="8618" spans="1:14" ht="20.100000000000001" customHeight="1">
      <c r="A8618" s="346"/>
      <c r="B8618" s="346"/>
      <c r="C8618" s="346"/>
      <c r="D8618" s="346"/>
      <c r="E8618" s="346"/>
      <c r="F8618" s="346"/>
      <c r="G8618" s="346"/>
      <c r="H8618" s="346"/>
      <c r="I8618" s="346"/>
      <c r="J8618" s="346"/>
      <c r="K8618" s="346"/>
      <c r="L8618" s="348"/>
      <c r="M8618" s="346"/>
      <c r="N8618" s="346"/>
    </row>
    <row r="8619" spans="1:14" ht="20.100000000000001" customHeight="1">
      <c r="A8619" s="346"/>
      <c r="B8619" s="346"/>
      <c r="C8619" s="346"/>
      <c r="D8619" s="346"/>
      <c r="E8619" s="346"/>
      <c r="F8619" s="346"/>
      <c r="G8619" s="346"/>
      <c r="H8619" s="346"/>
      <c r="I8619" s="346"/>
      <c r="J8619" s="346"/>
      <c r="K8619" s="346"/>
      <c r="L8619" s="348"/>
      <c r="M8619" s="346"/>
      <c r="N8619" s="346"/>
    </row>
    <row r="8620" spans="1:14" ht="20.100000000000001" customHeight="1">
      <c r="A8620" s="346"/>
      <c r="B8620" s="346"/>
      <c r="C8620" s="346"/>
      <c r="D8620" s="346"/>
      <c r="E8620" s="346"/>
      <c r="F8620" s="346"/>
      <c r="G8620" s="346"/>
      <c r="H8620" s="346"/>
      <c r="I8620" s="346"/>
      <c r="J8620" s="346"/>
      <c r="K8620" s="346"/>
      <c r="L8620" s="348"/>
      <c r="M8620" s="346"/>
      <c r="N8620" s="346"/>
    </row>
    <row r="8621" spans="1:14" ht="20.100000000000001" customHeight="1">
      <c r="A8621" s="346"/>
      <c r="B8621" s="346"/>
      <c r="C8621" s="346"/>
      <c r="D8621" s="346"/>
      <c r="E8621" s="346"/>
      <c r="F8621" s="346"/>
      <c r="G8621" s="346"/>
      <c r="H8621" s="346"/>
      <c r="I8621" s="346"/>
      <c r="J8621" s="346"/>
      <c r="K8621" s="346"/>
      <c r="L8621" s="348"/>
      <c r="M8621" s="346"/>
      <c r="N8621" s="346"/>
    </row>
    <row r="8622" spans="1:14" ht="20.100000000000001" customHeight="1">
      <c r="A8622" s="346"/>
      <c r="B8622" s="346"/>
      <c r="C8622" s="346"/>
      <c r="D8622" s="346"/>
      <c r="E8622" s="346"/>
      <c r="F8622" s="346"/>
      <c r="G8622" s="346"/>
      <c r="H8622" s="346"/>
      <c r="I8622" s="346"/>
      <c r="J8622" s="346"/>
      <c r="K8622" s="346"/>
      <c r="L8622" s="348"/>
      <c r="M8622" s="346"/>
      <c r="N8622" s="346"/>
    </row>
    <row r="8623" spans="1:14" ht="20.100000000000001" customHeight="1">
      <c r="A8623" s="346"/>
      <c r="B8623" s="346"/>
      <c r="C8623" s="346"/>
      <c r="D8623" s="346"/>
      <c r="E8623" s="346"/>
      <c r="F8623" s="346"/>
      <c r="G8623" s="346"/>
      <c r="H8623" s="346"/>
      <c r="I8623" s="346"/>
      <c r="J8623" s="346"/>
      <c r="K8623" s="346"/>
      <c r="L8623" s="348"/>
      <c r="M8623" s="346"/>
      <c r="N8623" s="346"/>
    </row>
    <row r="8624" spans="1:14" ht="20.100000000000001" customHeight="1">
      <c r="A8624" s="346"/>
      <c r="B8624" s="346"/>
      <c r="C8624" s="346"/>
      <c r="D8624" s="346"/>
      <c r="E8624" s="346"/>
      <c r="F8624" s="346"/>
      <c r="G8624" s="346"/>
      <c r="H8624" s="346"/>
      <c r="I8624" s="346"/>
      <c r="J8624" s="346"/>
      <c r="K8624" s="346"/>
      <c r="L8624" s="348"/>
      <c r="M8624" s="346"/>
      <c r="N8624" s="346"/>
    </row>
    <row r="8625" spans="1:14" ht="20.100000000000001" customHeight="1">
      <c r="A8625" s="346"/>
      <c r="B8625" s="346"/>
      <c r="C8625" s="346"/>
      <c r="D8625" s="346"/>
      <c r="E8625" s="346"/>
      <c r="F8625" s="346"/>
      <c r="G8625" s="346"/>
      <c r="H8625" s="346"/>
      <c r="I8625" s="346"/>
      <c r="J8625" s="346"/>
      <c r="K8625" s="346"/>
      <c r="L8625" s="348"/>
      <c r="M8625" s="346"/>
      <c r="N8625" s="346"/>
    </row>
    <row r="8626" spans="1:14" ht="20.100000000000001" customHeight="1">
      <c r="A8626" s="346"/>
      <c r="B8626" s="346"/>
      <c r="C8626" s="346"/>
      <c r="D8626" s="346"/>
      <c r="E8626" s="346"/>
      <c r="F8626" s="346"/>
      <c r="G8626" s="346"/>
      <c r="H8626" s="346"/>
      <c r="I8626" s="346"/>
      <c r="J8626" s="346"/>
      <c r="K8626" s="346"/>
      <c r="L8626" s="348"/>
      <c r="M8626" s="346"/>
      <c r="N8626" s="346"/>
    </row>
    <row r="8627" spans="1:14" ht="20.100000000000001" customHeight="1">
      <c r="A8627" s="346"/>
      <c r="B8627" s="346"/>
      <c r="C8627" s="346"/>
      <c r="D8627" s="346"/>
      <c r="E8627" s="346"/>
      <c r="F8627" s="346"/>
      <c r="G8627" s="346"/>
      <c r="H8627" s="346"/>
      <c r="I8627" s="346"/>
      <c r="J8627" s="346"/>
      <c r="K8627" s="346"/>
      <c r="L8627" s="348"/>
      <c r="M8627" s="346"/>
      <c r="N8627" s="346"/>
    </row>
    <row r="8628" spans="1:14" ht="20.100000000000001" customHeight="1">
      <c r="A8628" s="346"/>
      <c r="B8628" s="346"/>
      <c r="C8628" s="346"/>
      <c r="D8628" s="346"/>
      <c r="E8628" s="346"/>
      <c r="F8628" s="346"/>
      <c r="G8628" s="346"/>
      <c r="H8628" s="346"/>
      <c r="I8628" s="346"/>
      <c r="J8628" s="346"/>
      <c r="K8628" s="346"/>
      <c r="L8628" s="348"/>
      <c r="M8628" s="346"/>
      <c r="N8628" s="346"/>
    </row>
    <row r="8629" spans="1:14" ht="20.100000000000001" customHeight="1">
      <c r="A8629" s="346"/>
      <c r="B8629" s="346"/>
      <c r="C8629" s="346"/>
      <c r="D8629" s="346"/>
      <c r="E8629" s="346"/>
      <c r="F8629" s="346"/>
      <c r="G8629" s="346"/>
      <c r="H8629" s="346"/>
      <c r="I8629" s="346"/>
      <c r="J8629" s="346"/>
      <c r="K8629" s="346"/>
      <c r="L8629" s="348"/>
      <c r="M8629" s="346"/>
      <c r="N8629" s="346"/>
    </row>
    <row r="8630" spans="1:14" ht="20.100000000000001" customHeight="1">
      <c r="A8630" s="346"/>
      <c r="B8630" s="346"/>
      <c r="C8630" s="346"/>
      <c r="D8630" s="346"/>
      <c r="E8630" s="346"/>
      <c r="F8630" s="346"/>
      <c r="G8630" s="346"/>
      <c r="H8630" s="346"/>
      <c r="I8630" s="346"/>
      <c r="J8630" s="346"/>
      <c r="K8630" s="346"/>
      <c r="L8630" s="348"/>
      <c r="M8630" s="346"/>
      <c r="N8630" s="346"/>
    </row>
    <row r="8631" spans="1:14" ht="20.100000000000001" customHeight="1">
      <c r="A8631" s="346"/>
      <c r="B8631" s="346"/>
      <c r="C8631" s="346"/>
      <c r="D8631" s="346"/>
      <c r="E8631" s="346"/>
      <c r="F8631" s="346"/>
      <c r="G8631" s="346"/>
      <c r="H8631" s="346"/>
      <c r="I8631" s="346"/>
      <c r="J8631" s="346"/>
      <c r="K8631" s="346"/>
      <c r="L8631" s="348"/>
      <c r="M8631" s="346"/>
      <c r="N8631" s="346"/>
    </row>
    <row r="8632" spans="1:14" ht="20.100000000000001" customHeight="1">
      <c r="A8632" s="346"/>
      <c r="B8632" s="346"/>
      <c r="C8632" s="346"/>
      <c r="D8632" s="346"/>
      <c r="E8632" s="346"/>
      <c r="F8632" s="346"/>
      <c r="G8632" s="346"/>
      <c r="H8632" s="346"/>
      <c r="I8632" s="346"/>
      <c r="J8632" s="346"/>
      <c r="K8632" s="346"/>
      <c r="L8632" s="348"/>
      <c r="M8632" s="346"/>
      <c r="N8632" s="346"/>
    </row>
    <row r="8633" spans="1:14" ht="20.100000000000001" customHeight="1">
      <c r="A8633" s="346"/>
      <c r="B8633" s="346"/>
      <c r="C8633" s="346"/>
      <c r="D8633" s="346"/>
      <c r="E8633" s="346"/>
      <c r="F8633" s="346"/>
      <c r="G8633" s="346"/>
      <c r="H8633" s="346"/>
      <c r="I8633" s="346"/>
      <c r="J8633" s="346"/>
      <c r="K8633" s="346"/>
      <c r="L8633" s="348"/>
      <c r="M8633" s="346"/>
      <c r="N8633" s="346"/>
    </row>
    <row r="8634" spans="1:14" ht="20.100000000000001" customHeight="1">
      <c r="A8634" s="346"/>
      <c r="B8634" s="346"/>
      <c r="C8634" s="346"/>
      <c r="D8634" s="346"/>
      <c r="E8634" s="346"/>
      <c r="F8634" s="346"/>
      <c r="G8634" s="346"/>
      <c r="H8634" s="346"/>
      <c r="I8634" s="346"/>
      <c r="J8634" s="346"/>
      <c r="K8634" s="346"/>
      <c r="L8634" s="348"/>
      <c r="M8634" s="346"/>
      <c r="N8634" s="346"/>
    </row>
    <row r="8635" spans="1:14" ht="20.100000000000001" customHeight="1">
      <c r="A8635" s="346"/>
      <c r="B8635" s="346"/>
      <c r="C8635" s="346"/>
      <c r="D8635" s="346"/>
      <c r="E8635" s="346"/>
      <c r="F8635" s="346"/>
      <c r="G8635" s="346"/>
      <c r="H8635" s="346"/>
      <c r="I8635" s="346"/>
      <c r="J8635" s="346"/>
      <c r="K8635" s="346"/>
      <c r="L8635" s="348"/>
      <c r="M8635" s="346"/>
      <c r="N8635" s="346"/>
    </row>
    <row r="8636" spans="1:14" ht="20.100000000000001" customHeight="1">
      <c r="A8636" s="346"/>
      <c r="B8636" s="346"/>
      <c r="C8636" s="346"/>
      <c r="D8636" s="346"/>
      <c r="E8636" s="347"/>
      <c r="F8636" s="346"/>
      <c r="G8636" s="346"/>
      <c r="H8636" s="346"/>
      <c r="I8636" s="346"/>
      <c r="J8636" s="346"/>
      <c r="K8636" s="346"/>
      <c r="L8636" s="348"/>
      <c r="M8636" s="346"/>
      <c r="N8636" s="346"/>
    </row>
    <row r="8637" spans="1:14" ht="20.100000000000001" customHeight="1">
      <c r="A8637" s="346"/>
      <c r="B8637" s="346"/>
      <c r="C8637" s="346"/>
      <c r="D8637" s="346"/>
      <c r="E8637" s="347"/>
      <c r="F8637" s="346"/>
      <c r="G8637" s="346"/>
      <c r="H8637" s="346"/>
      <c r="I8637" s="346"/>
      <c r="J8637" s="346"/>
      <c r="K8637" s="346"/>
      <c r="L8637" s="348"/>
      <c r="M8637" s="346"/>
      <c r="N8637" s="346"/>
    </row>
    <row r="8638" spans="1:14" ht="20.100000000000001" customHeight="1">
      <c r="A8638" s="346"/>
      <c r="B8638" s="346"/>
      <c r="C8638" s="346"/>
      <c r="D8638" s="346"/>
      <c r="E8638" s="347"/>
      <c r="F8638" s="346"/>
      <c r="G8638" s="346"/>
      <c r="H8638" s="346"/>
      <c r="I8638" s="346"/>
      <c r="J8638" s="346"/>
      <c r="K8638" s="346"/>
      <c r="L8638" s="348"/>
      <c r="M8638" s="346"/>
      <c r="N8638" s="346"/>
    </row>
    <row r="8639" spans="1:14" ht="20.100000000000001" customHeight="1">
      <c r="A8639" s="346"/>
      <c r="B8639" s="346"/>
      <c r="C8639" s="346"/>
      <c r="D8639" s="346"/>
      <c r="E8639" s="346"/>
      <c r="F8639" s="346"/>
      <c r="G8639" s="346"/>
      <c r="H8639" s="346"/>
      <c r="I8639" s="346"/>
      <c r="J8639" s="346"/>
      <c r="K8639" s="346"/>
      <c r="L8639" s="348"/>
      <c r="M8639" s="346"/>
      <c r="N8639" s="346"/>
    </row>
    <row r="8640" spans="1:14" ht="20.100000000000001" customHeight="1">
      <c r="A8640" s="346"/>
      <c r="B8640" s="346"/>
      <c r="C8640" s="346"/>
      <c r="D8640" s="346"/>
      <c r="E8640" s="346"/>
      <c r="F8640" s="346"/>
      <c r="G8640" s="346"/>
      <c r="H8640" s="346"/>
      <c r="I8640" s="346"/>
      <c r="J8640" s="346"/>
      <c r="K8640" s="346"/>
      <c r="L8640" s="348"/>
      <c r="M8640" s="346"/>
      <c r="N8640" s="346"/>
    </row>
    <row r="8641" spans="1:14" ht="20.100000000000001" customHeight="1">
      <c r="A8641" s="346"/>
      <c r="B8641" s="346"/>
      <c r="C8641" s="346"/>
      <c r="D8641" s="346"/>
      <c r="E8641" s="346"/>
      <c r="F8641" s="346"/>
      <c r="G8641" s="346"/>
      <c r="H8641" s="346"/>
      <c r="I8641" s="346"/>
      <c r="J8641" s="346"/>
      <c r="K8641" s="346"/>
      <c r="L8641" s="348"/>
      <c r="M8641" s="346"/>
      <c r="N8641" s="346"/>
    </row>
    <row r="8642" spans="1:14" ht="20.100000000000001" customHeight="1">
      <c r="A8642" s="346"/>
      <c r="B8642" s="346"/>
      <c r="C8642" s="346"/>
      <c r="D8642" s="346"/>
      <c r="E8642" s="346"/>
      <c r="F8642" s="346"/>
      <c r="G8642" s="346"/>
      <c r="H8642" s="346"/>
      <c r="I8642" s="346"/>
      <c r="J8642" s="346"/>
      <c r="K8642" s="346"/>
      <c r="L8642" s="348"/>
      <c r="M8642" s="346"/>
      <c r="N8642" s="346"/>
    </row>
    <row r="8643" spans="1:14" ht="20.100000000000001" customHeight="1">
      <c r="A8643" s="346"/>
      <c r="B8643" s="346"/>
      <c r="C8643" s="346"/>
      <c r="D8643" s="346"/>
      <c r="E8643" s="346"/>
      <c r="F8643" s="346"/>
      <c r="G8643" s="346"/>
      <c r="H8643" s="346"/>
      <c r="I8643" s="346"/>
      <c r="J8643" s="346"/>
      <c r="K8643" s="346"/>
      <c r="L8643" s="348"/>
      <c r="M8643" s="346"/>
      <c r="N8643" s="346"/>
    </row>
    <row r="8644" spans="1:14" ht="20.100000000000001" customHeight="1">
      <c r="A8644" s="346"/>
      <c r="B8644" s="346"/>
      <c r="C8644" s="346"/>
      <c r="D8644" s="346"/>
      <c r="E8644" s="346"/>
      <c r="F8644" s="346"/>
      <c r="G8644" s="346"/>
      <c r="H8644" s="346"/>
      <c r="I8644" s="346"/>
      <c r="J8644" s="346"/>
      <c r="K8644" s="346"/>
      <c r="L8644" s="348"/>
      <c r="M8644" s="346"/>
      <c r="N8644" s="346"/>
    </row>
    <row r="8645" spans="1:14" ht="20.100000000000001" customHeight="1">
      <c r="A8645" s="346"/>
      <c r="B8645" s="346"/>
      <c r="C8645" s="346"/>
      <c r="D8645" s="346"/>
      <c r="E8645" s="346"/>
      <c r="F8645" s="346"/>
      <c r="G8645" s="346"/>
      <c r="H8645" s="346"/>
      <c r="I8645" s="346"/>
      <c r="J8645" s="346"/>
      <c r="K8645" s="346"/>
      <c r="L8645" s="348"/>
      <c r="M8645" s="346"/>
      <c r="N8645" s="346"/>
    </row>
    <row r="8646" spans="1:14" ht="20.100000000000001" customHeight="1">
      <c r="A8646" s="346"/>
      <c r="B8646" s="346"/>
      <c r="C8646" s="346"/>
      <c r="D8646" s="346"/>
      <c r="E8646" s="346"/>
      <c r="F8646" s="346"/>
      <c r="G8646" s="346"/>
      <c r="H8646" s="346"/>
      <c r="I8646" s="346"/>
      <c r="J8646" s="346"/>
      <c r="K8646" s="346"/>
      <c r="L8646" s="348"/>
      <c r="M8646" s="346"/>
      <c r="N8646" s="346"/>
    </row>
    <row r="8647" spans="1:14" ht="20.100000000000001" customHeight="1">
      <c r="A8647" s="346"/>
      <c r="B8647" s="346"/>
      <c r="C8647" s="346"/>
      <c r="D8647" s="346"/>
      <c r="E8647" s="346"/>
      <c r="F8647" s="346"/>
      <c r="G8647" s="346"/>
      <c r="H8647" s="346"/>
      <c r="I8647" s="346"/>
      <c r="J8647" s="346"/>
      <c r="K8647" s="346"/>
      <c r="L8647" s="348"/>
      <c r="M8647" s="346"/>
      <c r="N8647" s="346"/>
    </row>
    <row r="8648" spans="1:14" ht="20.100000000000001" customHeight="1">
      <c r="A8648" s="346"/>
      <c r="B8648" s="346"/>
      <c r="C8648" s="346"/>
      <c r="D8648" s="346"/>
      <c r="E8648" s="347"/>
      <c r="F8648" s="346"/>
      <c r="G8648" s="346"/>
      <c r="H8648" s="346"/>
      <c r="I8648" s="346"/>
      <c r="J8648" s="346"/>
      <c r="K8648" s="346"/>
      <c r="L8648" s="348"/>
      <c r="M8648" s="346"/>
      <c r="N8648" s="346"/>
    </row>
    <row r="8649" spans="1:14" ht="20.100000000000001" customHeight="1">
      <c r="A8649" s="346"/>
      <c r="B8649" s="346"/>
      <c r="C8649" s="346"/>
      <c r="D8649" s="346"/>
      <c r="E8649" s="347"/>
      <c r="F8649" s="346"/>
      <c r="G8649" s="346"/>
      <c r="H8649" s="346"/>
      <c r="I8649" s="346"/>
      <c r="J8649" s="346"/>
      <c r="K8649" s="346"/>
      <c r="L8649" s="348"/>
      <c r="M8649" s="346"/>
      <c r="N8649" s="346"/>
    </row>
    <row r="8650" spans="1:14" ht="20.100000000000001" customHeight="1">
      <c r="A8650" s="346"/>
      <c r="B8650" s="346"/>
      <c r="C8650" s="346"/>
      <c r="D8650" s="346"/>
      <c r="E8650" s="347"/>
      <c r="F8650" s="346"/>
      <c r="G8650" s="346"/>
      <c r="H8650" s="346"/>
      <c r="I8650" s="346"/>
      <c r="J8650" s="346"/>
      <c r="K8650" s="346"/>
      <c r="L8650" s="348"/>
      <c r="M8650" s="346"/>
      <c r="N8650" s="346"/>
    </row>
    <row r="8651" spans="1:14" ht="20.100000000000001" customHeight="1">
      <c r="A8651" s="346"/>
      <c r="B8651" s="346"/>
      <c r="C8651" s="346"/>
      <c r="D8651" s="346"/>
      <c r="E8651" s="347"/>
      <c r="F8651" s="346"/>
      <c r="G8651" s="346"/>
      <c r="H8651" s="346"/>
      <c r="I8651" s="346"/>
      <c r="J8651" s="346"/>
      <c r="K8651" s="346"/>
      <c r="L8651" s="348"/>
      <c r="M8651" s="346"/>
      <c r="N8651" s="346"/>
    </row>
    <row r="8652" spans="1:14" ht="20.100000000000001" customHeight="1">
      <c r="A8652" s="346"/>
      <c r="B8652" s="346"/>
      <c r="C8652" s="346"/>
      <c r="D8652" s="346"/>
      <c r="E8652" s="346"/>
      <c r="F8652" s="346"/>
      <c r="G8652" s="346"/>
      <c r="H8652" s="346"/>
      <c r="I8652" s="346"/>
      <c r="J8652" s="346"/>
      <c r="K8652" s="346"/>
      <c r="L8652" s="348"/>
      <c r="M8652" s="346"/>
      <c r="N8652" s="346"/>
    </row>
    <row r="8653" spans="1:14" ht="20.100000000000001" customHeight="1">
      <c r="A8653" s="346"/>
      <c r="B8653" s="346"/>
      <c r="C8653" s="346"/>
      <c r="D8653" s="346"/>
      <c r="E8653" s="346"/>
      <c r="F8653" s="346"/>
      <c r="G8653" s="346"/>
      <c r="H8653" s="346"/>
      <c r="I8653" s="346"/>
      <c r="J8653" s="346"/>
      <c r="K8653" s="346"/>
      <c r="L8653" s="348"/>
      <c r="M8653" s="346"/>
      <c r="N8653" s="346"/>
    </row>
    <row r="8654" spans="1:14" ht="20.100000000000001" customHeight="1">
      <c r="A8654" s="346"/>
      <c r="B8654" s="346"/>
      <c r="C8654" s="346"/>
      <c r="D8654" s="346"/>
      <c r="E8654" s="346"/>
      <c r="F8654" s="346"/>
      <c r="G8654" s="346"/>
      <c r="H8654" s="346"/>
      <c r="I8654" s="346"/>
      <c r="J8654" s="346"/>
      <c r="K8654" s="346"/>
      <c r="L8654" s="348"/>
      <c r="M8654" s="346"/>
      <c r="N8654" s="346"/>
    </row>
    <row r="8655" spans="1:14" ht="20.100000000000001" customHeight="1">
      <c r="A8655" s="346"/>
      <c r="B8655" s="346"/>
      <c r="C8655" s="346"/>
      <c r="D8655" s="346"/>
      <c r="E8655" s="346"/>
      <c r="F8655" s="346"/>
      <c r="G8655" s="346"/>
      <c r="H8655" s="346"/>
      <c r="I8655" s="346"/>
      <c r="J8655" s="346"/>
      <c r="K8655" s="346"/>
      <c r="L8655" s="348"/>
      <c r="M8655" s="346"/>
      <c r="N8655" s="346"/>
    </row>
    <row r="8656" spans="1:14" ht="20.100000000000001" customHeight="1">
      <c r="A8656" s="346"/>
      <c r="B8656" s="346"/>
      <c r="C8656" s="346"/>
      <c r="D8656" s="346"/>
      <c r="E8656" s="346"/>
      <c r="F8656" s="346"/>
      <c r="G8656" s="346"/>
      <c r="H8656" s="346"/>
      <c r="I8656" s="346"/>
      <c r="J8656" s="346"/>
      <c r="K8656" s="346"/>
      <c r="L8656" s="348"/>
      <c r="M8656" s="346"/>
      <c r="N8656" s="346"/>
    </row>
    <row r="8657" spans="1:14" ht="20.100000000000001" customHeight="1">
      <c r="A8657" s="346"/>
      <c r="B8657" s="346"/>
      <c r="C8657" s="346"/>
      <c r="D8657" s="346"/>
      <c r="E8657" s="346"/>
      <c r="F8657" s="346"/>
      <c r="G8657" s="346"/>
      <c r="H8657" s="346"/>
      <c r="I8657" s="346"/>
      <c r="J8657" s="346"/>
      <c r="K8657" s="346"/>
      <c r="L8657" s="348"/>
      <c r="M8657" s="346"/>
      <c r="N8657" s="346"/>
    </row>
    <row r="8658" spans="1:14" ht="20.100000000000001" customHeight="1">
      <c r="A8658" s="346"/>
      <c r="B8658" s="346"/>
      <c r="C8658" s="346"/>
      <c r="D8658" s="346"/>
      <c r="E8658" s="346"/>
      <c r="F8658" s="346"/>
      <c r="G8658" s="346"/>
      <c r="H8658" s="346"/>
      <c r="I8658" s="346"/>
      <c r="J8658" s="346"/>
      <c r="K8658" s="346"/>
      <c r="L8658" s="348"/>
      <c r="M8658" s="346"/>
      <c r="N8658" s="346"/>
    </row>
    <row r="8659" spans="1:14" ht="20.100000000000001" customHeight="1">
      <c r="A8659" s="346"/>
      <c r="B8659" s="346"/>
      <c r="C8659" s="346"/>
      <c r="D8659" s="346"/>
      <c r="E8659" s="346"/>
      <c r="F8659" s="346"/>
      <c r="G8659" s="346"/>
      <c r="H8659" s="346"/>
      <c r="I8659" s="346"/>
      <c r="J8659" s="346"/>
      <c r="K8659" s="346"/>
      <c r="L8659" s="348"/>
      <c r="M8659" s="346"/>
      <c r="N8659" s="346"/>
    </row>
    <row r="8660" spans="1:14" ht="20.100000000000001" customHeight="1">
      <c r="A8660" s="346"/>
      <c r="B8660" s="346"/>
      <c r="C8660" s="346"/>
      <c r="D8660" s="346"/>
      <c r="E8660" s="346"/>
      <c r="F8660" s="346"/>
      <c r="G8660" s="346"/>
      <c r="H8660" s="346"/>
      <c r="I8660" s="346"/>
      <c r="J8660" s="346"/>
      <c r="K8660" s="346"/>
      <c r="L8660" s="348"/>
      <c r="M8660" s="346"/>
      <c r="N8660" s="346"/>
    </row>
    <row r="8661" spans="1:14" ht="20.100000000000001" customHeight="1">
      <c r="A8661" s="346"/>
      <c r="B8661" s="346"/>
      <c r="C8661" s="346"/>
      <c r="D8661" s="346"/>
      <c r="E8661" s="346"/>
      <c r="F8661" s="346"/>
      <c r="G8661" s="346"/>
      <c r="H8661" s="346"/>
      <c r="I8661" s="346"/>
      <c r="J8661" s="346"/>
      <c r="K8661" s="346"/>
      <c r="L8661" s="348"/>
      <c r="M8661" s="346"/>
      <c r="N8661" s="346"/>
    </row>
    <row r="8662" spans="1:14" ht="20.100000000000001" customHeight="1">
      <c r="A8662" s="346"/>
      <c r="B8662" s="346"/>
      <c r="C8662" s="346"/>
      <c r="D8662" s="346"/>
      <c r="E8662" s="346"/>
      <c r="F8662" s="346"/>
      <c r="G8662" s="346"/>
      <c r="H8662" s="346"/>
      <c r="I8662" s="346"/>
      <c r="J8662" s="346"/>
      <c r="K8662" s="346"/>
      <c r="L8662" s="348"/>
      <c r="M8662" s="346"/>
      <c r="N8662" s="346"/>
    </row>
    <row r="8663" spans="1:14" ht="20.100000000000001" customHeight="1">
      <c r="A8663" s="346"/>
      <c r="B8663" s="346"/>
      <c r="C8663" s="346"/>
      <c r="D8663" s="346"/>
      <c r="E8663" s="346"/>
      <c r="F8663" s="346"/>
      <c r="G8663" s="346"/>
      <c r="H8663" s="346"/>
      <c r="I8663" s="346"/>
      <c r="J8663" s="346"/>
      <c r="K8663" s="346"/>
      <c r="L8663" s="348"/>
      <c r="M8663" s="346"/>
      <c r="N8663" s="346"/>
    </row>
    <row r="8664" spans="1:14" ht="20.100000000000001" customHeight="1">
      <c r="A8664" s="346"/>
      <c r="B8664" s="346"/>
      <c r="C8664" s="346"/>
      <c r="D8664" s="346"/>
      <c r="E8664" s="346"/>
      <c r="F8664" s="346"/>
      <c r="G8664" s="346"/>
      <c r="H8664" s="346"/>
      <c r="I8664" s="346"/>
      <c r="J8664" s="346"/>
      <c r="K8664" s="346"/>
      <c r="L8664" s="348"/>
      <c r="M8664" s="346"/>
      <c r="N8664" s="346"/>
    </row>
    <row r="8665" spans="1:14" ht="20.100000000000001" customHeight="1">
      <c r="A8665" s="346"/>
      <c r="B8665" s="346"/>
      <c r="C8665" s="346"/>
      <c r="D8665" s="346"/>
      <c r="E8665" s="346"/>
      <c r="F8665" s="346"/>
      <c r="G8665" s="346"/>
      <c r="H8665" s="346"/>
      <c r="I8665" s="346"/>
      <c r="J8665" s="346"/>
      <c r="K8665" s="346"/>
      <c r="L8665" s="348"/>
      <c r="M8665" s="346"/>
      <c r="N8665" s="346"/>
    </row>
    <row r="8666" spans="1:14" ht="20.100000000000001" customHeight="1">
      <c r="A8666" s="346"/>
      <c r="B8666" s="346"/>
      <c r="C8666" s="346"/>
      <c r="D8666" s="346"/>
      <c r="E8666" s="346"/>
      <c r="F8666" s="346"/>
      <c r="G8666" s="346"/>
      <c r="H8666" s="346"/>
      <c r="I8666" s="346"/>
      <c r="J8666" s="346"/>
      <c r="K8666" s="346"/>
      <c r="L8666" s="348"/>
      <c r="M8666" s="346"/>
      <c r="N8666" s="346"/>
    </row>
    <row r="8667" spans="1:14" ht="20.100000000000001" customHeight="1">
      <c r="A8667" s="346"/>
      <c r="B8667" s="346"/>
      <c r="C8667" s="346"/>
      <c r="D8667" s="346"/>
      <c r="E8667" s="346"/>
      <c r="F8667" s="346"/>
      <c r="G8667" s="346"/>
      <c r="H8667" s="346"/>
      <c r="I8667" s="346"/>
      <c r="J8667" s="346"/>
      <c r="K8667" s="346"/>
      <c r="L8667" s="348"/>
      <c r="M8667" s="346"/>
      <c r="N8667" s="346"/>
    </row>
    <row r="8668" spans="1:14" ht="20.100000000000001" customHeight="1">
      <c r="A8668" s="346"/>
      <c r="B8668" s="346"/>
      <c r="C8668" s="346"/>
      <c r="D8668" s="346"/>
      <c r="E8668" s="346"/>
      <c r="F8668" s="346"/>
      <c r="G8668" s="346"/>
      <c r="H8668" s="346"/>
      <c r="I8668" s="346"/>
      <c r="J8668" s="346"/>
      <c r="K8668" s="346"/>
      <c r="L8668" s="348"/>
      <c r="M8668" s="346"/>
      <c r="N8668" s="346"/>
    </row>
    <row r="8669" spans="1:14" ht="20.100000000000001" customHeight="1">
      <c r="A8669" s="346"/>
      <c r="B8669" s="346"/>
      <c r="C8669" s="346"/>
      <c r="D8669" s="346"/>
      <c r="E8669" s="346"/>
      <c r="F8669" s="346"/>
      <c r="G8669" s="346"/>
      <c r="H8669" s="346"/>
      <c r="I8669" s="346"/>
      <c r="J8669" s="346"/>
      <c r="K8669" s="346"/>
      <c r="L8669" s="348"/>
      <c r="M8669" s="346"/>
      <c r="N8669" s="346"/>
    </row>
    <row r="8670" spans="1:14" ht="20.100000000000001" customHeight="1">
      <c r="A8670" s="346"/>
      <c r="B8670" s="346"/>
      <c r="C8670" s="346"/>
      <c r="D8670" s="346"/>
      <c r="E8670" s="346"/>
      <c r="F8670" s="346"/>
      <c r="G8670" s="346"/>
      <c r="H8670" s="346"/>
      <c r="I8670" s="346"/>
      <c r="J8670" s="346"/>
      <c r="K8670" s="346"/>
      <c r="L8670" s="348"/>
      <c r="M8670" s="346"/>
      <c r="N8670" s="346"/>
    </row>
    <row r="8671" spans="1:14" ht="20.100000000000001" customHeight="1">
      <c r="A8671" s="346"/>
      <c r="B8671" s="346"/>
      <c r="C8671" s="346"/>
      <c r="D8671" s="346"/>
      <c r="E8671" s="346"/>
      <c r="F8671" s="346"/>
      <c r="G8671" s="346"/>
      <c r="H8671" s="346"/>
      <c r="I8671" s="346"/>
      <c r="J8671" s="346"/>
      <c r="K8671" s="346"/>
      <c r="L8671" s="348"/>
      <c r="M8671" s="346"/>
      <c r="N8671" s="346"/>
    </row>
    <row r="8672" spans="1:14" ht="20.100000000000001" customHeight="1">
      <c r="A8672" s="346"/>
      <c r="B8672" s="346"/>
      <c r="C8672" s="346"/>
      <c r="D8672" s="346"/>
      <c r="E8672" s="346"/>
      <c r="F8672" s="346"/>
      <c r="G8672" s="346"/>
      <c r="H8672" s="346"/>
      <c r="I8672" s="346"/>
      <c r="J8672" s="346"/>
      <c r="K8672" s="346"/>
      <c r="L8672" s="348"/>
      <c r="M8672" s="346"/>
      <c r="N8672" s="346"/>
    </row>
    <row r="8673" spans="1:14" ht="20.100000000000001" customHeight="1">
      <c r="A8673" s="346"/>
      <c r="B8673" s="346"/>
      <c r="C8673" s="346"/>
      <c r="D8673" s="346"/>
      <c r="E8673" s="346"/>
      <c r="F8673" s="346"/>
      <c r="G8673" s="346"/>
      <c r="H8673" s="346"/>
      <c r="I8673" s="346"/>
      <c r="J8673" s="346"/>
      <c r="K8673" s="346"/>
      <c r="L8673" s="348"/>
      <c r="M8673" s="346"/>
      <c r="N8673" s="346"/>
    </row>
    <row r="8674" spans="1:14" ht="20.100000000000001" customHeight="1">
      <c r="A8674" s="346"/>
      <c r="B8674" s="346"/>
      <c r="C8674" s="346"/>
      <c r="D8674" s="346"/>
      <c r="E8674" s="346"/>
      <c r="F8674" s="346"/>
      <c r="G8674" s="346"/>
      <c r="H8674" s="346"/>
      <c r="I8674" s="346"/>
      <c r="J8674" s="346"/>
      <c r="K8674" s="346"/>
      <c r="L8674" s="348"/>
      <c r="M8674" s="346"/>
      <c r="N8674" s="346"/>
    </row>
    <row r="8675" spans="1:14" ht="20.100000000000001" customHeight="1">
      <c r="A8675" s="346"/>
      <c r="B8675" s="346"/>
      <c r="C8675" s="346"/>
      <c r="D8675" s="346"/>
      <c r="E8675" s="346"/>
      <c r="F8675" s="346"/>
      <c r="G8675" s="346"/>
      <c r="H8675" s="346"/>
      <c r="I8675" s="346"/>
      <c r="J8675" s="346"/>
      <c r="K8675" s="346"/>
      <c r="L8675" s="348"/>
      <c r="M8675" s="346"/>
      <c r="N8675" s="346"/>
    </row>
    <row r="8676" spans="1:14" ht="20.100000000000001" customHeight="1">
      <c r="A8676" s="346"/>
      <c r="B8676" s="346"/>
      <c r="C8676" s="346"/>
      <c r="D8676" s="346"/>
      <c r="E8676" s="346"/>
      <c r="F8676" s="346"/>
      <c r="G8676" s="346"/>
      <c r="H8676" s="346"/>
      <c r="I8676" s="346"/>
      <c r="J8676" s="346"/>
      <c r="K8676" s="346"/>
      <c r="L8676" s="348"/>
      <c r="M8676" s="346"/>
      <c r="N8676" s="346"/>
    </row>
    <row r="8677" spans="1:14" ht="20.100000000000001" customHeight="1">
      <c r="A8677" s="346"/>
      <c r="B8677" s="346"/>
      <c r="C8677" s="346"/>
      <c r="D8677" s="346"/>
      <c r="E8677" s="346"/>
      <c r="F8677" s="346"/>
      <c r="G8677" s="346"/>
      <c r="H8677" s="346"/>
      <c r="I8677" s="346"/>
      <c r="J8677" s="346"/>
      <c r="K8677" s="346"/>
      <c r="L8677" s="348"/>
      <c r="M8677" s="346"/>
      <c r="N8677" s="346"/>
    </row>
    <row r="8678" spans="1:14" ht="20.100000000000001" customHeight="1">
      <c r="A8678" s="346"/>
      <c r="B8678" s="346"/>
      <c r="C8678" s="346"/>
      <c r="D8678" s="346"/>
      <c r="E8678" s="346"/>
      <c r="F8678" s="346"/>
      <c r="G8678" s="346"/>
      <c r="H8678" s="346"/>
      <c r="I8678" s="346"/>
      <c r="J8678" s="346"/>
      <c r="K8678" s="346"/>
      <c r="L8678" s="348"/>
      <c r="M8678" s="346"/>
      <c r="N8678" s="346"/>
    </row>
    <row r="8679" spans="1:14" ht="20.100000000000001" customHeight="1">
      <c r="A8679" s="346"/>
      <c r="B8679" s="346"/>
      <c r="C8679" s="346"/>
      <c r="D8679" s="346"/>
      <c r="E8679" s="346"/>
      <c r="F8679" s="346"/>
      <c r="G8679" s="346"/>
      <c r="H8679" s="346"/>
      <c r="I8679" s="346"/>
      <c r="J8679" s="346"/>
      <c r="K8679" s="346"/>
      <c r="L8679" s="348"/>
      <c r="M8679" s="346"/>
      <c r="N8679" s="346"/>
    </row>
    <row r="8680" spans="1:14" ht="20.100000000000001" customHeight="1">
      <c r="A8680" s="346"/>
      <c r="B8680" s="346"/>
      <c r="C8680" s="346"/>
      <c r="D8680" s="346"/>
      <c r="E8680" s="346"/>
      <c r="F8680" s="346"/>
      <c r="G8680" s="346"/>
      <c r="H8680" s="346"/>
      <c r="I8680" s="346"/>
      <c r="J8680" s="346"/>
      <c r="K8680" s="346"/>
      <c r="L8680" s="348"/>
      <c r="M8680" s="346"/>
      <c r="N8680" s="346"/>
    </row>
    <row r="8681" spans="1:14" ht="20.100000000000001" customHeight="1">
      <c r="A8681" s="346"/>
      <c r="B8681" s="346"/>
      <c r="C8681" s="346"/>
      <c r="D8681" s="346"/>
      <c r="E8681" s="346"/>
      <c r="F8681" s="346"/>
      <c r="G8681" s="346"/>
      <c r="H8681" s="346"/>
      <c r="I8681" s="346"/>
      <c r="J8681" s="346"/>
      <c r="K8681" s="346"/>
      <c r="L8681" s="348"/>
      <c r="M8681" s="346"/>
      <c r="N8681" s="346"/>
    </row>
    <row r="8682" spans="1:14" ht="20.100000000000001" customHeight="1">
      <c r="A8682" s="346"/>
      <c r="B8682" s="346"/>
      <c r="C8682" s="346"/>
      <c r="D8682" s="346"/>
      <c r="E8682" s="346"/>
      <c r="F8682" s="346"/>
      <c r="G8682" s="346"/>
      <c r="H8682" s="346"/>
      <c r="I8682" s="346"/>
      <c r="J8682" s="346"/>
      <c r="K8682" s="346"/>
      <c r="L8682" s="348"/>
      <c r="M8682" s="346"/>
      <c r="N8682" s="346"/>
    </row>
    <row r="8683" spans="1:14" ht="20.100000000000001" customHeight="1">
      <c r="A8683" s="346"/>
      <c r="B8683" s="346"/>
      <c r="C8683" s="346"/>
      <c r="D8683" s="346"/>
      <c r="E8683" s="346"/>
      <c r="F8683" s="346"/>
      <c r="G8683" s="346"/>
      <c r="H8683" s="346"/>
      <c r="I8683" s="346"/>
      <c r="J8683" s="346"/>
      <c r="K8683" s="346"/>
      <c r="L8683" s="348"/>
      <c r="M8683" s="346"/>
      <c r="N8683" s="346"/>
    </row>
    <row r="8684" spans="1:14" ht="20.100000000000001" customHeight="1">
      <c r="A8684" s="346"/>
      <c r="B8684" s="346"/>
      <c r="C8684" s="346"/>
      <c r="D8684" s="346"/>
      <c r="E8684" s="346"/>
      <c r="F8684" s="346"/>
      <c r="G8684" s="346"/>
      <c r="H8684" s="346"/>
      <c r="I8684" s="346"/>
      <c r="J8684" s="346"/>
      <c r="K8684" s="346"/>
      <c r="L8684" s="348"/>
      <c r="M8684" s="346"/>
      <c r="N8684" s="346"/>
    </row>
    <row r="8685" spans="1:14" ht="20.100000000000001" customHeight="1">
      <c r="A8685" s="346"/>
      <c r="B8685" s="346"/>
      <c r="C8685" s="346"/>
      <c r="D8685" s="346"/>
      <c r="E8685" s="346"/>
      <c r="F8685" s="346"/>
      <c r="G8685" s="346"/>
      <c r="H8685" s="346"/>
      <c r="I8685" s="346"/>
      <c r="J8685" s="346"/>
      <c r="K8685" s="346"/>
      <c r="L8685" s="348"/>
      <c r="M8685" s="346"/>
      <c r="N8685" s="346"/>
    </row>
    <row r="8686" spans="1:14" ht="20.100000000000001" customHeight="1">
      <c r="A8686" s="346"/>
      <c r="B8686" s="346"/>
      <c r="C8686" s="346"/>
      <c r="D8686" s="346"/>
      <c r="E8686" s="346"/>
      <c r="F8686" s="346"/>
      <c r="G8686" s="346"/>
      <c r="H8686" s="346"/>
      <c r="I8686" s="346"/>
      <c r="J8686" s="346"/>
      <c r="K8686" s="346"/>
      <c r="L8686" s="348"/>
      <c r="M8686" s="346"/>
      <c r="N8686" s="346"/>
    </row>
    <row r="8687" spans="1:14" ht="20.100000000000001" customHeight="1">
      <c r="A8687" s="346"/>
      <c r="B8687" s="346"/>
      <c r="C8687" s="346"/>
      <c r="D8687" s="346"/>
      <c r="E8687" s="346"/>
      <c r="F8687" s="346"/>
      <c r="G8687" s="346"/>
      <c r="H8687" s="346"/>
      <c r="I8687" s="346"/>
      <c r="J8687" s="346"/>
      <c r="K8687" s="346"/>
      <c r="L8687" s="348"/>
      <c r="M8687" s="346"/>
      <c r="N8687" s="346"/>
    </row>
    <row r="8688" spans="1:14" ht="20.100000000000001" customHeight="1">
      <c r="A8688" s="346"/>
      <c r="B8688" s="346"/>
      <c r="C8688" s="346"/>
      <c r="D8688" s="346"/>
      <c r="E8688" s="346"/>
      <c r="F8688" s="346"/>
      <c r="G8688" s="346"/>
      <c r="H8688" s="346"/>
      <c r="I8688" s="346"/>
      <c r="J8688" s="346"/>
      <c r="K8688" s="346"/>
      <c r="L8688" s="348"/>
      <c r="M8688" s="346"/>
      <c r="N8688" s="346"/>
    </row>
    <row r="8689" spans="1:14" ht="20.100000000000001" customHeight="1">
      <c r="A8689" s="346"/>
      <c r="B8689" s="346"/>
      <c r="C8689" s="346"/>
      <c r="D8689" s="346"/>
      <c r="E8689" s="346"/>
      <c r="F8689" s="346"/>
      <c r="G8689" s="346"/>
      <c r="H8689" s="346"/>
      <c r="I8689" s="346"/>
      <c r="J8689" s="346"/>
      <c r="K8689" s="346"/>
      <c r="L8689" s="348"/>
      <c r="M8689" s="346"/>
      <c r="N8689" s="346"/>
    </row>
    <row r="8690" spans="1:14" ht="20.100000000000001" customHeight="1">
      <c r="A8690" s="346"/>
      <c r="B8690" s="346"/>
      <c r="C8690" s="346"/>
      <c r="D8690" s="346"/>
      <c r="E8690" s="346"/>
      <c r="F8690" s="346"/>
      <c r="G8690" s="346"/>
      <c r="H8690" s="346"/>
      <c r="I8690" s="346"/>
      <c r="J8690" s="346"/>
      <c r="K8690" s="346"/>
      <c r="L8690" s="348"/>
      <c r="M8690" s="346"/>
      <c r="N8690" s="346"/>
    </row>
    <row r="8691" spans="1:14" ht="20.100000000000001" customHeight="1">
      <c r="A8691" s="346"/>
      <c r="B8691" s="346"/>
      <c r="C8691" s="346"/>
      <c r="D8691" s="346"/>
      <c r="E8691" s="346"/>
      <c r="F8691" s="346"/>
      <c r="G8691" s="346"/>
      <c r="H8691" s="346"/>
      <c r="I8691" s="346"/>
      <c r="J8691" s="346"/>
      <c r="K8691" s="346"/>
      <c r="L8691" s="348"/>
      <c r="M8691" s="346"/>
      <c r="N8691" s="346"/>
    </row>
    <row r="8692" spans="1:14" ht="20.100000000000001" customHeight="1">
      <c r="A8692" s="346"/>
      <c r="B8692" s="346"/>
      <c r="C8692" s="346"/>
      <c r="D8692" s="346"/>
      <c r="E8692" s="346"/>
      <c r="F8692" s="346"/>
      <c r="G8692" s="346"/>
      <c r="H8692" s="346"/>
      <c r="I8692" s="346"/>
      <c r="J8692" s="346"/>
      <c r="K8692" s="346"/>
      <c r="L8692" s="348"/>
      <c r="M8692" s="346"/>
      <c r="N8692" s="346"/>
    </row>
    <row r="8693" spans="1:14" ht="20.100000000000001" customHeight="1">
      <c r="A8693" s="346"/>
      <c r="B8693" s="346"/>
      <c r="C8693" s="346"/>
      <c r="D8693" s="346"/>
      <c r="E8693" s="346"/>
      <c r="F8693" s="346"/>
      <c r="G8693" s="346"/>
      <c r="H8693" s="346"/>
      <c r="I8693" s="346"/>
      <c r="J8693" s="346"/>
      <c r="K8693" s="346"/>
      <c r="L8693" s="348"/>
      <c r="M8693" s="346"/>
      <c r="N8693" s="346"/>
    </row>
    <row r="8694" spans="1:14" ht="20.100000000000001" customHeight="1">
      <c r="A8694" s="346"/>
      <c r="B8694" s="346"/>
      <c r="C8694" s="346"/>
      <c r="D8694" s="346"/>
      <c r="E8694" s="346"/>
      <c r="F8694" s="346"/>
      <c r="G8694" s="346"/>
      <c r="H8694" s="346"/>
      <c r="I8694" s="346"/>
      <c r="J8694" s="346"/>
      <c r="K8694" s="346"/>
      <c r="L8694" s="348"/>
      <c r="M8694" s="346"/>
      <c r="N8694" s="346"/>
    </row>
    <row r="8695" spans="1:14" ht="20.100000000000001" customHeight="1">
      <c r="A8695" s="346"/>
      <c r="B8695" s="346"/>
      <c r="C8695" s="346"/>
      <c r="D8695" s="346"/>
      <c r="E8695" s="346"/>
      <c r="F8695" s="346"/>
      <c r="G8695" s="346"/>
      <c r="H8695" s="346"/>
      <c r="I8695" s="346"/>
      <c r="J8695" s="346"/>
      <c r="K8695" s="346"/>
      <c r="L8695" s="348"/>
      <c r="M8695" s="346"/>
      <c r="N8695" s="346"/>
    </row>
    <row r="8696" spans="1:14" ht="20.100000000000001" customHeight="1">
      <c r="A8696" s="346"/>
      <c r="B8696" s="346"/>
      <c r="C8696" s="346"/>
      <c r="D8696" s="346"/>
      <c r="E8696" s="346"/>
      <c r="F8696" s="346"/>
      <c r="G8696" s="346"/>
      <c r="H8696" s="346"/>
      <c r="I8696" s="346"/>
      <c r="J8696" s="346"/>
      <c r="K8696" s="346"/>
      <c r="L8696" s="348"/>
      <c r="M8696" s="346"/>
      <c r="N8696" s="346"/>
    </row>
    <row r="8697" spans="1:14" ht="20.100000000000001" customHeight="1">
      <c r="A8697" s="346"/>
      <c r="B8697" s="346"/>
      <c r="C8697" s="346"/>
      <c r="D8697" s="346"/>
      <c r="E8697" s="346"/>
      <c r="F8697" s="346"/>
      <c r="G8697" s="346"/>
      <c r="H8697" s="346"/>
      <c r="I8697" s="346"/>
      <c r="J8697" s="346"/>
      <c r="K8697" s="346"/>
      <c r="L8697" s="348"/>
      <c r="M8697" s="346"/>
      <c r="N8697" s="346"/>
    </row>
    <row r="8698" spans="1:14" ht="20.100000000000001" customHeight="1">
      <c r="A8698" s="346"/>
      <c r="B8698" s="346"/>
      <c r="C8698" s="346"/>
      <c r="D8698" s="346"/>
      <c r="E8698" s="346"/>
      <c r="F8698" s="346"/>
      <c r="G8698" s="346"/>
      <c r="H8698" s="346"/>
      <c r="I8698" s="346"/>
      <c r="J8698" s="346"/>
      <c r="K8698" s="346"/>
      <c r="L8698" s="348"/>
      <c r="M8698" s="346"/>
      <c r="N8698" s="346"/>
    </row>
    <row r="8699" spans="1:14" ht="20.100000000000001" customHeight="1">
      <c r="A8699" s="346"/>
      <c r="B8699" s="346"/>
      <c r="C8699" s="346"/>
      <c r="D8699" s="346"/>
      <c r="E8699" s="346"/>
      <c r="F8699" s="346"/>
      <c r="G8699" s="346"/>
      <c r="H8699" s="346"/>
      <c r="I8699" s="346"/>
      <c r="J8699" s="346"/>
      <c r="K8699" s="346"/>
      <c r="L8699" s="348"/>
      <c r="M8699" s="346"/>
      <c r="N8699" s="346"/>
    </row>
    <row r="8700" spans="1:14" ht="20.100000000000001" customHeight="1">
      <c r="A8700" s="346"/>
      <c r="B8700" s="346"/>
      <c r="C8700" s="346"/>
      <c r="D8700" s="346"/>
      <c r="E8700" s="346"/>
      <c r="F8700" s="346"/>
      <c r="G8700" s="346"/>
      <c r="H8700" s="346"/>
      <c r="I8700" s="346"/>
      <c r="J8700" s="346"/>
      <c r="K8700" s="346"/>
      <c r="L8700" s="348"/>
      <c r="M8700" s="346"/>
      <c r="N8700" s="346"/>
    </row>
    <row r="8701" spans="1:14" ht="20.100000000000001" customHeight="1">
      <c r="A8701" s="346"/>
      <c r="B8701" s="346"/>
      <c r="C8701" s="346"/>
      <c r="D8701" s="346"/>
      <c r="E8701" s="346"/>
      <c r="F8701" s="346"/>
      <c r="G8701" s="346"/>
      <c r="H8701" s="346"/>
      <c r="I8701" s="346"/>
      <c r="J8701" s="346"/>
      <c r="K8701" s="346"/>
      <c r="L8701" s="348"/>
      <c r="M8701" s="346"/>
      <c r="N8701" s="346"/>
    </row>
    <row r="8702" spans="1:14" ht="20.100000000000001" customHeight="1">
      <c r="A8702" s="346"/>
      <c r="B8702" s="346"/>
      <c r="C8702" s="346"/>
      <c r="D8702" s="346"/>
      <c r="E8702" s="346"/>
      <c r="F8702" s="346"/>
      <c r="G8702" s="346"/>
      <c r="H8702" s="346"/>
      <c r="I8702" s="346"/>
      <c r="J8702" s="346"/>
      <c r="K8702" s="346"/>
      <c r="L8702" s="348"/>
      <c r="M8702" s="346"/>
      <c r="N8702" s="346"/>
    </row>
    <row r="8703" spans="1:14" ht="20.100000000000001" customHeight="1">
      <c r="A8703" s="346"/>
      <c r="B8703" s="346"/>
      <c r="C8703" s="346"/>
      <c r="D8703" s="346"/>
      <c r="E8703" s="346"/>
      <c r="F8703" s="346"/>
      <c r="G8703" s="346"/>
      <c r="H8703" s="346"/>
      <c r="I8703" s="346"/>
      <c r="J8703" s="346"/>
      <c r="K8703" s="346"/>
      <c r="L8703" s="348"/>
      <c r="M8703" s="346"/>
      <c r="N8703" s="346"/>
    </row>
    <row r="8704" spans="1:14" ht="20.100000000000001" customHeight="1">
      <c r="A8704" s="346"/>
      <c r="B8704" s="346"/>
      <c r="C8704" s="346"/>
      <c r="D8704" s="346"/>
      <c r="E8704" s="346"/>
      <c r="F8704" s="346"/>
      <c r="G8704" s="346"/>
      <c r="H8704" s="346"/>
      <c r="I8704" s="346"/>
      <c r="J8704" s="346"/>
      <c r="K8704" s="346"/>
      <c r="L8704" s="348"/>
      <c r="M8704" s="346"/>
      <c r="N8704" s="346"/>
    </row>
    <row r="8705" spans="1:14" ht="20.100000000000001" customHeight="1">
      <c r="A8705" s="346"/>
      <c r="B8705" s="346"/>
      <c r="C8705" s="346"/>
      <c r="D8705" s="346"/>
      <c r="E8705" s="346"/>
      <c r="F8705" s="346"/>
      <c r="G8705" s="346"/>
      <c r="H8705" s="346"/>
      <c r="I8705" s="346"/>
      <c r="J8705" s="346"/>
      <c r="K8705" s="346"/>
      <c r="L8705" s="348"/>
      <c r="M8705" s="346"/>
      <c r="N8705" s="346"/>
    </row>
    <row r="8706" spans="1:14" ht="20.100000000000001" customHeight="1">
      <c r="A8706" s="346"/>
      <c r="B8706" s="346"/>
      <c r="C8706" s="346"/>
      <c r="D8706" s="346"/>
      <c r="E8706" s="346"/>
      <c r="F8706" s="346"/>
      <c r="G8706" s="346"/>
      <c r="H8706" s="346"/>
      <c r="I8706" s="346"/>
      <c r="J8706" s="346"/>
      <c r="K8706" s="346"/>
      <c r="L8706" s="348"/>
      <c r="M8706" s="346"/>
      <c r="N8706" s="346"/>
    </row>
    <row r="8707" spans="1:14" ht="20.100000000000001" customHeight="1">
      <c r="A8707" s="346"/>
      <c r="B8707" s="346"/>
      <c r="C8707" s="346"/>
      <c r="D8707" s="346"/>
      <c r="E8707" s="346"/>
      <c r="F8707" s="346"/>
      <c r="G8707" s="346"/>
      <c r="H8707" s="346"/>
      <c r="I8707" s="346"/>
      <c r="J8707" s="346"/>
      <c r="K8707" s="346"/>
      <c r="L8707" s="348"/>
      <c r="M8707" s="346"/>
      <c r="N8707" s="346"/>
    </row>
    <row r="8708" spans="1:14" ht="20.100000000000001" customHeight="1">
      <c r="A8708" s="346"/>
      <c r="B8708" s="346"/>
      <c r="C8708" s="346"/>
      <c r="D8708" s="346"/>
      <c r="E8708" s="346"/>
      <c r="F8708" s="346"/>
      <c r="G8708" s="346"/>
      <c r="H8708" s="346"/>
      <c r="I8708" s="346"/>
      <c r="J8708" s="346"/>
      <c r="K8708" s="346"/>
      <c r="L8708" s="348"/>
      <c r="M8708" s="346"/>
      <c r="N8708" s="346"/>
    </row>
    <row r="8709" spans="1:14" ht="20.100000000000001" customHeight="1">
      <c r="A8709" s="346"/>
      <c r="B8709" s="346"/>
      <c r="C8709" s="346"/>
      <c r="D8709" s="346"/>
      <c r="E8709" s="346"/>
      <c r="F8709" s="346"/>
      <c r="G8709" s="346"/>
      <c r="H8709" s="346"/>
      <c r="I8709" s="346"/>
      <c r="J8709" s="346"/>
      <c r="K8709" s="346"/>
      <c r="L8709" s="348"/>
      <c r="M8709" s="346"/>
      <c r="N8709" s="346"/>
    </row>
    <row r="8710" spans="1:14" ht="20.100000000000001" customHeight="1">
      <c r="A8710" s="346"/>
      <c r="B8710" s="346"/>
      <c r="C8710" s="346"/>
      <c r="D8710" s="346"/>
      <c r="E8710" s="346"/>
      <c r="F8710" s="346"/>
      <c r="G8710" s="346"/>
      <c r="H8710" s="346"/>
      <c r="I8710" s="346"/>
      <c r="J8710" s="346"/>
      <c r="K8710" s="346"/>
      <c r="L8710" s="348"/>
      <c r="M8710" s="346"/>
      <c r="N8710" s="346"/>
    </row>
    <row r="8711" spans="1:14" ht="20.100000000000001" customHeight="1">
      <c r="A8711" s="346"/>
      <c r="B8711" s="346"/>
      <c r="C8711" s="346"/>
      <c r="D8711" s="346"/>
      <c r="E8711" s="346"/>
      <c r="F8711" s="346"/>
      <c r="G8711" s="346"/>
      <c r="H8711" s="346"/>
      <c r="I8711" s="346"/>
      <c r="J8711" s="346"/>
      <c r="K8711" s="346"/>
      <c r="L8711" s="348"/>
      <c r="M8711" s="346"/>
      <c r="N8711" s="346"/>
    </row>
    <row r="8712" spans="1:14" ht="20.100000000000001" customHeight="1">
      <c r="A8712" s="346"/>
      <c r="B8712" s="346"/>
      <c r="C8712" s="346"/>
      <c r="D8712" s="346"/>
      <c r="E8712" s="346"/>
      <c r="F8712" s="346"/>
      <c r="G8712" s="346"/>
      <c r="H8712" s="346"/>
      <c r="I8712" s="346"/>
      <c r="J8712" s="346"/>
      <c r="K8712" s="346"/>
      <c r="L8712" s="348"/>
      <c r="M8712" s="346"/>
      <c r="N8712" s="346"/>
    </row>
    <row r="8713" spans="1:14" ht="20.100000000000001" customHeight="1">
      <c r="A8713" s="346"/>
      <c r="B8713" s="346"/>
      <c r="C8713" s="346"/>
      <c r="D8713" s="346"/>
      <c r="E8713" s="346"/>
      <c r="F8713" s="346"/>
      <c r="G8713" s="346"/>
      <c r="H8713" s="346"/>
      <c r="I8713" s="346"/>
      <c r="J8713" s="346"/>
      <c r="K8713" s="346"/>
      <c r="L8713" s="348"/>
      <c r="M8713" s="346"/>
      <c r="N8713" s="346"/>
    </row>
    <row r="8714" spans="1:14" ht="20.100000000000001" customHeight="1">
      <c r="A8714" s="346"/>
      <c r="B8714" s="346"/>
      <c r="C8714" s="346"/>
      <c r="D8714" s="346"/>
      <c r="E8714" s="346"/>
      <c r="F8714" s="346"/>
      <c r="G8714" s="346"/>
      <c r="H8714" s="346"/>
      <c r="I8714" s="346"/>
      <c r="J8714" s="346"/>
      <c r="K8714" s="346"/>
      <c r="L8714" s="348"/>
      <c r="M8714" s="346"/>
      <c r="N8714" s="346"/>
    </row>
    <row r="8715" spans="1:14" ht="20.100000000000001" customHeight="1">
      <c r="A8715" s="346"/>
      <c r="B8715" s="346"/>
      <c r="C8715" s="346"/>
      <c r="D8715" s="346"/>
      <c r="E8715" s="346"/>
      <c r="F8715" s="346"/>
      <c r="G8715" s="346"/>
      <c r="H8715" s="346"/>
      <c r="I8715" s="346"/>
      <c r="J8715" s="346"/>
      <c r="K8715" s="346"/>
      <c r="L8715" s="348"/>
      <c r="M8715" s="346"/>
      <c r="N8715" s="346"/>
    </row>
    <row r="8716" spans="1:14" ht="20.100000000000001" customHeight="1">
      <c r="A8716" s="346"/>
      <c r="B8716" s="346"/>
      <c r="C8716" s="346"/>
      <c r="D8716" s="346"/>
      <c r="E8716" s="346"/>
      <c r="F8716" s="346"/>
      <c r="G8716" s="346"/>
      <c r="H8716" s="346"/>
      <c r="I8716" s="346"/>
      <c r="J8716" s="346"/>
      <c r="K8716" s="346"/>
      <c r="L8716" s="348"/>
      <c r="M8716" s="346"/>
      <c r="N8716" s="346"/>
    </row>
    <row r="8717" spans="1:14" ht="20.100000000000001" customHeight="1">
      <c r="A8717" s="346"/>
      <c r="B8717" s="346"/>
      <c r="C8717" s="346"/>
      <c r="D8717" s="346"/>
      <c r="E8717" s="346"/>
      <c r="F8717" s="346"/>
      <c r="G8717" s="346"/>
      <c r="H8717" s="346"/>
      <c r="I8717" s="346"/>
      <c r="J8717" s="346"/>
      <c r="K8717" s="346"/>
      <c r="L8717" s="348"/>
      <c r="M8717" s="346"/>
      <c r="N8717" s="346"/>
    </row>
    <row r="8718" spans="1:14" ht="20.100000000000001" customHeight="1">
      <c r="A8718" s="346"/>
      <c r="B8718" s="346"/>
      <c r="C8718" s="346"/>
      <c r="D8718" s="346"/>
      <c r="E8718" s="346"/>
      <c r="F8718" s="346"/>
      <c r="G8718" s="346"/>
      <c r="H8718" s="346"/>
      <c r="I8718" s="346"/>
      <c r="J8718" s="346"/>
      <c r="K8718" s="346"/>
      <c r="L8718" s="348"/>
      <c r="M8718" s="346"/>
      <c r="N8718" s="346"/>
    </row>
    <row r="8719" spans="1:14" ht="20.100000000000001" customHeight="1">
      <c r="A8719" s="346"/>
      <c r="B8719" s="346"/>
      <c r="C8719" s="346"/>
      <c r="D8719" s="346"/>
      <c r="E8719" s="346"/>
      <c r="F8719" s="346"/>
      <c r="G8719" s="346"/>
      <c r="H8719" s="346"/>
      <c r="I8719" s="346"/>
      <c r="J8719" s="346"/>
      <c r="K8719" s="346"/>
      <c r="L8719" s="348"/>
      <c r="M8719" s="346"/>
      <c r="N8719" s="346"/>
    </row>
    <row r="8720" spans="1:14" ht="20.100000000000001" customHeight="1">
      <c r="A8720" s="346"/>
      <c r="B8720" s="346"/>
      <c r="C8720" s="346"/>
      <c r="D8720" s="346"/>
      <c r="E8720" s="346"/>
      <c r="F8720" s="346"/>
      <c r="G8720" s="346"/>
      <c r="H8720" s="346"/>
      <c r="I8720" s="346"/>
      <c r="J8720" s="346"/>
      <c r="K8720" s="346"/>
      <c r="L8720" s="348"/>
      <c r="M8720" s="346"/>
      <c r="N8720" s="346"/>
    </row>
    <row r="8721" spans="1:14" ht="20.100000000000001" customHeight="1">
      <c r="A8721" s="346"/>
      <c r="B8721" s="346"/>
      <c r="C8721" s="346"/>
      <c r="D8721" s="346"/>
      <c r="E8721" s="346"/>
      <c r="F8721" s="346"/>
      <c r="G8721" s="346"/>
      <c r="H8721" s="346"/>
      <c r="I8721" s="346"/>
      <c r="J8721" s="346"/>
      <c r="K8721" s="346"/>
      <c r="L8721" s="348"/>
      <c r="M8721" s="346"/>
      <c r="N8721" s="346"/>
    </row>
    <row r="8722" spans="1:14" ht="20.100000000000001" customHeight="1">
      <c r="A8722" s="346"/>
      <c r="B8722" s="346"/>
      <c r="C8722" s="346"/>
      <c r="D8722" s="346"/>
      <c r="E8722" s="346"/>
      <c r="F8722" s="346"/>
      <c r="G8722" s="346"/>
      <c r="H8722" s="346"/>
      <c r="I8722" s="346"/>
      <c r="J8722" s="346"/>
      <c r="K8722" s="346"/>
      <c r="L8722" s="348"/>
      <c r="M8722" s="346"/>
      <c r="N8722" s="346"/>
    </row>
    <row r="8723" spans="1:14" ht="20.100000000000001" customHeight="1">
      <c r="A8723" s="346"/>
      <c r="B8723" s="346"/>
      <c r="C8723" s="346"/>
      <c r="D8723" s="346"/>
      <c r="E8723" s="346"/>
      <c r="F8723" s="346"/>
      <c r="G8723" s="346"/>
      <c r="H8723" s="346"/>
      <c r="I8723" s="346"/>
      <c r="J8723" s="346"/>
      <c r="K8723" s="346"/>
      <c r="L8723" s="348"/>
      <c r="M8723" s="346"/>
      <c r="N8723" s="346"/>
    </row>
    <row r="8724" spans="1:14" ht="20.100000000000001" customHeight="1">
      <c r="A8724" s="346"/>
      <c r="B8724" s="346"/>
      <c r="C8724" s="346"/>
      <c r="D8724" s="346"/>
      <c r="E8724" s="346"/>
      <c r="F8724" s="346"/>
      <c r="G8724" s="346"/>
      <c r="H8724" s="346"/>
      <c r="I8724" s="346"/>
      <c r="J8724" s="346"/>
      <c r="K8724" s="346"/>
      <c r="L8724" s="348"/>
      <c r="M8724" s="346"/>
      <c r="N8724" s="346"/>
    </row>
    <row r="8725" spans="1:14" ht="20.100000000000001" customHeight="1">
      <c r="A8725" s="346"/>
      <c r="B8725" s="346"/>
      <c r="C8725" s="346"/>
      <c r="D8725" s="346"/>
      <c r="E8725" s="346"/>
      <c r="F8725" s="346"/>
      <c r="G8725" s="346"/>
      <c r="H8725" s="346"/>
      <c r="I8725" s="346"/>
      <c r="J8725" s="346"/>
      <c r="K8725" s="346"/>
      <c r="L8725" s="348"/>
      <c r="M8725" s="346"/>
      <c r="N8725" s="346"/>
    </row>
    <row r="8726" spans="1:14" ht="20.100000000000001" customHeight="1">
      <c r="A8726" s="346"/>
      <c r="B8726" s="346"/>
      <c r="C8726" s="346"/>
      <c r="D8726" s="346"/>
      <c r="E8726" s="346"/>
      <c r="F8726" s="346"/>
      <c r="G8726" s="346"/>
      <c r="H8726" s="346"/>
      <c r="I8726" s="346"/>
      <c r="J8726" s="346"/>
      <c r="K8726" s="346"/>
      <c r="L8726" s="348"/>
      <c r="M8726" s="346"/>
      <c r="N8726" s="346"/>
    </row>
    <row r="8727" spans="1:14" ht="20.100000000000001" customHeight="1">
      <c r="A8727" s="346"/>
      <c r="B8727" s="346"/>
      <c r="C8727" s="346"/>
      <c r="D8727" s="346"/>
      <c r="E8727" s="346"/>
      <c r="F8727" s="346"/>
      <c r="G8727" s="346"/>
      <c r="H8727" s="346"/>
      <c r="I8727" s="346"/>
      <c r="J8727" s="346"/>
      <c r="K8727" s="346"/>
      <c r="L8727" s="348"/>
      <c r="M8727" s="346"/>
      <c r="N8727" s="346"/>
    </row>
    <row r="8728" spans="1:14" ht="20.100000000000001" customHeight="1">
      <c r="A8728" s="346"/>
      <c r="B8728" s="346"/>
      <c r="C8728" s="346"/>
      <c r="D8728" s="346"/>
      <c r="E8728" s="346"/>
      <c r="F8728" s="346"/>
      <c r="G8728" s="346"/>
      <c r="H8728" s="346"/>
      <c r="I8728" s="346"/>
      <c r="J8728" s="346"/>
      <c r="K8728" s="346"/>
      <c r="L8728" s="348"/>
      <c r="M8728" s="346"/>
      <c r="N8728" s="346"/>
    </row>
    <row r="8729" spans="1:14" ht="20.100000000000001" customHeight="1">
      <c r="A8729" s="346"/>
      <c r="B8729" s="346"/>
      <c r="C8729" s="346"/>
      <c r="D8729" s="346"/>
      <c r="E8729" s="346"/>
      <c r="F8729" s="346"/>
      <c r="G8729" s="346"/>
      <c r="H8729" s="346"/>
      <c r="I8729" s="346"/>
      <c r="J8729" s="346"/>
      <c r="K8729" s="346"/>
      <c r="L8729" s="348"/>
      <c r="M8729" s="346"/>
      <c r="N8729" s="346"/>
    </row>
    <row r="8730" spans="1:14" ht="20.100000000000001" customHeight="1">
      <c r="A8730" s="346"/>
      <c r="B8730" s="346"/>
      <c r="C8730" s="346"/>
      <c r="D8730" s="346"/>
      <c r="E8730" s="346"/>
      <c r="F8730" s="346"/>
      <c r="G8730" s="346"/>
      <c r="H8730" s="346"/>
      <c r="I8730" s="346"/>
      <c r="J8730" s="346"/>
      <c r="K8730" s="346"/>
      <c r="L8730" s="348"/>
      <c r="M8730" s="346"/>
      <c r="N8730" s="346"/>
    </row>
    <row r="8731" spans="1:14" ht="20.100000000000001" customHeight="1">
      <c r="A8731" s="346"/>
      <c r="B8731" s="346"/>
      <c r="C8731" s="346"/>
      <c r="D8731" s="346"/>
      <c r="E8731" s="346"/>
      <c r="F8731" s="346"/>
      <c r="G8731" s="346"/>
      <c r="H8731" s="346"/>
      <c r="I8731" s="346"/>
      <c r="J8731" s="346"/>
      <c r="K8731" s="346"/>
      <c r="L8731" s="348"/>
      <c r="M8731" s="346"/>
      <c r="N8731" s="346"/>
    </row>
    <row r="8732" spans="1:14" ht="20.100000000000001" customHeight="1">
      <c r="A8732" s="346"/>
      <c r="B8732" s="346"/>
      <c r="C8732" s="346"/>
      <c r="D8732" s="346"/>
      <c r="E8732" s="346"/>
      <c r="F8732" s="346"/>
      <c r="G8732" s="346"/>
      <c r="H8732" s="346"/>
      <c r="I8732" s="346"/>
      <c r="J8732" s="346"/>
      <c r="K8732" s="346"/>
      <c r="L8732" s="348"/>
      <c r="M8732" s="346"/>
      <c r="N8732" s="346"/>
    </row>
    <row r="8733" spans="1:14" ht="20.100000000000001" customHeight="1">
      <c r="A8733" s="346"/>
      <c r="B8733" s="346"/>
      <c r="C8733" s="346"/>
      <c r="D8733" s="346"/>
      <c r="E8733" s="346"/>
      <c r="F8733" s="346"/>
      <c r="G8733" s="346"/>
      <c r="H8733" s="346"/>
      <c r="I8733" s="346"/>
      <c r="J8733" s="346"/>
      <c r="K8733" s="346"/>
      <c r="L8733" s="348"/>
      <c r="M8733" s="346"/>
      <c r="N8733" s="346"/>
    </row>
    <row r="8734" spans="1:14" ht="20.100000000000001" customHeight="1">
      <c r="A8734" s="346"/>
      <c r="B8734" s="346"/>
      <c r="C8734" s="346"/>
      <c r="D8734" s="346"/>
      <c r="E8734" s="346"/>
      <c r="F8734" s="346"/>
      <c r="G8734" s="346"/>
      <c r="H8734" s="346"/>
      <c r="I8734" s="346"/>
      <c r="J8734" s="346"/>
      <c r="K8734" s="346"/>
      <c r="L8734" s="348"/>
      <c r="M8734" s="346"/>
      <c r="N8734" s="346"/>
    </row>
    <row r="8735" spans="1:14" ht="20.100000000000001" customHeight="1">
      <c r="A8735" s="346"/>
      <c r="B8735" s="346"/>
      <c r="C8735" s="346"/>
      <c r="D8735" s="346"/>
      <c r="E8735" s="346"/>
      <c r="F8735" s="346"/>
      <c r="G8735" s="346"/>
      <c r="H8735" s="346"/>
      <c r="I8735" s="346"/>
      <c r="J8735" s="346"/>
      <c r="K8735" s="346"/>
      <c r="L8735" s="348"/>
      <c r="M8735" s="346"/>
      <c r="N8735" s="346"/>
    </row>
    <row r="8736" spans="1:14" ht="20.100000000000001" customHeight="1">
      <c r="A8736" s="346"/>
      <c r="B8736" s="346"/>
      <c r="C8736" s="346"/>
      <c r="D8736" s="346"/>
      <c r="E8736" s="346"/>
      <c r="F8736" s="346"/>
      <c r="G8736" s="346"/>
      <c r="H8736" s="346"/>
      <c r="I8736" s="346"/>
      <c r="J8736" s="346"/>
      <c r="K8736" s="346"/>
      <c r="L8736" s="348"/>
      <c r="M8736" s="346"/>
      <c r="N8736" s="346"/>
    </row>
    <row r="8737" spans="1:14" ht="20.100000000000001" customHeight="1">
      <c r="A8737" s="346"/>
      <c r="B8737" s="346"/>
      <c r="C8737" s="346"/>
      <c r="D8737" s="346"/>
      <c r="E8737" s="346"/>
      <c r="F8737" s="346"/>
      <c r="G8737" s="346"/>
      <c r="H8737" s="346"/>
      <c r="I8737" s="346"/>
      <c r="J8737" s="346"/>
      <c r="K8737" s="346"/>
      <c r="L8737" s="348"/>
      <c r="M8737" s="346"/>
      <c r="N8737" s="346"/>
    </row>
    <row r="8738" spans="1:14" ht="20.100000000000001" customHeight="1">
      <c r="A8738" s="346"/>
      <c r="B8738" s="346"/>
      <c r="C8738" s="346"/>
      <c r="D8738" s="346"/>
      <c r="E8738" s="346"/>
      <c r="F8738" s="346"/>
      <c r="G8738" s="346"/>
      <c r="H8738" s="346"/>
      <c r="I8738" s="346"/>
      <c r="J8738" s="346"/>
      <c r="K8738" s="346"/>
      <c r="L8738" s="348"/>
      <c r="M8738" s="346"/>
      <c r="N8738" s="346"/>
    </row>
    <row r="8739" spans="1:14" ht="20.100000000000001" customHeight="1">
      <c r="A8739" s="346"/>
      <c r="B8739" s="346"/>
      <c r="C8739" s="346"/>
      <c r="D8739" s="346"/>
      <c r="E8739" s="346"/>
      <c r="F8739" s="346"/>
      <c r="G8739" s="346"/>
      <c r="H8739" s="346"/>
      <c r="I8739" s="346"/>
      <c r="J8739" s="346"/>
      <c r="K8739" s="346"/>
      <c r="L8739" s="348"/>
      <c r="M8739" s="346"/>
      <c r="N8739" s="346"/>
    </row>
    <row r="8740" spans="1:14" ht="20.100000000000001" customHeight="1">
      <c r="A8740" s="346"/>
      <c r="B8740" s="346"/>
      <c r="C8740" s="346"/>
      <c r="D8740" s="346"/>
      <c r="E8740" s="346"/>
      <c r="F8740" s="346"/>
      <c r="G8740" s="346"/>
      <c r="H8740" s="346"/>
      <c r="I8740" s="346"/>
      <c r="J8740" s="346"/>
      <c r="K8740" s="346"/>
      <c r="L8740" s="348"/>
      <c r="M8740" s="346"/>
      <c r="N8740" s="346"/>
    </row>
    <row r="8741" spans="1:14" ht="20.100000000000001" customHeight="1">
      <c r="A8741" s="346"/>
      <c r="B8741" s="346"/>
      <c r="C8741" s="346"/>
      <c r="D8741" s="346"/>
      <c r="E8741" s="346"/>
      <c r="F8741" s="346"/>
      <c r="G8741" s="346"/>
      <c r="H8741" s="346"/>
      <c r="I8741" s="346"/>
      <c r="J8741" s="346"/>
      <c r="K8741" s="346"/>
      <c r="L8741" s="348"/>
      <c r="M8741" s="346"/>
      <c r="N8741" s="346"/>
    </row>
    <row r="8742" spans="1:14" ht="20.100000000000001" customHeight="1">
      <c r="A8742" s="346"/>
      <c r="B8742" s="346"/>
      <c r="C8742" s="346"/>
      <c r="D8742" s="346"/>
      <c r="E8742" s="346"/>
      <c r="F8742" s="346"/>
      <c r="G8742" s="346"/>
      <c r="H8742" s="346"/>
      <c r="I8742" s="346"/>
      <c r="J8742" s="346"/>
      <c r="K8742" s="346"/>
      <c r="L8742" s="348"/>
      <c r="M8742" s="346"/>
      <c r="N8742" s="346"/>
    </row>
    <row r="8743" spans="1:14" ht="20.100000000000001" customHeight="1">
      <c r="A8743" s="346"/>
      <c r="B8743" s="346"/>
      <c r="C8743" s="346"/>
      <c r="D8743" s="346"/>
      <c r="E8743" s="346"/>
      <c r="F8743" s="346"/>
      <c r="G8743" s="346"/>
      <c r="H8743" s="346"/>
      <c r="I8743" s="346"/>
      <c r="J8743" s="346"/>
      <c r="K8743" s="346"/>
      <c r="L8743" s="348"/>
      <c r="M8743" s="346"/>
      <c r="N8743" s="346"/>
    </row>
    <row r="8744" spans="1:14" ht="20.100000000000001" customHeight="1">
      <c r="A8744" s="346"/>
      <c r="B8744" s="346"/>
      <c r="C8744" s="346"/>
      <c r="D8744" s="346"/>
      <c r="E8744" s="346"/>
      <c r="F8744" s="346"/>
      <c r="G8744" s="346"/>
      <c r="H8744" s="346"/>
      <c r="I8744" s="346"/>
      <c r="J8744" s="346"/>
      <c r="K8744" s="346"/>
      <c r="L8744" s="348"/>
      <c r="M8744" s="346"/>
      <c r="N8744" s="346"/>
    </row>
    <row r="8745" spans="1:14" ht="20.100000000000001" customHeight="1">
      <c r="A8745" s="346"/>
      <c r="B8745" s="346"/>
      <c r="C8745" s="346"/>
      <c r="D8745" s="346"/>
      <c r="E8745" s="346"/>
      <c r="F8745" s="346"/>
      <c r="G8745" s="346"/>
      <c r="H8745" s="346"/>
      <c r="I8745" s="346"/>
      <c r="J8745" s="346"/>
      <c r="K8745" s="346"/>
      <c r="L8745" s="348"/>
      <c r="M8745" s="346"/>
      <c r="N8745" s="346"/>
    </row>
    <row r="8746" spans="1:14" ht="20.100000000000001" customHeight="1">
      <c r="A8746" s="346"/>
      <c r="B8746" s="346"/>
      <c r="C8746" s="346"/>
      <c r="D8746" s="346"/>
      <c r="E8746" s="346"/>
      <c r="F8746" s="346"/>
      <c r="G8746" s="346"/>
      <c r="H8746" s="346"/>
      <c r="I8746" s="346"/>
      <c r="J8746" s="346"/>
      <c r="K8746" s="346"/>
      <c r="L8746" s="348"/>
      <c r="M8746" s="346"/>
      <c r="N8746" s="346"/>
    </row>
    <row r="8747" spans="1:14" ht="20.100000000000001" customHeight="1">
      <c r="A8747" s="346"/>
      <c r="B8747" s="346"/>
      <c r="C8747" s="346"/>
      <c r="D8747" s="346"/>
      <c r="E8747" s="346"/>
      <c r="F8747" s="346"/>
      <c r="G8747" s="346"/>
      <c r="H8747" s="346"/>
      <c r="I8747" s="346"/>
      <c r="J8747" s="346"/>
      <c r="K8747" s="346"/>
      <c r="L8747" s="348"/>
      <c r="M8747" s="346"/>
      <c r="N8747" s="346"/>
    </row>
    <row r="8748" spans="1:14" ht="20.100000000000001" customHeight="1">
      <c r="A8748" s="346"/>
      <c r="B8748" s="346"/>
      <c r="C8748" s="346"/>
      <c r="D8748" s="346"/>
      <c r="E8748" s="346"/>
      <c r="F8748" s="346"/>
      <c r="G8748" s="346"/>
      <c r="H8748" s="346"/>
      <c r="I8748" s="346"/>
      <c r="J8748" s="346"/>
      <c r="K8748" s="346"/>
      <c r="L8748" s="348"/>
      <c r="M8748" s="346"/>
      <c r="N8748" s="346"/>
    </row>
    <row r="8749" spans="1:14" ht="20.100000000000001" customHeight="1">
      <c r="A8749" s="346"/>
      <c r="B8749" s="346"/>
      <c r="C8749" s="346"/>
      <c r="D8749" s="346"/>
      <c r="E8749" s="346"/>
      <c r="F8749" s="346"/>
      <c r="G8749" s="346"/>
      <c r="H8749" s="346"/>
      <c r="I8749" s="346"/>
      <c r="J8749" s="346"/>
      <c r="K8749" s="346"/>
      <c r="L8749" s="348"/>
      <c r="M8749" s="346"/>
      <c r="N8749" s="346"/>
    </row>
    <row r="8750" spans="1:14" ht="20.100000000000001" customHeight="1">
      <c r="A8750" s="346"/>
      <c r="B8750" s="346"/>
      <c r="C8750" s="346"/>
      <c r="D8750" s="346"/>
      <c r="E8750" s="346"/>
      <c r="F8750" s="346"/>
      <c r="G8750" s="346"/>
      <c r="H8750" s="346"/>
      <c r="I8750" s="346"/>
      <c r="J8750" s="346"/>
      <c r="K8750" s="346"/>
      <c r="L8750" s="348"/>
      <c r="M8750" s="346"/>
      <c r="N8750" s="346"/>
    </row>
    <row r="8751" spans="1:14" ht="20.100000000000001" customHeight="1">
      <c r="A8751" s="346"/>
      <c r="B8751" s="346"/>
      <c r="C8751" s="346"/>
      <c r="D8751" s="346"/>
      <c r="E8751" s="346"/>
      <c r="F8751" s="346"/>
      <c r="G8751" s="346"/>
      <c r="H8751" s="346"/>
      <c r="I8751" s="346"/>
      <c r="J8751" s="346"/>
      <c r="K8751" s="346"/>
      <c r="L8751" s="348"/>
      <c r="M8751" s="346"/>
      <c r="N8751" s="346"/>
    </row>
    <row r="8752" spans="1:14" ht="20.100000000000001" customHeight="1">
      <c r="A8752" s="346"/>
      <c r="B8752" s="346"/>
      <c r="C8752" s="346"/>
      <c r="D8752" s="346"/>
      <c r="E8752" s="346"/>
      <c r="F8752" s="346"/>
      <c r="G8752" s="346"/>
      <c r="H8752" s="346"/>
      <c r="I8752" s="346"/>
      <c r="J8752" s="346"/>
      <c r="K8752" s="346"/>
      <c r="L8752" s="348"/>
      <c r="M8752" s="346"/>
      <c r="N8752" s="346"/>
    </row>
    <row r="8753" spans="1:14" ht="20.100000000000001" customHeight="1">
      <c r="A8753" s="346"/>
      <c r="B8753" s="346"/>
      <c r="C8753" s="346"/>
      <c r="D8753" s="346"/>
      <c r="E8753" s="346"/>
      <c r="F8753" s="346"/>
      <c r="G8753" s="346"/>
      <c r="H8753" s="346"/>
      <c r="I8753" s="346"/>
      <c r="J8753" s="346"/>
      <c r="K8753" s="346"/>
      <c r="L8753" s="348"/>
      <c r="M8753" s="346"/>
      <c r="N8753" s="346"/>
    </row>
    <row r="8754" spans="1:14" ht="20.100000000000001" customHeight="1">
      <c r="A8754" s="346"/>
      <c r="B8754" s="346"/>
      <c r="C8754" s="346"/>
      <c r="D8754" s="346"/>
      <c r="E8754" s="346"/>
      <c r="F8754" s="346"/>
      <c r="G8754" s="346"/>
      <c r="H8754" s="346"/>
      <c r="I8754" s="346"/>
      <c r="J8754" s="346"/>
      <c r="K8754" s="346"/>
      <c r="L8754" s="348"/>
      <c r="M8754" s="346"/>
      <c r="N8754" s="346"/>
    </row>
    <row r="8755" spans="1:14" ht="20.100000000000001" customHeight="1">
      <c r="A8755" s="346"/>
      <c r="B8755" s="346"/>
      <c r="C8755" s="346"/>
      <c r="D8755" s="346"/>
      <c r="E8755" s="346"/>
      <c r="F8755" s="346"/>
      <c r="G8755" s="346"/>
      <c r="H8755" s="346"/>
      <c r="I8755" s="346"/>
      <c r="J8755" s="346"/>
      <c r="K8755" s="346"/>
      <c r="L8755" s="348"/>
      <c r="M8755" s="346"/>
      <c r="N8755" s="346"/>
    </row>
    <row r="8756" spans="1:14" ht="20.100000000000001" customHeight="1">
      <c r="A8756" s="346"/>
      <c r="B8756" s="346"/>
      <c r="C8756" s="346"/>
      <c r="D8756" s="346"/>
      <c r="E8756" s="346"/>
      <c r="F8756" s="346"/>
      <c r="G8756" s="346"/>
      <c r="H8756" s="346"/>
      <c r="I8756" s="346"/>
      <c r="J8756" s="346"/>
      <c r="K8756" s="346"/>
      <c r="L8756" s="348"/>
      <c r="M8756" s="346"/>
      <c r="N8756" s="346"/>
    </row>
    <row r="8757" spans="1:14" ht="20.100000000000001" customHeight="1">
      <c r="A8757" s="346"/>
      <c r="B8757" s="346"/>
      <c r="C8757" s="346"/>
      <c r="D8757" s="346"/>
      <c r="E8757" s="346"/>
      <c r="F8757" s="346"/>
      <c r="G8757" s="346"/>
      <c r="H8757" s="346"/>
      <c r="I8757" s="346"/>
      <c r="J8757" s="346"/>
      <c r="K8757" s="346"/>
      <c r="L8757" s="348"/>
      <c r="M8757" s="346"/>
      <c r="N8757" s="346"/>
    </row>
    <row r="8758" spans="1:14" ht="20.100000000000001" customHeight="1">
      <c r="A8758" s="346"/>
      <c r="B8758" s="346"/>
      <c r="C8758" s="346"/>
      <c r="D8758" s="346"/>
      <c r="E8758" s="346"/>
      <c r="F8758" s="346"/>
      <c r="G8758" s="346"/>
      <c r="H8758" s="346"/>
      <c r="I8758" s="346"/>
      <c r="J8758" s="346"/>
      <c r="K8758" s="346"/>
      <c r="L8758" s="348"/>
      <c r="M8758" s="346"/>
      <c r="N8758" s="346"/>
    </row>
    <row r="8759" spans="1:14" ht="20.100000000000001" customHeight="1">
      <c r="A8759" s="346"/>
      <c r="B8759" s="346"/>
      <c r="C8759" s="346"/>
      <c r="D8759" s="346"/>
      <c r="E8759" s="347"/>
      <c r="F8759" s="346"/>
      <c r="G8759" s="346"/>
      <c r="H8759" s="346"/>
      <c r="I8759" s="346"/>
      <c r="J8759" s="346"/>
      <c r="K8759" s="346"/>
      <c r="L8759" s="348"/>
      <c r="M8759" s="346"/>
      <c r="N8759" s="346"/>
    </row>
    <row r="8760" spans="1:14" ht="20.100000000000001" customHeight="1">
      <c r="A8760" s="346"/>
      <c r="B8760" s="346"/>
      <c r="C8760" s="346"/>
      <c r="D8760" s="346"/>
      <c r="E8760" s="347"/>
      <c r="F8760" s="346"/>
      <c r="G8760" s="346"/>
      <c r="H8760" s="346"/>
      <c r="I8760" s="346"/>
      <c r="J8760" s="346"/>
      <c r="K8760" s="346"/>
      <c r="L8760" s="348"/>
      <c r="M8760" s="346"/>
      <c r="N8760" s="346"/>
    </row>
    <row r="8761" spans="1:14" ht="20.100000000000001" customHeight="1">
      <c r="A8761" s="346"/>
      <c r="B8761" s="346"/>
      <c r="C8761" s="346"/>
      <c r="D8761" s="346"/>
      <c r="E8761" s="346"/>
      <c r="F8761" s="346"/>
      <c r="G8761" s="346"/>
      <c r="H8761" s="346"/>
      <c r="I8761" s="346"/>
      <c r="J8761" s="346"/>
      <c r="K8761" s="346"/>
      <c r="L8761" s="348"/>
      <c r="M8761" s="346"/>
      <c r="N8761" s="346"/>
    </row>
    <row r="8762" spans="1:14" ht="20.100000000000001" customHeight="1">
      <c r="A8762" s="346"/>
      <c r="B8762" s="346"/>
      <c r="C8762" s="346"/>
      <c r="D8762" s="346"/>
      <c r="E8762" s="346"/>
      <c r="F8762" s="346"/>
      <c r="G8762" s="346"/>
      <c r="H8762" s="346"/>
      <c r="I8762" s="346"/>
      <c r="J8762" s="346"/>
      <c r="K8762" s="346"/>
      <c r="L8762" s="348"/>
      <c r="M8762" s="346"/>
      <c r="N8762" s="346"/>
    </row>
    <row r="8763" spans="1:14" ht="20.100000000000001" customHeight="1">
      <c r="A8763" s="346"/>
      <c r="B8763" s="346"/>
      <c r="C8763" s="346"/>
      <c r="D8763" s="346"/>
      <c r="E8763" s="346"/>
      <c r="F8763" s="346"/>
      <c r="G8763" s="346"/>
      <c r="H8763" s="346"/>
      <c r="I8763" s="346"/>
      <c r="J8763" s="346"/>
      <c r="K8763" s="346"/>
      <c r="L8763" s="348"/>
      <c r="M8763" s="346"/>
      <c r="N8763" s="346"/>
    </row>
    <row r="8764" spans="1:14" ht="20.100000000000001" customHeight="1">
      <c r="A8764" s="346"/>
      <c r="B8764" s="346"/>
      <c r="C8764" s="346"/>
      <c r="D8764" s="346"/>
      <c r="E8764" s="346"/>
      <c r="F8764" s="346"/>
      <c r="G8764" s="346"/>
      <c r="H8764" s="346"/>
      <c r="I8764" s="346"/>
      <c r="J8764" s="346"/>
      <c r="K8764" s="346"/>
      <c r="L8764" s="348"/>
      <c r="M8764" s="346"/>
      <c r="N8764" s="346"/>
    </row>
    <row r="8765" spans="1:14" ht="20.100000000000001" customHeight="1">
      <c r="A8765" s="346"/>
      <c r="B8765" s="346"/>
      <c r="C8765" s="346"/>
      <c r="D8765" s="346"/>
      <c r="E8765" s="347"/>
      <c r="F8765" s="346"/>
      <c r="G8765" s="346"/>
      <c r="H8765" s="346"/>
      <c r="I8765" s="346"/>
      <c r="J8765" s="346"/>
      <c r="K8765" s="346"/>
      <c r="L8765" s="348"/>
      <c r="M8765" s="346"/>
      <c r="N8765" s="346"/>
    </row>
    <row r="8766" spans="1:14" ht="20.100000000000001" customHeight="1">
      <c r="A8766" s="346"/>
      <c r="B8766" s="346"/>
      <c r="C8766" s="346"/>
      <c r="D8766" s="346"/>
      <c r="E8766" s="346"/>
      <c r="F8766" s="346"/>
      <c r="G8766" s="346"/>
      <c r="H8766" s="346"/>
      <c r="I8766" s="346"/>
      <c r="J8766" s="346"/>
      <c r="K8766" s="346"/>
      <c r="L8766" s="348"/>
      <c r="M8766" s="346"/>
      <c r="N8766" s="346"/>
    </row>
    <row r="8767" spans="1:14" ht="20.100000000000001" customHeight="1">
      <c r="A8767" s="346"/>
      <c r="B8767" s="346"/>
      <c r="C8767" s="346"/>
      <c r="D8767" s="346"/>
      <c r="E8767" s="347"/>
      <c r="F8767" s="346"/>
      <c r="G8767" s="346"/>
      <c r="H8767" s="346"/>
      <c r="I8767" s="346"/>
      <c r="J8767" s="346"/>
      <c r="K8767" s="346"/>
      <c r="L8767" s="348"/>
      <c r="M8767" s="346"/>
      <c r="N8767" s="346"/>
    </row>
    <row r="8768" spans="1:14" ht="20.100000000000001" customHeight="1">
      <c r="A8768" s="346"/>
      <c r="B8768" s="346"/>
      <c r="C8768" s="346"/>
      <c r="D8768" s="346"/>
      <c r="E8768" s="346"/>
      <c r="F8768" s="346"/>
      <c r="G8768" s="346"/>
      <c r="H8768" s="346"/>
      <c r="I8768" s="346"/>
      <c r="J8768" s="346"/>
      <c r="K8768" s="346"/>
      <c r="L8768" s="348"/>
      <c r="M8768" s="346"/>
      <c r="N8768" s="346"/>
    </row>
    <row r="8769" spans="1:14" ht="20.100000000000001" customHeight="1">
      <c r="A8769" s="346"/>
      <c r="B8769" s="346"/>
      <c r="C8769" s="346"/>
      <c r="D8769" s="346"/>
      <c r="E8769" s="346"/>
      <c r="F8769" s="346"/>
      <c r="G8769" s="346"/>
      <c r="H8769" s="346"/>
      <c r="I8769" s="346"/>
      <c r="J8769" s="346"/>
      <c r="K8769" s="346"/>
      <c r="L8769" s="348"/>
      <c r="M8769" s="346"/>
      <c r="N8769" s="346"/>
    </row>
    <row r="8770" spans="1:14" ht="20.100000000000001" customHeight="1">
      <c r="A8770" s="346"/>
      <c r="B8770" s="346"/>
      <c r="C8770" s="346"/>
      <c r="D8770" s="346"/>
      <c r="E8770" s="346"/>
      <c r="F8770" s="346"/>
      <c r="G8770" s="346"/>
      <c r="H8770" s="346"/>
      <c r="I8770" s="346"/>
      <c r="J8770" s="346"/>
      <c r="K8770" s="346"/>
      <c r="L8770" s="348"/>
      <c r="M8770" s="346"/>
      <c r="N8770" s="346"/>
    </row>
    <row r="8771" spans="1:14" ht="20.100000000000001" customHeight="1">
      <c r="A8771" s="346"/>
      <c r="B8771" s="346"/>
      <c r="C8771" s="346"/>
      <c r="D8771" s="346"/>
      <c r="E8771" s="346"/>
      <c r="F8771" s="346"/>
      <c r="G8771" s="346"/>
      <c r="H8771" s="346"/>
      <c r="I8771" s="346"/>
      <c r="J8771" s="346"/>
      <c r="K8771" s="346"/>
      <c r="L8771" s="348"/>
      <c r="M8771" s="346"/>
      <c r="N8771" s="346"/>
    </row>
    <row r="8772" spans="1:14" ht="20.100000000000001" customHeight="1">
      <c r="A8772" s="346"/>
      <c r="B8772" s="346"/>
      <c r="C8772" s="346"/>
      <c r="D8772" s="346"/>
      <c r="E8772" s="346"/>
      <c r="F8772" s="346"/>
      <c r="G8772" s="346"/>
      <c r="H8772" s="346"/>
      <c r="I8772" s="346"/>
      <c r="J8772" s="346"/>
      <c r="K8772" s="346"/>
      <c r="L8772" s="348"/>
      <c r="M8772" s="346"/>
      <c r="N8772" s="346"/>
    </row>
    <row r="8773" spans="1:14" ht="20.100000000000001" customHeight="1">
      <c r="A8773" s="346"/>
      <c r="B8773" s="346"/>
      <c r="C8773" s="346"/>
      <c r="D8773" s="346"/>
      <c r="E8773" s="346"/>
      <c r="F8773" s="346"/>
      <c r="G8773" s="346"/>
      <c r="H8773" s="346"/>
      <c r="I8773" s="346"/>
      <c r="J8773" s="346"/>
      <c r="K8773" s="346"/>
      <c r="L8773" s="348"/>
      <c r="M8773" s="346"/>
      <c r="N8773" s="346"/>
    </row>
    <row r="8774" spans="1:14" ht="20.100000000000001" customHeight="1">
      <c r="A8774" s="346"/>
      <c r="B8774" s="346"/>
      <c r="C8774" s="346"/>
      <c r="D8774" s="346"/>
      <c r="E8774" s="346"/>
      <c r="F8774" s="346"/>
      <c r="G8774" s="346"/>
      <c r="H8774" s="346"/>
      <c r="I8774" s="346"/>
      <c r="J8774" s="346"/>
      <c r="K8774" s="346"/>
      <c r="L8774" s="348"/>
      <c r="M8774" s="346"/>
      <c r="N8774" s="346"/>
    </row>
    <row r="8775" spans="1:14" ht="20.100000000000001" customHeight="1">
      <c r="A8775" s="346"/>
      <c r="B8775" s="346"/>
      <c r="C8775" s="346"/>
      <c r="D8775" s="346"/>
      <c r="E8775" s="346"/>
      <c r="F8775" s="346"/>
      <c r="G8775" s="346"/>
      <c r="H8775" s="346"/>
      <c r="I8775" s="346"/>
      <c r="J8775" s="346"/>
      <c r="K8775" s="346"/>
      <c r="L8775" s="348"/>
      <c r="M8775" s="346"/>
      <c r="N8775" s="346"/>
    </row>
    <row r="8776" spans="1:14" ht="20.100000000000001" customHeight="1">
      <c r="A8776" s="346"/>
      <c r="B8776" s="346"/>
      <c r="C8776" s="346"/>
      <c r="D8776" s="346"/>
      <c r="E8776" s="346"/>
      <c r="F8776" s="346"/>
      <c r="G8776" s="346"/>
      <c r="H8776" s="346"/>
      <c r="I8776" s="346"/>
      <c r="J8776" s="346"/>
      <c r="K8776" s="346"/>
      <c r="L8776" s="348"/>
      <c r="M8776" s="346"/>
      <c r="N8776" s="346"/>
    </row>
    <row r="8777" spans="1:14" ht="20.100000000000001" customHeight="1">
      <c r="A8777" s="346"/>
      <c r="B8777" s="346"/>
      <c r="C8777" s="346"/>
      <c r="D8777" s="346"/>
      <c r="E8777" s="346"/>
      <c r="F8777" s="346"/>
      <c r="G8777" s="346"/>
      <c r="H8777" s="346"/>
      <c r="I8777" s="346"/>
      <c r="J8777" s="346"/>
      <c r="K8777" s="346"/>
      <c r="L8777" s="348"/>
      <c r="M8777" s="346"/>
      <c r="N8777" s="346"/>
    </row>
    <row r="8778" spans="1:14" ht="20.100000000000001" customHeight="1">
      <c r="A8778" s="346"/>
      <c r="B8778" s="346"/>
      <c r="C8778" s="346"/>
      <c r="D8778" s="346"/>
      <c r="E8778" s="346"/>
      <c r="F8778" s="346"/>
      <c r="G8778" s="346"/>
      <c r="H8778" s="346"/>
      <c r="I8778" s="346"/>
      <c r="J8778" s="346"/>
      <c r="K8778" s="346"/>
      <c r="L8778" s="348"/>
      <c r="M8778" s="346"/>
      <c r="N8778" s="346"/>
    </row>
    <row r="8779" spans="1:14" ht="20.100000000000001" customHeight="1">
      <c r="A8779" s="346"/>
      <c r="B8779" s="346"/>
      <c r="C8779" s="346"/>
      <c r="D8779" s="346"/>
      <c r="E8779" s="346"/>
      <c r="F8779" s="346"/>
      <c r="G8779" s="346"/>
      <c r="H8779" s="346"/>
      <c r="I8779" s="346"/>
      <c r="J8779" s="346"/>
      <c r="K8779" s="346"/>
      <c r="L8779" s="348"/>
      <c r="M8779" s="346"/>
      <c r="N8779" s="346"/>
    </row>
    <row r="8780" spans="1:14" ht="20.100000000000001" customHeight="1">
      <c r="A8780" s="346"/>
      <c r="B8780" s="346"/>
      <c r="C8780" s="346"/>
      <c r="D8780" s="346"/>
      <c r="E8780" s="346"/>
      <c r="F8780" s="346"/>
      <c r="G8780" s="346"/>
      <c r="H8780" s="346"/>
      <c r="I8780" s="346"/>
      <c r="J8780" s="346"/>
      <c r="K8780" s="346"/>
      <c r="L8780" s="348"/>
      <c r="M8780" s="346"/>
      <c r="N8780" s="346"/>
    </row>
    <row r="8781" spans="1:14" ht="20.100000000000001" customHeight="1">
      <c r="A8781" s="346"/>
      <c r="B8781" s="346"/>
      <c r="C8781" s="346"/>
      <c r="D8781" s="346"/>
      <c r="E8781" s="346"/>
      <c r="F8781" s="346"/>
      <c r="G8781" s="346"/>
      <c r="H8781" s="346"/>
      <c r="I8781" s="346"/>
      <c r="J8781" s="346"/>
      <c r="K8781" s="346"/>
      <c r="L8781" s="348"/>
      <c r="M8781" s="346"/>
      <c r="N8781" s="346"/>
    </row>
    <row r="8782" spans="1:14" ht="20.100000000000001" customHeight="1">
      <c r="A8782" s="346"/>
      <c r="B8782" s="346"/>
      <c r="C8782" s="346"/>
      <c r="D8782" s="346"/>
      <c r="E8782" s="346"/>
      <c r="F8782" s="346"/>
      <c r="G8782" s="346"/>
      <c r="H8782" s="346"/>
      <c r="I8782" s="346"/>
      <c r="J8782" s="346"/>
      <c r="K8782" s="346"/>
      <c r="L8782" s="348"/>
      <c r="M8782" s="346"/>
      <c r="N8782" s="346"/>
    </row>
    <row r="8783" spans="1:14" ht="20.100000000000001" customHeight="1">
      <c r="A8783" s="346"/>
      <c r="B8783" s="346"/>
      <c r="C8783" s="346"/>
      <c r="D8783" s="346"/>
      <c r="E8783" s="346"/>
      <c r="F8783" s="346"/>
      <c r="G8783" s="346"/>
      <c r="H8783" s="346"/>
      <c r="I8783" s="346"/>
      <c r="J8783" s="346"/>
      <c r="K8783" s="346"/>
      <c r="L8783" s="348"/>
      <c r="M8783" s="346"/>
      <c r="N8783" s="346"/>
    </row>
    <row r="8784" spans="1:14" ht="20.100000000000001" customHeight="1">
      <c r="A8784" s="346"/>
      <c r="B8784" s="346"/>
      <c r="C8784" s="346"/>
      <c r="D8784" s="346"/>
      <c r="E8784" s="346"/>
      <c r="F8784" s="346"/>
      <c r="G8784" s="346"/>
      <c r="H8784" s="346"/>
      <c r="I8784" s="346"/>
      <c r="J8784" s="346"/>
      <c r="K8784" s="346"/>
      <c r="L8784" s="348"/>
      <c r="M8784" s="346"/>
      <c r="N8784" s="346"/>
    </row>
    <row r="8785" spans="1:14" ht="20.100000000000001" customHeight="1">
      <c r="A8785" s="346"/>
      <c r="B8785" s="346"/>
      <c r="C8785" s="346"/>
      <c r="D8785" s="346"/>
      <c r="E8785" s="346"/>
      <c r="F8785" s="346"/>
      <c r="G8785" s="346"/>
      <c r="H8785" s="346"/>
      <c r="I8785" s="346"/>
      <c r="J8785" s="346"/>
      <c r="K8785" s="346"/>
      <c r="L8785" s="348"/>
      <c r="M8785" s="346"/>
      <c r="N8785" s="346"/>
    </row>
    <row r="8786" spans="1:14" ht="20.100000000000001" customHeight="1">
      <c r="A8786" s="346"/>
      <c r="B8786" s="346"/>
      <c r="C8786" s="346"/>
      <c r="D8786" s="346"/>
      <c r="E8786" s="346"/>
      <c r="F8786" s="346"/>
      <c r="G8786" s="346"/>
      <c r="H8786" s="346"/>
      <c r="I8786" s="346"/>
      <c r="J8786" s="346"/>
      <c r="K8786" s="346"/>
      <c r="L8786" s="348"/>
      <c r="M8786" s="346"/>
      <c r="N8786" s="346"/>
    </row>
    <row r="8787" spans="1:14" ht="20.100000000000001" customHeight="1">
      <c r="A8787" s="346"/>
      <c r="B8787" s="346"/>
      <c r="C8787" s="346"/>
      <c r="D8787" s="346"/>
      <c r="E8787" s="346"/>
      <c r="F8787" s="346"/>
      <c r="G8787" s="346"/>
      <c r="H8787" s="346"/>
      <c r="I8787" s="346"/>
      <c r="J8787" s="346"/>
      <c r="K8787" s="346"/>
      <c r="L8787" s="348"/>
      <c r="M8787" s="346"/>
      <c r="N8787" s="346"/>
    </row>
    <row r="8788" spans="1:14" ht="20.100000000000001" customHeight="1">
      <c r="A8788" s="346"/>
      <c r="B8788" s="346"/>
      <c r="C8788" s="346"/>
      <c r="D8788" s="346"/>
      <c r="E8788" s="346"/>
      <c r="F8788" s="346"/>
      <c r="G8788" s="346"/>
      <c r="H8788" s="346"/>
      <c r="I8788" s="346"/>
      <c r="J8788" s="346"/>
      <c r="K8788" s="346"/>
      <c r="L8788" s="348"/>
      <c r="M8788" s="346"/>
      <c r="N8788" s="346"/>
    </row>
    <row r="8789" spans="1:14" ht="20.100000000000001" customHeight="1">
      <c r="A8789" s="346"/>
      <c r="B8789" s="346"/>
      <c r="C8789" s="346"/>
      <c r="D8789" s="346"/>
      <c r="E8789" s="346"/>
      <c r="F8789" s="346"/>
      <c r="G8789" s="346"/>
      <c r="H8789" s="346"/>
      <c r="I8789" s="346"/>
      <c r="J8789" s="346"/>
      <c r="K8789" s="346"/>
      <c r="L8789" s="348"/>
      <c r="M8789" s="346"/>
      <c r="N8789" s="346"/>
    </row>
    <row r="8790" spans="1:14" ht="20.100000000000001" customHeight="1">
      <c r="A8790" s="346"/>
      <c r="B8790" s="346"/>
      <c r="C8790" s="346"/>
      <c r="D8790" s="346"/>
      <c r="E8790" s="346"/>
      <c r="F8790" s="346"/>
      <c r="G8790" s="346"/>
      <c r="H8790" s="346"/>
      <c r="I8790" s="346"/>
      <c r="J8790" s="346"/>
      <c r="K8790" s="346"/>
      <c r="L8790" s="348"/>
      <c r="M8790" s="346"/>
      <c r="N8790" s="346"/>
    </row>
    <row r="8791" spans="1:14" ht="20.100000000000001" customHeight="1">
      <c r="A8791" s="346"/>
      <c r="B8791" s="346"/>
      <c r="C8791" s="346"/>
      <c r="D8791" s="346"/>
      <c r="E8791" s="346"/>
      <c r="F8791" s="346"/>
      <c r="G8791" s="346"/>
      <c r="H8791" s="346"/>
      <c r="I8791" s="346"/>
      <c r="J8791" s="346"/>
      <c r="K8791" s="346"/>
      <c r="L8791" s="348"/>
      <c r="M8791" s="346"/>
      <c r="N8791" s="346"/>
    </row>
    <row r="8792" spans="1:14" ht="20.100000000000001" customHeight="1">
      <c r="A8792" s="346"/>
      <c r="B8792" s="346"/>
      <c r="C8792" s="346"/>
      <c r="D8792" s="346"/>
      <c r="E8792" s="346"/>
      <c r="F8792" s="346"/>
      <c r="G8792" s="346"/>
      <c r="H8792" s="346"/>
      <c r="I8792" s="346"/>
      <c r="J8792" s="346"/>
      <c r="K8792" s="346"/>
      <c r="L8792" s="348"/>
      <c r="M8792" s="346"/>
      <c r="N8792" s="346"/>
    </row>
    <row r="8793" spans="1:14" ht="20.100000000000001" customHeight="1">
      <c r="A8793" s="346"/>
      <c r="B8793" s="346"/>
      <c r="C8793" s="346"/>
      <c r="D8793" s="346"/>
      <c r="E8793" s="346"/>
      <c r="F8793" s="346"/>
      <c r="G8793" s="346"/>
      <c r="H8793" s="346"/>
      <c r="I8793" s="346"/>
      <c r="J8793" s="346"/>
      <c r="K8793" s="346"/>
      <c r="L8793" s="348"/>
      <c r="M8793" s="346"/>
      <c r="N8793" s="346"/>
    </row>
    <row r="8794" spans="1:14" ht="20.100000000000001" customHeight="1">
      <c r="A8794" s="346"/>
      <c r="B8794" s="346"/>
      <c r="C8794" s="346"/>
      <c r="D8794" s="346"/>
      <c r="E8794" s="346"/>
      <c r="F8794" s="346"/>
      <c r="G8794" s="346"/>
      <c r="H8794" s="346"/>
      <c r="I8794" s="346"/>
      <c r="J8794" s="346"/>
      <c r="K8794" s="346"/>
      <c r="L8794" s="348"/>
      <c r="M8794" s="346"/>
      <c r="N8794" s="346"/>
    </row>
    <row r="8795" spans="1:14" ht="20.100000000000001" customHeight="1">
      <c r="A8795" s="346"/>
      <c r="B8795" s="346"/>
      <c r="C8795" s="346"/>
      <c r="D8795" s="346"/>
      <c r="E8795" s="347"/>
      <c r="F8795" s="346"/>
      <c r="G8795" s="346"/>
      <c r="H8795" s="346"/>
      <c r="I8795" s="346"/>
      <c r="J8795" s="346"/>
      <c r="K8795" s="346"/>
      <c r="L8795" s="348"/>
      <c r="M8795" s="346"/>
      <c r="N8795" s="346"/>
    </row>
    <row r="8796" spans="1:14" ht="20.100000000000001" customHeight="1">
      <c r="A8796" s="346"/>
      <c r="B8796" s="346"/>
      <c r="C8796" s="346"/>
      <c r="D8796" s="346"/>
      <c r="E8796" s="346"/>
      <c r="F8796" s="346"/>
      <c r="G8796" s="346"/>
      <c r="H8796" s="346"/>
      <c r="I8796" s="346"/>
      <c r="J8796" s="346"/>
      <c r="K8796" s="346"/>
      <c r="L8796" s="348"/>
      <c r="M8796" s="346"/>
      <c r="N8796" s="346"/>
    </row>
    <row r="8797" spans="1:14" ht="20.100000000000001" customHeight="1">
      <c r="A8797" s="346"/>
      <c r="B8797" s="346"/>
      <c r="C8797" s="346"/>
      <c r="D8797" s="346"/>
      <c r="E8797" s="346"/>
      <c r="F8797" s="346"/>
      <c r="G8797" s="346"/>
      <c r="H8797" s="346"/>
      <c r="I8797" s="346"/>
      <c r="J8797" s="346"/>
      <c r="K8797" s="346"/>
      <c r="L8797" s="348"/>
      <c r="M8797" s="346"/>
      <c r="N8797" s="346"/>
    </row>
    <row r="8798" spans="1:14" ht="20.100000000000001" customHeight="1">
      <c r="A8798" s="346"/>
      <c r="B8798" s="346"/>
      <c r="C8798" s="346"/>
      <c r="D8798" s="346"/>
      <c r="E8798" s="346"/>
      <c r="F8798" s="346"/>
      <c r="G8798" s="346"/>
      <c r="H8798" s="346"/>
      <c r="I8798" s="346"/>
      <c r="J8798" s="346"/>
      <c r="K8798" s="346"/>
      <c r="L8798" s="348"/>
      <c r="M8798" s="346"/>
      <c r="N8798" s="346"/>
    </row>
    <row r="8799" spans="1:14" ht="20.100000000000001" customHeight="1">
      <c r="A8799" s="346"/>
      <c r="B8799" s="346"/>
      <c r="C8799" s="346"/>
      <c r="D8799" s="346"/>
      <c r="E8799" s="346"/>
      <c r="F8799" s="346"/>
      <c r="G8799" s="346"/>
      <c r="H8799" s="346"/>
      <c r="I8799" s="346"/>
      <c r="J8799" s="346"/>
      <c r="K8799" s="346"/>
      <c r="L8799" s="348"/>
      <c r="M8799" s="346"/>
      <c r="N8799" s="346"/>
    </row>
    <row r="8800" spans="1:14" ht="20.100000000000001" customHeight="1">
      <c r="A8800" s="346"/>
      <c r="B8800" s="346"/>
      <c r="C8800" s="346"/>
      <c r="D8800" s="346"/>
      <c r="E8800" s="346"/>
      <c r="F8800" s="346"/>
      <c r="G8800" s="346"/>
      <c r="H8800" s="346"/>
      <c r="I8800" s="346"/>
      <c r="J8800" s="346"/>
      <c r="K8800" s="346"/>
      <c r="L8800" s="348"/>
      <c r="M8800" s="346"/>
      <c r="N8800" s="346"/>
    </row>
    <row r="8801" spans="1:14" ht="20.100000000000001" customHeight="1">
      <c r="A8801" s="346"/>
      <c r="B8801" s="346"/>
      <c r="C8801" s="346"/>
      <c r="D8801" s="346"/>
      <c r="E8801" s="346"/>
      <c r="F8801" s="346"/>
      <c r="G8801" s="346"/>
      <c r="H8801" s="346"/>
      <c r="I8801" s="346"/>
      <c r="J8801" s="346"/>
      <c r="K8801" s="346"/>
      <c r="L8801" s="348"/>
      <c r="M8801" s="346"/>
      <c r="N8801" s="346"/>
    </row>
    <row r="8802" spans="1:14" ht="20.100000000000001" customHeight="1">
      <c r="A8802" s="346"/>
      <c r="B8802" s="346"/>
      <c r="C8802" s="346"/>
      <c r="D8802" s="346"/>
      <c r="E8802" s="346"/>
      <c r="F8802" s="346"/>
      <c r="G8802" s="346"/>
      <c r="H8802" s="346"/>
      <c r="I8802" s="346"/>
      <c r="J8802" s="346"/>
      <c r="K8802" s="346"/>
      <c r="L8802" s="348"/>
      <c r="M8802" s="346"/>
      <c r="N8802" s="346"/>
    </row>
    <row r="8803" spans="1:14" ht="20.100000000000001" customHeight="1">
      <c r="A8803" s="346"/>
      <c r="B8803" s="346"/>
      <c r="C8803" s="346"/>
      <c r="D8803" s="346"/>
      <c r="E8803" s="346"/>
      <c r="F8803" s="346"/>
      <c r="G8803" s="346"/>
      <c r="H8803" s="346"/>
      <c r="I8803" s="346"/>
      <c r="J8803" s="346"/>
      <c r="K8803" s="346"/>
      <c r="L8803" s="348"/>
      <c r="M8803" s="346"/>
      <c r="N8803" s="346"/>
    </row>
    <row r="8804" spans="1:14" ht="20.100000000000001" customHeight="1">
      <c r="A8804" s="346"/>
      <c r="B8804" s="346"/>
      <c r="C8804" s="346"/>
      <c r="D8804" s="346"/>
      <c r="E8804" s="346"/>
      <c r="F8804" s="346"/>
      <c r="G8804" s="346"/>
      <c r="H8804" s="346"/>
      <c r="I8804" s="346"/>
      <c r="J8804" s="346"/>
      <c r="K8804" s="346"/>
      <c r="L8804" s="348"/>
      <c r="M8804" s="346"/>
      <c r="N8804" s="346"/>
    </row>
    <row r="8805" spans="1:14" ht="20.100000000000001" customHeight="1">
      <c r="A8805" s="346"/>
      <c r="B8805" s="346"/>
      <c r="C8805" s="346"/>
      <c r="D8805" s="346"/>
      <c r="E8805" s="346"/>
      <c r="F8805" s="346"/>
      <c r="G8805" s="346"/>
      <c r="H8805" s="346"/>
      <c r="I8805" s="346"/>
      <c r="J8805" s="346"/>
      <c r="K8805" s="346"/>
      <c r="L8805" s="348"/>
      <c r="M8805" s="346"/>
      <c r="N8805" s="346"/>
    </row>
    <row r="8806" spans="1:14" ht="20.100000000000001" customHeight="1">
      <c r="A8806" s="346"/>
      <c r="B8806" s="346"/>
      <c r="C8806" s="346"/>
      <c r="D8806" s="346"/>
      <c r="E8806" s="346"/>
      <c r="F8806" s="346"/>
      <c r="G8806" s="346"/>
      <c r="H8806" s="346"/>
      <c r="I8806" s="346"/>
      <c r="J8806" s="346"/>
      <c r="K8806" s="346"/>
      <c r="L8806" s="348"/>
      <c r="M8806" s="346"/>
      <c r="N8806" s="346"/>
    </row>
    <row r="8807" spans="1:14" ht="20.100000000000001" customHeight="1">
      <c r="A8807" s="346"/>
      <c r="B8807" s="346"/>
      <c r="C8807" s="346"/>
      <c r="D8807" s="346"/>
      <c r="E8807" s="346"/>
      <c r="F8807" s="346"/>
      <c r="G8807" s="346"/>
      <c r="H8807" s="346"/>
      <c r="I8807" s="346"/>
      <c r="J8807" s="346"/>
      <c r="K8807" s="346"/>
      <c r="L8807" s="348"/>
      <c r="M8807" s="346"/>
      <c r="N8807" s="346"/>
    </row>
    <row r="8808" spans="1:14" ht="20.100000000000001" customHeight="1">
      <c r="A8808" s="346"/>
      <c r="B8808" s="346"/>
      <c r="C8808" s="346"/>
      <c r="D8808" s="346"/>
      <c r="E8808" s="347"/>
      <c r="F8808" s="346"/>
      <c r="G8808" s="346"/>
      <c r="H8808" s="346"/>
      <c r="I8808" s="346"/>
      <c r="J8808" s="346"/>
      <c r="K8808" s="346"/>
      <c r="L8808" s="348"/>
      <c r="M8808" s="346"/>
      <c r="N8808" s="346"/>
    </row>
    <row r="8809" spans="1:14" ht="20.100000000000001" customHeight="1">
      <c r="A8809" s="346"/>
      <c r="B8809" s="346"/>
      <c r="C8809" s="346"/>
      <c r="D8809" s="346"/>
      <c r="E8809" s="346"/>
      <c r="F8809" s="346"/>
      <c r="G8809" s="346"/>
      <c r="H8809" s="346"/>
      <c r="I8809" s="346"/>
      <c r="J8809" s="346"/>
      <c r="K8809" s="346"/>
      <c r="L8809" s="348"/>
      <c r="M8809" s="346"/>
      <c r="N8809" s="346"/>
    </row>
    <row r="8810" spans="1:14" ht="20.100000000000001" customHeight="1">
      <c r="A8810" s="346"/>
      <c r="B8810" s="346"/>
      <c r="C8810" s="346"/>
      <c r="D8810" s="346"/>
      <c r="E8810" s="346"/>
      <c r="F8810" s="346"/>
      <c r="G8810" s="346"/>
      <c r="H8810" s="346"/>
      <c r="I8810" s="346"/>
      <c r="J8810" s="346"/>
      <c r="K8810" s="346"/>
      <c r="L8810" s="348"/>
      <c r="M8810" s="346"/>
      <c r="N8810" s="346"/>
    </row>
    <row r="8811" spans="1:14" ht="20.100000000000001" customHeight="1">
      <c r="A8811" s="346"/>
      <c r="B8811" s="346"/>
      <c r="C8811" s="346"/>
      <c r="D8811" s="346"/>
      <c r="E8811" s="346"/>
      <c r="F8811" s="346"/>
      <c r="G8811" s="346"/>
      <c r="H8811" s="346"/>
      <c r="I8811" s="346"/>
      <c r="J8811" s="346"/>
      <c r="K8811" s="346"/>
      <c r="L8811" s="348"/>
      <c r="M8811" s="346"/>
      <c r="N8811" s="346"/>
    </row>
    <row r="8812" spans="1:14" ht="20.100000000000001" customHeight="1">
      <c r="A8812" s="346"/>
      <c r="B8812" s="346"/>
      <c r="C8812" s="346"/>
      <c r="D8812" s="346"/>
      <c r="E8812" s="346"/>
      <c r="F8812" s="346"/>
      <c r="G8812" s="346"/>
      <c r="H8812" s="346"/>
      <c r="I8812" s="346"/>
      <c r="J8812" s="346"/>
      <c r="K8812" s="346"/>
      <c r="L8812" s="348"/>
      <c r="M8812" s="346"/>
      <c r="N8812" s="346"/>
    </row>
    <row r="8813" spans="1:14" ht="20.100000000000001" customHeight="1">
      <c r="A8813" s="346"/>
      <c r="B8813" s="346"/>
      <c r="C8813" s="346"/>
      <c r="D8813" s="346"/>
      <c r="E8813" s="346"/>
      <c r="F8813" s="346"/>
      <c r="G8813" s="346"/>
      <c r="H8813" s="346"/>
      <c r="I8813" s="346"/>
      <c r="J8813" s="346"/>
      <c r="K8813" s="346"/>
      <c r="L8813" s="348"/>
      <c r="M8813" s="346"/>
      <c r="N8813" s="346"/>
    </row>
    <row r="8814" spans="1:14" ht="20.100000000000001" customHeight="1">
      <c r="A8814" s="346"/>
      <c r="B8814" s="346"/>
      <c r="C8814" s="346"/>
      <c r="D8814" s="346"/>
      <c r="E8814" s="346"/>
      <c r="F8814" s="346"/>
      <c r="G8814" s="346"/>
      <c r="H8814" s="346"/>
      <c r="I8814" s="346"/>
      <c r="J8814" s="346"/>
      <c r="K8814" s="346"/>
      <c r="L8814" s="348"/>
      <c r="M8814" s="346"/>
      <c r="N8814" s="346"/>
    </row>
    <row r="8815" spans="1:14" ht="20.100000000000001" customHeight="1">
      <c r="A8815" s="346"/>
      <c r="B8815" s="346"/>
      <c r="C8815" s="346"/>
      <c r="D8815" s="346"/>
      <c r="E8815" s="346"/>
      <c r="F8815" s="346"/>
      <c r="G8815" s="346"/>
      <c r="H8815" s="346"/>
      <c r="I8815" s="346"/>
      <c r="J8815" s="346"/>
      <c r="K8815" s="346"/>
      <c r="L8815" s="348"/>
      <c r="M8815" s="346"/>
      <c r="N8815" s="346"/>
    </row>
    <row r="8816" spans="1:14" ht="20.100000000000001" customHeight="1">
      <c r="A8816" s="346"/>
      <c r="B8816" s="346"/>
      <c r="C8816" s="346"/>
      <c r="D8816" s="346"/>
      <c r="E8816" s="346"/>
      <c r="F8816" s="346"/>
      <c r="G8816" s="346"/>
      <c r="H8816" s="346"/>
      <c r="I8816" s="346"/>
      <c r="J8816" s="346"/>
      <c r="K8816" s="346"/>
      <c r="L8816" s="348"/>
      <c r="M8816" s="346"/>
      <c r="N8816" s="346"/>
    </row>
    <row r="8817" spans="1:14" ht="20.100000000000001" customHeight="1">
      <c r="A8817" s="346"/>
      <c r="B8817" s="346"/>
      <c r="C8817" s="346"/>
      <c r="D8817" s="346"/>
      <c r="E8817" s="346"/>
      <c r="F8817" s="346"/>
      <c r="G8817" s="346"/>
      <c r="H8817" s="346"/>
      <c r="I8817" s="346"/>
      <c r="J8817" s="346"/>
      <c r="K8817" s="346"/>
      <c r="L8817" s="348"/>
      <c r="M8817" s="346"/>
      <c r="N8817" s="346"/>
    </row>
    <row r="8818" spans="1:14" ht="20.100000000000001" customHeight="1">
      <c r="A8818" s="346"/>
      <c r="B8818" s="346"/>
      <c r="C8818" s="346"/>
      <c r="D8818" s="346"/>
      <c r="E8818" s="346"/>
      <c r="F8818" s="346"/>
      <c r="G8818" s="346"/>
      <c r="H8818" s="346"/>
      <c r="I8818" s="346"/>
      <c r="J8818" s="346"/>
      <c r="K8818" s="346"/>
      <c r="L8818" s="348"/>
      <c r="M8818" s="346"/>
      <c r="N8818" s="346"/>
    </row>
    <row r="8819" spans="1:14" ht="20.100000000000001" customHeight="1">
      <c r="A8819" s="346"/>
      <c r="B8819" s="346"/>
      <c r="C8819" s="346"/>
      <c r="D8819" s="346"/>
      <c r="E8819" s="346"/>
      <c r="F8819" s="346"/>
      <c r="G8819" s="346"/>
      <c r="H8819" s="346"/>
      <c r="I8819" s="346"/>
      <c r="J8819" s="346"/>
      <c r="K8819" s="346"/>
      <c r="L8819" s="348"/>
      <c r="M8819" s="346"/>
      <c r="N8819" s="346"/>
    </row>
    <row r="8820" spans="1:14" ht="20.100000000000001" customHeight="1">
      <c r="A8820" s="346"/>
      <c r="B8820" s="346"/>
      <c r="C8820" s="346"/>
      <c r="D8820" s="346"/>
      <c r="E8820" s="346"/>
      <c r="F8820" s="346"/>
      <c r="G8820" s="346"/>
      <c r="H8820" s="346"/>
      <c r="I8820" s="346"/>
      <c r="J8820" s="346"/>
      <c r="K8820" s="346"/>
      <c r="L8820" s="348"/>
      <c r="M8820" s="346"/>
      <c r="N8820" s="346"/>
    </row>
    <row r="8821" spans="1:14" ht="20.100000000000001" customHeight="1">
      <c r="A8821" s="346"/>
      <c r="B8821" s="346"/>
      <c r="C8821" s="346"/>
      <c r="D8821" s="346"/>
      <c r="E8821" s="346"/>
      <c r="F8821" s="346"/>
      <c r="G8821" s="346"/>
      <c r="H8821" s="346"/>
      <c r="I8821" s="346"/>
      <c r="J8821" s="346"/>
      <c r="K8821" s="346"/>
      <c r="L8821" s="348"/>
      <c r="M8821" s="346"/>
      <c r="N8821" s="346"/>
    </row>
    <row r="8822" spans="1:14" ht="20.100000000000001" customHeight="1">
      <c r="A8822" s="346"/>
      <c r="B8822" s="346"/>
      <c r="C8822" s="346"/>
      <c r="D8822" s="346"/>
      <c r="E8822" s="346"/>
      <c r="F8822" s="346"/>
      <c r="G8822" s="346"/>
      <c r="H8822" s="346"/>
      <c r="I8822" s="346"/>
      <c r="J8822" s="346"/>
      <c r="K8822" s="346"/>
      <c r="L8822" s="348"/>
      <c r="M8822" s="346"/>
      <c r="N8822" s="346"/>
    </row>
    <row r="8823" spans="1:14" ht="20.100000000000001" customHeight="1">
      <c r="A8823" s="346"/>
      <c r="B8823" s="346"/>
      <c r="C8823" s="346"/>
      <c r="D8823" s="346"/>
      <c r="E8823" s="346"/>
      <c r="F8823" s="346"/>
      <c r="G8823" s="346"/>
      <c r="H8823" s="346"/>
      <c r="I8823" s="346"/>
      <c r="J8823" s="346"/>
      <c r="K8823" s="346"/>
      <c r="L8823" s="348"/>
      <c r="M8823" s="346"/>
      <c r="N8823" s="346"/>
    </row>
    <row r="8824" spans="1:14" ht="20.100000000000001" customHeight="1">
      <c r="A8824" s="346"/>
      <c r="B8824" s="346"/>
      <c r="C8824" s="346"/>
      <c r="D8824" s="346"/>
      <c r="E8824" s="346"/>
      <c r="F8824" s="346"/>
      <c r="G8824" s="346"/>
      <c r="H8824" s="346"/>
      <c r="I8824" s="346"/>
      <c r="J8824" s="346"/>
      <c r="K8824" s="346"/>
      <c r="L8824" s="348"/>
      <c r="M8824" s="346"/>
      <c r="N8824" s="346"/>
    </row>
    <row r="8825" spans="1:14" ht="20.100000000000001" customHeight="1">
      <c r="A8825" s="346"/>
      <c r="B8825" s="346"/>
      <c r="C8825" s="346"/>
      <c r="D8825" s="346"/>
      <c r="E8825" s="346"/>
      <c r="F8825" s="346"/>
      <c r="G8825" s="346"/>
      <c r="H8825" s="346"/>
      <c r="I8825" s="346"/>
      <c r="J8825" s="346"/>
      <c r="K8825" s="346"/>
      <c r="L8825" s="348"/>
      <c r="M8825" s="346"/>
      <c r="N8825" s="346"/>
    </row>
    <row r="8826" spans="1:14" ht="20.100000000000001" customHeight="1">
      <c r="A8826" s="346"/>
      <c r="B8826" s="346"/>
      <c r="C8826" s="346"/>
      <c r="D8826" s="346"/>
      <c r="E8826" s="346"/>
      <c r="F8826" s="346"/>
      <c r="G8826" s="346"/>
      <c r="H8826" s="346"/>
      <c r="I8826" s="346"/>
      <c r="J8826" s="346"/>
      <c r="K8826" s="346"/>
      <c r="L8826" s="348"/>
      <c r="M8826" s="346"/>
      <c r="N8826" s="346"/>
    </row>
    <row r="8827" spans="1:14" ht="20.100000000000001" customHeight="1">
      <c r="A8827" s="346"/>
      <c r="B8827" s="346"/>
      <c r="C8827" s="346"/>
      <c r="D8827" s="346"/>
      <c r="E8827" s="346"/>
      <c r="F8827" s="346"/>
      <c r="G8827" s="346"/>
      <c r="H8827" s="346"/>
      <c r="I8827" s="346"/>
      <c r="J8827" s="346"/>
      <c r="K8827" s="346"/>
      <c r="L8827" s="348"/>
      <c r="M8827" s="346"/>
      <c r="N8827" s="346"/>
    </row>
    <row r="8828" spans="1:14" ht="20.100000000000001" customHeight="1">
      <c r="A8828" s="346"/>
      <c r="B8828" s="346"/>
      <c r="C8828" s="346"/>
      <c r="D8828" s="346"/>
      <c r="E8828" s="346"/>
      <c r="F8828" s="346"/>
      <c r="G8828" s="346"/>
      <c r="H8828" s="346"/>
      <c r="I8828" s="346"/>
      <c r="J8828" s="346"/>
      <c r="K8828" s="346"/>
      <c r="L8828" s="348"/>
      <c r="M8828" s="346"/>
      <c r="N8828" s="346"/>
    </row>
    <row r="8829" spans="1:14" ht="20.100000000000001" customHeight="1">
      <c r="A8829" s="346"/>
      <c r="B8829" s="346"/>
      <c r="C8829" s="346"/>
      <c r="D8829" s="346"/>
      <c r="E8829" s="346"/>
      <c r="F8829" s="346"/>
      <c r="G8829" s="346"/>
      <c r="H8829" s="346"/>
      <c r="I8829" s="346"/>
      <c r="J8829" s="346"/>
      <c r="K8829" s="346"/>
      <c r="L8829" s="348"/>
      <c r="M8829" s="346"/>
      <c r="N8829" s="346"/>
    </row>
    <row r="8830" spans="1:14" ht="20.100000000000001" customHeight="1">
      <c r="A8830" s="346"/>
      <c r="B8830" s="346"/>
      <c r="C8830" s="346"/>
      <c r="D8830" s="346"/>
      <c r="E8830" s="346"/>
      <c r="F8830" s="346"/>
      <c r="G8830" s="346"/>
      <c r="H8830" s="346"/>
      <c r="I8830" s="346"/>
      <c r="J8830" s="346"/>
      <c r="K8830" s="346"/>
      <c r="L8830" s="348"/>
      <c r="M8830" s="346"/>
      <c r="N8830" s="346"/>
    </row>
    <row r="8831" spans="1:14" ht="20.100000000000001" customHeight="1">
      <c r="A8831" s="346"/>
      <c r="B8831" s="346"/>
      <c r="C8831" s="346"/>
      <c r="D8831" s="346"/>
      <c r="E8831" s="346"/>
      <c r="F8831" s="346"/>
      <c r="G8831" s="346"/>
      <c r="H8831" s="346"/>
      <c r="I8831" s="346"/>
      <c r="J8831" s="346"/>
      <c r="K8831" s="346"/>
      <c r="L8831" s="348"/>
      <c r="M8831" s="346"/>
      <c r="N8831" s="346"/>
    </row>
    <row r="8832" spans="1:14" ht="20.100000000000001" customHeight="1">
      <c r="A8832" s="346"/>
      <c r="B8832" s="346"/>
      <c r="C8832" s="346"/>
      <c r="D8832" s="346"/>
      <c r="E8832" s="346"/>
      <c r="F8832" s="346"/>
      <c r="G8832" s="346"/>
      <c r="H8832" s="346"/>
      <c r="I8832" s="346"/>
      <c r="J8832" s="346"/>
      <c r="K8832" s="346"/>
      <c r="L8832" s="348"/>
      <c r="M8832" s="346"/>
      <c r="N8832" s="346"/>
    </row>
    <row r="8833" spans="1:14" ht="20.100000000000001" customHeight="1">
      <c r="A8833" s="346"/>
      <c r="B8833" s="346"/>
      <c r="C8833" s="346"/>
      <c r="D8833" s="346"/>
      <c r="E8833" s="346"/>
      <c r="F8833" s="346"/>
      <c r="G8833" s="346"/>
      <c r="H8833" s="346"/>
      <c r="I8833" s="346"/>
      <c r="J8833" s="346"/>
      <c r="K8833" s="346"/>
      <c r="L8833" s="348"/>
      <c r="M8833" s="346"/>
      <c r="N8833" s="346"/>
    </row>
    <row r="8834" spans="1:14" ht="20.100000000000001" customHeight="1">
      <c r="A8834" s="346"/>
      <c r="B8834" s="346"/>
      <c r="C8834" s="346"/>
      <c r="D8834" s="346"/>
      <c r="E8834" s="346"/>
      <c r="F8834" s="346"/>
      <c r="G8834" s="346"/>
      <c r="H8834" s="346"/>
      <c r="I8834" s="346"/>
      <c r="J8834" s="346"/>
      <c r="K8834" s="346"/>
      <c r="L8834" s="348"/>
      <c r="M8834" s="346"/>
      <c r="N8834" s="346"/>
    </row>
    <row r="8835" spans="1:14" ht="20.100000000000001" customHeight="1">
      <c r="A8835" s="346"/>
      <c r="B8835" s="346"/>
      <c r="C8835" s="346"/>
      <c r="D8835" s="346"/>
      <c r="E8835" s="346"/>
      <c r="F8835" s="346"/>
      <c r="G8835" s="346"/>
      <c r="H8835" s="346"/>
      <c r="I8835" s="346"/>
      <c r="J8835" s="346"/>
      <c r="K8835" s="346"/>
      <c r="L8835" s="348"/>
      <c r="M8835" s="346"/>
      <c r="N8835" s="346"/>
    </row>
    <row r="8836" spans="1:14" ht="20.100000000000001" customHeight="1">
      <c r="A8836" s="346"/>
      <c r="B8836" s="346"/>
      <c r="C8836" s="346"/>
      <c r="D8836" s="346"/>
      <c r="E8836" s="346"/>
      <c r="F8836" s="346"/>
      <c r="G8836" s="346"/>
      <c r="H8836" s="346"/>
      <c r="I8836" s="346"/>
      <c r="J8836" s="346"/>
      <c r="K8836" s="346"/>
      <c r="L8836" s="348"/>
      <c r="M8836" s="346"/>
      <c r="N8836" s="346"/>
    </row>
    <row r="8837" spans="1:14" ht="20.100000000000001" customHeight="1">
      <c r="A8837" s="346"/>
      <c r="B8837" s="346"/>
      <c r="C8837" s="346"/>
      <c r="D8837" s="346"/>
      <c r="E8837" s="346"/>
      <c r="F8837" s="346"/>
      <c r="G8837" s="346"/>
      <c r="H8837" s="346"/>
      <c r="I8837" s="346"/>
      <c r="J8837" s="346"/>
      <c r="K8837" s="346"/>
      <c r="L8837" s="348"/>
      <c r="M8837" s="346"/>
      <c r="N8837" s="346"/>
    </row>
    <row r="8838" spans="1:14" ht="20.100000000000001" customHeight="1">
      <c r="A8838" s="346"/>
      <c r="B8838" s="346"/>
      <c r="C8838" s="346"/>
      <c r="D8838" s="346"/>
      <c r="E8838" s="346"/>
      <c r="F8838" s="346"/>
      <c r="G8838" s="346"/>
      <c r="H8838" s="346"/>
      <c r="I8838" s="346"/>
      <c r="J8838" s="346"/>
      <c r="K8838" s="346"/>
      <c r="L8838" s="348"/>
      <c r="M8838" s="346"/>
      <c r="N8838" s="346"/>
    </row>
    <row r="8839" spans="1:14" ht="20.100000000000001" customHeight="1">
      <c r="A8839" s="346"/>
      <c r="B8839" s="346"/>
      <c r="C8839" s="346"/>
      <c r="D8839" s="346"/>
      <c r="E8839" s="346"/>
      <c r="F8839" s="346"/>
      <c r="G8839" s="346"/>
      <c r="H8839" s="346"/>
      <c r="I8839" s="346"/>
      <c r="J8839" s="346"/>
      <c r="K8839" s="346"/>
      <c r="L8839" s="348"/>
      <c r="M8839" s="346"/>
      <c r="N8839" s="346"/>
    </row>
    <row r="8840" spans="1:14" ht="20.100000000000001" customHeight="1">
      <c r="A8840" s="346"/>
      <c r="B8840" s="346"/>
      <c r="C8840" s="346"/>
      <c r="D8840" s="346"/>
      <c r="E8840" s="346"/>
      <c r="F8840" s="346"/>
      <c r="G8840" s="346"/>
      <c r="H8840" s="346"/>
      <c r="I8840" s="346"/>
      <c r="J8840" s="346"/>
      <c r="K8840" s="346"/>
      <c r="L8840" s="348"/>
      <c r="M8840" s="346"/>
      <c r="N8840" s="346"/>
    </row>
    <row r="8841" spans="1:14" ht="20.100000000000001" customHeight="1">
      <c r="A8841" s="346"/>
      <c r="B8841" s="346"/>
      <c r="C8841" s="346"/>
      <c r="D8841" s="346"/>
      <c r="E8841" s="346"/>
      <c r="F8841" s="346"/>
      <c r="G8841" s="346"/>
      <c r="H8841" s="346"/>
      <c r="I8841" s="346"/>
      <c r="J8841" s="346"/>
      <c r="K8841" s="346"/>
      <c r="L8841" s="348"/>
      <c r="M8841" s="346"/>
      <c r="N8841" s="346"/>
    </row>
    <row r="8842" spans="1:14" ht="20.100000000000001" customHeight="1">
      <c r="A8842" s="346"/>
      <c r="B8842" s="346"/>
      <c r="C8842" s="346"/>
      <c r="D8842" s="346"/>
      <c r="E8842" s="346"/>
      <c r="F8842" s="346"/>
      <c r="G8842" s="346"/>
      <c r="H8842" s="346"/>
      <c r="I8842" s="346"/>
      <c r="J8842" s="346"/>
      <c r="K8842" s="346"/>
      <c r="L8842" s="348"/>
      <c r="M8842" s="346"/>
      <c r="N8842" s="346"/>
    </row>
    <row r="8843" spans="1:14" ht="20.100000000000001" customHeight="1">
      <c r="A8843" s="346"/>
      <c r="B8843" s="346"/>
      <c r="C8843" s="346"/>
      <c r="D8843" s="346"/>
      <c r="E8843" s="346"/>
      <c r="F8843" s="346"/>
      <c r="G8843" s="346"/>
      <c r="H8843" s="346"/>
      <c r="I8843" s="346"/>
      <c r="J8843" s="346"/>
      <c r="K8843" s="346"/>
      <c r="L8843" s="348"/>
      <c r="M8843" s="346"/>
      <c r="N8843" s="346"/>
    </row>
    <row r="8844" spans="1:14" ht="20.100000000000001" customHeight="1">
      <c r="A8844" s="346"/>
      <c r="B8844" s="346"/>
      <c r="C8844" s="346"/>
      <c r="D8844" s="346"/>
      <c r="E8844" s="346"/>
      <c r="F8844" s="346"/>
      <c r="G8844" s="346"/>
      <c r="H8844" s="346"/>
      <c r="I8844" s="346"/>
      <c r="J8844" s="346"/>
      <c r="K8844" s="346"/>
      <c r="L8844" s="348"/>
      <c r="M8844" s="346"/>
      <c r="N8844" s="346"/>
    </row>
    <row r="8845" spans="1:14" ht="20.100000000000001" customHeight="1">
      <c r="A8845" s="346"/>
      <c r="B8845" s="346"/>
      <c r="C8845" s="346"/>
      <c r="D8845" s="346"/>
      <c r="E8845" s="346"/>
      <c r="F8845" s="346"/>
      <c r="G8845" s="346"/>
      <c r="H8845" s="346"/>
      <c r="I8845" s="346"/>
      <c r="J8845" s="346"/>
      <c r="K8845" s="346"/>
      <c r="L8845" s="348"/>
      <c r="M8845" s="346"/>
      <c r="N8845" s="346"/>
    </row>
    <row r="8846" spans="1:14" ht="20.100000000000001" customHeight="1">
      <c r="A8846" s="346"/>
      <c r="B8846" s="346"/>
      <c r="C8846" s="346"/>
      <c r="D8846" s="346"/>
      <c r="E8846" s="346"/>
      <c r="F8846" s="346"/>
      <c r="G8846" s="346"/>
      <c r="H8846" s="346"/>
      <c r="I8846" s="346"/>
      <c r="J8846" s="346"/>
      <c r="K8846" s="346"/>
      <c r="L8846" s="348"/>
      <c r="M8846" s="346"/>
      <c r="N8846" s="346"/>
    </row>
    <row r="8847" spans="1:14" ht="20.100000000000001" customHeight="1">
      <c r="A8847" s="346"/>
      <c r="B8847" s="346"/>
      <c r="C8847" s="346"/>
      <c r="D8847" s="346"/>
      <c r="E8847" s="346"/>
      <c r="F8847" s="346"/>
      <c r="G8847" s="346"/>
      <c r="H8847" s="346"/>
      <c r="I8847" s="346"/>
      <c r="J8847" s="346"/>
      <c r="K8847" s="346"/>
      <c r="L8847" s="348"/>
      <c r="M8847" s="346"/>
      <c r="N8847" s="346"/>
    </row>
    <row r="8848" spans="1:14" ht="20.100000000000001" customHeight="1">
      <c r="A8848" s="346"/>
      <c r="B8848" s="346"/>
      <c r="C8848" s="346"/>
      <c r="D8848" s="346"/>
      <c r="E8848" s="346"/>
      <c r="F8848" s="346"/>
      <c r="G8848" s="346"/>
      <c r="H8848" s="346"/>
      <c r="I8848" s="346"/>
      <c r="J8848" s="346"/>
      <c r="K8848" s="346"/>
      <c r="L8848" s="348"/>
      <c r="M8848" s="346"/>
      <c r="N8848" s="346"/>
    </row>
    <row r="8849" spans="1:14" ht="20.100000000000001" customHeight="1">
      <c r="A8849" s="346"/>
      <c r="B8849" s="346"/>
      <c r="C8849" s="346"/>
      <c r="D8849" s="346"/>
      <c r="E8849" s="346"/>
      <c r="F8849" s="346"/>
      <c r="G8849" s="346"/>
      <c r="H8849" s="346"/>
      <c r="I8849" s="346"/>
      <c r="J8849" s="346"/>
      <c r="K8849" s="346"/>
      <c r="L8849" s="348"/>
      <c r="M8849" s="346"/>
      <c r="N8849" s="346"/>
    </row>
    <row r="8850" spans="1:14" ht="20.100000000000001" customHeight="1">
      <c r="A8850" s="346"/>
      <c r="B8850" s="346"/>
      <c r="C8850" s="346"/>
      <c r="D8850" s="346"/>
      <c r="E8850" s="346"/>
      <c r="F8850" s="346"/>
      <c r="G8850" s="346"/>
      <c r="H8850" s="346"/>
      <c r="I8850" s="346"/>
      <c r="J8850" s="346"/>
      <c r="K8850" s="346"/>
      <c r="L8850" s="348"/>
      <c r="M8850" s="346"/>
      <c r="N8850" s="346"/>
    </row>
    <row r="8851" spans="1:14" ht="20.100000000000001" customHeight="1">
      <c r="A8851" s="346"/>
      <c r="B8851" s="346"/>
      <c r="C8851" s="346"/>
      <c r="D8851" s="346"/>
      <c r="E8851" s="346"/>
      <c r="F8851" s="346"/>
      <c r="G8851" s="346"/>
      <c r="H8851" s="346"/>
      <c r="I8851" s="346"/>
      <c r="J8851" s="346"/>
      <c r="K8851" s="346"/>
      <c r="L8851" s="348"/>
      <c r="M8851" s="346"/>
      <c r="N8851" s="346"/>
    </row>
    <row r="8852" spans="1:14" ht="20.100000000000001" customHeight="1">
      <c r="A8852" s="346"/>
      <c r="B8852" s="346"/>
      <c r="C8852" s="346"/>
      <c r="D8852" s="346"/>
      <c r="E8852" s="346"/>
      <c r="F8852" s="346"/>
      <c r="G8852" s="346"/>
      <c r="H8852" s="346"/>
      <c r="I8852" s="346"/>
      <c r="J8852" s="346"/>
      <c r="K8852" s="346"/>
      <c r="L8852" s="348"/>
      <c r="M8852" s="346"/>
      <c r="N8852" s="346"/>
    </row>
    <row r="8853" spans="1:14" ht="20.100000000000001" customHeight="1">
      <c r="A8853" s="346"/>
      <c r="B8853" s="346"/>
      <c r="C8853" s="346"/>
      <c r="D8853" s="346"/>
      <c r="E8853" s="346"/>
      <c r="F8853" s="346"/>
      <c r="G8853" s="346"/>
      <c r="H8853" s="346"/>
      <c r="I8853" s="346"/>
      <c r="J8853" s="346"/>
      <c r="K8853" s="346"/>
      <c r="L8853" s="348"/>
      <c r="M8853" s="346"/>
      <c r="N8853" s="346"/>
    </row>
    <row r="8854" spans="1:14" ht="20.100000000000001" customHeight="1">
      <c r="A8854" s="346"/>
      <c r="B8854" s="346"/>
      <c r="C8854" s="346"/>
      <c r="D8854" s="346"/>
      <c r="E8854" s="346"/>
      <c r="F8854" s="346"/>
      <c r="G8854" s="346"/>
      <c r="H8854" s="346"/>
      <c r="I8854" s="346"/>
      <c r="J8854" s="346"/>
      <c r="K8854" s="346"/>
      <c r="L8854" s="348"/>
      <c r="M8854" s="346"/>
      <c r="N8854" s="346"/>
    </row>
    <row r="8855" spans="1:14" ht="20.100000000000001" customHeight="1">
      <c r="A8855" s="346"/>
      <c r="B8855" s="346"/>
      <c r="C8855" s="346"/>
      <c r="D8855" s="346"/>
      <c r="E8855" s="346"/>
      <c r="F8855" s="346"/>
      <c r="G8855" s="346"/>
      <c r="H8855" s="346"/>
      <c r="I8855" s="346"/>
      <c r="J8855" s="346"/>
      <c r="K8855" s="346"/>
      <c r="L8855" s="348"/>
      <c r="M8855" s="346"/>
      <c r="N8855" s="346"/>
    </row>
    <row r="8856" spans="1:14" ht="20.100000000000001" customHeight="1">
      <c r="A8856" s="346"/>
      <c r="B8856" s="346"/>
      <c r="C8856" s="346"/>
      <c r="D8856" s="346"/>
      <c r="E8856" s="346"/>
      <c r="F8856" s="346"/>
      <c r="G8856" s="346"/>
      <c r="H8856" s="346"/>
      <c r="I8856" s="346"/>
      <c r="J8856" s="346"/>
      <c r="K8856" s="346"/>
      <c r="L8856" s="348"/>
      <c r="M8856" s="346"/>
      <c r="N8856" s="346"/>
    </row>
    <row r="8857" spans="1:14" ht="20.100000000000001" customHeight="1">
      <c r="A8857" s="346"/>
      <c r="B8857" s="346"/>
      <c r="C8857" s="346"/>
      <c r="D8857" s="346"/>
      <c r="E8857" s="346"/>
      <c r="F8857" s="346"/>
      <c r="G8857" s="346"/>
      <c r="H8857" s="346"/>
      <c r="I8857" s="346"/>
      <c r="J8857" s="346"/>
      <c r="K8857" s="346"/>
      <c r="L8857" s="348"/>
      <c r="M8857" s="346"/>
      <c r="N8857" s="346"/>
    </row>
    <row r="8858" spans="1:14" ht="20.100000000000001" customHeight="1">
      <c r="A8858" s="346"/>
      <c r="B8858" s="346"/>
      <c r="C8858" s="346"/>
      <c r="D8858" s="346"/>
      <c r="E8858" s="346"/>
      <c r="F8858" s="346"/>
      <c r="G8858" s="346"/>
      <c r="H8858" s="346"/>
      <c r="I8858" s="346"/>
      <c r="J8858" s="346"/>
      <c r="K8858" s="346"/>
      <c r="L8858" s="348"/>
      <c r="M8858" s="346"/>
      <c r="N8858" s="346"/>
    </row>
    <row r="8859" spans="1:14" ht="20.100000000000001" customHeight="1">
      <c r="A8859" s="346"/>
      <c r="B8859" s="346"/>
      <c r="C8859" s="346"/>
      <c r="D8859" s="346"/>
      <c r="E8859" s="346"/>
      <c r="F8859" s="346"/>
      <c r="G8859" s="346"/>
      <c r="H8859" s="346"/>
      <c r="I8859" s="346"/>
      <c r="J8859" s="346"/>
      <c r="K8859" s="346"/>
      <c r="L8859" s="348"/>
      <c r="M8859" s="346"/>
      <c r="N8859" s="346"/>
    </row>
    <row r="8860" spans="1:14" ht="20.100000000000001" customHeight="1">
      <c r="A8860" s="346"/>
      <c r="B8860" s="346"/>
      <c r="C8860" s="346"/>
      <c r="D8860" s="346"/>
      <c r="E8860" s="346"/>
      <c r="F8860" s="346"/>
      <c r="G8860" s="346"/>
      <c r="H8860" s="346"/>
      <c r="I8860" s="346"/>
      <c r="J8860" s="346"/>
      <c r="K8860" s="346"/>
      <c r="L8860" s="348"/>
      <c r="M8860" s="346"/>
      <c r="N8860" s="346"/>
    </row>
    <row r="8861" spans="1:14" ht="20.100000000000001" customHeight="1">
      <c r="A8861" s="346"/>
      <c r="B8861" s="346"/>
      <c r="C8861" s="346"/>
      <c r="D8861" s="346"/>
      <c r="E8861" s="346"/>
      <c r="F8861" s="346"/>
      <c r="G8861" s="346"/>
      <c r="H8861" s="346"/>
      <c r="I8861" s="346"/>
      <c r="J8861" s="346"/>
      <c r="K8861" s="346"/>
      <c r="L8861" s="348"/>
      <c r="M8861" s="346"/>
      <c r="N8861" s="346"/>
    </row>
    <row r="8862" spans="1:14" ht="20.100000000000001" customHeight="1">
      <c r="A8862" s="346"/>
      <c r="B8862" s="346"/>
      <c r="C8862" s="346"/>
      <c r="D8862" s="346"/>
      <c r="E8862" s="346"/>
      <c r="F8862" s="346"/>
      <c r="G8862" s="346"/>
      <c r="H8862" s="346"/>
      <c r="I8862" s="346"/>
      <c r="J8862" s="346"/>
      <c r="K8862" s="346"/>
      <c r="L8862" s="348"/>
      <c r="M8862" s="346"/>
      <c r="N8862" s="346"/>
    </row>
    <row r="8863" spans="1:14" ht="20.100000000000001" customHeight="1">
      <c r="A8863" s="346"/>
      <c r="B8863" s="346"/>
      <c r="C8863" s="346"/>
      <c r="D8863" s="346"/>
      <c r="E8863" s="346"/>
      <c r="F8863" s="346"/>
      <c r="G8863" s="346"/>
      <c r="H8863" s="346"/>
      <c r="I8863" s="346"/>
      <c r="J8863" s="346"/>
      <c r="K8863" s="346"/>
      <c r="L8863" s="348"/>
      <c r="M8863" s="346"/>
      <c r="N8863" s="346"/>
    </row>
    <row r="8864" spans="1:14" ht="20.100000000000001" customHeight="1">
      <c r="A8864" s="346"/>
      <c r="B8864" s="346"/>
      <c r="C8864" s="346"/>
      <c r="D8864" s="346"/>
      <c r="E8864" s="346"/>
      <c r="F8864" s="346"/>
      <c r="G8864" s="346"/>
      <c r="H8864" s="346"/>
      <c r="I8864" s="346"/>
      <c r="J8864" s="346"/>
      <c r="K8864" s="346"/>
      <c r="L8864" s="348"/>
      <c r="M8864" s="346"/>
      <c r="N8864" s="346"/>
    </row>
    <row r="8865" spans="1:14" ht="20.100000000000001" customHeight="1">
      <c r="A8865" s="346"/>
      <c r="B8865" s="346"/>
      <c r="C8865" s="346"/>
      <c r="D8865" s="346"/>
      <c r="E8865" s="346"/>
      <c r="F8865" s="346"/>
      <c r="G8865" s="346"/>
      <c r="H8865" s="346"/>
      <c r="I8865" s="346"/>
      <c r="J8865" s="346"/>
      <c r="K8865" s="346"/>
      <c r="L8865" s="348"/>
      <c r="M8865" s="346"/>
      <c r="N8865" s="346"/>
    </row>
    <row r="8866" spans="1:14" ht="20.100000000000001" customHeight="1">
      <c r="A8866" s="346"/>
      <c r="B8866" s="346"/>
      <c r="C8866" s="346"/>
      <c r="D8866" s="346"/>
      <c r="E8866" s="346"/>
      <c r="F8866" s="346"/>
      <c r="G8866" s="346"/>
      <c r="H8866" s="346"/>
      <c r="I8866" s="346"/>
      <c r="J8866" s="346"/>
      <c r="K8866" s="346"/>
      <c r="L8866" s="348"/>
      <c r="M8866" s="346"/>
      <c r="N8866" s="346"/>
    </row>
    <row r="8867" spans="1:14" ht="20.100000000000001" customHeight="1">
      <c r="A8867" s="346"/>
      <c r="B8867" s="346"/>
      <c r="C8867" s="346"/>
      <c r="D8867" s="346"/>
      <c r="E8867" s="346"/>
      <c r="F8867" s="346"/>
      <c r="G8867" s="346"/>
      <c r="H8867" s="346"/>
      <c r="I8867" s="346"/>
      <c r="J8867" s="346"/>
      <c r="K8867" s="346"/>
      <c r="L8867" s="348"/>
      <c r="M8867" s="346"/>
      <c r="N8867" s="346"/>
    </row>
    <row r="8868" spans="1:14" ht="20.100000000000001" customHeight="1">
      <c r="A8868" s="346"/>
      <c r="B8868" s="346"/>
      <c r="C8868" s="346"/>
      <c r="D8868" s="346"/>
      <c r="E8868" s="346"/>
      <c r="F8868" s="346"/>
      <c r="G8868" s="346"/>
      <c r="H8868" s="346"/>
      <c r="I8868" s="346"/>
      <c r="J8868" s="346"/>
      <c r="K8868" s="346"/>
      <c r="L8868" s="348"/>
      <c r="M8868" s="346"/>
      <c r="N8868" s="346"/>
    </row>
    <row r="8869" spans="1:14" ht="20.100000000000001" customHeight="1">
      <c r="A8869" s="346"/>
      <c r="B8869" s="346"/>
      <c r="C8869" s="346"/>
      <c r="D8869" s="346"/>
      <c r="E8869" s="346"/>
      <c r="F8869" s="346"/>
      <c r="G8869" s="346"/>
      <c r="H8869" s="346"/>
      <c r="I8869" s="346"/>
      <c r="J8869" s="346"/>
      <c r="K8869" s="346"/>
      <c r="L8869" s="348"/>
      <c r="M8869" s="346"/>
      <c r="N8869" s="346"/>
    </row>
    <row r="8870" spans="1:14" ht="20.100000000000001" customHeight="1">
      <c r="A8870" s="346"/>
      <c r="B8870" s="346"/>
      <c r="C8870" s="346"/>
      <c r="D8870" s="346"/>
      <c r="E8870" s="346"/>
      <c r="F8870" s="346"/>
      <c r="G8870" s="346"/>
      <c r="H8870" s="346"/>
      <c r="I8870" s="346"/>
      <c r="J8870" s="346"/>
      <c r="K8870" s="346"/>
      <c r="L8870" s="348"/>
      <c r="M8870" s="346"/>
      <c r="N8870" s="346"/>
    </row>
    <row r="8871" spans="1:14" ht="20.100000000000001" customHeight="1">
      <c r="A8871" s="346"/>
      <c r="B8871" s="346"/>
      <c r="C8871" s="346"/>
      <c r="D8871" s="346"/>
      <c r="E8871" s="346"/>
      <c r="F8871" s="346"/>
      <c r="G8871" s="346"/>
      <c r="H8871" s="346"/>
      <c r="I8871" s="346"/>
      <c r="J8871" s="346"/>
      <c r="K8871" s="346"/>
      <c r="L8871" s="348"/>
      <c r="M8871" s="346"/>
      <c r="N8871" s="346"/>
    </row>
    <row r="8872" spans="1:14" ht="20.100000000000001" customHeight="1">
      <c r="A8872" s="346"/>
      <c r="B8872" s="346"/>
      <c r="C8872" s="346"/>
      <c r="D8872" s="346"/>
      <c r="E8872" s="346"/>
      <c r="F8872" s="346"/>
      <c r="G8872" s="346"/>
      <c r="H8872" s="346"/>
      <c r="I8872" s="346"/>
      <c r="J8872" s="346"/>
      <c r="K8872" s="346"/>
      <c r="L8872" s="348"/>
      <c r="M8872" s="346"/>
      <c r="N8872" s="346"/>
    </row>
    <row r="8873" spans="1:14" ht="20.100000000000001" customHeight="1">
      <c r="A8873" s="346"/>
      <c r="B8873" s="346"/>
      <c r="C8873" s="346"/>
      <c r="D8873" s="346"/>
      <c r="E8873" s="346"/>
      <c r="F8873" s="346"/>
      <c r="G8873" s="346"/>
      <c r="H8873" s="346"/>
      <c r="I8873" s="346"/>
      <c r="J8873" s="346"/>
      <c r="K8873" s="346"/>
      <c r="L8873" s="348"/>
      <c r="M8873" s="346"/>
      <c r="N8873" s="346"/>
    </row>
    <row r="8874" spans="1:14" ht="20.100000000000001" customHeight="1">
      <c r="A8874" s="346"/>
      <c r="B8874" s="346"/>
      <c r="C8874" s="346"/>
      <c r="D8874" s="346"/>
      <c r="E8874" s="346"/>
      <c r="F8874" s="346"/>
      <c r="G8874" s="346"/>
      <c r="H8874" s="346"/>
      <c r="I8874" s="346"/>
      <c r="J8874" s="346"/>
      <c r="K8874" s="346"/>
      <c r="L8874" s="348"/>
      <c r="M8874" s="346"/>
      <c r="N8874" s="346"/>
    </row>
    <row r="8875" spans="1:14" ht="20.100000000000001" customHeight="1">
      <c r="A8875" s="346"/>
      <c r="B8875" s="346"/>
      <c r="C8875" s="346"/>
      <c r="D8875" s="346"/>
      <c r="E8875" s="346"/>
      <c r="F8875" s="346"/>
      <c r="G8875" s="346"/>
      <c r="H8875" s="346"/>
      <c r="I8875" s="346"/>
      <c r="J8875" s="346"/>
      <c r="K8875" s="346"/>
      <c r="L8875" s="348"/>
      <c r="M8875" s="346"/>
      <c r="N8875" s="346"/>
    </row>
    <row r="8876" spans="1:14" ht="20.100000000000001" customHeight="1">
      <c r="A8876" s="346"/>
      <c r="B8876" s="346"/>
      <c r="C8876" s="346"/>
      <c r="D8876" s="346"/>
      <c r="E8876" s="346"/>
      <c r="F8876" s="346"/>
      <c r="G8876" s="346"/>
      <c r="H8876" s="346"/>
      <c r="I8876" s="346"/>
      <c r="J8876" s="346"/>
      <c r="K8876" s="346"/>
      <c r="L8876" s="348"/>
      <c r="M8876" s="346"/>
      <c r="N8876" s="346"/>
    </row>
    <row r="8877" spans="1:14" ht="20.100000000000001" customHeight="1">
      <c r="A8877" s="346"/>
      <c r="B8877" s="346"/>
      <c r="C8877" s="346"/>
      <c r="D8877" s="346"/>
      <c r="E8877" s="346"/>
      <c r="F8877" s="346"/>
      <c r="G8877" s="346"/>
      <c r="H8877" s="346"/>
      <c r="I8877" s="346"/>
      <c r="J8877" s="346"/>
      <c r="K8877" s="346"/>
      <c r="L8877" s="348"/>
      <c r="M8877" s="346"/>
      <c r="N8877" s="346"/>
    </row>
    <row r="8878" spans="1:14" ht="20.100000000000001" customHeight="1">
      <c r="A8878" s="346"/>
      <c r="B8878" s="346"/>
      <c r="C8878" s="346"/>
      <c r="D8878" s="346"/>
      <c r="E8878" s="346"/>
      <c r="F8878" s="346"/>
      <c r="G8878" s="346"/>
      <c r="H8878" s="346"/>
      <c r="I8878" s="346"/>
      <c r="J8878" s="346"/>
      <c r="K8878" s="346"/>
      <c r="L8878" s="348"/>
      <c r="M8878" s="346"/>
      <c r="N8878" s="346"/>
    </row>
    <row r="8879" spans="1:14" ht="20.100000000000001" customHeight="1">
      <c r="A8879" s="346"/>
      <c r="B8879" s="346"/>
      <c r="C8879" s="346"/>
      <c r="D8879" s="346"/>
      <c r="E8879" s="346"/>
      <c r="F8879" s="346"/>
      <c r="G8879" s="346"/>
      <c r="H8879" s="346"/>
      <c r="I8879" s="346"/>
      <c r="J8879" s="346"/>
      <c r="K8879" s="346"/>
      <c r="L8879" s="348"/>
      <c r="M8879" s="346"/>
      <c r="N8879" s="346"/>
    </row>
    <row r="8880" spans="1:14" ht="20.100000000000001" customHeight="1">
      <c r="A8880" s="346"/>
      <c r="B8880" s="346"/>
      <c r="C8880" s="346"/>
      <c r="D8880" s="346"/>
      <c r="E8880" s="346"/>
      <c r="F8880" s="346"/>
      <c r="G8880" s="346"/>
      <c r="H8880" s="346"/>
      <c r="I8880" s="346"/>
      <c r="J8880" s="346"/>
      <c r="K8880" s="346"/>
      <c r="L8880" s="348"/>
      <c r="M8880" s="346"/>
      <c r="N8880" s="346"/>
    </row>
    <row r="8881" spans="1:14" ht="20.100000000000001" customHeight="1">
      <c r="A8881" s="346"/>
      <c r="B8881" s="346"/>
      <c r="C8881" s="346"/>
      <c r="D8881" s="346"/>
      <c r="E8881" s="346"/>
      <c r="F8881" s="346"/>
      <c r="G8881" s="346"/>
      <c r="H8881" s="346"/>
      <c r="I8881" s="346"/>
      <c r="J8881" s="346"/>
      <c r="K8881" s="346"/>
      <c r="L8881" s="348"/>
      <c r="M8881" s="346"/>
      <c r="N8881" s="346"/>
    </row>
    <row r="8882" spans="1:14" ht="20.100000000000001" customHeight="1">
      <c r="A8882" s="346"/>
      <c r="B8882" s="346"/>
      <c r="C8882" s="346"/>
      <c r="D8882" s="346"/>
      <c r="E8882" s="346"/>
      <c r="F8882" s="346"/>
      <c r="G8882" s="346"/>
      <c r="H8882" s="346"/>
      <c r="I8882" s="346"/>
      <c r="J8882" s="346"/>
      <c r="K8882" s="346"/>
      <c r="L8882" s="348"/>
      <c r="M8882" s="346"/>
      <c r="N8882" s="346"/>
    </row>
    <row r="8883" spans="1:14" ht="20.100000000000001" customHeight="1">
      <c r="A8883" s="346"/>
      <c r="B8883" s="346"/>
      <c r="C8883" s="346"/>
      <c r="D8883" s="346"/>
      <c r="E8883" s="346"/>
      <c r="F8883" s="346"/>
      <c r="G8883" s="346"/>
      <c r="H8883" s="346"/>
      <c r="I8883" s="346"/>
      <c r="J8883" s="346"/>
      <c r="K8883" s="346"/>
      <c r="L8883" s="348"/>
      <c r="M8883" s="346"/>
      <c r="N8883" s="346"/>
    </row>
    <row r="8884" spans="1:14" ht="20.100000000000001" customHeight="1">
      <c r="A8884" s="346"/>
      <c r="B8884" s="346"/>
      <c r="C8884" s="346"/>
      <c r="D8884" s="346"/>
      <c r="E8884" s="346"/>
      <c r="F8884" s="346"/>
      <c r="G8884" s="346"/>
      <c r="H8884" s="346"/>
      <c r="I8884" s="346"/>
      <c r="J8884" s="346"/>
      <c r="K8884" s="346"/>
      <c r="L8884" s="348"/>
      <c r="M8884" s="346"/>
      <c r="N8884" s="346"/>
    </row>
    <row r="8885" spans="1:14" ht="20.100000000000001" customHeight="1">
      <c r="A8885" s="346"/>
      <c r="B8885" s="346"/>
      <c r="C8885" s="346"/>
      <c r="D8885" s="346"/>
      <c r="E8885" s="346"/>
      <c r="F8885" s="346"/>
      <c r="G8885" s="346"/>
      <c r="H8885" s="346"/>
      <c r="I8885" s="346"/>
      <c r="J8885" s="346"/>
      <c r="K8885" s="346"/>
      <c r="L8885" s="348"/>
      <c r="M8885" s="346"/>
      <c r="N8885" s="346"/>
    </row>
    <row r="8886" spans="1:14" ht="20.100000000000001" customHeight="1">
      <c r="A8886" s="346"/>
      <c r="B8886" s="346"/>
      <c r="C8886" s="346"/>
      <c r="D8886" s="346"/>
      <c r="E8886" s="346"/>
      <c r="F8886" s="346"/>
      <c r="G8886" s="346"/>
      <c r="H8886" s="346"/>
      <c r="I8886" s="346"/>
      <c r="J8886" s="346"/>
      <c r="K8886" s="346"/>
      <c r="L8886" s="348"/>
      <c r="M8886" s="346"/>
      <c r="N8886" s="346"/>
    </row>
    <row r="8887" spans="1:14" ht="20.100000000000001" customHeight="1">
      <c r="A8887" s="346"/>
      <c r="B8887" s="346"/>
      <c r="C8887" s="346"/>
      <c r="D8887" s="346"/>
      <c r="E8887" s="346"/>
      <c r="F8887" s="346"/>
      <c r="G8887" s="346"/>
      <c r="H8887" s="346"/>
      <c r="I8887" s="346"/>
      <c r="J8887" s="346"/>
      <c r="K8887" s="346"/>
      <c r="L8887" s="348"/>
      <c r="M8887" s="346"/>
      <c r="N8887" s="346"/>
    </row>
    <row r="8888" spans="1:14" ht="20.100000000000001" customHeight="1">
      <c r="A8888" s="346"/>
      <c r="B8888" s="346"/>
      <c r="C8888" s="346"/>
      <c r="D8888" s="346"/>
      <c r="E8888" s="346"/>
      <c r="F8888" s="346"/>
      <c r="G8888" s="346"/>
      <c r="H8888" s="346"/>
      <c r="I8888" s="346"/>
      <c r="J8888" s="346"/>
      <c r="K8888" s="346"/>
      <c r="L8888" s="348"/>
      <c r="M8888" s="346"/>
      <c r="N8888" s="346"/>
    </row>
    <row r="8889" spans="1:14" ht="20.100000000000001" customHeight="1">
      <c r="A8889" s="346"/>
      <c r="B8889" s="346"/>
      <c r="C8889" s="346"/>
      <c r="D8889" s="346"/>
      <c r="E8889" s="346"/>
      <c r="F8889" s="346"/>
      <c r="G8889" s="346"/>
      <c r="H8889" s="346"/>
      <c r="I8889" s="346"/>
      <c r="J8889" s="346"/>
      <c r="K8889" s="346"/>
      <c r="L8889" s="348"/>
      <c r="M8889" s="346"/>
      <c r="N8889" s="346"/>
    </row>
    <row r="8890" spans="1:14" ht="20.100000000000001" customHeight="1">
      <c r="A8890" s="346"/>
      <c r="B8890" s="346"/>
      <c r="C8890" s="346"/>
      <c r="D8890" s="346"/>
      <c r="E8890" s="346"/>
      <c r="F8890" s="346"/>
      <c r="G8890" s="346"/>
      <c r="H8890" s="346"/>
      <c r="I8890" s="346"/>
      <c r="J8890" s="346"/>
      <c r="K8890" s="346"/>
      <c r="L8890" s="348"/>
      <c r="M8890" s="346"/>
      <c r="N8890" s="346"/>
    </row>
    <row r="8891" spans="1:14" ht="20.100000000000001" customHeight="1">
      <c r="A8891" s="346"/>
      <c r="B8891" s="346"/>
      <c r="C8891" s="346"/>
      <c r="D8891" s="346"/>
      <c r="E8891" s="346"/>
      <c r="F8891" s="346"/>
      <c r="G8891" s="346"/>
      <c r="H8891" s="346"/>
      <c r="I8891" s="346"/>
      <c r="J8891" s="346"/>
      <c r="K8891" s="346"/>
      <c r="L8891" s="348"/>
      <c r="M8891" s="346"/>
      <c r="N8891" s="346"/>
    </row>
    <row r="8892" spans="1:14" ht="20.100000000000001" customHeight="1">
      <c r="A8892" s="346"/>
      <c r="B8892" s="346"/>
      <c r="C8892" s="346"/>
      <c r="D8892" s="346"/>
      <c r="E8892" s="346"/>
      <c r="F8892" s="346"/>
      <c r="G8892" s="346"/>
      <c r="H8892" s="346"/>
      <c r="I8892" s="346"/>
      <c r="J8892" s="346"/>
      <c r="K8892" s="346"/>
      <c r="L8892" s="348"/>
      <c r="M8892" s="346"/>
      <c r="N8892" s="346"/>
    </row>
    <row r="8893" spans="1:14" ht="20.100000000000001" customHeight="1">
      <c r="A8893" s="346"/>
      <c r="B8893" s="346"/>
      <c r="C8893" s="346"/>
      <c r="D8893" s="346"/>
      <c r="E8893" s="346"/>
      <c r="F8893" s="346"/>
      <c r="G8893" s="346"/>
      <c r="H8893" s="346"/>
      <c r="I8893" s="346"/>
      <c r="J8893" s="346"/>
      <c r="K8893" s="346"/>
      <c r="L8893" s="348"/>
      <c r="M8893" s="346"/>
      <c r="N8893" s="346"/>
    </row>
    <row r="8894" spans="1:14" ht="20.100000000000001" customHeight="1">
      <c r="A8894" s="346"/>
      <c r="B8894" s="346"/>
      <c r="C8894" s="346"/>
      <c r="D8894" s="346"/>
      <c r="E8894" s="347"/>
      <c r="F8894" s="346"/>
      <c r="G8894" s="346"/>
      <c r="H8894" s="346"/>
      <c r="I8894" s="346"/>
      <c r="J8894" s="346"/>
      <c r="K8894" s="346"/>
      <c r="L8894" s="348"/>
      <c r="M8894" s="346"/>
      <c r="N8894" s="346"/>
    </row>
    <row r="8895" spans="1:14" ht="20.100000000000001" customHeight="1">
      <c r="A8895" s="346"/>
      <c r="B8895" s="346"/>
      <c r="C8895" s="346"/>
      <c r="D8895" s="346"/>
      <c r="E8895" s="346"/>
      <c r="F8895" s="346"/>
      <c r="G8895" s="346"/>
      <c r="H8895" s="346"/>
      <c r="I8895" s="346"/>
      <c r="J8895" s="346"/>
      <c r="K8895" s="346"/>
      <c r="L8895" s="348"/>
      <c r="M8895" s="346"/>
      <c r="N8895" s="346"/>
    </row>
    <row r="8896" spans="1:14" ht="20.100000000000001" customHeight="1">
      <c r="A8896" s="346"/>
      <c r="B8896" s="346"/>
      <c r="C8896" s="346"/>
      <c r="D8896" s="346"/>
      <c r="E8896" s="346"/>
      <c r="F8896" s="346"/>
      <c r="G8896" s="346"/>
      <c r="H8896" s="346"/>
      <c r="I8896" s="346"/>
      <c r="J8896" s="346"/>
      <c r="K8896" s="346"/>
      <c r="L8896" s="348"/>
      <c r="M8896" s="346"/>
      <c r="N8896" s="346"/>
    </row>
    <row r="8897" spans="1:14" ht="20.100000000000001" customHeight="1">
      <c r="A8897" s="346"/>
      <c r="B8897" s="346"/>
      <c r="C8897" s="346"/>
      <c r="D8897" s="346"/>
      <c r="E8897" s="346"/>
      <c r="F8897" s="346"/>
      <c r="G8897" s="346"/>
      <c r="H8897" s="346"/>
      <c r="I8897" s="346"/>
      <c r="J8897" s="346"/>
      <c r="K8897" s="346"/>
      <c r="L8897" s="348"/>
      <c r="M8897" s="346"/>
      <c r="N8897" s="346"/>
    </row>
    <row r="8898" spans="1:14" ht="20.100000000000001" customHeight="1">
      <c r="A8898" s="346"/>
      <c r="B8898" s="346"/>
      <c r="C8898" s="346"/>
      <c r="D8898" s="346"/>
      <c r="E8898" s="346"/>
      <c r="F8898" s="346"/>
      <c r="G8898" s="346"/>
      <c r="H8898" s="346"/>
      <c r="I8898" s="346"/>
      <c r="J8898" s="346"/>
      <c r="K8898" s="346"/>
      <c r="L8898" s="348"/>
      <c r="M8898" s="346"/>
      <c r="N8898" s="346"/>
    </row>
    <row r="8899" spans="1:14" ht="20.100000000000001" customHeight="1">
      <c r="A8899" s="346"/>
      <c r="B8899" s="346"/>
      <c r="C8899" s="346"/>
      <c r="D8899" s="346"/>
      <c r="E8899" s="346"/>
      <c r="F8899" s="346"/>
      <c r="G8899" s="346"/>
      <c r="H8899" s="346"/>
      <c r="I8899" s="346"/>
      <c r="J8899" s="346"/>
      <c r="K8899" s="346"/>
      <c r="L8899" s="348"/>
      <c r="M8899" s="346"/>
      <c r="N8899" s="346"/>
    </row>
    <row r="8900" spans="1:14" ht="20.100000000000001" customHeight="1">
      <c r="A8900" s="346"/>
      <c r="B8900" s="346"/>
      <c r="C8900" s="346"/>
      <c r="D8900" s="346"/>
      <c r="E8900" s="346"/>
      <c r="F8900" s="346"/>
      <c r="G8900" s="346"/>
      <c r="H8900" s="346"/>
      <c r="I8900" s="346"/>
      <c r="J8900" s="346"/>
      <c r="K8900" s="346"/>
      <c r="L8900" s="348"/>
      <c r="M8900" s="346"/>
      <c r="N8900" s="346"/>
    </row>
    <row r="8901" spans="1:14" ht="20.100000000000001" customHeight="1">
      <c r="A8901" s="346"/>
      <c r="B8901" s="346"/>
      <c r="C8901" s="346"/>
      <c r="D8901" s="346"/>
      <c r="E8901" s="346"/>
      <c r="F8901" s="346"/>
      <c r="G8901" s="346"/>
      <c r="H8901" s="346"/>
      <c r="I8901" s="346"/>
      <c r="J8901" s="346"/>
      <c r="K8901" s="346"/>
      <c r="L8901" s="348"/>
      <c r="M8901" s="346"/>
      <c r="N8901" s="346"/>
    </row>
    <row r="8902" spans="1:14" ht="20.100000000000001" customHeight="1">
      <c r="A8902" s="346"/>
      <c r="B8902" s="346"/>
      <c r="C8902" s="346"/>
      <c r="D8902" s="346"/>
      <c r="E8902" s="346"/>
      <c r="F8902" s="346"/>
      <c r="G8902" s="346"/>
      <c r="H8902" s="346"/>
      <c r="I8902" s="346"/>
      <c r="J8902" s="346"/>
      <c r="K8902" s="346"/>
      <c r="L8902" s="348"/>
      <c r="M8902" s="346"/>
      <c r="N8902" s="346"/>
    </row>
    <row r="8903" spans="1:14" ht="20.100000000000001" customHeight="1">
      <c r="A8903" s="346"/>
      <c r="B8903" s="346"/>
      <c r="C8903" s="346"/>
      <c r="D8903" s="346"/>
      <c r="E8903" s="346"/>
      <c r="F8903" s="346"/>
      <c r="G8903" s="346"/>
      <c r="H8903" s="346"/>
      <c r="I8903" s="346"/>
      <c r="J8903" s="346"/>
      <c r="K8903" s="346"/>
      <c r="L8903" s="348"/>
      <c r="M8903" s="346"/>
      <c r="N8903" s="346"/>
    </row>
    <row r="8904" spans="1:14" ht="20.100000000000001" customHeight="1">
      <c r="A8904" s="346"/>
      <c r="B8904" s="346"/>
      <c r="C8904" s="346"/>
      <c r="D8904" s="346"/>
      <c r="E8904" s="346"/>
      <c r="F8904" s="346"/>
      <c r="G8904" s="346"/>
      <c r="H8904" s="346"/>
      <c r="I8904" s="346"/>
      <c r="J8904" s="346"/>
      <c r="K8904" s="346"/>
      <c r="L8904" s="348"/>
      <c r="M8904" s="346"/>
      <c r="N8904" s="346"/>
    </row>
    <row r="8905" spans="1:14" ht="20.100000000000001" customHeight="1">
      <c r="A8905" s="346"/>
      <c r="B8905" s="346"/>
      <c r="C8905" s="346"/>
      <c r="D8905" s="346"/>
      <c r="E8905" s="346"/>
      <c r="F8905" s="346"/>
      <c r="G8905" s="346"/>
      <c r="H8905" s="346"/>
      <c r="I8905" s="346"/>
      <c r="J8905" s="346"/>
      <c r="K8905" s="346"/>
      <c r="L8905" s="348"/>
      <c r="M8905" s="346"/>
      <c r="N8905" s="346"/>
    </row>
    <row r="8906" spans="1:14" ht="20.100000000000001" customHeight="1">
      <c r="A8906" s="346"/>
      <c r="B8906" s="346"/>
      <c r="C8906" s="346"/>
      <c r="D8906" s="346"/>
      <c r="E8906" s="346"/>
      <c r="F8906" s="346"/>
      <c r="G8906" s="346"/>
      <c r="H8906" s="346"/>
      <c r="I8906" s="346"/>
      <c r="J8906" s="346"/>
      <c r="K8906" s="346"/>
      <c r="L8906" s="348"/>
      <c r="M8906" s="346"/>
      <c r="N8906" s="346"/>
    </row>
    <row r="8907" spans="1:14" ht="20.100000000000001" customHeight="1">
      <c r="A8907" s="346"/>
      <c r="B8907" s="346"/>
      <c r="C8907" s="346"/>
      <c r="D8907" s="346"/>
      <c r="E8907" s="346"/>
      <c r="F8907" s="346"/>
      <c r="G8907" s="346"/>
      <c r="H8907" s="346"/>
      <c r="I8907" s="346"/>
      <c r="J8907" s="346"/>
      <c r="K8907" s="346"/>
      <c r="L8907" s="348"/>
      <c r="M8907" s="346"/>
      <c r="N8907" s="346"/>
    </row>
    <row r="8908" spans="1:14" ht="20.100000000000001" customHeight="1">
      <c r="A8908" s="346"/>
      <c r="B8908" s="346"/>
      <c r="C8908" s="346"/>
      <c r="D8908" s="346"/>
      <c r="E8908" s="346"/>
      <c r="F8908" s="346"/>
      <c r="G8908" s="346"/>
      <c r="H8908" s="346"/>
      <c r="I8908" s="346"/>
      <c r="J8908" s="346"/>
      <c r="K8908" s="346"/>
      <c r="L8908" s="348"/>
      <c r="M8908" s="346"/>
      <c r="N8908" s="346"/>
    </row>
    <row r="8909" spans="1:14" ht="20.100000000000001" customHeight="1">
      <c r="A8909" s="346"/>
      <c r="B8909" s="346"/>
      <c r="C8909" s="346"/>
      <c r="D8909" s="346"/>
      <c r="E8909" s="346"/>
      <c r="F8909" s="346"/>
      <c r="G8909" s="346"/>
      <c r="H8909" s="346"/>
      <c r="I8909" s="346"/>
      <c r="J8909" s="346"/>
      <c r="K8909" s="346"/>
      <c r="L8909" s="348"/>
      <c r="M8909" s="346"/>
      <c r="N8909" s="346"/>
    </row>
    <row r="8910" spans="1:14" ht="20.100000000000001" customHeight="1">
      <c r="A8910" s="346"/>
      <c r="B8910" s="346"/>
      <c r="C8910" s="346"/>
      <c r="D8910" s="346"/>
      <c r="E8910" s="346"/>
      <c r="F8910" s="346"/>
      <c r="G8910" s="346"/>
      <c r="H8910" s="346"/>
      <c r="I8910" s="346"/>
      <c r="J8910" s="346"/>
      <c r="K8910" s="346"/>
      <c r="L8910" s="348"/>
      <c r="M8910" s="346"/>
      <c r="N8910" s="346"/>
    </row>
    <row r="8911" spans="1:14" ht="20.100000000000001" customHeight="1">
      <c r="A8911" s="346"/>
      <c r="B8911" s="346"/>
      <c r="C8911" s="346"/>
      <c r="D8911" s="346"/>
      <c r="E8911" s="346"/>
      <c r="F8911" s="346"/>
      <c r="G8911" s="346"/>
      <c r="H8911" s="346"/>
      <c r="I8911" s="346"/>
      <c r="J8911" s="346"/>
      <c r="K8911" s="346"/>
      <c r="L8911" s="348"/>
      <c r="M8911" s="346"/>
      <c r="N8911" s="346"/>
    </row>
    <row r="8912" spans="1:14" ht="20.100000000000001" customHeight="1">
      <c r="A8912" s="346"/>
      <c r="B8912" s="346"/>
      <c r="C8912" s="346"/>
      <c r="D8912" s="346"/>
      <c r="E8912" s="346"/>
      <c r="F8912" s="346"/>
      <c r="G8912" s="346"/>
      <c r="H8912" s="346"/>
      <c r="I8912" s="346"/>
      <c r="J8912" s="346"/>
      <c r="K8912" s="346"/>
      <c r="L8912" s="348"/>
      <c r="M8912" s="346"/>
      <c r="N8912" s="346"/>
    </row>
    <row r="8913" spans="1:14" ht="20.100000000000001" customHeight="1">
      <c r="A8913" s="346"/>
      <c r="B8913" s="346"/>
      <c r="C8913" s="346"/>
      <c r="D8913" s="346"/>
      <c r="E8913" s="346"/>
      <c r="F8913" s="346"/>
      <c r="G8913" s="346"/>
      <c r="H8913" s="346"/>
      <c r="I8913" s="346"/>
      <c r="J8913" s="346"/>
      <c r="K8913" s="346"/>
      <c r="L8913" s="348"/>
      <c r="M8913" s="346"/>
      <c r="N8913" s="346"/>
    </row>
    <row r="8914" spans="1:14" ht="20.100000000000001" customHeight="1">
      <c r="A8914" s="346"/>
      <c r="B8914" s="346"/>
      <c r="C8914" s="346"/>
      <c r="D8914" s="346"/>
      <c r="E8914" s="346"/>
      <c r="F8914" s="346"/>
      <c r="G8914" s="346"/>
      <c r="H8914" s="346"/>
      <c r="I8914" s="346"/>
      <c r="J8914" s="346"/>
      <c r="K8914" s="346"/>
      <c r="L8914" s="348"/>
      <c r="M8914" s="346"/>
      <c r="N8914" s="346"/>
    </row>
    <row r="8915" spans="1:14" ht="20.100000000000001" customHeight="1">
      <c r="A8915" s="346"/>
      <c r="B8915" s="346"/>
      <c r="C8915" s="346"/>
      <c r="D8915" s="346"/>
      <c r="E8915" s="346"/>
      <c r="F8915" s="346"/>
      <c r="G8915" s="346"/>
      <c r="H8915" s="346"/>
      <c r="I8915" s="346"/>
      <c r="J8915" s="346"/>
      <c r="K8915" s="346"/>
      <c r="L8915" s="348"/>
      <c r="M8915" s="346"/>
      <c r="N8915" s="346"/>
    </row>
    <row r="8916" spans="1:14" ht="20.100000000000001" customHeight="1">
      <c r="A8916" s="346"/>
      <c r="B8916" s="346"/>
      <c r="C8916" s="346"/>
      <c r="D8916" s="346"/>
      <c r="E8916" s="346"/>
      <c r="F8916" s="346"/>
      <c r="G8916" s="346"/>
      <c r="H8916" s="346"/>
      <c r="I8916" s="346"/>
      <c r="J8916" s="346"/>
      <c r="K8916" s="346"/>
      <c r="L8916" s="348"/>
      <c r="M8916" s="346"/>
      <c r="N8916" s="346"/>
    </row>
    <row r="8917" spans="1:14" ht="20.100000000000001" customHeight="1">
      <c r="A8917" s="346"/>
      <c r="B8917" s="346"/>
      <c r="C8917" s="346"/>
      <c r="D8917" s="346"/>
      <c r="E8917" s="346"/>
      <c r="F8917" s="346"/>
      <c r="G8917" s="346"/>
      <c r="H8917" s="346"/>
      <c r="I8917" s="346"/>
      <c r="J8917" s="346"/>
      <c r="K8917" s="346"/>
      <c r="L8917" s="348"/>
      <c r="M8917" s="346"/>
      <c r="N8917" s="346"/>
    </row>
    <row r="8918" spans="1:14" ht="20.100000000000001" customHeight="1">
      <c r="A8918" s="346"/>
      <c r="B8918" s="346"/>
      <c r="C8918" s="346"/>
      <c r="D8918" s="346"/>
      <c r="E8918" s="346"/>
      <c r="F8918" s="346"/>
      <c r="G8918" s="346"/>
      <c r="H8918" s="346"/>
      <c r="I8918" s="346"/>
      <c r="J8918" s="346"/>
      <c r="K8918" s="346"/>
      <c r="L8918" s="348"/>
      <c r="M8918" s="346"/>
      <c r="N8918" s="346"/>
    </row>
    <row r="8919" spans="1:14" ht="20.100000000000001" customHeight="1">
      <c r="A8919" s="346"/>
      <c r="B8919" s="346"/>
      <c r="C8919" s="346"/>
      <c r="D8919" s="346"/>
      <c r="E8919" s="346"/>
      <c r="F8919" s="346"/>
      <c r="G8919" s="346"/>
      <c r="H8919" s="346"/>
      <c r="I8919" s="346"/>
      <c r="J8919" s="346"/>
      <c r="K8919" s="346"/>
      <c r="L8919" s="348"/>
      <c r="M8919" s="346"/>
      <c r="N8919" s="346"/>
    </row>
    <row r="8920" spans="1:14" ht="20.100000000000001" customHeight="1">
      <c r="A8920" s="346"/>
      <c r="B8920" s="346"/>
      <c r="C8920" s="346"/>
      <c r="D8920" s="346"/>
      <c r="E8920" s="346"/>
      <c r="F8920" s="346"/>
      <c r="G8920" s="346"/>
      <c r="H8920" s="346"/>
      <c r="I8920" s="346"/>
      <c r="J8920" s="346"/>
      <c r="K8920" s="346"/>
      <c r="L8920" s="348"/>
      <c r="M8920" s="346"/>
      <c r="N8920" s="346"/>
    </row>
    <row r="8921" spans="1:14" ht="20.100000000000001" customHeight="1">
      <c r="A8921" s="346"/>
      <c r="B8921" s="346"/>
      <c r="C8921" s="346"/>
      <c r="D8921" s="346"/>
      <c r="E8921" s="346"/>
      <c r="F8921" s="346"/>
      <c r="G8921" s="346"/>
      <c r="H8921" s="346"/>
      <c r="I8921" s="346"/>
      <c r="J8921" s="346"/>
      <c r="K8921" s="346"/>
      <c r="L8921" s="348"/>
      <c r="M8921" s="346"/>
      <c r="N8921" s="346"/>
    </row>
    <row r="8922" spans="1:14" ht="20.100000000000001" customHeight="1">
      <c r="A8922" s="346"/>
      <c r="B8922" s="346"/>
      <c r="C8922" s="346"/>
      <c r="D8922" s="346"/>
      <c r="E8922" s="346"/>
      <c r="F8922" s="346"/>
      <c r="G8922" s="346"/>
      <c r="H8922" s="346"/>
      <c r="I8922" s="346"/>
      <c r="J8922" s="346"/>
      <c r="K8922" s="346"/>
      <c r="L8922" s="348"/>
      <c r="M8922" s="346"/>
      <c r="N8922" s="346"/>
    </row>
    <row r="8923" spans="1:14" ht="20.100000000000001" customHeight="1">
      <c r="A8923" s="346"/>
      <c r="B8923" s="346"/>
      <c r="C8923" s="346"/>
      <c r="D8923" s="346"/>
      <c r="E8923" s="346"/>
      <c r="F8923" s="346"/>
      <c r="G8923" s="346"/>
      <c r="H8923" s="346"/>
      <c r="I8923" s="346"/>
      <c r="J8923" s="346"/>
      <c r="K8923" s="346"/>
      <c r="L8923" s="348"/>
      <c r="M8923" s="346"/>
      <c r="N8923" s="346"/>
    </row>
    <row r="8924" spans="1:14" ht="20.100000000000001" customHeight="1">
      <c r="A8924" s="346"/>
      <c r="B8924" s="346"/>
      <c r="C8924" s="346"/>
      <c r="D8924" s="346"/>
      <c r="E8924" s="346"/>
      <c r="F8924" s="346"/>
      <c r="G8924" s="346"/>
      <c r="H8924" s="346"/>
      <c r="I8924" s="346"/>
      <c r="J8924" s="346"/>
      <c r="K8924" s="346"/>
      <c r="L8924" s="348"/>
      <c r="M8924" s="346"/>
      <c r="N8924" s="346"/>
    </row>
    <row r="8925" spans="1:14" ht="20.100000000000001" customHeight="1">
      <c r="A8925" s="346"/>
      <c r="B8925" s="346"/>
      <c r="C8925" s="346"/>
      <c r="D8925" s="346"/>
      <c r="E8925" s="346"/>
      <c r="F8925" s="346"/>
      <c r="G8925" s="346"/>
      <c r="H8925" s="346"/>
      <c r="I8925" s="346"/>
      <c r="J8925" s="346"/>
      <c r="K8925" s="346"/>
      <c r="L8925" s="348"/>
      <c r="M8925" s="346"/>
      <c r="N8925" s="346"/>
    </row>
    <row r="8926" spans="1:14" ht="20.100000000000001" customHeight="1">
      <c r="A8926" s="346"/>
      <c r="B8926" s="346"/>
      <c r="C8926" s="346"/>
      <c r="D8926" s="346"/>
      <c r="E8926" s="346"/>
      <c r="F8926" s="346"/>
      <c r="G8926" s="346"/>
      <c r="H8926" s="346"/>
      <c r="I8926" s="346"/>
      <c r="J8926" s="346"/>
      <c r="K8926" s="346"/>
      <c r="L8926" s="348"/>
      <c r="M8926" s="346"/>
      <c r="N8926" s="346"/>
    </row>
    <row r="8927" spans="1:14" ht="20.100000000000001" customHeight="1">
      <c r="A8927" s="346"/>
      <c r="B8927" s="346"/>
      <c r="C8927" s="346"/>
      <c r="D8927" s="346"/>
      <c r="E8927" s="346"/>
      <c r="F8927" s="346"/>
      <c r="G8927" s="346"/>
      <c r="H8927" s="346"/>
      <c r="I8927" s="346"/>
      <c r="J8927" s="346"/>
      <c r="K8927" s="346"/>
      <c r="L8927" s="348"/>
      <c r="M8927" s="346"/>
      <c r="N8927" s="346"/>
    </row>
    <row r="8928" spans="1:14" ht="20.100000000000001" customHeight="1">
      <c r="A8928" s="346"/>
      <c r="B8928" s="346"/>
      <c r="C8928" s="346"/>
      <c r="D8928" s="346"/>
      <c r="E8928" s="346"/>
      <c r="F8928" s="346"/>
      <c r="G8928" s="346"/>
      <c r="H8928" s="346"/>
      <c r="I8928" s="346"/>
      <c r="J8928" s="346"/>
      <c r="K8928" s="346"/>
      <c r="L8928" s="348"/>
      <c r="M8928" s="346"/>
      <c r="N8928" s="346"/>
    </row>
    <row r="8929" spans="1:14" ht="20.100000000000001" customHeight="1">
      <c r="A8929" s="346"/>
      <c r="B8929" s="346"/>
      <c r="C8929" s="346"/>
      <c r="D8929" s="346"/>
      <c r="E8929" s="346"/>
      <c r="F8929" s="346"/>
      <c r="G8929" s="346"/>
      <c r="H8929" s="346"/>
      <c r="I8929" s="346"/>
      <c r="J8929" s="346"/>
      <c r="K8929" s="346"/>
      <c r="L8929" s="348"/>
      <c r="M8929" s="346"/>
      <c r="N8929" s="346"/>
    </row>
    <row r="8930" spans="1:14" ht="20.100000000000001" customHeight="1">
      <c r="A8930" s="346"/>
      <c r="B8930" s="346"/>
      <c r="C8930" s="346"/>
      <c r="D8930" s="346"/>
      <c r="E8930" s="346"/>
      <c r="F8930" s="346"/>
      <c r="G8930" s="346"/>
      <c r="H8930" s="346"/>
      <c r="I8930" s="346"/>
      <c r="J8930" s="346"/>
      <c r="K8930" s="346"/>
      <c r="L8930" s="348"/>
      <c r="M8930" s="346"/>
      <c r="N8930" s="346"/>
    </row>
    <row r="8931" spans="1:14" ht="20.100000000000001" customHeight="1">
      <c r="A8931" s="346"/>
      <c r="B8931" s="346"/>
      <c r="C8931" s="346"/>
      <c r="D8931" s="346"/>
      <c r="E8931" s="346"/>
      <c r="F8931" s="346"/>
      <c r="G8931" s="346"/>
      <c r="H8931" s="346"/>
      <c r="I8931" s="346"/>
      <c r="J8931" s="346"/>
      <c r="K8931" s="346"/>
      <c r="L8931" s="348"/>
      <c r="M8931" s="346"/>
      <c r="N8931" s="346"/>
    </row>
    <row r="8932" spans="1:14" ht="20.100000000000001" customHeight="1">
      <c r="A8932" s="346"/>
      <c r="B8932" s="346"/>
      <c r="C8932" s="346"/>
      <c r="D8932" s="346"/>
      <c r="E8932" s="346"/>
      <c r="F8932" s="346"/>
      <c r="G8932" s="346"/>
      <c r="H8932" s="346"/>
      <c r="I8932" s="346"/>
      <c r="J8932" s="346"/>
      <c r="K8932" s="346"/>
      <c r="L8932" s="348"/>
      <c r="M8932" s="346"/>
      <c r="N8932" s="346"/>
    </row>
    <row r="8933" spans="1:14" ht="20.100000000000001" customHeight="1">
      <c r="A8933" s="346"/>
      <c r="B8933" s="346"/>
      <c r="C8933" s="346"/>
      <c r="D8933" s="346"/>
      <c r="E8933" s="346"/>
      <c r="F8933" s="346"/>
      <c r="G8933" s="346"/>
      <c r="H8933" s="346"/>
      <c r="I8933" s="346"/>
      <c r="J8933" s="346"/>
      <c r="K8933" s="346"/>
      <c r="L8933" s="348"/>
      <c r="M8933" s="346"/>
      <c r="N8933" s="346"/>
    </row>
    <row r="8934" spans="1:14" ht="20.100000000000001" customHeight="1">
      <c r="A8934" s="346"/>
      <c r="B8934" s="346"/>
      <c r="C8934" s="346"/>
      <c r="D8934" s="346"/>
      <c r="E8934" s="346"/>
      <c r="F8934" s="346"/>
      <c r="G8934" s="346"/>
      <c r="H8934" s="346"/>
      <c r="I8934" s="346"/>
      <c r="J8934" s="346"/>
      <c r="K8934" s="346"/>
      <c r="L8934" s="348"/>
      <c r="M8934" s="346"/>
      <c r="N8934" s="346"/>
    </row>
    <row r="8935" spans="1:14" ht="20.100000000000001" customHeight="1">
      <c r="A8935" s="346"/>
      <c r="B8935" s="346"/>
      <c r="C8935" s="346"/>
      <c r="D8935" s="346"/>
      <c r="E8935" s="346"/>
      <c r="F8935" s="346"/>
      <c r="G8935" s="346"/>
      <c r="H8935" s="346"/>
      <c r="I8935" s="346"/>
      <c r="J8935" s="346"/>
      <c r="K8935" s="346"/>
      <c r="L8935" s="348"/>
      <c r="M8935" s="346"/>
      <c r="N8935" s="346"/>
    </row>
    <row r="8936" spans="1:14" ht="20.100000000000001" customHeight="1">
      <c r="A8936" s="346"/>
      <c r="B8936" s="346"/>
      <c r="C8936" s="346"/>
      <c r="D8936" s="346"/>
      <c r="E8936" s="346"/>
      <c r="F8936" s="346"/>
      <c r="G8936" s="346"/>
      <c r="H8936" s="346"/>
      <c r="I8936" s="346"/>
      <c r="J8936" s="346"/>
      <c r="K8936" s="346"/>
      <c r="L8936" s="348"/>
      <c r="M8936" s="346"/>
      <c r="N8936" s="346"/>
    </row>
    <row r="8937" spans="1:14" ht="20.100000000000001" customHeight="1">
      <c r="A8937" s="346"/>
      <c r="B8937" s="346"/>
      <c r="C8937" s="346"/>
      <c r="D8937" s="346"/>
      <c r="E8937" s="346"/>
      <c r="F8937" s="346"/>
      <c r="G8937" s="346"/>
      <c r="H8937" s="346"/>
      <c r="I8937" s="346"/>
      <c r="J8937" s="346"/>
      <c r="K8937" s="346"/>
      <c r="L8937" s="348"/>
      <c r="M8937" s="346"/>
      <c r="N8937" s="346"/>
    </row>
    <row r="8938" spans="1:14" ht="20.100000000000001" customHeight="1">
      <c r="A8938" s="346"/>
      <c r="B8938" s="346"/>
      <c r="C8938" s="346"/>
      <c r="D8938" s="346"/>
      <c r="E8938" s="346"/>
      <c r="F8938" s="346"/>
      <c r="G8938" s="346"/>
      <c r="H8938" s="346"/>
      <c r="I8938" s="346"/>
      <c r="J8938" s="346"/>
      <c r="K8938" s="346"/>
      <c r="L8938" s="348"/>
      <c r="M8938" s="346"/>
      <c r="N8938" s="346"/>
    </row>
    <row r="8939" spans="1:14" ht="20.100000000000001" customHeight="1">
      <c r="A8939" s="346"/>
      <c r="B8939" s="346"/>
      <c r="C8939" s="346"/>
      <c r="D8939" s="346"/>
      <c r="E8939" s="346"/>
      <c r="F8939" s="346"/>
      <c r="G8939" s="346"/>
      <c r="H8939" s="346"/>
      <c r="I8939" s="346"/>
      <c r="J8939" s="346"/>
      <c r="K8939" s="346"/>
      <c r="L8939" s="348"/>
      <c r="M8939" s="346"/>
      <c r="N8939" s="346"/>
    </row>
    <row r="8940" spans="1:14" ht="20.100000000000001" customHeight="1">
      <c r="A8940" s="346"/>
      <c r="B8940" s="346"/>
      <c r="C8940" s="346"/>
      <c r="D8940" s="346"/>
      <c r="E8940" s="346"/>
      <c r="F8940" s="346"/>
      <c r="G8940" s="346"/>
      <c r="H8940" s="346"/>
      <c r="I8940" s="346"/>
      <c r="J8940" s="346"/>
      <c r="K8940" s="346"/>
      <c r="L8940" s="348"/>
      <c r="M8940" s="346"/>
      <c r="N8940" s="346"/>
    </row>
    <row r="8941" spans="1:14" ht="20.100000000000001" customHeight="1">
      <c r="A8941" s="346"/>
      <c r="B8941" s="346"/>
      <c r="C8941" s="346"/>
      <c r="D8941" s="346"/>
      <c r="E8941" s="346"/>
      <c r="F8941" s="346"/>
      <c r="G8941" s="346"/>
      <c r="H8941" s="346"/>
      <c r="I8941" s="346"/>
      <c r="J8941" s="346"/>
      <c r="K8941" s="346"/>
      <c r="L8941" s="348"/>
      <c r="M8941" s="346"/>
      <c r="N8941" s="346"/>
    </row>
    <row r="8942" spans="1:14" ht="20.100000000000001" customHeight="1">
      <c r="A8942" s="346"/>
      <c r="B8942" s="346"/>
      <c r="C8942" s="346"/>
      <c r="D8942" s="346"/>
      <c r="E8942" s="346"/>
      <c r="F8942" s="346"/>
      <c r="G8942" s="346"/>
      <c r="H8942" s="346"/>
      <c r="I8942" s="346"/>
      <c r="J8942" s="346"/>
      <c r="K8942" s="346"/>
      <c r="L8942" s="348"/>
      <c r="M8942" s="346"/>
      <c r="N8942" s="346"/>
    </row>
    <row r="8943" spans="1:14" ht="20.100000000000001" customHeight="1">
      <c r="A8943" s="346"/>
      <c r="B8943" s="346"/>
      <c r="C8943" s="346"/>
      <c r="D8943" s="346"/>
      <c r="E8943" s="346"/>
      <c r="F8943" s="346"/>
      <c r="G8943" s="346"/>
      <c r="H8943" s="346"/>
      <c r="I8943" s="346"/>
      <c r="J8943" s="346"/>
      <c r="K8943" s="346"/>
      <c r="L8943" s="348"/>
      <c r="M8943" s="346"/>
      <c r="N8943" s="346"/>
    </row>
    <row r="8944" spans="1:14" ht="20.100000000000001" customHeight="1">
      <c r="A8944" s="346"/>
      <c r="B8944" s="346"/>
      <c r="C8944" s="346"/>
      <c r="D8944" s="346"/>
      <c r="E8944" s="346"/>
      <c r="F8944" s="346"/>
      <c r="G8944" s="346"/>
      <c r="H8944" s="346"/>
      <c r="I8944" s="346"/>
      <c r="J8944" s="346"/>
      <c r="K8944" s="346"/>
      <c r="L8944" s="348"/>
      <c r="M8944" s="346"/>
      <c r="N8944" s="346"/>
    </row>
    <row r="8945" spans="1:14" ht="20.100000000000001" customHeight="1">
      <c r="A8945" s="346"/>
      <c r="B8945" s="346"/>
      <c r="C8945" s="346"/>
      <c r="D8945" s="346"/>
      <c r="E8945" s="346"/>
      <c r="F8945" s="346"/>
      <c r="G8945" s="346"/>
      <c r="H8945" s="346"/>
      <c r="I8945" s="346"/>
      <c r="J8945" s="346"/>
      <c r="K8945" s="346"/>
      <c r="L8945" s="348"/>
      <c r="M8945" s="346"/>
      <c r="N8945" s="346"/>
    </row>
    <row r="8946" spans="1:14" ht="20.100000000000001" customHeight="1">
      <c r="A8946" s="346"/>
      <c r="B8946" s="346"/>
      <c r="C8946" s="346"/>
      <c r="D8946" s="346"/>
      <c r="E8946" s="346"/>
      <c r="F8946" s="346"/>
      <c r="G8946" s="346"/>
      <c r="H8946" s="346"/>
      <c r="I8946" s="346"/>
      <c r="J8946" s="346"/>
      <c r="K8946" s="346"/>
      <c r="L8946" s="348"/>
      <c r="M8946" s="346"/>
      <c r="N8946" s="346"/>
    </row>
    <row r="8947" spans="1:14" ht="20.100000000000001" customHeight="1">
      <c r="A8947" s="346"/>
      <c r="B8947" s="346"/>
      <c r="C8947" s="346"/>
      <c r="D8947" s="346"/>
      <c r="E8947" s="346"/>
      <c r="F8947" s="346"/>
      <c r="G8947" s="346"/>
      <c r="H8947" s="346"/>
      <c r="I8947" s="346"/>
      <c r="J8947" s="346"/>
      <c r="K8947" s="346"/>
      <c r="L8947" s="348"/>
      <c r="M8947" s="346"/>
      <c r="N8947" s="346"/>
    </row>
    <row r="8948" spans="1:14" ht="20.100000000000001" customHeight="1">
      <c r="A8948" s="346"/>
      <c r="B8948" s="346"/>
      <c r="C8948" s="346"/>
      <c r="D8948" s="346"/>
      <c r="E8948" s="346"/>
      <c r="F8948" s="346"/>
      <c r="G8948" s="346"/>
      <c r="H8948" s="346"/>
      <c r="I8948" s="346"/>
      <c r="J8948" s="346"/>
      <c r="K8948" s="346"/>
      <c r="L8948" s="348"/>
      <c r="M8948" s="346"/>
      <c r="N8948" s="346"/>
    </row>
    <row r="8949" spans="1:14" ht="20.100000000000001" customHeight="1">
      <c r="A8949" s="346"/>
      <c r="B8949" s="346"/>
      <c r="C8949" s="346"/>
      <c r="D8949" s="346"/>
      <c r="E8949" s="346"/>
      <c r="F8949" s="346"/>
      <c r="G8949" s="346"/>
      <c r="H8949" s="346"/>
      <c r="I8949" s="346"/>
      <c r="J8949" s="346"/>
      <c r="K8949" s="346"/>
      <c r="L8949" s="348"/>
      <c r="M8949" s="346"/>
      <c r="N8949" s="346"/>
    </row>
    <row r="8950" spans="1:14" ht="20.100000000000001" customHeight="1">
      <c r="A8950" s="346"/>
      <c r="B8950" s="346"/>
      <c r="C8950" s="346"/>
      <c r="D8950" s="346"/>
      <c r="E8950" s="346"/>
      <c r="F8950" s="346"/>
      <c r="G8950" s="346"/>
      <c r="H8950" s="346"/>
      <c r="I8950" s="346"/>
      <c r="J8950" s="346"/>
      <c r="K8950" s="346"/>
      <c r="L8950" s="348"/>
      <c r="M8950" s="346"/>
      <c r="N8950" s="346"/>
    </row>
    <row r="8951" spans="1:14" ht="20.100000000000001" customHeight="1">
      <c r="A8951" s="346"/>
      <c r="B8951" s="346"/>
      <c r="C8951" s="346"/>
      <c r="D8951" s="346"/>
      <c r="E8951" s="346"/>
      <c r="F8951" s="346"/>
      <c r="G8951" s="346"/>
      <c r="H8951" s="346"/>
      <c r="I8951" s="346"/>
      <c r="J8951" s="346"/>
      <c r="K8951" s="346"/>
      <c r="L8951" s="348"/>
      <c r="M8951" s="346"/>
      <c r="N8951" s="346"/>
    </row>
    <row r="8952" spans="1:14" ht="20.100000000000001" customHeight="1">
      <c r="A8952" s="346"/>
      <c r="B8952" s="346"/>
      <c r="C8952" s="346"/>
      <c r="D8952" s="346"/>
      <c r="E8952" s="346"/>
      <c r="F8952" s="346"/>
      <c r="G8952" s="346"/>
      <c r="H8952" s="346"/>
      <c r="I8952" s="346"/>
      <c r="J8952" s="346"/>
      <c r="K8952" s="346"/>
      <c r="L8952" s="348"/>
      <c r="M8952" s="346"/>
      <c r="N8952" s="346"/>
    </row>
    <row r="8953" spans="1:14" ht="20.100000000000001" customHeight="1">
      <c r="A8953" s="346"/>
      <c r="B8953" s="346"/>
      <c r="C8953" s="346"/>
      <c r="D8953" s="346"/>
      <c r="E8953" s="346"/>
      <c r="F8953" s="346"/>
      <c r="G8953" s="346"/>
      <c r="H8953" s="346"/>
      <c r="I8953" s="346"/>
      <c r="J8953" s="346"/>
      <c r="K8953" s="346"/>
      <c r="L8953" s="348"/>
      <c r="M8953" s="346"/>
      <c r="N8953" s="346"/>
    </row>
    <row r="8954" spans="1:14" ht="20.100000000000001" customHeight="1">
      <c r="A8954" s="346"/>
      <c r="B8954" s="346"/>
      <c r="C8954" s="346"/>
      <c r="D8954" s="346"/>
      <c r="E8954" s="346"/>
      <c r="F8954" s="346"/>
      <c r="G8954" s="346"/>
      <c r="H8954" s="346"/>
      <c r="I8954" s="346"/>
      <c r="J8954" s="346"/>
      <c r="K8954" s="346"/>
      <c r="L8954" s="348"/>
      <c r="M8954" s="346"/>
      <c r="N8954" s="346"/>
    </row>
    <row r="8955" spans="1:14" ht="20.100000000000001" customHeight="1">
      <c r="A8955" s="346"/>
      <c r="B8955" s="346"/>
      <c r="C8955" s="346"/>
      <c r="D8955" s="346"/>
      <c r="E8955" s="346"/>
      <c r="F8955" s="346"/>
      <c r="G8955" s="346"/>
      <c r="H8955" s="346"/>
      <c r="I8955" s="346"/>
      <c r="J8955" s="346"/>
      <c r="K8955" s="346"/>
      <c r="L8955" s="348"/>
      <c r="M8955" s="346"/>
      <c r="N8955" s="346"/>
    </row>
    <row r="8956" spans="1:14" ht="20.100000000000001" customHeight="1">
      <c r="A8956" s="346"/>
      <c r="B8956" s="346"/>
      <c r="C8956" s="346"/>
      <c r="D8956" s="346"/>
      <c r="E8956" s="346"/>
      <c r="F8956" s="346"/>
      <c r="G8956" s="346"/>
      <c r="H8956" s="346"/>
      <c r="I8956" s="346"/>
      <c r="J8956" s="346"/>
      <c r="K8956" s="346"/>
      <c r="L8956" s="348"/>
      <c r="M8956" s="346"/>
      <c r="N8956" s="346"/>
    </row>
    <row r="8957" spans="1:14" ht="20.100000000000001" customHeight="1">
      <c r="A8957" s="346"/>
      <c r="B8957" s="346"/>
      <c r="C8957" s="346"/>
      <c r="D8957" s="346"/>
      <c r="E8957" s="346"/>
      <c r="F8957" s="346"/>
      <c r="G8957" s="346"/>
      <c r="H8957" s="346"/>
      <c r="I8957" s="346"/>
      <c r="J8957" s="346"/>
      <c r="K8957" s="346"/>
      <c r="L8957" s="348"/>
      <c r="M8957" s="346"/>
      <c r="N8957" s="346"/>
    </row>
    <row r="8958" spans="1:14" ht="20.100000000000001" customHeight="1">
      <c r="A8958" s="346"/>
      <c r="B8958" s="346"/>
      <c r="C8958" s="346"/>
      <c r="D8958" s="346"/>
      <c r="E8958" s="346"/>
      <c r="F8958" s="346"/>
      <c r="G8958" s="346"/>
      <c r="H8958" s="346"/>
      <c r="I8958" s="346"/>
      <c r="J8958" s="346"/>
      <c r="K8958" s="346"/>
      <c r="L8958" s="348"/>
      <c r="M8958" s="346"/>
      <c r="N8958" s="346"/>
    </row>
    <row r="8959" spans="1:14" ht="20.100000000000001" customHeight="1">
      <c r="A8959" s="346"/>
      <c r="B8959" s="346"/>
      <c r="C8959" s="346"/>
      <c r="D8959" s="346"/>
      <c r="E8959" s="346"/>
      <c r="F8959" s="346"/>
      <c r="G8959" s="346"/>
      <c r="H8959" s="346"/>
      <c r="I8959" s="346"/>
      <c r="J8959" s="346"/>
      <c r="K8959" s="346"/>
      <c r="L8959" s="348"/>
      <c r="M8959" s="346"/>
      <c r="N8959" s="346"/>
    </row>
    <row r="8960" spans="1:14" ht="20.100000000000001" customHeight="1">
      <c r="A8960" s="346"/>
      <c r="B8960" s="346"/>
      <c r="C8960" s="346"/>
      <c r="D8960" s="346"/>
      <c r="E8960" s="346"/>
      <c r="F8960" s="346"/>
      <c r="G8960" s="346"/>
      <c r="H8960" s="346"/>
      <c r="I8960" s="346"/>
      <c r="J8960" s="346"/>
      <c r="K8960" s="346"/>
      <c r="L8960" s="348"/>
      <c r="M8960" s="346"/>
      <c r="N8960" s="346"/>
    </row>
    <row r="8961" spans="1:14" ht="20.100000000000001" customHeight="1">
      <c r="A8961" s="346"/>
      <c r="B8961" s="346"/>
      <c r="C8961" s="346"/>
      <c r="D8961" s="346"/>
      <c r="E8961" s="346"/>
      <c r="F8961" s="346"/>
      <c r="G8961" s="346"/>
      <c r="H8961" s="346"/>
      <c r="I8961" s="346"/>
      <c r="J8961" s="346"/>
      <c r="K8961" s="346"/>
      <c r="L8961" s="348"/>
      <c r="M8961" s="346"/>
      <c r="N8961" s="346"/>
    </row>
    <row r="8962" spans="1:14" ht="20.100000000000001" customHeight="1">
      <c r="A8962" s="346"/>
      <c r="B8962" s="346"/>
      <c r="C8962" s="346"/>
      <c r="D8962" s="346"/>
      <c r="E8962" s="346"/>
      <c r="F8962" s="346"/>
      <c r="G8962" s="346"/>
      <c r="H8962" s="346"/>
      <c r="I8962" s="346"/>
      <c r="J8962" s="346"/>
      <c r="K8962" s="346"/>
      <c r="L8962" s="348"/>
      <c r="M8962" s="346"/>
      <c r="N8962" s="346"/>
    </row>
    <row r="8963" spans="1:14" ht="20.100000000000001" customHeight="1">
      <c r="A8963" s="346"/>
      <c r="B8963" s="346"/>
      <c r="C8963" s="346"/>
      <c r="D8963" s="346"/>
      <c r="E8963" s="346"/>
      <c r="F8963" s="346"/>
      <c r="G8963" s="346"/>
      <c r="H8963" s="346"/>
      <c r="I8963" s="346"/>
      <c r="J8963" s="346"/>
      <c r="K8963" s="346"/>
      <c r="L8963" s="348"/>
      <c r="M8963" s="346"/>
      <c r="N8963" s="346"/>
    </row>
    <row r="8964" spans="1:14" ht="20.100000000000001" customHeight="1">
      <c r="A8964" s="346"/>
      <c r="B8964" s="346"/>
      <c r="C8964" s="346"/>
      <c r="D8964" s="346"/>
      <c r="E8964" s="346"/>
      <c r="F8964" s="346"/>
      <c r="G8964" s="346"/>
      <c r="H8964" s="346"/>
      <c r="I8964" s="346"/>
      <c r="J8964" s="346"/>
      <c r="K8964" s="346"/>
      <c r="L8964" s="348"/>
      <c r="M8964" s="346"/>
      <c r="N8964" s="346"/>
    </row>
    <row r="8965" spans="1:14" ht="20.100000000000001" customHeight="1">
      <c r="A8965" s="346"/>
      <c r="B8965" s="346"/>
      <c r="C8965" s="346"/>
      <c r="D8965" s="346"/>
      <c r="E8965" s="346"/>
      <c r="F8965" s="346"/>
      <c r="G8965" s="346"/>
      <c r="H8965" s="346"/>
      <c r="I8965" s="346"/>
      <c r="J8965" s="346"/>
      <c r="K8965" s="346"/>
      <c r="L8965" s="348"/>
      <c r="M8965" s="346"/>
      <c r="N8965" s="346"/>
    </row>
    <row r="8966" spans="1:14" ht="20.100000000000001" customHeight="1">
      <c r="A8966" s="346"/>
      <c r="B8966" s="346"/>
      <c r="C8966" s="346"/>
      <c r="D8966" s="346"/>
      <c r="E8966" s="346"/>
      <c r="F8966" s="346"/>
      <c r="G8966" s="346"/>
      <c r="H8966" s="346"/>
      <c r="I8966" s="346"/>
      <c r="J8966" s="346"/>
      <c r="K8966" s="346"/>
      <c r="L8966" s="348"/>
      <c r="M8966" s="346"/>
      <c r="N8966" s="346"/>
    </row>
    <row r="8967" spans="1:14" ht="20.100000000000001" customHeight="1">
      <c r="A8967" s="346"/>
      <c r="B8967" s="346"/>
      <c r="C8967" s="346"/>
      <c r="D8967" s="346"/>
      <c r="E8967" s="346"/>
      <c r="F8967" s="346"/>
      <c r="G8967" s="346"/>
      <c r="H8967" s="346"/>
      <c r="I8967" s="346"/>
      <c r="J8967" s="346"/>
      <c r="K8967" s="346"/>
      <c r="L8967" s="348"/>
      <c r="M8967" s="346"/>
      <c r="N8967" s="346"/>
    </row>
    <row r="8968" spans="1:14" ht="20.100000000000001" customHeight="1">
      <c r="A8968" s="346"/>
      <c r="B8968" s="346"/>
      <c r="C8968" s="346"/>
      <c r="D8968" s="346"/>
      <c r="E8968" s="346"/>
      <c r="F8968" s="346"/>
      <c r="G8968" s="346"/>
      <c r="H8968" s="346"/>
      <c r="I8968" s="346"/>
      <c r="J8968" s="346"/>
      <c r="K8968" s="346"/>
      <c r="L8968" s="348"/>
      <c r="M8968" s="346"/>
      <c r="N8968" s="346"/>
    </row>
    <row r="8969" spans="1:14" ht="20.100000000000001" customHeight="1">
      <c r="A8969" s="346"/>
      <c r="B8969" s="346"/>
      <c r="C8969" s="346"/>
      <c r="D8969" s="346"/>
      <c r="E8969" s="346"/>
      <c r="F8969" s="346"/>
      <c r="G8969" s="346"/>
      <c r="H8969" s="346"/>
      <c r="I8969" s="346"/>
      <c r="J8969" s="346"/>
      <c r="K8969" s="346"/>
      <c r="L8969" s="348"/>
      <c r="M8969" s="346"/>
      <c r="N8969" s="346"/>
    </row>
    <row r="8970" spans="1:14" ht="20.100000000000001" customHeight="1">
      <c r="A8970" s="346"/>
      <c r="B8970" s="346"/>
      <c r="C8970" s="346"/>
      <c r="D8970" s="346"/>
      <c r="E8970" s="346"/>
      <c r="F8970" s="346"/>
      <c r="G8970" s="346"/>
      <c r="H8970" s="346"/>
      <c r="I8970" s="346"/>
      <c r="J8970" s="346"/>
      <c r="K8970" s="346"/>
      <c r="L8970" s="348"/>
      <c r="M8970" s="346"/>
      <c r="N8970" s="346"/>
    </row>
    <row r="8971" spans="1:14" ht="20.100000000000001" customHeight="1">
      <c r="A8971" s="346"/>
      <c r="B8971" s="346"/>
      <c r="C8971" s="346"/>
      <c r="D8971" s="346"/>
      <c r="E8971" s="346"/>
      <c r="F8971" s="346"/>
      <c r="G8971" s="346"/>
      <c r="H8971" s="346"/>
      <c r="I8971" s="346"/>
      <c r="J8971" s="346"/>
      <c r="K8971" s="346"/>
      <c r="L8971" s="348"/>
      <c r="M8971" s="346"/>
      <c r="N8971" s="346"/>
    </row>
    <row r="8972" spans="1:14" ht="20.100000000000001" customHeight="1">
      <c r="A8972" s="346"/>
      <c r="B8972" s="346"/>
      <c r="C8972" s="346"/>
      <c r="D8972" s="346"/>
      <c r="E8972" s="346"/>
      <c r="F8972" s="346"/>
      <c r="G8972" s="346"/>
      <c r="H8972" s="346"/>
      <c r="I8972" s="346"/>
      <c r="J8972" s="346"/>
      <c r="K8972" s="346"/>
      <c r="L8972" s="348"/>
      <c r="M8972" s="346"/>
      <c r="N8972" s="346"/>
    </row>
    <row r="8973" spans="1:14" ht="20.100000000000001" customHeight="1">
      <c r="A8973" s="346"/>
      <c r="B8973" s="346"/>
      <c r="C8973" s="346"/>
      <c r="D8973" s="346"/>
      <c r="E8973" s="346"/>
      <c r="F8973" s="346"/>
      <c r="G8973" s="346"/>
      <c r="H8973" s="346"/>
      <c r="I8973" s="346"/>
      <c r="J8973" s="346"/>
      <c r="K8973" s="346"/>
      <c r="L8973" s="348"/>
      <c r="M8973" s="346"/>
      <c r="N8973" s="346"/>
    </row>
    <row r="8974" spans="1:14" ht="20.100000000000001" customHeight="1">
      <c r="A8974" s="346"/>
      <c r="B8974" s="346"/>
      <c r="C8974" s="346"/>
      <c r="D8974" s="346"/>
      <c r="E8974" s="346"/>
      <c r="F8974" s="346"/>
      <c r="G8974" s="346"/>
      <c r="H8974" s="346"/>
      <c r="I8974" s="346"/>
      <c r="J8974" s="346"/>
      <c r="K8974" s="346"/>
      <c r="L8974" s="348"/>
      <c r="M8974" s="346"/>
      <c r="N8974" s="346"/>
    </row>
    <row r="8975" spans="1:14" ht="20.100000000000001" customHeight="1">
      <c r="A8975" s="346"/>
      <c r="B8975" s="346"/>
      <c r="C8975" s="346"/>
      <c r="D8975" s="346"/>
      <c r="E8975" s="346"/>
      <c r="F8975" s="346"/>
      <c r="G8975" s="346"/>
      <c r="H8975" s="346"/>
      <c r="I8975" s="346"/>
      <c r="J8975" s="346"/>
      <c r="K8975" s="346"/>
      <c r="L8975" s="348"/>
      <c r="M8975" s="346"/>
      <c r="N8975" s="346"/>
    </row>
    <row r="8976" spans="1:14" ht="20.100000000000001" customHeight="1">
      <c r="A8976" s="346"/>
      <c r="B8976" s="346"/>
      <c r="C8976" s="346"/>
      <c r="D8976" s="346"/>
      <c r="E8976" s="346"/>
      <c r="F8976" s="346"/>
      <c r="G8976" s="346"/>
      <c r="H8976" s="346"/>
      <c r="I8976" s="346"/>
      <c r="J8976" s="346"/>
      <c r="K8976" s="346"/>
      <c r="L8976" s="348"/>
      <c r="M8976" s="346"/>
      <c r="N8976" s="346"/>
    </row>
    <row r="8977" spans="1:14" ht="20.100000000000001" customHeight="1">
      <c r="A8977" s="346"/>
      <c r="B8977" s="346"/>
      <c r="C8977" s="346"/>
      <c r="D8977" s="346"/>
      <c r="E8977" s="346"/>
      <c r="F8977" s="346"/>
      <c r="G8977" s="346"/>
      <c r="H8977" s="346"/>
      <c r="I8977" s="346"/>
      <c r="J8977" s="346"/>
      <c r="K8977" s="346"/>
      <c r="L8977" s="348"/>
      <c r="M8977" s="346"/>
      <c r="N8977" s="346"/>
    </row>
    <row r="8978" spans="1:14" ht="20.100000000000001" customHeight="1">
      <c r="A8978" s="346"/>
      <c r="B8978" s="346"/>
      <c r="C8978" s="346"/>
      <c r="D8978" s="346"/>
      <c r="E8978" s="346"/>
      <c r="F8978" s="346"/>
      <c r="G8978" s="346"/>
      <c r="H8978" s="346"/>
      <c r="I8978" s="346"/>
      <c r="J8978" s="346"/>
      <c r="K8978" s="346"/>
      <c r="L8978" s="348"/>
      <c r="M8978" s="346"/>
      <c r="N8978" s="346"/>
    </row>
    <row r="8979" spans="1:14" ht="20.100000000000001" customHeight="1">
      <c r="A8979" s="346"/>
      <c r="B8979" s="346"/>
      <c r="C8979" s="346"/>
      <c r="D8979" s="346"/>
      <c r="E8979" s="346"/>
      <c r="F8979" s="346"/>
      <c r="G8979" s="346"/>
      <c r="H8979" s="346"/>
      <c r="I8979" s="346"/>
      <c r="J8979" s="346"/>
      <c r="K8979" s="346"/>
      <c r="L8979" s="348"/>
      <c r="M8979" s="346"/>
      <c r="N8979" s="346"/>
    </row>
    <row r="8980" spans="1:14" ht="20.100000000000001" customHeight="1">
      <c r="A8980" s="346"/>
      <c r="B8980" s="346"/>
      <c r="C8980" s="346"/>
      <c r="D8980" s="346"/>
      <c r="E8980" s="346"/>
      <c r="F8980" s="346"/>
      <c r="G8980" s="346"/>
      <c r="H8980" s="346"/>
      <c r="I8980" s="346"/>
      <c r="J8980" s="346"/>
      <c r="K8980" s="346"/>
      <c r="L8980" s="348"/>
      <c r="M8980" s="346"/>
      <c r="N8980" s="346"/>
    </row>
    <row r="8981" spans="1:14" ht="20.100000000000001" customHeight="1">
      <c r="A8981" s="346"/>
      <c r="B8981" s="346"/>
      <c r="C8981" s="346"/>
      <c r="D8981" s="346"/>
      <c r="E8981" s="346"/>
      <c r="F8981" s="346"/>
      <c r="G8981" s="346"/>
      <c r="H8981" s="346"/>
      <c r="I8981" s="346"/>
      <c r="J8981" s="346"/>
      <c r="K8981" s="346"/>
      <c r="L8981" s="348"/>
      <c r="M8981" s="346"/>
      <c r="N8981" s="346"/>
    </row>
    <row r="8982" spans="1:14" ht="20.100000000000001" customHeight="1">
      <c r="A8982" s="346"/>
      <c r="B8982" s="346"/>
      <c r="C8982" s="346"/>
      <c r="D8982" s="346"/>
      <c r="E8982" s="346"/>
      <c r="F8982" s="346"/>
      <c r="G8982" s="346"/>
      <c r="H8982" s="346"/>
      <c r="I8982" s="346"/>
      <c r="J8982" s="346"/>
      <c r="K8982" s="346"/>
      <c r="L8982" s="348"/>
      <c r="M8982" s="346"/>
      <c r="N8982" s="346"/>
    </row>
    <row r="8983" spans="1:14" ht="20.100000000000001" customHeight="1">
      <c r="A8983" s="346"/>
      <c r="B8983" s="346"/>
      <c r="C8983" s="346"/>
      <c r="D8983" s="346"/>
      <c r="E8983" s="346"/>
      <c r="F8983" s="346"/>
      <c r="G8983" s="346"/>
      <c r="H8983" s="346"/>
      <c r="I8983" s="346"/>
      <c r="J8983" s="346"/>
      <c r="K8983" s="346"/>
      <c r="L8983" s="348"/>
      <c r="M8983" s="346"/>
      <c r="N8983" s="346"/>
    </row>
    <row r="8984" spans="1:14" ht="20.100000000000001" customHeight="1">
      <c r="A8984" s="346"/>
      <c r="B8984" s="346"/>
      <c r="C8984" s="346"/>
      <c r="D8984" s="346"/>
      <c r="E8984" s="346"/>
      <c r="F8984" s="346"/>
      <c r="G8984" s="346"/>
      <c r="H8984" s="346"/>
      <c r="I8984" s="346"/>
      <c r="J8984" s="346"/>
      <c r="K8984" s="346"/>
      <c r="L8984" s="348"/>
      <c r="M8984" s="346"/>
      <c r="N8984" s="346"/>
    </row>
    <row r="8985" spans="1:14" ht="20.100000000000001" customHeight="1">
      <c r="A8985" s="346"/>
      <c r="B8985" s="346"/>
      <c r="C8985" s="346"/>
      <c r="D8985" s="346"/>
      <c r="E8985" s="346"/>
      <c r="F8985" s="346"/>
      <c r="G8985" s="346"/>
      <c r="H8985" s="346"/>
      <c r="I8985" s="346"/>
      <c r="J8985" s="346"/>
      <c r="K8985" s="346"/>
      <c r="L8985" s="348"/>
      <c r="M8985" s="346"/>
      <c r="N8985" s="346"/>
    </row>
    <row r="8986" spans="1:14" ht="20.100000000000001" customHeight="1">
      <c r="A8986" s="346"/>
      <c r="B8986" s="346"/>
      <c r="C8986" s="346"/>
      <c r="D8986" s="346"/>
      <c r="E8986" s="346"/>
      <c r="F8986" s="346"/>
      <c r="G8986" s="346"/>
      <c r="H8986" s="346"/>
      <c r="I8986" s="346"/>
      <c r="J8986" s="346"/>
      <c r="K8986" s="346"/>
      <c r="L8986" s="348"/>
      <c r="M8986" s="346"/>
      <c r="N8986" s="346"/>
    </row>
    <row r="8987" spans="1:14" ht="20.100000000000001" customHeight="1">
      <c r="A8987" s="346"/>
      <c r="B8987" s="346"/>
      <c r="C8987" s="346"/>
      <c r="D8987" s="346"/>
      <c r="E8987" s="346"/>
      <c r="F8987" s="346"/>
      <c r="G8987" s="346"/>
      <c r="H8987" s="346"/>
      <c r="I8987" s="346"/>
      <c r="J8987" s="346"/>
      <c r="K8987" s="346"/>
      <c r="L8987" s="348"/>
      <c r="M8987" s="346"/>
      <c r="N8987" s="346"/>
    </row>
    <row r="8988" spans="1:14" ht="20.100000000000001" customHeight="1">
      <c r="A8988" s="346"/>
      <c r="B8988" s="346"/>
      <c r="C8988" s="346"/>
      <c r="D8988" s="346"/>
      <c r="E8988" s="346"/>
      <c r="F8988" s="346"/>
      <c r="G8988" s="346"/>
      <c r="H8988" s="346"/>
      <c r="I8988" s="346"/>
      <c r="J8988" s="346"/>
      <c r="K8988" s="346"/>
      <c r="L8988" s="348"/>
      <c r="M8988" s="346"/>
      <c r="N8988" s="346"/>
    </row>
    <row r="8989" spans="1:14" ht="20.100000000000001" customHeight="1">
      <c r="A8989" s="346"/>
      <c r="B8989" s="346"/>
      <c r="C8989" s="346"/>
      <c r="D8989" s="346"/>
      <c r="E8989" s="346"/>
      <c r="F8989" s="346"/>
      <c r="G8989" s="346"/>
      <c r="H8989" s="346"/>
      <c r="I8989" s="346"/>
      <c r="J8989" s="346"/>
      <c r="K8989" s="346"/>
      <c r="L8989" s="348"/>
      <c r="M8989" s="346"/>
      <c r="N8989" s="346"/>
    </row>
    <row r="8990" spans="1:14" ht="20.100000000000001" customHeight="1">
      <c r="A8990" s="346"/>
      <c r="B8990" s="346"/>
      <c r="C8990" s="346"/>
      <c r="D8990" s="346"/>
      <c r="E8990" s="346"/>
      <c r="F8990" s="346"/>
      <c r="G8990" s="346"/>
      <c r="H8990" s="346"/>
      <c r="I8990" s="346"/>
      <c r="J8990" s="346"/>
      <c r="K8990" s="346"/>
      <c r="L8990" s="348"/>
      <c r="M8990" s="346"/>
      <c r="N8990" s="346"/>
    </row>
    <row r="8991" spans="1:14" ht="20.100000000000001" customHeight="1">
      <c r="A8991" s="346"/>
      <c r="B8991" s="346"/>
      <c r="C8991" s="346"/>
      <c r="D8991" s="346"/>
      <c r="E8991" s="346"/>
      <c r="F8991" s="346"/>
      <c r="G8991" s="346"/>
      <c r="H8991" s="346"/>
      <c r="I8991" s="346"/>
      <c r="J8991" s="346"/>
      <c r="K8991" s="346"/>
      <c r="L8991" s="348"/>
      <c r="M8991" s="346"/>
      <c r="N8991" s="346"/>
    </row>
    <row r="8992" spans="1:14" ht="20.100000000000001" customHeight="1">
      <c r="A8992" s="346"/>
      <c r="B8992" s="346"/>
      <c r="C8992" s="346"/>
      <c r="D8992" s="346"/>
      <c r="E8992" s="346"/>
      <c r="F8992" s="346"/>
      <c r="G8992" s="346"/>
      <c r="H8992" s="346"/>
      <c r="I8992" s="346"/>
      <c r="J8992" s="346"/>
      <c r="K8992" s="346"/>
      <c r="L8992" s="348"/>
      <c r="M8992" s="346"/>
      <c r="N8992" s="346"/>
    </row>
    <row r="8993" spans="1:14" ht="20.100000000000001" customHeight="1">
      <c r="A8993" s="346"/>
      <c r="B8993" s="346"/>
      <c r="C8993" s="346"/>
      <c r="D8993" s="346"/>
      <c r="E8993" s="346"/>
      <c r="F8993" s="346"/>
      <c r="G8993" s="346"/>
      <c r="H8993" s="346"/>
      <c r="I8993" s="346"/>
      <c r="J8993" s="346"/>
      <c r="K8993" s="346"/>
      <c r="L8993" s="348"/>
      <c r="M8993" s="346"/>
      <c r="N8993" s="346"/>
    </row>
    <row r="8994" spans="1:14" ht="20.100000000000001" customHeight="1">
      <c r="A8994" s="346"/>
      <c r="B8994" s="346"/>
      <c r="C8994" s="346"/>
      <c r="D8994" s="346"/>
      <c r="E8994" s="346"/>
      <c r="F8994" s="346"/>
      <c r="G8994" s="346"/>
      <c r="H8994" s="346"/>
      <c r="I8994" s="346"/>
      <c r="J8994" s="346"/>
      <c r="K8994" s="346"/>
      <c r="L8994" s="348"/>
      <c r="M8994" s="346"/>
      <c r="N8994" s="346"/>
    </row>
    <row r="8995" spans="1:14" ht="20.100000000000001" customHeight="1">
      <c r="A8995" s="346"/>
      <c r="B8995" s="346"/>
      <c r="C8995" s="346"/>
      <c r="D8995" s="346"/>
      <c r="E8995" s="346"/>
      <c r="F8995" s="346"/>
      <c r="G8995" s="346"/>
      <c r="H8995" s="346"/>
      <c r="I8995" s="346"/>
      <c r="J8995" s="346"/>
      <c r="K8995" s="346"/>
      <c r="L8995" s="348"/>
      <c r="M8995" s="346"/>
      <c r="N8995" s="346"/>
    </row>
    <row r="8996" spans="1:14" ht="20.100000000000001" customHeight="1">
      <c r="A8996" s="346"/>
      <c r="B8996" s="346"/>
      <c r="C8996" s="346"/>
      <c r="D8996" s="346"/>
      <c r="E8996" s="346"/>
      <c r="F8996" s="346"/>
      <c r="G8996" s="346"/>
      <c r="H8996" s="346"/>
      <c r="I8996" s="346"/>
      <c r="J8996" s="346"/>
      <c r="K8996" s="346"/>
      <c r="L8996" s="348"/>
      <c r="M8996" s="346"/>
      <c r="N8996" s="346"/>
    </row>
    <row r="8997" spans="1:14" ht="20.100000000000001" customHeight="1">
      <c r="A8997" s="346"/>
      <c r="B8997" s="346"/>
      <c r="C8997" s="346"/>
      <c r="D8997" s="346"/>
      <c r="E8997" s="346"/>
      <c r="F8997" s="346"/>
      <c r="G8997" s="346"/>
      <c r="H8997" s="346"/>
      <c r="I8997" s="346"/>
      <c r="J8997" s="346"/>
      <c r="K8997" s="346"/>
      <c r="L8997" s="348"/>
      <c r="M8997" s="346"/>
      <c r="N8997" s="346"/>
    </row>
    <row r="8998" spans="1:14" ht="20.100000000000001" customHeight="1">
      <c r="A8998" s="346"/>
      <c r="B8998" s="346"/>
      <c r="C8998" s="346"/>
      <c r="D8998" s="346"/>
      <c r="E8998" s="346"/>
      <c r="F8998" s="346"/>
      <c r="G8998" s="346"/>
      <c r="H8998" s="346"/>
      <c r="I8998" s="346"/>
      <c r="J8998" s="346"/>
      <c r="K8998" s="346"/>
      <c r="L8998" s="348"/>
      <c r="M8998" s="346"/>
      <c r="N8998" s="346"/>
    </row>
    <row r="8999" spans="1:14" ht="20.100000000000001" customHeight="1">
      <c r="A8999" s="346"/>
      <c r="B8999" s="346"/>
      <c r="C8999" s="346"/>
      <c r="D8999" s="346"/>
      <c r="E8999" s="346"/>
      <c r="F8999" s="346"/>
      <c r="G8999" s="346"/>
      <c r="H8999" s="346"/>
      <c r="I8999" s="346"/>
      <c r="J8999" s="346"/>
      <c r="K8999" s="346"/>
      <c r="L8999" s="348"/>
      <c r="M8999" s="346"/>
      <c r="N8999" s="346"/>
    </row>
    <row r="9000" spans="1:14" ht="20.100000000000001" customHeight="1">
      <c r="A9000" s="346"/>
      <c r="B9000" s="346"/>
      <c r="C9000" s="346"/>
      <c r="D9000" s="346"/>
      <c r="E9000" s="346"/>
      <c r="F9000" s="346"/>
      <c r="G9000" s="346"/>
      <c r="H9000" s="346"/>
      <c r="I9000" s="346"/>
      <c r="J9000" s="346"/>
      <c r="K9000" s="346"/>
      <c r="L9000" s="348"/>
      <c r="M9000" s="346"/>
      <c r="N9000" s="346"/>
    </row>
    <row r="9001" spans="1:14" ht="20.100000000000001" customHeight="1">
      <c r="A9001" s="346"/>
      <c r="B9001" s="346"/>
      <c r="C9001" s="346"/>
      <c r="D9001" s="346"/>
      <c r="E9001" s="346"/>
      <c r="F9001" s="346"/>
      <c r="G9001" s="346"/>
      <c r="H9001" s="346"/>
      <c r="I9001" s="346"/>
      <c r="J9001" s="346"/>
      <c r="K9001" s="346"/>
      <c r="L9001" s="348"/>
      <c r="M9001" s="346"/>
      <c r="N9001" s="346"/>
    </row>
    <row r="9002" spans="1:14" ht="20.100000000000001" customHeight="1">
      <c r="A9002" s="346"/>
      <c r="B9002" s="346"/>
      <c r="C9002" s="346"/>
      <c r="D9002" s="346"/>
      <c r="E9002" s="346"/>
      <c r="F9002" s="346"/>
      <c r="G9002" s="346"/>
      <c r="H9002" s="346"/>
      <c r="I9002" s="346"/>
      <c r="J9002" s="346"/>
      <c r="K9002" s="346"/>
      <c r="L9002" s="348"/>
      <c r="M9002" s="346"/>
      <c r="N9002" s="346"/>
    </row>
    <row r="9003" spans="1:14" ht="20.100000000000001" customHeight="1">
      <c r="A9003" s="346"/>
      <c r="B9003" s="346"/>
      <c r="C9003" s="346"/>
      <c r="D9003" s="346"/>
      <c r="E9003" s="346"/>
      <c r="F9003" s="346"/>
      <c r="G9003" s="346"/>
      <c r="H9003" s="346"/>
      <c r="I9003" s="346"/>
      <c r="J9003" s="346"/>
      <c r="K9003" s="346"/>
      <c r="L9003" s="348"/>
      <c r="M9003" s="346"/>
      <c r="N9003" s="346"/>
    </row>
    <row r="9004" spans="1:14" ht="20.100000000000001" customHeight="1">
      <c r="A9004" s="346"/>
      <c r="B9004" s="346"/>
      <c r="C9004" s="346"/>
      <c r="D9004" s="346"/>
      <c r="E9004" s="346"/>
      <c r="F9004" s="346"/>
      <c r="G9004" s="346"/>
      <c r="H9004" s="346"/>
      <c r="I9004" s="346"/>
      <c r="J9004" s="346"/>
      <c r="K9004" s="346"/>
      <c r="L9004" s="348"/>
      <c r="M9004" s="346"/>
      <c r="N9004" s="346"/>
    </row>
    <row r="9005" spans="1:14" ht="20.100000000000001" customHeight="1">
      <c r="A9005" s="346"/>
      <c r="B9005" s="346"/>
      <c r="C9005" s="346"/>
      <c r="D9005" s="346"/>
      <c r="E9005" s="346"/>
      <c r="F9005" s="346"/>
      <c r="G9005" s="346"/>
      <c r="H9005" s="346"/>
      <c r="I9005" s="346"/>
      <c r="J9005" s="346"/>
      <c r="K9005" s="346"/>
      <c r="L9005" s="348"/>
      <c r="M9005" s="346"/>
      <c r="N9005" s="346"/>
    </row>
    <row r="9006" spans="1:14" ht="20.100000000000001" customHeight="1">
      <c r="A9006" s="346"/>
      <c r="B9006" s="346"/>
      <c r="C9006" s="346"/>
      <c r="D9006" s="346"/>
      <c r="E9006" s="346"/>
      <c r="F9006" s="346"/>
      <c r="G9006" s="346"/>
      <c r="H9006" s="346"/>
      <c r="I9006" s="346"/>
      <c r="J9006" s="346"/>
      <c r="K9006" s="346"/>
      <c r="L9006" s="348"/>
      <c r="M9006" s="346"/>
      <c r="N9006" s="346"/>
    </row>
    <row r="9007" spans="1:14" ht="20.100000000000001" customHeight="1">
      <c r="A9007" s="346"/>
      <c r="B9007" s="346"/>
      <c r="C9007" s="346"/>
      <c r="D9007" s="346"/>
      <c r="E9007" s="346"/>
      <c r="F9007" s="346"/>
      <c r="G9007" s="346"/>
      <c r="H9007" s="346"/>
      <c r="I9007" s="346"/>
      <c r="J9007" s="346"/>
      <c r="K9007" s="346"/>
      <c r="L9007" s="348"/>
      <c r="M9007" s="346"/>
      <c r="N9007" s="346"/>
    </row>
    <row r="9008" spans="1:14" ht="20.100000000000001" customHeight="1">
      <c r="A9008" s="346"/>
      <c r="B9008" s="346"/>
      <c r="C9008" s="346"/>
      <c r="D9008" s="346"/>
      <c r="E9008" s="346"/>
      <c r="F9008" s="346"/>
      <c r="G9008" s="346"/>
      <c r="H9008" s="346"/>
      <c r="I9008" s="346"/>
      <c r="J9008" s="346"/>
      <c r="K9008" s="346"/>
      <c r="L9008" s="348"/>
      <c r="M9008" s="346"/>
      <c r="N9008" s="346"/>
    </row>
    <row r="9009" spans="1:14" ht="20.100000000000001" customHeight="1">
      <c r="A9009" s="346"/>
      <c r="B9009" s="346"/>
      <c r="C9009" s="346"/>
      <c r="D9009" s="346"/>
      <c r="E9009" s="346"/>
      <c r="F9009" s="346"/>
      <c r="G9009" s="346"/>
      <c r="H9009" s="346"/>
      <c r="I9009" s="346"/>
      <c r="J9009" s="346"/>
      <c r="K9009" s="346"/>
      <c r="L9009" s="348"/>
      <c r="M9009" s="346"/>
      <c r="N9009" s="346"/>
    </row>
    <row r="9010" spans="1:14" ht="20.100000000000001" customHeight="1">
      <c r="A9010" s="346"/>
      <c r="B9010" s="346"/>
      <c r="C9010" s="346"/>
      <c r="D9010" s="346"/>
      <c r="E9010" s="346"/>
      <c r="F9010" s="346"/>
      <c r="G9010" s="346"/>
      <c r="H9010" s="346"/>
      <c r="I9010" s="346"/>
      <c r="J9010" s="346"/>
      <c r="K9010" s="346"/>
      <c r="L9010" s="348"/>
      <c r="M9010" s="346"/>
      <c r="N9010" s="346"/>
    </row>
    <row r="9011" spans="1:14" ht="20.100000000000001" customHeight="1">
      <c r="A9011" s="346"/>
      <c r="B9011" s="346"/>
      <c r="C9011" s="346"/>
      <c r="D9011" s="346"/>
      <c r="E9011" s="346"/>
      <c r="F9011" s="346"/>
      <c r="G9011" s="346"/>
      <c r="H9011" s="346"/>
      <c r="I9011" s="346"/>
      <c r="J9011" s="346"/>
      <c r="K9011" s="346"/>
      <c r="L9011" s="348"/>
      <c r="M9011" s="346"/>
      <c r="N9011" s="346"/>
    </row>
    <row r="9012" spans="1:14" ht="20.100000000000001" customHeight="1">
      <c r="A9012" s="346"/>
      <c r="B9012" s="346"/>
      <c r="C9012" s="346"/>
      <c r="D9012" s="346"/>
      <c r="E9012" s="346"/>
      <c r="F9012" s="346"/>
      <c r="G9012" s="346"/>
      <c r="H9012" s="346"/>
      <c r="I9012" s="346"/>
      <c r="J9012" s="346"/>
      <c r="K9012" s="346"/>
      <c r="L9012" s="348"/>
      <c r="M9012" s="346"/>
      <c r="N9012" s="346"/>
    </row>
    <row r="9013" spans="1:14" ht="20.100000000000001" customHeight="1">
      <c r="A9013" s="346"/>
      <c r="B9013" s="346"/>
      <c r="C9013" s="346"/>
      <c r="D9013" s="346"/>
      <c r="E9013" s="346"/>
      <c r="F9013" s="346"/>
      <c r="G9013" s="346"/>
      <c r="H9013" s="346"/>
      <c r="I9013" s="346"/>
      <c r="J9013" s="346"/>
      <c r="K9013" s="346"/>
      <c r="L9013" s="348"/>
      <c r="M9013" s="346"/>
      <c r="N9013" s="346"/>
    </row>
    <row r="9014" spans="1:14" ht="20.100000000000001" customHeight="1">
      <c r="A9014" s="346"/>
      <c r="B9014" s="346"/>
      <c r="C9014" s="346"/>
      <c r="D9014" s="346"/>
      <c r="E9014" s="346"/>
      <c r="F9014" s="346"/>
      <c r="G9014" s="346"/>
      <c r="H9014" s="346"/>
      <c r="I9014" s="346"/>
      <c r="J9014" s="346"/>
      <c r="K9014" s="346"/>
      <c r="L9014" s="348"/>
      <c r="M9014" s="346"/>
      <c r="N9014" s="346"/>
    </row>
    <row r="9015" spans="1:14" ht="20.100000000000001" customHeight="1">
      <c r="A9015" s="346"/>
      <c r="B9015" s="346"/>
      <c r="C9015" s="346"/>
      <c r="D9015" s="346"/>
      <c r="E9015" s="347"/>
      <c r="F9015" s="346"/>
      <c r="G9015" s="346"/>
      <c r="H9015" s="346"/>
      <c r="I9015" s="346"/>
      <c r="J9015" s="346"/>
      <c r="K9015" s="346"/>
      <c r="L9015" s="348"/>
      <c r="M9015" s="346"/>
      <c r="N9015" s="346"/>
    </row>
    <row r="9016" spans="1:14" ht="20.100000000000001" customHeight="1">
      <c r="A9016" s="346"/>
      <c r="B9016" s="346"/>
      <c r="C9016" s="346"/>
      <c r="D9016" s="346"/>
      <c r="E9016" s="347"/>
      <c r="F9016" s="346"/>
      <c r="G9016" s="346"/>
      <c r="H9016" s="346"/>
      <c r="I9016" s="346"/>
      <c r="J9016" s="346"/>
      <c r="K9016" s="346"/>
      <c r="L9016" s="348"/>
      <c r="M9016" s="346"/>
      <c r="N9016" s="346"/>
    </row>
    <row r="9017" spans="1:14" ht="20.100000000000001" customHeight="1">
      <c r="A9017" s="346"/>
      <c r="B9017" s="346"/>
      <c r="C9017" s="346"/>
      <c r="D9017" s="346"/>
      <c r="E9017" s="346"/>
      <c r="F9017" s="346"/>
      <c r="G9017" s="346"/>
      <c r="H9017" s="346"/>
      <c r="I9017" s="346"/>
      <c r="J9017" s="346"/>
      <c r="K9017" s="346"/>
      <c r="L9017" s="348"/>
      <c r="M9017" s="346"/>
      <c r="N9017" s="346"/>
    </row>
    <row r="9018" spans="1:14" ht="20.100000000000001" customHeight="1">
      <c r="A9018" s="346"/>
      <c r="B9018" s="346"/>
      <c r="C9018" s="346"/>
      <c r="D9018" s="346"/>
      <c r="E9018" s="346"/>
      <c r="F9018" s="346"/>
      <c r="G9018" s="346"/>
      <c r="H9018" s="346"/>
      <c r="I9018" s="346"/>
      <c r="J9018" s="346"/>
      <c r="K9018" s="346"/>
      <c r="L9018" s="348"/>
      <c r="M9018" s="346"/>
      <c r="N9018" s="346"/>
    </row>
    <row r="9019" spans="1:14" ht="20.100000000000001" customHeight="1">
      <c r="A9019" s="346"/>
      <c r="B9019" s="346"/>
      <c r="C9019" s="346"/>
      <c r="D9019" s="346"/>
      <c r="E9019" s="346"/>
      <c r="F9019" s="346"/>
      <c r="G9019" s="346"/>
      <c r="H9019" s="346"/>
      <c r="I9019" s="346"/>
      <c r="J9019" s="346"/>
      <c r="K9019" s="346"/>
      <c r="L9019" s="348"/>
      <c r="M9019" s="346"/>
      <c r="N9019" s="346"/>
    </row>
    <row r="9020" spans="1:14" ht="20.100000000000001" customHeight="1">
      <c r="A9020" s="346"/>
      <c r="B9020" s="346"/>
      <c r="C9020" s="346"/>
      <c r="D9020" s="346"/>
      <c r="E9020" s="346"/>
      <c r="F9020" s="346"/>
      <c r="G9020" s="346"/>
      <c r="H9020" s="346"/>
      <c r="I9020" s="346"/>
      <c r="J9020" s="346"/>
      <c r="K9020" s="346"/>
      <c r="L9020" s="348"/>
      <c r="M9020" s="346"/>
      <c r="N9020" s="346"/>
    </row>
    <row r="9021" spans="1:14" ht="20.100000000000001" customHeight="1">
      <c r="A9021" s="346"/>
      <c r="B9021" s="346"/>
      <c r="C9021" s="346"/>
      <c r="D9021" s="346"/>
      <c r="E9021" s="346"/>
      <c r="F9021" s="346"/>
      <c r="G9021" s="346"/>
      <c r="H9021" s="346"/>
      <c r="I9021" s="346"/>
      <c r="J9021" s="346"/>
      <c r="K9021" s="346"/>
      <c r="L9021" s="348"/>
      <c r="M9021" s="346"/>
      <c r="N9021" s="346"/>
    </row>
    <row r="9022" spans="1:14" ht="20.100000000000001" customHeight="1">
      <c r="A9022" s="346"/>
      <c r="B9022" s="346"/>
      <c r="C9022" s="346"/>
      <c r="D9022" s="346"/>
      <c r="E9022" s="346"/>
      <c r="F9022" s="346"/>
      <c r="G9022" s="346"/>
      <c r="H9022" s="346"/>
      <c r="I9022" s="346"/>
      <c r="J9022" s="346"/>
      <c r="K9022" s="346"/>
      <c r="L9022" s="348"/>
      <c r="M9022" s="346"/>
      <c r="N9022" s="346"/>
    </row>
    <row r="9023" spans="1:14" ht="20.100000000000001" customHeight="1">
      <c r="A9023" s="346"/>
      <c r="B9023" s="346"/>
      <c r="C9023" s="346"/>
      <c r="D9023" s="346"/>
      <c r="E9023" s="346"/>
      <c r="F9023" s="346"/>
      <c r="G9023" s="346"/>
      <c r="H9023" s="346"/>
      <c r="I9023" s="346"/>
      <c r="J9023" s="346"/>
      <c r="K9023" s="346"/>
      <c r="L9023" s="348"/>
      <c r="M9023" s="346"/>
      <c r="N9023" s="346"/>
    </row>
    <row r="9024" spans="1:14" ht="20.100000000000001" customHeight="1">
      <c r="A9024" s="346"/>
      <c r="B9024" s="346"/>
      <c r="C9024" s="346"/>
      <c r="D9024" s="346"/>
      <c r="E9024" s="346"/>
      <c r="F9024" s="346"/>
      <c r="G9024" s="346"/>
      <c r="H9024" s="346"/>
      <c r="I9024" s="346"/>
      <c r="J9024" s="346"/>
      <c r="K9024" s="346"/>
      <c r="L9024" s="348"/>
      <c r="M9024" s="346"/>
      <c r="N9024" s="346"/>
    </row>
    <row r="9025" spans="1:14" ht="20.100000000000001" customHeight="1">
      <c r="A9025" s="346"/>
      <c r="B9025" s="346"/>
      <c r="C9025" s="346"/>
      <c r="D9025" s="346"/>
      <c r="E9025" s="346"/>
      <c r="F9025" s="346"/>
      <c r="G9025" s="346"/>
      <c r="H9025" s="346"/>
      <c r="I9025" s="346"/>
      <c r="J9025" s="346"/>
      <c r="K9025" s="346"/>
      <c r="L9025" s="348"/>
      <c r="M9025" s="346"/>
      <c r="N9025" s="346"/>
    </row>
    <row r="9026" spans="1:14" ht="20.100000000000001" customHeight="1">
      <c r="A9026" s="346"/>
      <c r="B9026" s="346"/>
      <c r="C9026" s="346"/>
      <c r="D9026" s="346"/>
      <c r="E9026" s="346"/>
      <c r="F9026" s="346"/>
      <c r="G9026" s="346"/>
      <c r="H9026" s="346"/>
      <c r="I9026" s="346"/>
      <c r="J9026" s="346"/>
      <c r="K9026" s="346"/>
      <c r="L9026" s="348"/>
      <c r="M9026" s="346"/>
      <c r="N9026" s="346"/>
    </row>
    <row r="9027" spans="1:14" ht="20.100000000000001" customHeight="1">
      <c r="A9027" s="346"/>
      <c r="B9027" s="346"/>
      <c r="C9027" s="346"/>
      <c r="D9027" s="346"/>
      <c r="E9027" s="346"/>
      <c r="F9027" s="346"/>
      <c r="G9027" s="346"/>
      <c r="H9027" s="346"/>
      <c r="I9027" s="346"/>
      <c r="J9027" s="346"/>
      <c r="K9027" s="346"/>
      <c r="L9027" s="348"/>
      <c r="M9027" s="346"/>
      <c r="N9027" s="346"/>
    </row>
    <row r="9028" spans="1:14" ht="20.100000000000001" customHeight="1">
      <c r="A9028" s="346"/>
      <c r="B9028" s="346"/>
      <c r="C9028" s="346"/>
      <c r="D9028" s="346"/>
      <c r="E9028" s="346"/>
      <c r="F9028" s="346"/>
      <c r="G9028" s="346"/>
      <c r="H9028" s="346"/>
      <c r="I9028" s="346"/>
      <c r="J9028" s="346"/>
      <c r="K9028" s="346"/>
      <c r="L9028" s="348"/>
      <c r="M9028" s="346"/>
      <c r="N9028" s="346"/>
    </row>
    <row r="9029" spans="1:14" ht="20.100000000000001" customHeight="1">
      <c r="A9029" s="346"/>
      <c r="B9029" s="346"/>
      <c r="C9029" s="346"/>
      <c r="D9029" s="346"/>
      <c r="E9029" s="346"/>
      <c r="F9029" s="346"/>
      <c r="G9029" s="346"/>
      <c r="H9029" s="346"/>
      <c r="I9029" s="346"/>
      <c r="J9029" s="346"/>
      <c r="K9029" s="346"/>
      <c r="L9029" s="348"/>
      <c r="M9029" s="346"/>
      <c r="N9029" s="346"/>
    </row>
    <row r="9030" spans="1:14" ht="20.100000000000001" customHeight="1">
      <c r="A9030" s="346"/>
      <c r="B9030" s="346"/>
      <c r="C9030" s="346"/>
      <c r="D9030" s="346"/>
      <c r="E9030" s="346"/>
      <c r="F9030" s="346"/>
      <c r="G9030" s="346"/>
      <c r="H9030" s="346"/>
      <c r="I9030" s="346"/>
      <c r="J9030" s="346"/>
      <c r="K9030" s="346"/>
      <c r="L9030" s="348"/>
      <c r="M9030" s="346"/>
      <c r="N9030" s="346"/>
    </row>
    <row r="9031" spans="1:14" ht="20.100000000000001" customHeight="1">
      <c r="A9031" s="346"/>
      <c r="B9031" s="346"/>
      <c r="C9031" s="346"/>
      <c r="D9031" s="346"/>
      <c r="E9031" s="346"/>
      <c r="F9031" s="346"/>
      <c r="G9031" s="346"/>
      <c r="H9031" s="346"/>
      <c r="I9031" s="346"/>
      <c r="J9031" s="346"/>
      <c r="K9031" s="346"/>
      <c r="L9031" s="348"/>
      <c r="M9031" s="346"/>
      <c r="N9031" s="346"/>
    </row>
    <row r="9032" spans="1:14" ht="20.100000000000001" customHeight="1">
      <c r="A9032" s="346"/>
      <c r="B9032" s="346"/>
      <c r="C9032" s="346"/>
      <c r="D9032" s="346"/>
      <c r="E9032" s="346"/>
      <c r="F9032" s="346"/>
      <c r="G9032" s="346"/>
      <c r="H9032" s="346"/>
      <c r="I9032" s="346"/>
      <c r="J9032" s="346"/>
      <c r="K9032" s="346"/>
      <c r="L9032" s="348"/>
      <c r="M9032" s="346"/>
      <c r="N9032" s="346"/>
    </row>
    <row r="9033" spans="1:14" ht="20.100000000000001" customHeight="1">
      <c r="A9033" s="346"/>
      <c r="B9033" s="346"/>
      <c r="C9033" s="346"/>
      <c r="D9033" s="346"/>
      <c r="E9033" s="346"/>
      <c r="F9033" s="346"/>
      <c r="G9033" s="346"/>
      <c r="H9033" s="346"/>
      <c r="I9033" s="346"/>
      <c r="J9033" s="346"/>
      <c r="K9033" s="346"/>
      <c r="L9033" s="348"/>
      <c r="M9033" s="346"/>
      <c r="N9033" s="346"/>
    </row>
    <row r="9034" spans="1:14" ht="20.100000000000001" customHeight="1">
      <c r="A9034" s="346"/>
      <c r="B9034" s="346"/>
      <c r="C9034" s="346"/>
      <c r="D9034" s="346"/>
      <c r="E9034" s="346"/>
      <c r="F9034" s="346"/>
      <c r="G9034" s="346"/>
      <c r="H9034" s="346"/>
      <c r="I9034" s="346"/>
      <c r="J9034" s="346"/>
      <c r="K9034" s="346"/>
      <c r="L9034" s="348"/>
      <c r="M9034" s="346"/>
      <c r="N9034" s="346"/>
    </row>
    <row r="9035" spans="1:14" ht="20.100000000000001" customHeight="1">
      <c r="A9035" s="346"/>
      <c r="B9035" s="346"/>
      <c r="C9035" s="346"/>
      <c r="D9035" s="346"/>
      <c r="E9035" s="346"/>
      <c r="F9035" s="346"/>
      <c r="G9035" s="346"/>
      <c r="H9035" s="346"/>
      <c r="I9035" s="346"/>
      <c r="J9035" s="346"/>
      <c r="K9035" s="346"/>
      <c r="L9035" s="348"/>
      <c r="M9035" s="346"/>
      <c r="N9035" s="346"/>
    </row>
    <row r="9036" spans="1:14" ht="20.100000000000001" customHeight="1">
      <c r="A9036" s="346"/>
      <c r="B9036" s="346"/>
      <c r="C9036" s="346"/>
      <c r="D9036" s="346"/>
      <c r="E9036" s="346"/>
      <c r="F9036" s="346"/>
      <c r="G9036" s="346"/>
      <c r="H9036" s="346"/>
      <c r="I9036" s="346"/>
      <c r="J9036" s="346"/>
      <c r="K9036" s="346"/>
      <c r="L9036" s="348"/>
      <c r="M9036" s="346"/>
      <c r="N9036" s="346"/>
    </row>
    <row r="9037" spans="1:14" ht="20.100000000000001" customHeight="1">
      <c r="A9037" s="346"/>
      <c r="B9037" s="346"/>
      <c r="C9037" s="346"/>
      <c r="D9037" s="346"/>
      <c r="E9037" s="346"/>
      <c r="F9037" s="346"/>
      <c r="G9037" s="346"/>
      <c r="H9037" s="346"/>
      <c r="I9037" s="346"/>
      <c r="J9037" s="346"/>
      <c r="K9037" s="346"/>
      <c r="L9037" s="348"/>
      <c r="M9037" s="346"/>
      <c r="N9037" s="346"/>
    </row>
    <row r="9038" spans="1:14" ht="20.100000000000001" customHeight="1">
      <c r="A9038" s="346"/>
      <c r="B9038" s="346"/>
      <c r="C9038" s="346"/>
      <c r="D9038" s="346"/>
      <c r="E9038" s="346"/>
      <c r="F9038" s="346"/>
      <c r="G9038" s="346"/>
      <c r="H9038" s="346"/>
      <c r="I9038" s="346"/>
      <c r="J9038" s="346"/>
      <c r="K9038" s="346"/>
      <c r="L9038" s="348"/>
      <c r="M9038" s="346"/>
      <c r="N9038" s="346"/>
    </row>
    <row r="9039" spans="1:14" ht="20.100000000000001" customHeight="1">
      <c r="A9039" s="346"/>
      <c r="B9039" s="346"/>
      <c r="C9039" s="346"/>
      <c r="D9039" s="346"/>
      <c r="E9039" s="346"/>
      <c r="F9039" s="346"/>
      <c r="G9039" s="346"/>
      <c r="H9039" s="346"/>
      <c r="I9039" s="346"/>
      <c r="J9039" s="346"/>
      <c r="K9039" s="346"/>
      <c r="L9039" s="348"/>
      <c r="M9039" s="346"/>
      <c r="N9039" s="346"/>
    </row>
    <row r="9040" spans="1:14" ht="20.100000000000001" customHeight="1">
      <c r="A9040" s="346"/>
      <c r="B9040" s="346"/>
      <c r="C9040" s="346"/>
      <c r="D9040" s="346"/>
      <c r="E9040" s="346"/>
      <c r="F9040" s="346"/>
      <c r="G9040" s="346"/>
      <c r="H9040" s="346"/>
      <c r="I9040" s="346"/>
      <c r="J9040" s="346"/>
      <c r="K9040" s="346"/>
      <c r="L9040" s="348"/>
      <c r="M9040" s="346"/>
      <c r="N9040" s="346"/>
    </row>
    <row r="9041" spans="1:14" ht="20.100000000000001" customHeight="1">
      <c r="A9041" s="346"/>
      <c r="B9041" s="346"/>
      <c r="C9041" s="346"/>
      <c r="D9041" s="346"/>
      <c r="E9041" s="346"/>
      <c r="F9041" s="346"/>
      <c r="G9041" s="346"/>
      <c r="H9041" s="346"/>
      <c r="I9041" s="346"/>
      <c r="J9041" s="346"/>
      <c r="K9041" s="346"/>
      <c r="L9041" s="348"/>
      <c r="M9041" s="346"/>
      <c r="N9041" s="346"/>
    </row>
    <row r="9042" spans="1:14" ht="20.100000000000001" customHeight="1">
      <c r="A9042" s="346"/>
      <c r="B9042" s="346"/>
      <c r="C9042" s="346"/>
      <c r="D9042" s="346"/>
      <c r="E9042" s="346"/>
      <c r="F9042" s="346"/>
      <c r="G9042" s="346"/>
      <c r="H9042" s="346"/>
      <c r="I9042" s="346"/>
      <c r="J9042" s="346"/>
      <c r="K9042" s="346"/>
      <c r="L9042" s="348"/>
      <c r="M9042" s="346"/>
      <c r="N9042" s="346"/>
    </row>
    <row r="9043" spans="1:14" ht="20.100000000000001" customHeight="1">
      <c r="A9043" s="346"/>
      <c r="B9043" s="346"/>
      <c r="C9043" s="346"/>
      <c r="D9043" s="346"/>
      <c r="E9043" s="346"/>
      <c r="F9043" s="346"/>
      <c r="G9043" s="346"/>
      <c r="H9043" s="346"/>
      <c r="I9043" s="346"/>
      <c r="J9043" s="346"/>
      <c r="K9043" s="346"/>
      <c r="L9043" s="348"/>
      <c r="M9043" s="346"/>
      <c r="N9043" s="346"/>
    </row>
    <row r="9044" spans="1:14" ht="20.100000000000001" customHeight="1">
      <c r="A9044" s="346"/>
      <c r="B9044" s="346"/>
      <c r="C9044" s="346"/>
      <c r="D9044" s="346"/>
      <c r="E9044" s="346"/>
      <c r="F9044" s="346"/>
      <c r="G9044" s="346"/>
      <c r="H9044" s="346"/>
      <c r="I9044" s="346"/>
      <c r="J9044" s="346"/>
      <c r="K9044" s="346"/>
      <c r="L9044" s="348"/>
      <c r="M9044" s="346"/>
      <c r="N9044" s="346"/>
    </row>
    <row r="9045" spans="1:14" ht="20.100000000000001" customHeight="1">
      <c r="A9045" s="346"/>
      <c r="B9045" s="346"/>
      <c r="C9045" s="346"/>
      <c r="D9045" s="346"/>
      <c r="E9045" s="346"/>
      <c r="F9045" s="346"/>
      <c r="G9045" s="346"/>
      <c r="H9045" s="346"/>
      <c r="I9045" s="346"/>
      <c r="J9045" s="346"/>
      <c r="K9045" s="346"/>
      <c r="L9045" s="348"/>
      <c r="M9045" s="346"/>
      <c r="N9045" s="346"/>
    </row>
    <row r="9046" spans="1:14" ht="20.100000000000001" customHeight="1">
      <c r="A9046" s="346"/>
      <c r="B9046" s="346"/>
      <c r="C9046" s="346"/>
      <c r="D9046" s="346"/>
      <c r="E9046" s="346"/>
      <c r="F9046" s="346"/>
      <c r="G9046" s="346"/>
      <c r="H9046" s="346"/>
      <c r="I9046" s="346"/>
      <c r="J9046" s="346"/>
      <c r="K9046" s="346"/>
      <c r="L9046" s="348"/>
      <c r="M9046" s="346"/>
      <c r="N9046" s="346"/>
    </row>
    <row r="9047" spans="1:14" ht="20.100000000000001" customHeight="1">
      <c r="A9047" s="346"/>
      <c r="B9047" s="346"/>
      <c r="C9047" s="346"/>
      <c r="D9047" s="346"/>
      <c r="E9047" s="346"/>
      <c r="F9047" s="346"/>
      <c r="G9047" s="346"/>
      <c r="H9047" s="346"/>
      <c r="I9047" s="346"/>
      <c r="J9047" s="346"/>
      <c r="K9047" s="346"/>
      <c r="L9047" s="348"/>
      <c r="M9047" s="346"/>
      <c r="N9047" s="346"/>
    </row>
    <row r="9048" spans="1:14" ht="20.100000000000001" customHeight="1">
      <c r="A9048" s="346"/>
      <c r="B9048" s="346"/>
      <c r="C9048" s="346"/>
      <c r="D9048" s="346"/>
      <c r="E9048" s="346"/>
      <c r="F9048" s="346"/>
      <c r="G9048" s="346"/>
      <c r="H9048" s="346"/>
      <c r="I9048" s="346"/>
      <c r="J9048" s="346"/>
      <c r="K9048" s="346"/>
      <c r="L9048" s="348"/>
      <c r="M9048" s="346"/>
      <c r="N9048" s="346"/>
    </row>
    <row r="9049" spans="1:14" ht="20.100000000000001" customHeight="1">
      <c r="A9049" s="346"/>
      <c r="B9049" s="346"/>
      <c r="C9049" s="346"/>
      <c r="D9049" s="346"/>
      <c r="E9049" s="346"/>
      <c r="F9049" s="346"/>
      <c r="G9049" s="346"/>
      <c r="H9049" s="346"/>
      <c r="I9049" s="346"/>
      <c r="J9049" s="346"/>
      <c r="K9049" s="346"/>
      <c r="L9049" s="348"/>
      <c r="M9049" s="346"/>
      <c r="N9049" s="346"/>
    </row>
    <row r="9050" spans="1:14" ht="20.100000000000001" customHeight="1">
      <c r="A9050" s="346"/>
      <c r="B9050" s="346"/>
      <c r="C9050" s="346"/>
      <c r="D9050" s="346"/>
      <c r="E9050" s="346"/>
      <c r="F9050" s="346"/>
      <c r="G9050" s="346"/>
      <c r="H9050" s="346"/>
      <c r="I9050" s="346"/>
      <c r="J9050" s="346"/>
      <c r="K9050" s="346"/>
      <c r="L9050" s="348"/>
      <c r="M9050" s="346"/>
      <c r="N9050" s="346"/>
    </row>
    <row r="9051" spans="1:14" ht="20.100000000000001" customHeight="1">
      <c r="A9051" s="346"/>
      <c r="B9051" s="346"/>
      <c r="C9051" s="346"/>
      <c r="D9051" s="346"/>
      <c r="E9051" s="346"/>
      <c r="F9051" s="346"/>
      <c r="G9051" s="346"/>
      <c r="H9051" s="346"/>
      <c r="I9051" s="346"/>
      <c r="J9051" s="346"/>
      <c r="K9051" s="346"/>
      <c r="L9051" s="348"/>
      <c r="M9051" s="346"/>
      <c r="N9051" s="346"/>
    </row>
    <row r="9052" spans="1:14" ht="20.100000000000001" customHeight="1">
      <c r="A9052" s="346"/>
      <c r="B9052" s="346"/>
      <c r="C9052" s="346"/>
      <c r="D9052" s="346"/>
      <c r="E9052" s="346"/>
      <c r="F9052" s="346"/>
      <c r="G9052" s="346"/>
      <c r="H9052" s="346"/>
      <c r="I9052" s="346"/>
      <c r="J9052" s="346"/>
      <c r="K9052" s="346"/>
      <c r="L9052" s="348"/>
      <c r="M9052" s="346"/>
      <c r="N9052" s="346"/>
    </row>
    <row r="9053" spans="1:14" ht="20.100000000000001" customHeight="1">
      <c r="A9053" s="346"/>
      <c r="B9053" s="346"/>
      <c r="C9053" s="346"/>
      <c r="D9053" s="346"/>
      <c r="E9053" s="346"/>
      <c r="F9053" s="346"/>
      <c r="G9053" s="346"/>
      <c r="H9053" s="346"/>
      <c r="I9053" s="346"/>
      <c r="J9053" s="346"/>
      <c r="K9053" s="346"/>
      <c r="L9053" s="348"/>
      <c r="M9053" s="346"/>
      <c r="N9053" s="346"/>
    </row>
    <row r="9054" spans="1:14" ht="20.100000000000001" customHeight="1">
      <c r="A9054" s="346"/>
      <c r="B9054" s="346"/>
      <c r="C9054" s="346"/>
      <c r="D9054" s="346"/>
      <c r="E9054" s="346"/>
      <c r="F9054" s="346"/>
      <c r="G9054" s="346"/>
      <c r="H9054" s="346"/>
      <c r="I9054" s="346"/>
      <c r="J9054" s="346"/>
      <c r="K9054" s="346"/>
      <c r="L9054" s="348"/>
      <c r="M9054" s="346"/>
      <c r="N9054" s="346"/>
    </row>
    <row r="9055" spans="1:14" ht="20.100000000000001" customHeight="1">
      <c r="A9055" s="346"/>
      <c r="B9055" s="346"/>
      <c r="C9055" s="346"/>
      <c r="D9055" s="346"/>
      <c r="E9055" s="346"/>
      <c r="F9055" s="346"/>
      <c r="G9055" s="346"/>
      <c r="H9055" s="346"/>
      <c r="I9055" s="346"/>
      <c r="J9055" s="346"/>
      <c r="K9055" s="346"/>
      <c r="L9055" s="348"/>
      <c r="M9055" s="346"/>
      <c r="N9055" s="346"/>
    </row>
    <row r="9056" spans="1:14" ht="20.100000000000001" customHeight="1">
      <c r="A9056" s="346"/>
      <c r="B9056" s="346"/>
      <c r="C9056" s="346"/>
      <c r="D9056" s="346"/>
      <c r="E9056" s="346"/>
      <c r="F9056" s="346"/>
      <c r="G9056" s="346"/>
      <c r="H9056" s="346"/>
      <c r="I9056" s="346"/>
      <c r="J9056" s="346"/>
      <c r="K9056" s="346"/>
      <c r="L9056" s="348"/>
      <c r="M9056" s="346"/>
      <c r="N9056" s="346"/>
    </row>
    <row r="9057" spans="1:14" ht="20.100000000000001" customHeight="1">
      <c r="A9057" s="346"/>
      <c r="B9057" s="346"/>
      <c r="C9057" s="346"/>
      <c r="D9057" s="346"/>
      <c r="E9057" s="346"/>
      <c r="F9057" s="346"/>
      <c r="G9057" s="346"/>
      <c r="H9057" s="346"/>
      <c r="I9057" s="346"/>
      <c r="J9057" s="346"/>
      <c r="K9057" s="346"/>
      <c r="L9057" s="348"/>
      <c r="M9057" s="346"/>
      <c r="N9057" s="346"/>
    </row>
    <row r="9058" spans="1:14" ht="20.100000000000001" customHeight="1">
      <c r="A9058" s="346"/>
      <c r="B9058" s="346"/>
      <c r="C9058" s="346"/>
      <c r="D9058" s="346"/>
      <c r="E9058" s="346"/>
      <c r="F9058" s="346"/>
      <c r="G9058" s="346"/>
      <c r="H9058" s="346"/>
      <c r="I9058" s="346"/>
      <c r="J9058" s="346"/>
      <c r="K9058" s="346"/>
      <c r="L9058" s="348"/>
      <c r="M9058" s="346"/>
      <c r="N9058" s="346"/>
    </row>
    <row r="9059" spans="1:14" ht="20.100000000000001" customHeight="1">
      <c r="A9059" s="346"/>
      <c r="B9059" s="346"/>
      <c r="C9059" s="346"/>
      <c r="D9059" s="346"/>
      <c r="E9059" s="346"/>
      <c r="F9059" s="346"/>
      <c r="G9059" s="346"/>
      <c r="H9059" s="346"/>
      <c r="I9059" s="346"/>
      <c r="J9059" s="346"/>
      <c r="K9059" s="346"/>
      <c r="L9059" s="348"/>
      <c r="M9059" s="346"/>
      <c r="N9059" s="346"/>
    </row>
    <row r="9060" spans="1:14" ht="20.100000000000001" customHeight="1">
      <c r="A9060" s="346"/>
      <c r="B9060" s="346"/>
      <c r="C9060" s="346"/>
      <c r="D9060" s="346"/>
      <c r="E9060" s="346"/>
      <c r="F9060" s="346"/>
      <c r="G9060" s="346"/>
      <c r="H9060" s="346"/>
      <c r="I9060" s="346"/>
      <c r="J9060" s="346"/>
      <c r="K9060" s="346"/>
      <c r="L9060" s="348"/>
      <c r="M9060" s="346"/>
      <c r="N9060" s="346"/>
    </row>
    <row r="9061" spans="1:14" ht="20.100000000000001" customHeight="1">
      <c r="A9061" s="346"/>
      <c r="B9061" s="346"/>
      <c r="C9061" s="346"/>
      <c r="D9061" s="346"/>
      <c r="E9061" s="346"/>
      <c r="F9061" s="346"/>
      <c r="G9061" s="346"/>
      <c r="H9061" s="346"/>
      <c r="I9061" s="346"/>
      <c r="J9061" s="346"/>
      <c r="K9061" s="346"/>
      <c r="L9061" s="348"/>
      <c r="M9061" s="346"/>
      <c r="N9061" s="346"/>
    </row>
    <row r="9062" spans="1:14" ht="20.100000000000001" customHeight="1">
      <c r="A9062" s="346"/>
      <c r="B9062" s="346"/>
      <c r="C9062" s="346"/>
      <c r="D9062" s="346"/>
      <c r="E9062" s="346"/>
      <c r="F9062" s="346"/>
      <c r="G9062" s="346"/>
      <c r="H9062" s="346"/>
      <c r="I9062" s="346"/>
      <c r="J9062" s="346"/>
      <c r="K9062" s="346"/>
      <c r="L9062" s="348"/>
      <c r="M9062" s="346"/>
      <c r="N9062" s="346"/>
    </row>
    <row r="9063" spans="1:14" ht="20.100000000000001" customHeight="1">
      <c r="A9063" s="346"/>
      <c r="B9063" s="346"/>
      <c r="C9063" s="346"/>
      <c r="D9063" s="346"/>
      <c r="E9063" s="346"/>
      <c r="F9063" s="346"/>
      <c r="G9063" s="346"/>
      <c r="H9063" s="346"/>
      <c r="I9063" s="346"/>
      <c r="J9063" s="346"/>
      <c r="K9063" s="346"/>
      <c r="L9063" s="348"/>
      <c r="M9063" s="346"/>
      <c r="N9063" s="346"/>
    </row>
    <row r="9064" spans="1:14" ht="20.100000000000001" customHeight="1">
      <c r="A9064" s="346"/>
      <c r="B9064" s="346"/>
      <c r="C9064" s="346"/>
      <c r="D9064" s="346"/>
      <c r="E9064" s="346"/>
      <c r="F9064" s="346"/>
      <c r="G9064" s="346"/>
      <c r="H9064" s="346"/>
      <c r="I9064" s="346"/>
      <c r="J9064" s="346"/>
      <c r="K9064" s="346"/>
      <c r="L9064" s="348"/>
      <c r="M9064" s="346"/>
      <c r="N9064" s="346"/>
    </row>
    <row r="9065" spans="1:14" ht="20.100000000000001" customHeight="1">
      <c r="A9065" s="346"/>
      <c r="B9065" s="346"/>
      <c r="C9065" s="346"/>
      <c r="D9065" s="346"/>
      <c r="E9065" s="346"/>
      <c r="F9065" s="346"/>
      <c r="G9065" s="346"/>
      <c r="H9065" s="346"/>
      <c r="I9065" s="346"/>
      <c r="J9065" s="346"/>
      <c r="K9065" s="346"/>
      <c r="L9065" s="348"/>
      <c r="M9065" s="346"/>
      <c r="N9065" s="346"/>
    </row>
    <row r="9066" spans="1:14" ht="20.100000000000001" customHeight="1">
      <c r="A9066" s="346"/>
      <c r="B9066" s="346"/>
      <c r="C9066" s="346"/>
      <c r="D9066" s="346"/>
      <c r="E9066" s="347"/>
      <c r="F9066" s="346"/>
      <c r="G9066" s="346"/>
      <c r="H9066" s="346"/>
      <c r="I9066" s="346"/>
      <c r="J9066" s="346"/>
      <c r="K9066" s="346"/>
      <c r="L9066" s="348"/>
      <c r="M9066" s="346"/>
      <c r="N9066" s="346"/>
    </row>
    <row r="9067" spans="1:14" ht="20.100000000000001" customHeight="1">
      <c r="A9067" s="346"/>
      <c r="B9067" s="346"/>
      <c r="C9067" s="346"/>
      <c r="D9067" s="346"/>
      <c r="E9067" s="346"/>
      <c r="F9067" s="346"/>
      <c r="G9067" s="346"/>
      <c r="H9067" s="346"/>
      <c r="I9067" s="346"/>
      <c r="J9067" s="346"/>
      <c r="K9067" s="346"/>
      <c r="L9067" s="348"/>
      <c r="M9067" s="346"/>
      <c r="N9067" s="346"/>
    </row>
    <row r="9068" spans="1:14" ht="20.100000000000001" customHeight="1">
      <c r="A9068" s="346"/>
      <c r="B9068" s="346"/>
      <c r="C9068" s="346"/>
      <c r="D9068" s="346"/>
      <c r="E9068" s="346"/>
      <c r="F9068" s="346"/>
      <c r="G9068" s="346"/>
      <c r="H9068" s="346"/>
      <c r="I9068" s="346"/>
      <c r="J9068" s="346"/>
      <c r="K9068" s="346"/>
      <c r="L9068" s="348"/>
      <c r="M9068" s="346"/>
      <c r="N9068" s="346"/>
    </row>
    <row r="9069" spans="1:14" ht="20.100000000000001" customHeight="1">
      <c r="A9069" s="346"/>
      <c r="B9069" s="346"/>
      <c r="C9069" s="346"/>
      <c r="D9069" s="346"/>
      <c r="E9069" s="346"/>
      <c r="F9069" s="346"/>
      <c r="G9069" s="346"/>
      <c r="H9069" s="346"/>
      <c r="I9069" s="346"/>
      <c r="J9069" s="346"/>
      <c r="K9069" s="346"/>
      <c r="L9069" s="348"/>
      <c r="M9069" s="346"/>
      <c r="N9069" s="346"/>
    </row>
    <row r="9070" spans="1:14" ht="20.100000000000001" customHeight="1">
      <c r="A9070" s="346"/>
      <c r="B9070" s="346"/>
      <c r="C9070" s="346"/>
      <c r="D9070" s="346"/>
      <c r="E9070" s="346"/>
      <c r="F9070" s="346"/>
      <c r="G9070" s="346"/>
      <c r="H9070" s="346"/>
      <c r="I9070" s="346"/>
      <c r="J9070" s="346"/>
      <c r="K9070" s="346"/>
      <c r="L9070" s="348"/>
      <c r="M9070" s="346"/>
      <c r="N9070" s="346"/>
    </row>
    <row r="9071" spans="1:14" ht="20.100000000000001" customHeight="1">
      <c r="A9071" s="346"/>
      <c r="B9071" s="346"/>
      <c r="C9071" s="346"/>
      <c r="D9071" s="346"/>
      <c r="E9071" s="346"/>
      <c r="F9071" s="346"/>
      <c r="G9071" s="346"/>
      <c r="H9071" s="346"/>
      <c r="I9071" s="346"/>
      <c r="J9071" s="346"/>
      <c r="K9071" s="346"/>
      <c r="L9071" s="348"/>
      <c r="M9071" s="346"/>
      <c r="N9071" s="346"/>
    </row>
    <row r="9072" spans="1:14" ht="20.100000000000001" customHeight="1">
      <c r="A9072" s="346"/>
      <c r="B9072" s="346"/>
      <c r="C9072" s="346"/>
      <c r="D9072" s="346"/>
      <c r="E9072" s="346"/>
      <c r="F9072" s="346"/>
      <c r="G9072" s="346"/>
      <c r="H9072" s="346"/>
      <c r="I9072" s="346"/>
      <c r="J9072" s="346"/>
      <c r="K9072" s="346"/>
      <c r="L9072" s="348"/>
      <c r="M9072" s="346"/>
      <c r="N9072" s="346"/>
    </row>
    <row r="9073" spans="1:14" ht="20.100000000000001" customHeight="1">
      <c r="A9073" s="346"/>
      <c r="B9073" s="346"/>
      <c r="C9073" s="346"/>
      <c r="D9073" s="346"/>
      <c r="E9073" s="346"/>
      <c r="F9073" s="346"/>
      <c r="G9073" s="346"/>
      <c r="H9073" s="346"/>
      <c r="I9073" s="346"/>
      <c r="J9073" s="346"/>
      <c r="K9073" s="346"/>
      <c r="L9073" s="348"/>
      <c r="M9073" s="346"/>
      <c r="N9073" s="346"/>
    </row>
    <row r="9074" spans="1:14" ht="20.100000000000001" customHeight="1">
      <c r="A9074" s="346"/>
      <c r="B9074" s="346"/>
      <c r="C9074" s="346"/>
      <c r="D9074" s="346"/>
      <c r="E9074" s="346"/>
      <c r="F9074" s="346"/>
      <c r="G9074" s="346"/>
      <c r="H9074" s="346"/>
      <c r="I9074" s="346"/>
      <c r="J9074" s="346"/>
      <c r="K9074" s="346"/>
      <c r="L9074" s="348"/>
      <c r="M9074" s="346"/>
      <c r="N9074" s="346"/>
    </row>
    <row r="9075" spans="1:14" ht="20.100000000000001" customHeight="1">
      <c r="A9075" s="346"/>
      <c r="B9075" s="346"/>
      <c r="C9075" s="346"/>
      <c r="D9075" s="346"/>
      <c r="E9075" s="346"/>
      <c r="F9075" s="346"/>
      <c r="G9075" s="346"/>
      <c r="H9075" s="346"/>
      <c r="I9075" s="346"/>
      <c r="J9075" s="346"/>
      <c r="K9075" s="346"/>
      <c r="L9075" s="348"/>
      <c r="M9075" s="346"/>
      <c r="N9075" s="346"/>
    </row>
    <row r="9076" spans="1:14" ht="20.100000000000001" customHeight="1">
      <c r="A9076" s="346"/>
      <c r="B9076" s="346"/>
      <c r="C9076" s="346"/>
      <c r="D9076" s="346"/>
      <c r="E9076" s="346"/>
      <c r="F9076" s="346"/>
      <c r="G9076" s="346"/>
      <c r="H9076" s="346"/>
      <c r="I9076" s="346"/>
      <c r="J9076" s="346"/>
      <c r="K9076" s="346"/>
      <c r="L9076" s="348"/>
      <c r="M9076" s="346"/>
      <c r="N9076" s="346"/>
    </row>
    <row r="9077" spans="1:14" ht="20.100000000000001" customHeight="1">
      <c r="A9077" s="346"/>
      <c r="B9077" s="346"/>
      <c r="C9077" s="346"/>
      <c r="D9077" s="346"/>
      <c r="E9077" s="346"/>
      <c r="F9077" s="346"/>
      <c r="G9077" s="346"/>
      <c r="H9077" s="346"/>
      <c r="I9077" s="346"/>
      <c r="J9077" s="346"/>
      <c r="K9077" s="346"/>
      <c r="L9077" s="348"/>
      <c r="M9077" s="346"/>
      <c r="N9077" s="346"/>
    </row>
    <row r="9078" spans="1:14" ht="20.100000000000001" customHeight="1">
      <c r="A9078" s="346"/>
      <c r="B9078" s="346"/>
      <c r="C9078" s="346"/>
      <c r="D9078" s="346"/>
      <c r="E9078" s="346"/>
      <c r="F9078" s="346"/>
      <c r="G9078" s="346"/>
      <c r="H9078" s="346"/>
      <c r="I9078" s="346"/>
      <c r="J9078" s="346"/>
      <c r="K9078" s="346"/>
      <c r="L9078" s="348"/>
      <c r="M9078" s="346"/>
      <c r="N9078" s="346"/>
    </row>
    <row r="9079" spans="1:14" ht="20.100000000000001" customHeight="1">
      <c r="A9079" s="346"/>
      <c r="B9079" s="346"/>
      <c r="C9079" s="346"/>
      <c r="D9079" s="346"/>
      <c r="E9079" s="346"/>
      <c r="F9079" s="346"/>
      <c r="G9079" s="346"/>
      <c r="H9079" s="346"/>
      <c r="I9079" s="346"/>
      <c r="J9079" s="346"/>
      <c r="K9079" s="346"/>
      <c r="L9079" s="348"/>
      <c r="M9079" s="346"/>
      <c r="N9079" s="346"/>
    </row>
    <row r="9080" spans="1:14" ht="20.100000000000001" customHeight="1">
      <c r="A9080" s="346"/>
      <c r="B9080" s="346"/>
      <c r="C9080" s="346"/>
      <c r="D9080" s="346"/>
      <c r="E9080" s="346"/>
      <c r="F9080" s="346"/>
      <c r="G9080" s="346"/>
      <c r="H9080" s="346"/>
      <c r="I9080" s="346"/>
      <c r="J9080" s="346"/>
      <c r="K9080" s="346"/>
      <c r="L9080" s="348"/>
      <c r="M9080" s="346"/>
      <c r="N9080" s="346"/>
    </row>
    <row r="9081" spans="1:14" ht="20.100000000000001" customHeight="1">
      <c r="A9081" s="346"/>
      <c r="B9081" s="346"/>
      <c r="C9081" s="346"/>
      <c r="D9081" s="346"/>
      <c r="E9081" s="347"/>
      <c r="F9081" s="346"/>
      <c r="G9081" s="346"/>
      <c r="H9081" s="346"/>
      <c r="I9081" s="346"/>
      <c r="J9081" s="346"/>
      <c r="K9081" s="346"/>
      <c r="L9081" s="348"/>
      <c r="M9081" s="346"/>
      <c r="N9081" s="346"/>
    </row>
    <row r="9082" spans="1:14" ht="20.100000000000001" customHeight="1">
      <c r="A9082" s="346"/>
      <c r="B9082" s="346"/>
      <c r="C9082" s="346"/>
      <c r="D9082" s="346"/>
      <c r="E9082" s="347"/>
      <c r="F9082" s="346"/>
      <c r="G9082" s="346"/>
      <c r="H9082" s="346"/>
      <c r="I9082" s="346"/>
      <c r="J9082" s="346"/>
      <c r="K9082" s="346"/>
      <c r="L9082" s="348"/>
      <c r="M9082" s="346"/>
      <c r="N9082" s="346"/>
    </row>
    <row r="9083" spans="1:14" ht="20.100000000000001" customHeight="1">
      <c r="A9083" s="346"/>
      <c r="B9083" s="346"/>
      <c r="C9083" s="346"/>
      <c r="D9083" s="346"/>
      <c r="E9083" s="346"/>
      <c r="F9083" s="346"/>
      <c r="G9083" s="346"/>
      <c r="H9083" s="346"/>
      <c r="I9083" s="346"/>
      <c r="J9083" s="346"/>
      <c r="K9083" s="346"/>
      <c r="L9083" s="348"/>
      <c r="M9083" s="346"/>
      <c r="N9083" s="346"/>
    </row>
    <row r="9084" spans="1:14" ht="20.100000000000001" customHeight="1">
      <c r="A9084" s="346"/>
      <c r="B9084" s="346"/>
      <c r="C9084" s="346"/>
      <c r="D9084" s="346"/>
      <c r="E9084" s="346"/>
      <c r="F9084" s="346"/>
      <c r="G9084" s="346"/>
      <c r="H9084" s="346"/>
      <c r="I9084" s="346"/>
      <c r="J9084" s="346"/>
      <c r="K9084" s="346"/>
      <c r="L9084" s="348"/>
      <c r="M9084" s="346"/>
      <c r="N9084" s="346"/>
    </row>
    <row r="9085" spans="1:14" ht="20.100000000000001" customHeight="1">
      <c r="A9085" s="346"/>
      <c r="B9085" s="346"/>
      <c r="C9085" s="346"/>
      <c r="D9085" s="346"/>
      <c r="E9085" s="346"/>
      <c r="F9085" s="346"/>
      <c r="G9085" s="346"/>
      <c r="H9085" s="346"/>
      <c r="I9085" s="346"/>
      <c r="J9085" s="346"/>
      <c r="K9085" s="346"/>
      <c r="L9085" s="348"/>
      <c r="M9085" s="346"/>
      <c r="N9085" s="346"/>
    </row>
    <row r="9086" spans="1:14" ht="20.100000000000001" customHeight="1">
      <c r="A9086" s="346"/>
      <c r="B9086" s="346"/>
      <c r="C9086" s="346"/>
      <c r="D9086" s="346"/>
      <c r="E9086" s="346"/>
      <c r="F9086" s="346"/>
      <c r="G9086" s="346"/>
      <c r="H9086" s="346"/>
      <c r="I9086" s="346"/>
      <c r="J9086" s="346"/>
      <c r="K9086" s="346"/>
      <c r="L9086" s="348"/>
      <c r="M9086" s="346"/>
      <c r="N9086" s="346"/>
    </row>
    <row r="9087" spans="1:14" ht="20.100000000000001" customHeight="1">
      <c r="A9087" s="346"/>
      <c r="B9087" s="346"/>
      <c r="C9087" s="346"/>
      <c r="D9087" s="346"/>
      <c r="E9087" s="346"/>
      <c r="F9087" s="346"/>
      <c r="G9087" s="346"/>
      <c r="H9087" s="346"/>
      <c r="I9087" s="346"/>
      <c r="J9087" s="346"/>
      <c r="K9087" s="346"/>
      <c r="L9087" s="348"/>
      <c r="M9087" s="346"/>
      <c r="N9087" s="346"/>
    </row>
    <row r="9088" spans="1:14" ht="20.100000000000001" customHeight="1">
      <c r="A9088" s="346"/>
      <c r="B9088" s="346"/>
      <c r="C9088" s="346"/>
      <c r="D9088" s="346"/>
      <c r="E9088" s="346"/>
      <c r="F9088" s="346"/>
      <c r="G9088" s="346"/>
      <c r="H9088" s="346"/>
      <c r="I9088" s="346"/>
      <c r="J9088" s="346"/>
      <c r="K9088" s="346"/>
      <c r="L9088" s="348"/>
      <c r="M9088" s="346"/>
      <c r="N9088" s="346"/>
    </row>
    <row r="9089" spans="1:14" ht="20.100000000000001" customHeight="1">
      <c r="A9089" s="346"/>
      <c r="B9089" s="346"/>
      <c r="C9089" s="346"/>
      <c r="D9089" s="346"/>
      <c r="E9089" s="346"/>
      <c r="F9089" s="346"/>
      <c r="G9089" s="346"/>
      <c r="H9089" s="346"/>
      <c r="I9089" s="346"/>
      <c r="J9089" s="346"/>
      <c r="K9089" s="346"/>
      <c r="L9089" s="348"/>
      <c r="M9089" s="346"/>
      <c r="N9089" s="346"/>
    </row>
    <row r="9090" spans="1:14" ht="20.100000000000001" customHeight="1">
      <c r="A9090" s="346"/>
      <c r="B9090" s="346"/>
      <c r="C9090" s="346"/>
      <c r="D9090" s="346"/>
      <c r="E9090" s="346"/>
      <c r="F9090" s="346"/>
      <c r="G9090" s="346"/>
      <c r="H9090" s="346"/>
      <c r="I9090" s="346"/>
      <c r="J9090" s="346"/>
      <c r="K9090" s="346"/>
      <c r="L9090" s="348"/>
      <c r="M9090" s="346"/>
      <c r="N9090" s="346"/>
    </row>
    <row r="9091" spans="1:14" ht="20.100000000000001" customHeight="1">
      <c r="A9091" s="346"/>
      <c r="B9091" s="346"/>
      <c r="C9091" s="346"/>
      <c r="D9091" s="346"/>
      <c r="E9091" s="346"/>
      <c r="F9091" s="346"/>
      <c r="G9091" s="346"/>
      <c r="H9091" s="346"/>
      <c r="I9091" s="346"/>
      <c r="J9091" s="346"/>
      <c r="K9091" s="346"/>
      <c r="L9091" s="348"/>
      <c r="M9091" s="346"/>
      <c r="N9091" s="346"/>
    </row>
    <row r="9092" spans="1:14" ht="20.100000000000001" customHeight="1">
      <c r="A9092" s="346"/>
      <c r="B9092" s="346"/>
      <c r="C9092" s="346"/>
      <c r="D9092" s="346"/>
      <c r="E9092" s="348"/>
      <c r="F9092" s="346"/>
      <c r="G9092" s="346"/>
      <c r="H9092" s="346"/>
      <c r="I9092" s="346"/>
      <c r="J9092" s="346"/>
      <c r="K9092" s="346"/>
      <c r="L9092" s="348"/>
      <c r="M9092" s="346"/>
      <c r="N9092" s="346"/>
    </row>
    <row r="9093" spans="1:14" ht="20.100000000000001" customHeight="1">
      <c r="A9093" s="346"/>
      <c r="B9093" s="346"/>
      <c r="C9093" s="346"/>
      <c r="D9093" s="346"/>
      <c r="E9093" s="346"/>
      <c r="F9093" s="346"/>
      <c r="G9093" s="346"/>
      <c r="H9093" s="346"/>
      <c r="I9093" s="346"/>
      <c r="J9093" s="346"/>
      <c r="K9093" s="346"/>
      <c r="L9093" s="348"/>
      <c r="M9093" s="346"/>
      <c r="N9093" s="346"/>
    </row>
    <row r="9094" spans="1:14" ht="20.100000000000001" customHeight="1">
      <c r="A9094" s="346"/>
      <c r="B9094" s="346"/>
      <c r="C9094" s="346"/>
      <c r="D9094" s="346"/>
      <c r="E9094" s="346"/>
      <c r="F9094" s="346"/>
      <c r="G9094" s="346"/>
      <c r="H9094" s="346"/>
      <c r="I9094" s="346"/>
      <c r="J9094" s="346"/>
      <c r="K9094" s="346"/>
      <c r="L9094" s="348"/>
      <c r="M9094" s="346"/>
      <c r="N9094" s="346"/>
    </row>
    <row r="9095" spans="1:14" ht="20.100000000000001" customHeight="1">
      <c r="A9095" s="346"/>
      <c r="B9095" s="346"/>
      <c r="C9095" s="346"/>
      <c r="D9095" s="346"/>
      <c r="E9095" s="346"/>
      <c r="F9095" s="346"/>
      <c r="G9095" s="346"/>
      <c r="H9095" s="346"/>
      <c r="I9095" s="346"/>
      <c r="J9095" s="346"/>
      <c r="K9095" s="346"/>
      <c r="L9095" s="348"/>
      <c r="M9095" s="346"/>
      <c r="N9095" s="346"/>
    </row>
    <row r="9096" spans="1:14" ht="20.100000000000001" customHeight="1">
      <c r="A9096" s="346"/>
      <c r="B9096" s="346"/>
      <c r="C9096" s="346"/>
      <c r="D9096" s="346"/>
      <c r="E9096" s="347"/>
      <c r="F9096" s="346"/>
      <c r="G9096" s="346"/>
      <c r="H9096" s="346"/>
      <c r="I9096" s="346"/>
      <c r="J9096" s="346"/>
      <c r="K9096" s="346"/>
      <c r="L9096" s="348"/>
      <c r="M9096" s="346"/>
      <c r="N9096" s="346"/>
    </row>
    <row r="9097" spans="1:14" ht="20.100000000000001" customHeight="1">
      <c r="A9097" s="346"/>
      <c r="B9097" s="346"/>
      <c r="C9097" s="346"/>
      <c r="D9097" s="346"/>
      <c r="E9097" s="347"/>
      <c r="F9097" s="346"/>
      <c r="G9097" s="346"/>
      <c r="H9097" s="346"/>
      <c r="I9097" s="346"/>
      <c r="J9097" s="346"/>
      <c r="K9097" s="346"/>
      <c r="L9097" s="348"/>
      <c r="M9097" s="346"/>
      <c r="N9097" s="346"/>
    </row>
    <row r="9098" spans="1:14" ht="20.100000000000001" customHeight="1">
      <c r="A9098" s="346"/>
      <c r="B9098" s="346"/>
      <c r="C9098" s="346"/>
      <c r="D9098" s="346"/>
      <c r="E9098" s="347"/>
      <c r="F9098" s="346"/>
      <c r="G9098" s="346"/>
      <c r="H9098" s="346"/>
      <c r="I9098" s="346"/>
      <c r="J9098" s="346"/>
      <c r="K9098" s="346"/>
      <c r="L9098" s="348"/>
      <c r="M9098" s="346"/>
      <c r="N9098" s="346"/>
    </row>
    <row r="9099" spans="1:14" ht="20.100000000000001" customHeight="1">
      <c r="A9099" s="346"/>
      <c r="B9099" s="346"/>
      <c r="C9099" s="346"/>
      <c r="D9099" s="346"/>
      <c r="E9099" s="347"/>
      <c r="F9099" s="346"/>
      <c r="G9099" s="346"/>
      <c r="H9099" s="346"/>
      <c r="I9099" s="346"/>
      <c r="J9099" s="346"/>
      <c r="K9099" s="346"/>
      <c r="L9099" s="348"/>
      <c r="M9099" s="346"/>
      <c r="N9099" s="346"/>
    </row>
    <row r="9100" spans="1:14" ht="20.100000000000001" customHeight="1">
      <c r="A9100" s="346"/>
      <c r="B9100" s="346"/>
      <c r="C9100" s="346"/>
      <c r="D9100" s="346"/>
      <c r="E9100" s="347"/>
      <c r="F9100" s="346"/>
      <c r="G9100" s="346"/>
      <c r="H9100" s="346"/>
      <c r="I9100" s="346"/>
      <c r="J9100" s="346"/>
      <c r="K9100" s="346"/>
      <c r="L9100" s="348"/>
      <c r="M9100" s="346"/>
      <c r="N9100" s="346"/>
    </row>
    <row r="9101" spans="1:14" ht="20.100000000000001" customHeight="1">
      <c r="A9101" s="346"/>
      <c r="B9101" s="346"/>
      <c r="C9101" s="346"/>
      <c r="D9101" s="346"/>
      <c r="E9101" s="346"/>
      <c r="F9101" s="346"/>
      <c r="G9101" s="346"/>
      <c r="H9101" s="346"/>
      <c r="I9101" s="346"/>
      <c r="J9101" s="346"/>
      <c r="K9101" s="346"/>
      <c r="L9101" s="348"/>
      <c r="M9101" s="346"/>
      <c r="N9101" s="346"/>
    </row>
    <row r="9102" spans="1:14" ht="20.100000000000001" customHeight="1">
      <c r="A9102" s="346"/>
      <c r="B9102" s="346"/>
      <c r="C9102" s="346"/>
      <c r="D9102" s="346"/>
      <c r="E9102" s="346"/>
      <c r="F9102" s="346"/>
      <c r="G9102" s="346"/>
      <c r="H9102" s="346"/>
      <c r="I9102" s="346"/>
      <c r="J9102" s="346"/>
      <c r="K9102" s="346"/>
      <c r="L9102" s="348"/>
      <c r="M9102" s="346"/>
      <c r="N9102" s="346"/>
    </row>
    <row r="9103" spans="1:14" ht="20.100000000000001" customHeight="1">
      <c r="A9103" s="346"/>
      <c r="B9103" s="346"/>
      <c r="C9103" s="346"/>
      <c r="D9103" s="346"/>
      <c r="E9103" s="346"/>
      <c r="F9103" s="346"/>
      <c r="G9103" s="346"/>
      <c r="H9103" s="346"/>
      <c r="I9103" s="346"/>
      <c r="J9103" s="346"/>
      <c r="K9103" s="346"/>
      <c r="L9103" s="348"/>
      <c r="M9103" s="346"/>
      <c r="N9103" s="346"/>
    </row>
    <row r="9104" spans="1:14" ht="20.100000000000001" customHeight="1">
      <c r="A9104" s="346"/>
      <c r="B9104" s="346"/>
      <c r="C9104" s="346"/>
      <c r="D9104" s="346"/>
      <c r="E9104" s="346"/>
      <c r="F9104" s="346"/>
      <c r="G9104" s="346"/>
      <c r="H9104" s="346"/>
      <c r="I9104" s="346"/>
      <c r="J9104" s="346"/>
      <c r="K9104" s="346"/>
      <c r="L9104" s="348"/>
      <c r="M9104" s="346"/>
      <c r="N9104" s="346"/>
    </row>
    <row r="9105" spans="1:14" ht="20.100000000000001" customHeight="1">
      <c r="A9105" s="346"/>
      <c r="B9105" s="346"/>
      <c r="C9105" s="346"/>
      <c r="D9105" s="346"/>
      <c r="E9105" s="346"/>
      <c r="F9105" s="346"/>
      <c r="G9105" s="346"/>
      <c r="H9105" s="346"/>
      <c r="I9105" s="346"/>
      <c r="J9105" s="346"/>
      <c r="K9105" s="346"/>
      <c r="L9105" s="348"/>
      <c r="M9105" s="346"/>
      <c r="N9105" s="346"/>
    </row>
    <row r="9106" spans="1:14" ht="20.100000000000001" customHeight="1">
      <c r="A9106" s="346"/>
      <c r="B9106" s="346"/>
      <c r="C9106" s="346"/>
      <c r="D9106" s="346"/>
      <c r="E9106" s="346"/>
      <c r="F9106" s="346"/>
      <c r="G9106" s="346"/>
      <c r="H9106" s="346"/>
      <c r="I9106" s="346"/>
      <c r="J9106" s="346"/>
      <c r="K9106" s="346"/>
      <c r="L9106" s="348"/>
      <c r="M9106" s="346"/>
      <c r="N9106" s="346"/>
    </row>
    <row r="9107" spans="1:14" ht="20.100000000000001" customHeight="1">
      <c r="A9107" s="346"/>
      <c r="B9107" s="346"/>
      <c r="C9107" s="346"/>
      <c r="D9107" s="346"/>
      <c r="E9107" s="346"/>
      <c r="F9107" s="346"/>
      <c r="G9107" s="346"/>
      <c r="H9107" s="346"/>
      <c r="I9107" s="346"/>
      <c r="J9107" s="346"/>
      <c r="K9107" s="346"/>
      <c r="L9107" s="348"/>
      <c r="M9107" s="346"/>
      <c r="N9107" s="346"/>
    </row>
    <row r="9108" spans="1:14" ht="20.100000000000001" customHeight="1">
      <c r="A9108" s="346"/>
      <c r="B9108" s="346"/>
      <c r="C9108" s="346"/>
      <c r="D9108" s="346"/>
      <c r="E9108" s="346"/>
      <c r="F9108" s="346"/>
      <c r="G9108" s="346"/>
      <c r="H9108" s="346"/>
      <c r="I9108" s="346"/>
      <c r="J9108" s="346"/>
      <c r="K9108" s="346"/>
      <c r="L9108" s="348"/>
      <c r="M9108" s="346"/>
      <c r="N9108" s="346"/>
    </row>
    <row r="9109" spans="1:14" ht="20.100000000000001" customHeight="1">
      <c r="A9109" s="346"/>
      <c r="B9109" s="346"/>
      <c r="C9109" s="346"/>
      <c r="D9109" s="346"/>
      <c r="E9109" s="346"/>
      <c r="F9109" s="346"/>
      <c r="G9109" s="346"/>
      <c r="H9109" s="346"/>
      <c r="I9109" s="346"/>
      <c r="J9109" s="346"/>
      <c r="K9109" s="346"/>
      <c r="L9109" s="348"/>
      <c r="M9109" s="346"/>
      <c r="N9109" s="346"/>
    </row>
    <row r="9110" spans="1:14" ht="20.100000000000001" customHeight="1">
      <c r="A9110" s="346"/>
      <c r="B9110" s="346"/>
      <c r="C9110" s="346"/>
      <c r="D9110" s="346"/>
      <c r="E9110" s="346"/>
      <c r="F9110" s="346"/>
      <c r="G9110" s="346"/>
      <c r="H9110" s="346"/>
      <c r="I9110" s="346"/>
      <c r="J9110" s="346"/>
      <c r="K9110" s="346"/>
      <c r="L9110" s="348"/>
      <c r="M9110" s="346"/>
      <c r="N9110" s="346"/>
    </row>
    <row r="9111" spans="1:14" ht="20.100000000000001" customHeight="1">
      <c r="A9111" s="346"/>
      <c r="B9111" s="346"/>
      <c r="C9111" s="346"/>
      <c r="D9111" s="346"/>
      <c r="E9111" s="346"/>
      <c r="F9111" s="346"/>
      <c r="G9111" s="346"/>
      <c r="H9111" s="346"/>
      <c r="I9111" s="346"/>
      <c r="J9111" s="346"/>
      <c r="K9111" s="346"/>
      <c r="L9111" s="348"/>
      <c r="M9111" s="346"/>
      <c r="N9111" s="346"/>
    </row>
    <row r="9112" spans="1:14" ht="20.100000000000001" customHeight="1">
      <c r="A9112" s="346"/>
      <c r="B9112" s="346"/>
      <c r="C9112" s="346"/>
      <c r="D9112" s="346"/>
      <c r="E9112" s="346"/>
      <c r="F9112" s="346"/>
      <c r="G9112" s="346"/>
      <c r="H9112" s="346"/>
      <c r="I9112" s="346"/>
      <c r="J9112" s="346"/>
      <c r="K9112" s="346"/>
      <c r="L9112" s="348"/>
      <c r="M9112" s="346"/>
      <c r="N9112" s="346"/>
    </row>
    <row r="9113" spans="1:14" ht="20.100000000000001" customHeight="1">
      <c r="A9113" s="346"/>
      <c r="B9113" s="346"/>
      <c r="C9113" s="346"/>
      <c r="D9113" s="346"/>
      <c r="E9113" s="346"/>
      <c r="F9113" s="346"/>
      <c r="G9113" s="346"/>
      <c r="H9113" s="346"/>
      <c r="I9113" s="346"/>
      <c r="J9113" s="346"/>
      <c r="K9113" s="346"/>
      <c r="L9113" s="348"/>
      <c r="M9113" s="346"/>
      <c r="N9113" s="346"/>
    </row>
    <row r="9114" spans="1:14" ht="20.100000000000001" customHeight="1">
      <c r="A9114" s="346"/>
      <c r="B9114" s="346"/>
      <c r="C9114" s="346"/>
      <c r="D9114" s="346"/>
      <c r="E9114" s="346"/>
      <c r="F9114" s="346"/>
      <c r="G9114" s="346"/>
      <c r="H9114" s="346"/>
      <c r="I9114" s="346"/>
      <c r="J9114" s="346"/>
      <c r="K9114" s="346"/>
      <c r="L9114" s="348"/>
      <c r="M9114" s="346"/>
      <c r="N9114" s="346"/>
    </row>
    <row r="9115" spans="1:14" ht="20.100000000000001" customHeight="1">
      <c r="A9115" s="346"/>
      <c r="B9115" s="346"/>
      <c r="C9115" s="346"/>
      <c r="D9115" s="346"/>
      <c r="E9115" s="346"/>
      <c r="F9115" s="346"/>
      <c r="G9115" s="346"/>
      <c r="H9115" s="346"/>
      <c r="I9115" s="346"/>
      <c r="J9115" s="346"/>
      <c r="K9115" s="346"/>
      <c r="L9115" s="348"/>
      <c r="M9115" s="346"/>
      <c r="N9115" s="346"/>
    </row>
    <row r="9116" spans="1:14" ht="20.100000000000001" customHeight="1">
      <c r="A9116" s="346"/>
      <c r="B9116" s="346"/>
      <c r="C9116" s="346"/>
      <c r="D9116" s="346"/>
      <c r="E9116" s="346"/>
      <c r="F9116" s="346"/>
      <c r="G9116" s="346"/>
      <c r="H9116" s="346"/>
      <c r="I9116" s="346"/>
      <c r="J9116" s="346"/>
      <c r="K9116" s="346"/>
      <c r="L9116" s="348"/>
      <c r="M9116" s="346"/>
      <c r="N9116" s="346"/>
    </row>
    <row r="9117" spans="1:14" ht="20.100000000000001" customHeight="1">
      <c r="A9117" s="346"/>
      <c r="B9117" s="346"/>
      <c r="C9117" s="346"/>
      <c r="D9117" s="346"/>
      <c r="E9117" s="346"/>
      <c r="F9117" s="346"/>
      <c r="G9117" s="346"/>
      <c r="H9117" s="346"/>
      <c r="I9117" s="346"/>
      <c r="J9117" s="346"/>
      <c r="K9117" s="346"/>
      <c r="L9117" s="348"/>
      <c r="M9117" s="346"/>
      <c r="N9117" s="346"/>
    </row>
    <row r="9118" spans="1:14" ht="20.100000000000001" customHeight="1">
      <c r="A9118" s="346"/>
      <c r="B9118" s="346"/>
      <c r="C9118" s="346"/>
      <c r="D9118" s="346"/>
      <c r="E9118" s="346"/>
      <c r="F9118" s="346"/>
      <c r="G9118" s="346"/>
      <c r="H9118" s="346"/>
      <c r="I9118" s="346"/>
      <c r="J9118" s="346"/>
      <c r="K9118" s="346"/>
      <c r="L9118" s="348"/>
      <c r="M9118" s="346"/>
      <c r="N9118" s="346"/>
    </row>
    <row r="9119" spans="1:14" ht="20.100000000000001" customHeight="1">
      <c r="A9119" s="346"/>
      <c r="B9119" s="346"/>
      <c r="C9119" s="346"/>
      <c r="D9119" s="346"/>
      <c r="E9119" s="346"/>
      <c r="F9119" s="346"/>
      <c r="G9119" s="346"/>
      <c r="H9119" s="346"/>
      <c r="I9119" s="346"/>
      <c r="J9119" s="346"/>
      <c r="K9119" s="346"/>
      <c r="L9119" s="348"/>
      <c r="M9119" s="346"/>
      <c r="N9119" s="346"/>
    </row>
    <row r="9120" spans="1:14" ht="20.100000000000001" customHeight="1">
      <c r="A9120" s="346"/>
      <c r="B9120" s="346"/>
      <c r="C9120" s="346"/>
      <c r="D9120" s="346"/>
      <c r="E9120" s="346"/>
      <c r="F9120" s="346"/>
      <c r="G9120" s="346"/>
      <c r="H9120" s="346"/>
      <c r="I9120" s="346"/>
      <c r="J9120" s="346"/>
      <c r="K9120" s="346"/>
      <c r="L9120" s="348"/>
      <c r="M9120" s="346"/>
      <c r="N9120" s="346"/>
    </row>
    <row r="9121" spans="1:14" ht="20.100000000000001" customHeight="1">
      <c r="A9121" s="346"/>
      <c r="B9121" s="346"/>
      <c r="C9121" s="346"/>
      <c r="D9121" s="346"/>
      <c r="E9121" s="346"/>
      <c r="F9121" s="346"/>
      <c r="G9121" s="346"/>
      <c r="H9121" s="346"/>
      <c r="I9121" s="346"/>
      <c r="J9121" s="346"/>
      <c r="K9121" s="346"/>
      <c r="L9121" s="348"/>
      <c r="M9121" s="346"/>
      <c r="N9121" s="346"/>
    </row>
    <row r="9122" spans="1:14" ht="20.100000000000001" customHeight="1">
      <c r="A9122" s="346"/>
      <c r="B9122" s="346"/>
      <c r="C9122" s="346"/>
      <c r="D9122" s="346"/>
      <c r="E9122" s="346"/>
      <c r="F9122" s="346"/>
      <c r="G9122" s="346"/>
      <c r="H9122" s="346"/>
      <c r="I9122" s="346"/>
      <c r="J9122" s="346"/>
      <c r="K9122" s="346"/>
      <c r="L9122" s="348"/>
      <c r="M9122" s="346"/>
      <c r="N9122" s="346"/>
    </row>
    <row r="9123" spans="1:14" ht="20.100000000000001" customHeight="1">
      <c r="A9123" s="346"/>
      <c r="B9123" s="346"/>
      <c r="C9123" s="346"/>
      <c r="D9123" s="346"/>
      <c r="E9123" s="346"/>
      <c r="F9123" s="346"/>
      <c r="G9123" s="346"/>
      <c r="H9123" s="346"/>
      <c r="I9123" s="346"/>
      <c r="J9123" s="346"/>
      <c r="K9123" s="346"/>
      <c r="L9123" s="348"/>
      <c r="M9123" s="346"/>
      <c r="N9123" s="346"/>
    </row>
    <row r="9124" spans="1:14" ht="20.100000000000001" customHeight="1">
      <c r="A9124" s="346"/>
      <c r="B9124" s="346"/>
      <c r="C9124" s="346"/>
      <c r="D9124" s="346"/>
      <c r="E9124" s="346"/>
      <c r="F9124" s="346"/>
      <c r="G9124" s="346"/>
      <c r="H9124" s="346"/>
      <c r="I9124" s="346"/>
      <c r="J9124" s="346"/>
      <c r="K9124" s="346"/>
      <c r="L9124" s="348"/>
      <c r="M9124" s="346"/>
      <c r="N9124" s="346"/>
    </row>
    <row r="9125" spans="1:14" ht="20.100000000000001" customHeight="1">
      <c r="A9125" s="346"/>
      <c r="B9125" s="346"/>
      <c r="C9125" s="346"/>
      <c r="D9125" s="346"/>
      <c r="E9125" s="346"/>
      <c r="F9125" s="346"/>
      <c r="G9125" s="346"/>
      <c r="H9125" s="346"/>
      <c r="I9125" s="346"/>
      <c r="J9125" s="346"/>
      <c r="K9125" s="346"/>
      <c r="L9125" s="348"/>
      <c r="M9125" s="346"/>
      <c r="N9125" s="346"/>
    </row>
    <row r="9126" spans="1:14" ht="20.100000000000001" customHeight="1">
      <c r="A9126" s="346"/>
      <c r="B9126" s="346"/>
      <c r="C9126" s="346"/>
      <c r="D9126" s="346"/>
      <c r="E9126" s="346"/>
      <c r="F9126" s="346"/>
      <c r="G9126" s="346"/>
      <c r="H9126" s="346"/>
      <c r="I9126" s="346"/>
      <c r="J9126" s="346"/>
      <c r="K9126" s="346"/>
      <c r="L9126" s="348"/>
      <c r="M9126" s="346"/>
      <c r="N9126" s="346"/>
    </row>
    <row r="9127" spans="1:14" ht="20.100000000000001" customHeight="1">
      <c r="A9127" s="346"/>
      <c r="B9127" s="346"/>
      <c r="C9127" s="346"/>
      <c r="D9127" s="346"/>
      <c r="E9127" s="346"/>
      <c r="F9127" s="346"/>
      <c r="G9127" s="346"/>
      <c r="H9127" s="346"/>
      <c r="I9127" s="346"/>
      <c r="J9127" s="346"/>
      <c r="K9127" s="346"/>
      <c r="L9127" s="348"/>
      <c r="M9127" s="346"/>
      <c r="N9127" s="346"/>
    </row>
    <row r="9128" spans="1:14" ht="20.100000000000001" customHeight="1">
      <c r="A9128" s="346"/>
      <c r="B9128" s="346"/>
      <c r="C9128" s="346"/>
      <c r="D9128" s="346"/>
      <c r="E9128" s="346"/>
      <c r="F9128" s="346"/>
      <c r="G9128" s="346"/>
      <c r="H9128" s="346"/>
      <c r="I9128" s="346"/>
      <c r="J9128" s="346"/>
      <c r="K9128" s="346"/>
      <c r="L9128" s="348"/>
      <c r="M9128" s="346"/>
      <c r="N9128" s="346"/>
    </row>
    <row r="9129" spans="1:14" ht="20.100000000000001" customHeight="1">
      <c r="A9129" s="346"/>
      <c r="B9129" s="346"/>
      <c r="C9129" s="346"/>
      <c r="D9129" s="346"/>
      <c r="E9129" s="346"/>
      <c r="F9129" s="346"/>
      <c r="G9129" s="346"/>
      <c r="H9129" s="346"/>
      <c r="I9129" s="346"/>
      <c r="J9129" s="346"/>
      <c r="K9129" s="346"/>
      <c r="L9129" s="348"/>
      <c r="M9129" s="346"/>
      <c r="N9129" s="346"/>
    </row>
    <row r="9130" spans="1:14" ht="20.100000000000001" customHeight="1">
      <c r="A9130" s="346"/>
      <c r="B9130" s="346"/>
      <c r="C9130" s="346"/>
      <c r="D9130" s="346"/>
      <c r="E9130" s="346"/>
      <c r="F9130" s="346"/>
      <c r="G9130" s="346"/>
      <c r="H9130" s="346"/>
      <c r="I9130" s="346"/>
      <c r="J9130" s="346"/>
      <c r="K9130" s="346"/>
      <c r="L9130" s="348"/>
      <c r="M9130" s="346"/>
      <c r="N9130" s="346"/>
    </row>
    <row r="9131" spans="1:14" ht="20.100000000000001" customHeight="1">
      <c r="A9131" s="346"/>
      <c r="B9131" s="346"/>
      <c r="C9131" s="346"/>
      <c r="D9131" s="346"/>
      <c r="E9131" s="346"/>
      <c r="F9131" s="346"/>
      <c r="G9131" s="346"/>
      <c r="H9131" s="346"/>
      <c r="I9131" s="346"/>
      <c r="J9131" s="346"/>
      <c r="K9131" s="346"/>
      <c r="L9131" s="348"/>
      <c r="M9131" s="346"/>
      <c r="N9131" s="346"/>
    </row>
    <row r="9132" spans="1:14" ht="20.100000000000001" customHeight="1">
      <c r="A9132" s="346"/>
      <c r="B9132" s="346"/>
      <c r="C9132" s="346"/>
      <c r="D9132" s="346"/>
      <c r="E9132" s="346"/>
      <c r="F9132" s="346"/>
      <c r="G9132" s="346"/>
      <c r="H9132" s="346"/>
      <c r="I9132" s="346"/>
      <c r="J9132" s="346"/>
      <c r="K9132" s="346"/>
      <c r="L9132" s="348"/>
      <c r="M9132" s="346"/>
      <c r="N9132" s="346"/>
    </row>
    <row r="9133" spans="1:14" ht="20.100000000000001" customHeight="1">
      <c r="A9133" s="346"/>
      <c r="B9133" s="346"/>
      <c r="C9133" s="346"/>
      <c r="D9133" s="346"/>
      <c r="E9133" s="346"/>
      <c r="F9133" s="346"/>
      <c r="G9133" s="346"/>
      <c r="H9133" s="346"/>
      <c r="I9133" s="346"/>
      <c r="J9133" s="346"/>
      <c r="K9133" s="346"/>
      <c r="L9133" s="348"/>
      <c r="M9133" s="346"/>
      <c r="N9133" s="346"/>
    </row>
    <row r="9134" spans="1:14" ht="20.100000000000001" customHeight="1">
      <c r="A9134" s="346"/>
      <c r="B9134" s="346"/>
      <c r="C9134" s="346"/>
      <c r="D9134" s="346"/>
      <c r="E9134" s="346"/>
      <c r="F9134" s="346"/>
      <c r="G9134" s="346"/>
      <c r="H9134" s="346"/>
      <c r="I9134" s="346"/>
      <c r="J9134" s="346"/>
      <c r="K9134" s="346"/>
      <c r="L9134" s="348"/>
      <c r="M9134" s="346"/>
      <c r="N9134" s="346"/>
    </row>
    <row r="9135" spans="1:14" ht="20.100000000000001" customHeight="1">
      <c r="A9135" s="346"/>
      <c r="B9135" s="346"/>
      <c r="C9135" s="346"/>
      <c r="D9135" s="346"/>
      <c r="E9135" s="346"/>
      <c r="F9135" s="346"/>
      <c r="G9135" s="346"/>
      <c r="H9135" s="346"/>
      <c r="I9135" s="346"/>
      <c r="J9135" s="346"/>
      <c r="K9135" s="346"/>
      <c r="L9135" s="348"/>
      <c r="M9135" s="346"/>
      <c r="N9135" s="346"/>
    </row>
    <row r="9136" spans="1:14" ht="20.100000000000001" customHeight="1">
      <c r="A9136" s="346"/>
      <c r="B9136" s="346"/>
      <c r="C9136" s="346"/>
      <c r="D9136" s="346"/>
      <c r="E9136" s="346"/>
      <c r="F9136" s="346"/>
      <c r="G9136" s="346"/>
      <c r="H9136" s="346"/>
      <c r="I9136" s="346"/>
      <c r="J9136" s="346"/>
      <c r="K9136" s="346"/>
      <c r="L9136" s="348"/>
      <c r="M9136" s="346"/>
      <c r="N9136" s="346"/>
    </row>
    <row r="9137" spans="1:14" ht="20.100000000000001" customHeight="1">
      <c r="A9137" s="346"/>
      <c r="B9137" s="346"/>
      <c r="C9137" s="346"/>
      <c r="D9137" s="346"/>
      <c r="E9137" s="346"/>
      <c r="F9137" s="346"/>
      <c r="G9137" s="346"/>
      <c r="H9137" s="346"/>
      <c r="I9137" s="346"/>
      <c r="J9137" s="346"/>
      <c r="K9137" s="346"/>
      <c r="L9137" s="348"/>
      <c r="M9137" s="346"/>
      <c r="N9137" s="346"/>
    </row>
    <row r="9138" spans="1:14" ht="20.100000000000001" customHeight="1">
      <c r="A9138" s="346"/>
      <c r="B9138" s="346"/>
      <c r="C9138" s="346"/>
      <c r="D9138" s="346"/>
      <c r="E9138" s="346"/>
      <c r="F9138" s="346"/>
      <c r="G9138" s="346"/>
      <c r="H9138" s="346"/>
      <c r="I9138" s="346"/>
      <c r="J9138" s="346"/>
      <c r="K9138" s="346"/>
      <c r="L9138" s="348"/>
      <c r="M9138" s="346"/>
      <c r="N9138" s="346"/>
    </row>
    <row r="9139" spans="1:14" ht="20.100000000000001" customHeight="1">
      <c r="A9139" s="346"/>
      <c r="B9139" s="346"/>
      <c r="C9139" s="346"/>
      <c r="D9139" s="346"/>
      <c r="E9139" s="346"/>
      <c r="F9139" s="346"/>
      <c r="G9139" s="346"/>
      <c r="H9139" s="346"/>
      <c r="I9139" s="346"/>
      <c r="J9139" s="346"/>
      <c r="K9139" s="346"/>
      <c r="L9139" s="348"/>
      <c r="M9139" s="346"/>
      <c r="N9139" s="346"/>
    </row>
    <row r="9140" spans="1:14" ht="20.100000000000001" customHeight="1">
      <c r="A9140" s="346"/>
      <c r="B9140" s="346"/>
      <c r="C9140" s="346"/>
      <c r="D9140" s="346"/>
      <c r="E9140" s="346"/>
      <c r="F9140" s="346"/>
      <c r="G9140" s="346"/>
      <c r="H9140" s="346"/>
      <c r="I9140" s="346"/>
      <c r="J9140" s="346"/>
      <c r="K9140" s="346"/>
      <c r="L9140" s="348"/>
      <c r="M9140" s="346"/>
      <c r="N9140" s="346"/>
    </row>
    <row r="9141" spans="1:14" ht="20.100000000000001" customHeight="1">
      <c r="A9141" s="346"/>
      <c r="B9141" s="346"/>
      <c r="C9141" s="346"/>
      <c r="D9141" s="346"/>
      <c r="E9141" s="346"/>
      <c r="F9141" s="346"/>
      <c r="G9141" s="346"/>
      <c r="H9141" s="346"/>
      <c r="I9141" s="346"/>
      <c r="J9141" s="346"/>
      <c r="K9141" s="346"/>
      <c r="L9141" s="348"/>
      <c r="M9141" s="346"/>
      <c r="N9141" s="346"/>
    </row>
    <row r="9142" spans="1:14" ht="20.100000000000001" customHeight="1">
      <c r="A9142" s="346"/>
      <c r="B9142" s="346"/>
      <c r="C9142" s="346"/>
      <c r="D9142" s="346"/>
      <c r="E9142" s="346"/>
      <c r="F9142" s="346"/>
      <c r="G9142" s="346"/>
      <c r="H9142" s="346"/>
      <c r="I9142" s="346"/>
      <c r="J9142" s="346"/>
      <c r="K9142" s="346"/>
      <c r="L9142" s="348"/>
      <c r="M9142" s="346"/>
      <c r="N9142" s="346"/>
    </row>
    <row r="9143" spans="1:14" ht="20.100000000000001" customHeight="1">
      <c r="A9143" s="346"/>
      <c r="B9143" s="346"/>
      <c r="C9143" s="346"/>
      <c r="D9143" s="346"/>
      <c r="E9143" s="346"/>
      <c r="F9143" s="346"/>
      <c r="G9143" s="346"/>
      <c r="H9143" s="346"/>
      <c r="I9143" s="346"/>
      <c r="J9143" s="346"/>
      <c r="K9143" s="346"/>
      <c r="L9143" s="348"/>
      <c r="M9143" s="346"/>
      <c r="N9143" s="346"/>
    </row>
    <row r="9144" spans="1:14" ht="20.100000000000001" customHeight="1">
      <c r="A9144" s="346"/>
      <c r="B9144" s="346"/>
      <c r="C9144" s="346"/>
      <c r="D9144" s="346"/>
      <c r="E9144" s="346"/>
      <c r="F9144" s="346"/>
      <c r="G9144" s="346"/>
      <c r="H9144" s="346"/>
      <c r="I9144" s="346"/>
      <c r="J9144" s="346"/>
      <c r="K9144" s="346"/>
      <c r="L9144" s="348"/>
      <c r="M9144" s="346"/>
      <c r="N9144" s="346"/>
    </row>
    <row r="9145" spans="1:14" ht="20.100000000000001" customHeight="1">
      <c r="A9145" s="346"/>
      <c r="B9145" s="346"/>
      <c r="C9145" s="346"/>
      <c r="D9145" s="346"/>
      <c r="E9145" s="346"/>
      <c r="F9145" s="346"/>
      <c r="G9145" s="346"/>
      <c r="H9145" s="346"/>
      <c r="I9145" s="346"/>
      <c r="J9145" s="346"/>
      <c r="K9145" s="346"/>
      <c r="L9145" s="348"/>
      <c r="M9145" s="346"/>
      <c r="N9145" s="346"/>
    </row>
    <row r="9146" spans="1:14" ht="20.100000000000001" customHeight="1">
      <c r="A9146" s="346"/>
      <c r="B9146" s="346"/>
      <c r="C9146" s="346"/>
      <c r="D9146" s="346"/>
      <c r="E9146" s="346"/>
      <c r="F9146" s="346"/>
      <c r="G9146" s="346"/>
      <c r="H9146" s="346"/>
      <c r="I9146" s="346"/>
      <c r="J9146" s="346"/>
      <c r="K9146" s="346"/>
      <c r="L9146" s="348"/>
      <c r="M9146" s="346"/>
      <c r="N9146" s="346"/>
    </row>
    <row r="9147" spans="1:14" ht="20.100000000000001" customHeight="1">
      <c r="A9147" s="346"/>
      <c r="B9147" s="346"/>
      <c r="C9147" s="346"/>
      <c r="D9147" s="346"/>
      <c r="E9147" s="346"/>
      <c r="F9147" s="346"/>
      <c r="G9147" s="346"/>
      <c r="H9147" s="346"/>
      <c r="I9147" s="346"/>
      <c r="J9147" s="346"/>
      <c r="K9147" s="346"/>
      <c r="L9147" s="348"/>
      <c r="M9147" s="346"/>
      <c r="N9147" s="346"/>
    </row>
    <row r="9148" spans="1:14" ht="20.100000000000001" customHeight="1">
      <c r="A9148" s="346"/>
      <c r="B9148" s="346"/>
      <c r="C9148" s="346"/>
      <c r="D9148" s="346"/>
      <c r="E9148" s="346"/>
      <c r="F9148" s="346"/>
      <c r="G9148" s="346"/>
      <c r="H9148" s="346"/>
      <c r="I9148" s="346"/>
      <c r="J9148" s="346"/>
      <c r="K9148" s="346"/>
      <c r="L9148" s="348"/>
      <c r="M9148" s="346"/>
      <c r="N9148" s="346"/>
    </row>
    <row r="9149" spans="1:14" ht="20.100000000000001" customHeight="1">
      <c r="A9149" s="346"/>
      <c r="B9149" s="346"/>
      <c r="C9149" s="346"/>
      <c r="D9149" s="346"/>
      <c r="E9149" s="346"/>
      <c r="F9149" s="346"/>
      <c r="G9149" s="346"/>
      <c r="H9149" s="346"/>
      <c r="I9149" s="346"/>
      <c r="J9149" s="346"/>
      <c r="K9149" s="346"/>
      <c r="L9149" s="348"/>
      <c r="M9149" s="346"/>
      <c r="N9149" s="346"/>
    </row>
    <row r="9150" spans="1:14" ht="20.100000000000001" customHeight="1">
      <c r="A9150" s="346"/>
      <c r="B9150" s="346"/>
      <c r="C9150" s="346"/>
      <c r="D9150" s="346"/>
      <c r="E9150" s="346"/>
      <c r="F9150" s="346"/>
      <c r="G9150" s="346"/>
      <c r="H9150" s="346"/>
      <c r="I9150" s="346"/>
      <c r="J9150" s="346"/>
      <c r="K9150" s="346"/>
      <c r="L9150" s="348"/>
      <c r="M9150" s="346"/>
      <c r="N9150" s="346"/>
    </row>
    <row r="9151" spans="1:14" ht="20.100000000000001" customHeight="1">
      <c r="A9151" s="346"/>
      <c r="B9151" s="346"/>
      <c r="C9151" s="346"/>
      <c r="D9151" s="346"/>
      <c r="E9151" s="346"/>
      <c r="F9151" s="346"/>
      <c r="G9151" s="346"/>
      <c r="H9151" s="346"/>
      <c r="I9151" s="346"/>
      <c r="J9151" s="346"/>
      <c r="K9151" s="346"/>
      <c r="L9151" s="348"/>
      <c r="M9151" s="346"/>
      <c r="N9151" s="346"/>
    </row>
    <row r="9152" spans="1:14" ht="20.100000000000001" customHeight="1">
      <c r="A9152" s="346"/>
      <c r="B9152" s="346"/>
      <c r="C9152" s="346"/>
      <c r="D9152" s="346"/>
      <c r="E9152" s="346"/>
      <c r="F9152" s="346"/>
      <c r="G9152" s="346"/>
      <c r="H9152" s="346"/>
      <c r="I9152" s="346"/>
      <c r="J9152" s="346"/>
      <c r="K9152" s="346"/>
      <c r="L9152" s="348"/>
      <c r="M9152" s="346"/>
      <c r="N9152" s="346"/>
    </row>
    <row r="9153" spans="1:14" ht="20.100000000000001" customHeight="1">
      <c r="A9153" s="346"/>
      <c r="B9153" s="346"/>
      <c r="C9153" s="346"/>
      <c r="D9153" s="346"/>
      <c r="E9153" s="346"/>
      <c r="F9153" s="346"/>
      <c r="G9153" s="346"/>
      <c r="H9153" s="346"/>
      <c r="I9153" s="346"/>
      <c r="J9153" s="346"/>
      <c r="K9153" s="346"/>
      <c r="L9153" s="348"/>
      <c r="M9153" s="346"/>
      <c r="N9153" s="346"/>
    </row>
    <row r="9154" spans="1:14" ht="20.100000000000001" customHeight="1">
      <c r="A9154" s="346"/>
      <c r="B9154" s="346"/>
      <c r="C9154" s="346"/>
      <c r="D9154" s="346"/>
      <c r="E9154" s="346"/>
      <c r="F9154" s="346"/>
      <c r="G9154" s="346"/>
      <c r="H9154" s="346"/>
      <c r="I9154" s="346"/>
      <c r="J9154" s="346"/>
      <c r="K9154" s="346"/>
      <c r="L9154" s="348"/>
      <c r="M9154" s="346"/>
      <c r="N9154" s="346"/>
    </row>
    <row r="9155" spans="1:14" ht="20.100000000000001" customHeight="1">
      <c r="A9155" s="346"/>
      <c r="B9155" s="346"/>
      <c r="C9155" s="346"/>
      <c r="D9155" s="346"/>
      <c r="E9155" s="346"/>
      <c r="F9155" s="346"/>
      <c r="G9155" s="346"/>
      <c r="H9155" s="346"/>
      <c r="I9155" s="346"/>
      <c r="J9155" s="346"/>
      <c r="K9155" s="346"/>
      <c r="L9155" s="348"/>
      <c r="M9155" s="346"/>
      <c r="N9155" s="346"/>
    </row>
    <row r="9156" spans="1:14" ht="20.100000000000001" customHeight="1">
      <c r="A9156" s="346"/>
      <c r="B9156" s="346"/>
      <c r="C9156" s="346"/>
      <c r="D9156" s="346"/>
      <c r="E9156" s="346"/>
      <c r="F9156" s="346"/>
      <c r="G9156" s="346"/>
      <c r="H9156" s="346"/>
      <c r="I9156" s="346"/>
      <c r="J9156" s="346"/>
      <c r="K9156" s="346"/>
      <c r="L9156" s="348"/>
      <c r="M9156" s="346"/>
      <c r="N9156" s="346"/>
    </row>
    <row r="9157" spans="1:14" ht="20.100000000000001" customHeight="1">
      <c r="A9157" s="346"/>
      <c r="B9157" s="346"/>
      <c r="C9157" s="346"/>
      <c r="D9157" s="346"/>
      <c r="E9157" s="346"/>
      <c r="F9157" s="346"/>
      <c r="G9157" s="346"/>
      <c r="H9157" s="346"/>
      <c r="I9157" s="346"/>
      <c r="J9157" s="346"/>
      <c r="K9157" s="346"/>
      <c r="L9157" s="348"/>
      <c r="M9157" s="346"/>
      <c r="N9157" s="346"/>
    </row>
    <row r="9158" spans="1:14" ht="20.100000000000001" customHeight="1">
      <c r="A9158" s="346"/>
      <c r="B9158" s="346"/>
      <c r="C9158" s="346"/>
      <c r="D9158" s="346"/>
      <c r="E9158" s="346"/>
      <c r="F9158" s="346"/>
      <c r="G9158" s="346"/>
      <c r="H9158" s="346"/>
      <c r="I9158" s="346"/>
      <c r="J9158" s="346"/>
      <c r="K9158" s="346"/>
      <c r="L9158" s="348"/>
      <c r="M9158" s="346"/>
      <c r="N9158" s="346"/>
    </row>
    <row r="9159" spans="1:14" ht="20.100000000000001" customHeight="1">
      <c r="A9159" s="346"/>
      <c r="B9159" s="346"/>
      <c r="C9159" s="346"/>
      <c r="D9159" s="346"/>
      <c r="E9159" s="346"/>
      <c r="F9159" s="346"/>
      <c r="G9159" s="346"/>
      <c r="H9159" s="346"/>
      <c r="I9159" s="346"/>
      <c r="J9159" s="346"/>
      <c r="K9159" s="346"/>
      <c r="L9159" s="348"/>
      <c r="M9159" s="346"/>
      <c r="N9159" s="346"/>
    </row>
    <row r="9160" spans="1:14" ht="20.100000000000001" customHeight="1">
      <c r="A9160" s="346"/>
      <c r="B9160" s="346"/>
      <c r="C9160" s="346"/>
      <c r="D9160" s="346"/>
      <c r="E9160" s="346"/>
      <c r="F9160" s="346"/>
      <c r="G9160" s="346"/>
      <c r="H9160" s="346"/>
      <c r="I9160" s="346"/>
      <c r="J9160" s="346"/>
      <c r="K9160" s="346"/>
      <c r="L9160" s="348"/>
      <c r="M9160" s="346"/>
      <c r="N9160" s="346"/>
    </row>
    <row r="9161" spans="1:14" ht="20.100000000000001" customHeight="1">
      <c r="A9161" s="346"/>
      <c r="B9161" s="346"/>
      <c r="C9161" s="346"/>
      <c r="D9161" s="346"/>
      <c r="E9161" s="347"/>
      <c r="F9161" s="346"/>
      <c r="G9161" s="346"/>
      <c r="H9161" s="346"/>
      <c r="I9161" s="346"/>
      <c r="J9161" s="346"/>
      <c r="K9161" s="346"/>
      <c r="L9161" s="348"/>
      <c r="M9161" s="346"/>
      <c r="N9161" s="346"/>
    </row>
    <row r="9162" spans="1:14" ht="20.100000000000001" customHeight="1">
      <c r="A9162" s="346"/>
      <c r="B9162" s="346"/>
      <c r="C9162" s="346"/>
      <c r="D9162" s="346"/>
      <c r="E9162" s="347"/>
      <c r="F9162" s="346"/>
      <c r="G9162" s="346"/>
      <c r="H9162" s="346"/>
      <c r="I9162" s="346"/>
      <c r="J9162" s="346"/>
      <c r="K9162" s="346"/>
      <c r="L9162" s="348"/>
      <c r="M9162" s="346"/>
      <c r="N9162" s="346"/>
    </row>
    <row r="9163" spans="1:14" ht="20.100000000000001" customHeight="1">
      <c r="A9163" s="346"/>
      <c r="B9163" s="346"/>
      <c r="C9163" s="346"/>
      <c r="D9163" s="346"/>
      <c r="E9163" s="346"/>
      <c r="F9163" s="346"/>
      <c r="G9163" s="346"/>
      <c r="H9163" s="346"/>
      <c r="I9163" s="346"/>
      <c r="J9163" s="346"/>
      <c r="K9163" s="346"/>
      <c r="L9163" s="348"/>
      <c r="M9163" s="346"/>
      <c r="N9163" s="346"/>
    </row>
    <row r="9164" spans="1:14" ht="20.100000000000001" customHeight="1">
      <c r="A9164" s="346"/>
      <c r="B9164" s="346"/>
      <c r="C9164" s="346"/>
      <c r="D9164" s="346"/>
      <c r="E9164" s="346"/>
      <c r="F9164" s="346"/>
      <c r="G9164" s="346"/>
      <c r="H9164" s="346"/>
      <c r="I9164" s="346"/>
      <c r="J9164" s="346"/>
      <c r="K9164" s="346"/>
      <c r="L9164" s="348"/>
      <c r="M9164" s="346"/>
      <c r="N9164" s="346"/>
    </row>
    <row r="9165" spans="1:14" ht="20.100000000000001" customHeight="1">
      <c r="A9165" s="346"/>
      <c r="B9165" s="346"/>
      <c r="C9165" s="346"/>
      <c r="D9165" s="346"/>
      <c r="E9165" s="346"/>
      <c r="F9165" s="346"/>
      <c r="G9165" s="346"/>
      <c r="H9165" s="346"/>
      <c r="I9165" s="346"/>
      <c r="J9165" s="346"/>
      <c r="K9165" s="346"/>
      <c r="L9165" s="348"/>
      <c r="M9165" s="346"/>
      <c r="N9165" s="346"/>
    </row>
    <row r="9166" spans="1:14" ht="20.100000000000001" customHeight="1">
      <c r="A9166" s="346"/>
      <c r="B9166" s="346"/>
      <c r="C9166" s="346"/>
      <c r="D9166" s="346"/>
      <c r="E9166" s="346"/>
      <c r="F9166" s="346"/>
      <c r="G9166" s="346"/>
      <c r="H9166" s="346"/>
      <c r="I9166" s="346"/>
      <c r="J9166" s="346"/>
      <c r="K9166" s="346"/>
      <c r="L9166" s="348"/>
      <c r="M9166" s="346"/>
      <c r="N9166" s="346"/>
    </row>
    <row r="9167" spans="1:14" ht="20.100000000000001" customHeight="1">
      <c r="A9167" s="346"/>
      <c r="B9167" s="346"/>
      <c r="C9167" s="346"/>
      <c r="D9167" s="346"/>
      <c r="E9167" s="346"/>
      <c r="F9167" s="346"/>
      <c r="G9167" s="346"/>
      <c r="H9167" s="346"/>
      <c r="I9167" s="346"/>
      <c r="J9167" s="346"/>
      <c r="K9167" s="346"/>
      <c r="L9167" s="348"/>
      <c r="M9167" s="346"/>
      <c r="N9167" s="346"/>
    </row>
    <row r="9168" spans="1:14" ht="20.100000000000001" customHeight="1">
      <c r="A9168" s="346"/>
      <c r="B9168" s="346"/>
      <c r="C9168" s="346"/>
      <c r="D9168" s="346"/>
      <c r="E9168" s="347"/>
      <c r="F9168" s="346"/>
      <c r="G9168" s="346"/>
      <c r="H9168" s="346"/>
      <c r="I9168" s="346"/>
      <c r="J9168" s="346"/>
      <c r="K9168" s="346"/>
      <c r="L9168" s="348"/>
      <c r="M9168" s="346"/>
      <c r="N9168" s="346"/>
    </row>
    <row r="9169" spans="1:14" ht="20.100000000000001" customHeight="1">
      <c r="A9169" s="346"/>
      <c r="B9169" s="346"/>
      <c r="C9169" s="346"/>
      <c r="D9169" s="346"/>
      <c r="E9169" s="346"/>
      <c r="F9169" s="346"/>
      <c r="G9169" s="346"/>
      <c r="H9169" s="346"/>
      <c r="I9169" s="346"/>
      <c r="J9169" s="346"/>
      <c r="K9169" s="346"/>
      <c r="L9169" s="348"/>
      <c r="M9169" s="346"/>
      <c r="N9169" s="346"/>
    </row>
    <row r="9170" spans="1:14" ht="20.100000000000001" customHeight="1">
      <c r="A9170" s="346"/>
      <c r="B9170" s="346"/>
      <c r="C9170" s="346"/>
      <c r="D9170" s="346"/>
      <c r="E9170" s="346"/>
      <c r="F9170" s="346"/>
      <c r="G9170" s="346"/>
      <c r="H9170" s="346"/>
      <c r="I9170" s="346"/>
      <c r="J9170" s="346"/>
      <c r="K9170" s="346"/>
      <c r="L9170" s="348"/>
      <c r="M9170" s="346"/>
      <c r="N9170" s="346"/>
    </row>
    <row r="9171" spans="1:14" ht="20.100000000000001" customHeight="1">
      <c r="A9171" s="346"/>
      <c r="B9171" s="346"/>
      <c r="C9171" s="346"/>
      <c r="D9171" s="346"/>
      <c r="E9171" s="346"/>
      <c r="F9171" s="346"/>
      <c r="G9171" s="346"/>
      <c r="H9171" s="346"/>
      <c r="I9171" s="346"/>
      <c r="J9171" s="346"/>
      <c r="K9171" s="346"/>
      <c r="L9171" s="348"/>
      <c r="M9171" s="346"/>
      <c r="N9171" s="346"/>
    </row>
    <row r="9172" spans="1:14" ht="20.100000000000001" customHeight="1">
      <c r="A9172" s="346"/>
      <c r="B9172" s="346"/>
      <c r="C9172" s="346"/>
      <c r="D9172" s="346"/>
      <c r="E9172" s="346"/>
      <c r="F9172" s="346"/>
      <c r="G9172" s="346"/>
      <c r="H9172" s="346"/>
      <c r="I9172" s="346"/>
      <c r="J9172" s="346"/>
      <c r="K9172" s="346"/>
      <c r="L9172" s="348"/>
      <c r="M9172" s="346"/>
      <c r="N9172" s="346"/>
    </row>
    <row r="9173" spans="1:14" ht="20.100000000000001" customHeight="1">
      <c r="A9173" s="346"/>
      <c r="B9173" s="346"/>
      <c r="C9173" s="346"/>
      <c r="D9173" s="346"/>
      <c r="E9173" s="346"/>
      <c r="F9173" s="346"/>
      <c r="G9173" s="346"/>
      <c r="H9173" s="346"/>
      <c r="I9173" s="346"/>
      <c r="J9173" s="346"/>
      <c r="K9173" s="346"/>
      <c r="L9173" s="348"/>
      <c r="M9173" s="346"/>
      <c r="N9173" s="346"/>
    </row>
    <row r="9174" spans="1:14" ht="20.100000000000001" customHeight="1">
      <c r="A9174" s="346"/>
      <c r="B9174" s="346"/>
      <c r="C9174" s="346"/>
      <c r="D9174" s="346"/>
      <c r="E9174" s="347"/>
      <c r="F9174" s="346"/>
      <c r="G9174" s="346"/>
      <c r="H9174" s="346"/>
      <c r="I9174" s="346"/>
      <c r="J9174" s="346"/>
      <c r="K9174" s="346"/>
      <c r="L9174" s="348"/>
      <c r="M9174" s="346"/>
      <c r="N9174" s="346"/>
    </row>
    <row r="9175" spans="1:14" ht="20.100000000000001" customHeight="1">
      <c r="A9175" s="346"/>
      <c r="B9175" s="346"/>
      <c r="C9175" s="346"/>
      <c r="D9175" s="346"/>
      <c r="E9175" s="346"/>
      <c r="F9175" s="346"/>
      <c r="G9175" s="346"/>
      <c r="H9175" s="346"/>
      <c r="I9175" s="346"/>
      <c r="J9175" s="346"/>
      <c r="K9175" s="346"/>
      <c r="L9175" s="348"/>
      <c r="M9175" s="346"/>
      <c r="N9175" s="346"/>
    </row>
    <row r="9176" spans="1:14" ht="20.100000000000001" customHeight="1">
      <c r="A9176" s="346"/>
      <c r="B9176" s="346"/>
      <c r="C9176" s="346"/>
      <c r="D9176" s="346"/>
      <c r="E9176" s="346"/>
      <c r="F9176" s="346"/>
      <c r="G9176" s="346"/>
      <c r="H9176" s="346"/>
      <c r="I9176" s="346"/>
      <c r="J9176" s="346"/>
      <c r="K9176" s="346"/>
      <c r="L9176" s="348"/>
      <c r="M9176" s="346"/>
      <c r="N9176" s="346"/>
    </row>
    <row r="9177" spans="1:14" ht="20.100000000000001" customHeight="1">
      <c r="A9177" s="346"/>
      <c r="B9177" s="346"/>
      <c r="C9177" s="346"/>
      <c r="D9177" s="346"/>
      <c r="E9177" s="346"/>
      <c r="F9177" s="346"/>
      <c r="G9177" s="346"/>
      <c r="H9177" s="346"/>
      <c r="I9177" s="346"/>
      <c r="J9177" s="346"/>
      <c r="K9177" s="346"/>
      <c r="L9177" s="348"/>
      <c r="M9177" s="346"/>
      <c r="N9177" s="346"/>
    </row>
    <row r="9178" spans="1:14" ht="20.100000000000001" customHeight="1">
      <c r="A9178" s="346"/>
      <c r="B9178" s="346"/>
      <c r="C9178" s="346"/>
      <c r="D9178" s="346"/>
      <c r="E9178" s="346"/>
      <c r="F9178" s="346"/>
      <c r="G9178" s="346"/>
      <c r="H9178" s="346"/>
      <c r="I9178" s="346"/>
      <c r="J9178" s="346"/>
      <c r="K9178" s="346"/>
      <c r="L9178" s="348"/>
      <c r="M9178" s="346"/>
      <c r="N9178" s="346"/>
    </row>
    <row r="9179" spans="1:14" ht="20.100000000000001" customHeight="1">
      <c r="A9179" s="346"/>
      <c r="B9179" s="346"/>
      <c r="C9179" s="346"/>
      <c r="D9179" s="346"/>
      <c r="E9179" s="346"/>
      <c r="F9179" s="346"/>
      <c r="G9179" s="346"/>
      <c r="H9179" s="346"/>
      <c r="I9179" s="346"/>
      <c r="J9179" s="346"/>
      <c r="K9179" s="346"/>
      <c r="L9179" s="348"/>
      <c r="M9179" s="346"/>
      <c r="N9179" s="346"/>
    </row>
    <row r="9180" spans="1:14" ht="20.100000000000001" customHeight="1">
      <c r="A9180" s="346"/>
      <c r="B9180" s="346"/>
      <c r="C9180" s="346"/>
      <c r="D9180" s="346"/>
      <c r="E9180" s="346"/>
      <c r="F9180" s="346"/>
      <c r="G9180" s="346"/>
      <c r="H9180" s="346"/>
      <c r="I9180" s="346"/>
      <c r="J9180" s="346"/>
      <c r="K9180" s="346"/>
      <c r="L9180" s="348"/>
      <c r="M9180" s="346"/>
      <c r="N9180" s="346"/>
    </row>
    <row r="9181" spans="1:14" ht="20.100000000000001" customHeight="1">
      <c r="A9181" s="346"/>
      <c r="B9181" s="346"/>
      <c r="C9181" s="346"/>
      <c r="D9181" s="346"/>
      <c r="E9181" s="346"/>
      <c r="F9181" s="346"/>
      <c r="G9181" s="346"/>
      <c r="H9181" s="346"/>
      <c r="I9181" s="346"/>
      <c r="J9181" s="346"/>
      <c r="K9181" s="346"/>
      <c r="L9181" s="348"/>
      <c r="M9181" s="346"/>
      <c r="N9181" s="346"/>
    </row>
    <row r="9182" spans="1:14" ht="20.100000000000001" customHeight="1">
      <c r="A9182" s="346"/>
      <c r="B9182" s="346"/>
      <c r="C9182" s="346"/>
      <c r="D9182" s="346"/>
      <c r="E9182" s="346"/>
      <c r="F9182" s="346"/>
      <c r="G9182" s="346"/>
      <c r="H9182" s="346"/>
      <c r="I9182" s="346"/>
      <c r="J9182" s="346"/>
      <c r="K9182" s="346"/>
      <c r="L9182" s="348"/>
      <c r="M9182" s="346"/>
      <c r="N9182" s="346"/>
    </row>
    <row r="9183" spans="1:14" ht="20.100000000000001" customHeight="1">
      <c r="A9183" s="346"/>
      <c r="B9183" s="346"/>
      <c r="C9183" s="346"/>
      <c r="D9183" s="346"/>
      <c r="E9183" s="346"/>
      <c r="F9183" s="346"/>
      <c r="G9183" s="346"/>
      <c r="H9183" s="346"/>
      <c r="I9183" s="346"/>
      <c r="J9183" s="346"/>
      <c r="K9183" s="346"/>
      <c r="L9183" s="348"/>
      <c r="M9183" s="346"/>
      <c r="N9183" s="346"/>
    </row>
    <row r="9184" spans="1:14" ht="20.100000000000001" customHeight="1">
      <c r="A9184" s="346"/>
      <c r="B9184" s="346"/>
      <c r="C9184" s="346"/>
      <c r="D9184" s="346"/>
      <c r="E9184" s="346"/>
      <c r="F9184" s="346"/>
      <c r="G9184" s="346"/>
      <c r="H9184" s="346"/>
      <c r="I9184" s="346"/>
      <c r="J9184" s="346"/>
      <c r="K9184" s="346"/>
      <c r="L9184" s="348"/>
      <c r="M9184" s="346"/>
      <c r="N9184" s="346"/>
    </row>
    <row r="9185" spans="1:14" ht="20.100000000000001" customHeight="1">
      <c r="A9185" s="346"/>
      <c r="B9185" s="346"/>
      <c r="C9185" s="346"/>
      <c r="D9185" s="346"/>
      <c r="E9185" s="346"/>
      <c r="F9185" s="346"/>
      <c r="G9185" s="346"/>
      <c r="H9185" s="346"/>
      <c r="I9185" s="346"/>
      <c r="J9185" s="346"/>
      <c r="K9185" s="346"/>
      <c r="L9185" s="348"/>
      <c r="M9185" s="346"/>
      <c r="N9185" s="346"/>
    </row>
    <row r="9186" spans="1:14" ht="20.100000000000001" customHeight="1">
      <c r="A9186" s="346"/>
      <c r="B9186" s="346"/>
      <c r="C9186" s="346"/>
      <c r="D9186" s="346"/>
      <c r="E9186" s="346"/>
      <c r="F9186" s="346"/>
      <c r="G9186" s="346"/>
      <c r="H9186" s="346"/>
      <c r="I9186" s="346"/>
      <c r="J9186" s="346"/>
      <c r="K9186" s="346"/>
      <c r="L9186" s="348"/>
      <c r="M9186" s="346"/>
      <c r="N9186" s="346"/>
    </row>
    <row r="9187" spans="1:14" ht="20.100000000000001" customHeight="1">
      <c r="A9187" s="346"/>
      <c r="B9187" s="346"/>
      <c r="C9187" s="346"/>
      <c r="D9187" s="346"/>
      <c r="E9187" s="346"/>
      <c r="F9187" s="346"/>
      <c r="G9187" s="346"/>
      <c r="H9187" s="346"/>
      <c r="I9187" s="346"/>
      <c r="J9187" s="346"/>
      <c r="K9187" s="346"/>
      <c r="L9187" s="348"/>
      <c r="M9187" s="346"/>
      <c r="N9187" s="346"/>
    </row>
    <row r="9188" spans="1:14" ht="20.100000000000001" customHeight="1">
      <c r="A9188" s="346"/>
      <c r="B9188" s="346"/>
      <c r="C9188" s="346"/>
      <c r="D9188" s="346"/>
      <c r="E9188" s="346"/>
      <c r="F9188" s="346"/>
      <c r="G9188" s="346"/>
      <c r="H9188" s="346"/>
      <c r="I9188" s="346"/>
      <c r="J9188" s="346"/>
      <c r="K9188" s="346"/>
      <c r="L9188" s="348"/>
      <c r="M9188" s="346"/>
      <c r="N9188" s="346"/>
    </row>
    <row r="9189" spans="1:14" ht="20.100000000000001" customHeight="1">
      <c r="A9189" s="346"/>
      <c r="B9189" s="346"/>
      <c r="C9189" s="346"/>
      <c r="D9189" s="346"/>
      <c r="E9189" s="347"/>
      <c r="F9189" s="346"/>
      <c r="G9189" s="346"/>
      <c r="H9189" s="346"/>
      <c r="I9189" s="346"/>
      <c r="J9189" s="346"/>
      <c r="K9189" s="346"/>
      <c r="L9189" s="348"/>
      <c r="M9189" s="346"/>
      <c r="N9189" s="346"/>
    </row>
    <row r="9190" spans="1:14" ht="20.100000000000001" customHeight="1">
      <c r="A9190" s="346"/>
      <c r="B9190" s="346"/>
      <c r="C9190" s="346"/>
      <c r="D9190" s="346"/>
      <c r="E9190" s="346"/>
      <c r="F9190" s="346"/>
      <c r="G9190" s="346"/>
      <c r="H9190" s="346"/>
      <c r="I9190" s="346"/>
      <c r="J9190" s="346"/>
      <c r="K9190" s="346"/>
      <c r="L9190" s="348"/>
      <c r="M9190" s="346"/>
      <c r="N9190" s="346"/>
    </row>
    <row r="9191" spans="1:14" ht="20.100000000000001" customHeight="1">
      <c r="A9191" s="346"/>
      <c r="B9191" s="346"/>
      <c r="C9191" s="346"/>
      <c r="D9191" s="346"/>
      <c r="E9191" s="346"/>
      <c r="F9191" s="346"/>
      <c r="G9191" s="346"/>
      <c r="H9191" s="346"/>
      <c r="I9191" s="346"/>
      <c r="J9191" s="346"/>
      <c r="K9191" s="346"/>
      <c r="L9191" s="348"/>
      <c r="M9191" s="346"/>
      <c r="N9191" s="346"/>
    </row>
    <row r="9192" spans="1:14" ht="20.100000000000001" customHeight="1">
      <c r="A9192" s="346"/>
      <c r="B9192" s="346"/>
      <c r="C9192" s="346"/>
      <c r="D9192" s="346"/>
      <c r="E9192" s="346"/>
      <c r="F9192" s="346"/>
      <c r="G9192" s="346"/>
      <c r="H9192" s="346"/>
      <c r="I9192" s="346"/>
      <c r="J9192" s="346"/>
      <c r="K9192" s="346"/>
      <c r="L9192" s="348"/>
      <c r="M9192" s="346"/>
      <c r="N9192" s="346"/>
    </row>
    <row r="9193" spans="1:14" ht="20.100000000000001" customHeight="1">
      <c r="A9193" s="346"/>
      <c r="B9193" s="346"/>
      <c r="C9193" s="346"/>
      <c r="D9193" s="346"/>
      <c r="E9193" s="346"/>
      <c r="F9193" s="346"/>
      <c r="G9193" s="346"/>
      <c r="H9193" s="346"/>
      <c r="I9193" s="346"/>
      <c r="J9193" s="346"/>
      <c r="K9193" s="346"/>
      <c r="L9193" s="348"/>
      <c r="M9193" s="346"/>
      <c r="N9193" s="346"/>
    </row>
    <row r="9194" spans="1:14" ht="20.100000000000001" customHeight="1">
      <c r="A9194" s="346"/>
      <c r="B9194" s="346"/>
      <c r="C9194" s="346"/>
      <c r="D9194" s="346"/>
      <c r="E9194" s="346"/>
      <c r="F9194" s="346"/>
      <c r="G9194" s="346"/>
      <c r="H9194" s="346"/>
      <c r="I9194" s="346"/>
      <c r="J9194" s="346"/>
      <c r="K9194" s="346"/>
      <c r="L9194" s="348"/>
      <c r="M9194" s="346"/>
      <c r="N9194" s="346"/>
    </row>
    <row r="9195" spans="1:14" ht="20.100000000000001" customHeight="1">
      <c r="A9195" s="346"/>
      <c r="B9195" s="346"/>
      <c r="C9195" s="346"/>
      <c r="D9195" s="346"/>
      <c r="E9195" s="346"/>
      <c r="F9195" s="346"/>
      <c r="G9195" s="346"/>
      <c r="H9195" s="346"/>
      <c r="I9195" s="346"/>
      <c r="J9195" s="346"/>
      <c r="K9195" s="346"/>
      <c r="L9195" s="348"/>
      <c r="M9195" s="346"/>
      <c r="N9195" s="346"/>
    </row>
    <row r="9196" spans="1:14" ht="20.100000000000001" customHeight="1">
      <c r="A9196" s="346"/>
      <c r="B9196" s="346"/>
      <c r="C9196" s="346"/>
      <c r="D9196" s="346"/>
      <c r="E9196" s="347"/>
      <c r="F9196" s="346"/>
      <c r="G9196" s="346"/>
      <c r="H9196" s="346"/>
      <c r="I9196" s="346"/>
      <c r="J9196" s="346"/>
      <c r="K9196" s="346"/>
      <c r="L9196" s="348"/>
      <c r="M9196" s="346"/>
      <c r="N9196" s="346"/>
    </row>
    <row r="9197" spans="1:14" ht="20.100000000000001" customHeight="1">
      <c r="A9197" s="346"/>
      <c r="B9197" s="346"/>
      <c r="C9197" s="346"/>
      <c r="D9197" s="346"/>
      <c r="E9197" s="346"/>
      <c r="F9197" s="346"/>
      <c r="G9197" s="346"/>
      <c r="H9197" s="346"/>
      <c r="I9197" s="346"/>
      <c r="J9197" s="346"/>
      <c r="K9197" s="346"/>
      <c r="L9197" s="348"/>
      <c r="M9197" s="346"/>
      <c r="N9197" s="346"/>
    </row>
    <row r="9198" spans="1:14" ht="20.100000000000001" customHeight="1">
      <c r="A9198" s="346"/>
      <c r="B9198" s="346"/>
      <c r="C9198" s="346"/>
      <c r="D9198" s="346"/>
      <c r="E9198" s="346"/>
      <c r="F9198" s="346"/>
      <c r="G9198" s="346"/>
      <c r="H9198" s="346"/>
      <c r="I9198" s="346"/>
      <c r="J9198" s="346"/>
      <c r="K9198" s="346"/>
      <c r="L9198" s="348"/>
      <c r="M9198" s="346"/>
      <c r="N9198" s="346"/>
    </row>
    <row r="9199" spans="1:14" ht="20.100000000000001" customHeight="1">
      <c r="A9199" s="346"/>
      <c r="B9199" s="346"/>
      <c r="C9199" s="346"/>
      <c r="D9199" s="346"/>
      <c r="E9199" s="346"/>
      <c r="F9199" s="346"/>
      <c r="G9199" s="346"/>
      <c r="H9199" s="346"/>
      <c r="I9199" s="346"/>
      <c r="J9199" s="346"/>
      <c r="K9199" s="346"/>
      <c r="L9199" s="348"/>
      <c r="M9199" s="346"/>
      <c r="N9199" s="346"/>
    </row>
    <row r="9200" spans="1:14" ht="20.100000000000001" customHeight="1">
      <c r="A9200" s="346"/>
      <c r="B9200" s="346"/>
      <c r="C9200" s="346"/>
      <c r="D9200" s="346"/>
      <c r="E9200" s="346"/>
      <c r="F9200" s="346"/>
      <c r="G9200" s="346"/>
      <c r="H9200" s="346"/>
      <c r="I9200" s="346"/>
      <c r="J9200" s="346"/>
      <c r="K9200" s="346"/>
      <c r="L9200" s="348"/>
      <c r="M9200" s="346"/>
      <c r="N9200" s="346"/>
    </row>
    <row r="9201" spans="1:14" ht="20.100000000000001" customHeight="1">
      <c r="A9201" s="346"/>
      <c r="B9201" s="346"/>
      <c r="C9201" s="346"/>
      <c r="D9201" s="346"/>
      <c r="E9201" s="346"/>
      <c r="F9201" s="346"/>
      <c r="G9201" s="346"/>
      <c r="H9201" s="346"/>
      <c r="I9201" s="346"/>
      <c r="J9201" s="346"/>
      <c r="K9201" s="346"/>
      <c r="L9201" s="348"/>
      <c r="M9201" s="346"/>
      <c r="N9201" s="346"/>
    </row>
    <row r="9202" spans="1:14" ht="20.100000000000001" customHeight="1">
      <c r="A9202" s="346"/>
      <c r="B9202" s="346"/>
      <c r="C9202" s="346"/>
      <c r="D9202" s="346"/>
      <c r="E9202" s="346"/>
      <c r="F9202" s="346"/>
      <c r="G9202" s="346"/>
      <c r="H9202" s="346"/>
      <c r="I9202" s="346"/>
      <c r="J9202" s="346"/>
      <c r="K9202" s="346"/>
      <c r="L9202" s="348"/>
      <c r="M9202" s="346"/>
      <c r="N9202" s="346"/>
    </row>
    <row r="9203" spans="1:14" ht="20.100000000000001" customHeight="1">
      <c r="A9203" s="346"/>
      <c r="B9203" s="346"/>
      <c r="C9203" s="346"/>
      <c r="D9203" s="346"/>
      <c r="E9203" s="346"/>
      <c r="F9203" s="346"/>
      <c r="G9203" s="346"/>
      <c r="H9203" s="346"/>
      <c r="I9203" s="346"/>
      <c r="J9203" s="346"/>
      <c r="K9203" s="346"/>
      <c r="L9203" s="348"/>
      <c r="M9203" s="346"/>
      <c r="N9203" s="346"/>
    </row>
    <row r="9204" spans="1:14" ht="20.100000000000001" customHeight="1">
      <c r="A9204" s="346"/>
      <c r="B9204" s="346"/>
      <c r="C9204" s="346"/>
      <c r="D9204" s="346"/>
      <c r="E9204" s="346"/>
      <c r="F9204" s="346"/>
      <c r="G9204" s="346"/>
      <c r="H9204" s="346"/>
      <c r="I9204" s="346"/>
      <c r="J9204" s="346"/>
      <c r="K9204" s="346"/>
      <c r="L9204" s="348"/>
      <c r="M9204" s="346"/>
      <c r="N9204" s="346"/>
    </row>
    <row r="9205" spans="1:14" ht="20.100000000000001" customHeight="1">
      <c r="A9205" s="346"/>
      <c r="B9205" s="346"/>
      <c r="C9205" s="346"/>
      <c r="D9205" s="346"/>
      <c r="E9205" s="346"/>
      <c r="F9205" s="346"/>
      <c r="G9205" s="346"/>
      <c r="H9205" s="346"/>
      <c r="I9205" s="346"/>
      <c r="J9205" s="346"/>
      <c r="K9205" s="346"/>
      <c r="L9205" s="348"/>
      <c r="M9205" s="346"/>
      <c r="N9205" s="346"/>
    </row>
    <row r="9206" spans="1:14" ht="20.100000000000001" customHeight="1">
      <c r="A9206" s="346"/>
      <c r="B9206" s="346"/>
      <c r="C9206" s="346"/>
      <c r="D9206" s="346"/>
      <c r="E9206" s="346"/>
      <c r="F9206" s="346"/>
      <c r="G9206" s="346"/>
      <c r="H9206" s="346"/>
      <c r="I9206" s="346"/>
      <c r="J9206" s="346"/>
      <c r="K9206" s="346"/>
      <c r="L9206" s="348"/>
      <c r="M9206" s="346"/>
      <c r="N9206" s="346"/>
    </row>
    <row r="9207" spans="1:14" ht="20.100000000000001" customHeight="1">
      <c r="A9207" s="346"/>
      <c r="B9207" s="346"/>
      <c r="C9207" s="346"/>
      <c r="D9207" s="346"/>
      <c r="E9207" s="346"/>
      <c r="F9207" s="346"/>
      <c r="G9207" s="346"/>
      <c r="H9207" s="346"/>
      <c r="I9207" s="346"/>
      <c r="J9207" s="346"/>
      <c r="K9207" s="346"/>
      <c r="L9207" s="348"/>
      <c r="M9207" s="346"/>
      <c r="N9207" s="346"/>
    </row>
    <row r="9208" spans="1:14" ht="20.100000000000001" customHeight="1">
      <c r="A9208" s="346"/>
      <c r="B9208" s="346"/>
      <c r="C9208" s="346"/>
      <c r="D9208" s="346"/>
      <c r="E9208" s="346"/>
      <c r="F9208" s="346"/>
      <c r="G9208" s="346"/>
      <c r="H9208" s="346"/>
      <c r="I9208" s="346"/>
      <c r="J9208" s="346"/>
      <c r="K9208" s="346"/>
      <c r="L9208" s="348"/>
      <c r="M9208" s="346"/>
      <c r="N9208" s="346"/>
    </row>
    <row r="9209" spans="1:14" ht="20.100000000000001" customHeight="1">
      <c r="A9209" s="346"/>
      <c r="B9209" s="346"/>
      <c r="C9209" s="346"/>
      <c r="D9209" s="346"/>
      <c r="E9209" s="346"/>
      <c r="F9209" s="346"/>
      <c r="G9209" s="346"/>
      <c r="H9209" s="346"/>
      <c r="I9209" s="346"/>
      <c r="J9209" s="346"/>
      <c r="K9209" s="346"/>
      <c r="L9209" s="348"/>
      <c r="M9209" s="346"/>
      <c r="N9209" s="346"/>
    </row>
    <row r="9210" spans="1:14" ht="20.100000000000001" customHeight="1">
      <c r="A9210" s="346"/>
      <c r="B9210" s="346"/>
      <c r="C9210" s="346"/>
      <c r="D9210" s="346"/>
      <c r="E9210" s="347"/>
      <c r="F9210" s="346"/>
      <c r="G9210" s="346"/>
      <c r="H9210" s="346"/>
      <c r="I9210" s="346"/>
      <c r="J9210" s="346"/>
      <c r="K9210" s="346"/>
      <c r="L9210" s="348"/>
      <c r="M9210" s="346"/>
      <c r="N9210" s="346"/>
    </row>
    <row r="9211" spans="1:14" ht="20.100000000000001" customHeight="1">
      <c r="A9211" s="346"/>
      <c r="B9211" s="346"/>
      <c r="C9211" s="346"/>
      <c r="D9211" s="346"/>
      <c r="E9211" s="347"/>
      <c r="F9211" s="346"/>
      <c r="G9211" s="346"/>
      <c r="H9211" s="346"/>
      <c r="I9211" s="346"/>
      <c r="J9211" s="346"/>
      <c r="K9211" s="346"/>
      <c r="L9211" s="348"/>
      <c r="M9211" s="346"/>
      <c r="N9211" s="346"/>
    </row>
    <row r="9212" spans="1:14" ht="20.100000000000001" customHeight="1">
      <c r="A9212" s="346"/>
      <c r="B9212" s="346"/>
      <c r="C9212" s="346"/>
      <c r="D9212" s="346"/>
      <c r="E9212" s="347"/>
      <c r="F9212" s="346"/>
      <c r="G9212" s="346"/>
      <c r="H9212" s="346"/>
      <c r="I9212" s="346"/>
      <c r="J9212" s="346"/>
      <c r="K9212" s="346"/>
      <c r="L9212" s="348"/>
      <c r="M9212" s="346"/>
      <c r="N9212" s="346"/>
    </row>
    <row r="9213" spans="1:14" ht="20.100000000000001" customHeight="1">
      <c r="A9213" s="346"/>
      <c r="B9213" s="346"/>
      <c r="C9213" s="346"/>
      <c r="D9213" s="346"/>
      <c r="E9213" s="346"/>
      <c r="F9213" s="346"/>
      <c r="G9213" s="346"/>
      <c r="H9213" s="346"/>
      <c r="I9213" s="346"/>
      <c r="J9213" s="346"/>
      <c r="K9213" s="346"/>
      <c r="L9213" s="348"/>
      <c r="M9213" s="346"/>
      <c r="N9213" s="346"/>
    </row>
    <row r="9214" spans="1:14" ht="20.100000000000001" customHeight="1">
      <c r="A9214" s="346"/>
      <c r="B9214" s="346"/>
      <c r="C9214" s="346"/>
      <c r="D9214" s="346"/>
      <c r="E9214" s="346"/>
      <c r="F9214" s="346"/>
      <c r="G9214" s="346"/>
      <c r="H9214" s="346"/>
      <c r="I9214" s="346"/>
      <c r="J9214" s="346"/>
      <c r="K9214" s="346"/>
      <c r="L9214" s="348"/>
      <c r="M9214" s="346"/>
      <c r="N9214" s="346"/>
    </row>
    <row r="9215" spans="1:14" ht="20.100000000000001" customHeight="1">
      <c r="A9215" s="346"/>
      <c r="B9215" s="346"/>
      <c r="C9215" s="346"/>
      <c r="D9215" s="346"/>
      <c r="E9215" s="346"/>
      <c r="F9215" s="346"/>
      <c r="G9215" s="346"/>
      <c r="H9215" s="346"/>
      <c r="I9215" s="346"/>
      <c r="J9215" s="346"/>
      <c r="K9215" s="346"/>
      <c r="L9215" s="348"/>
      <c r="M9215" s="346"/>
      <c r="N9215" s="346"/>
    </row>
    <row r="9216" spans="1:14" ht="20.100000000000001" customHeight="1">
      <c r="A9216" s="346"/>
      <c r="B9216" s="346"/>
      <c r="C9216" s="346"/>
      <c r="D9216" s="346"/>
      <c r="E9216" s="346"/>
      <c r="F9216" s="346"/>
      <c r="G9216" s="346"/>
      <c r="H9216" s="346"/>
      <c r="I9216" s="346"/>
      <c r="J9216" s="346"/>
      <c r="K9216" s="346"/>
      <c r="L9216" s="348"/>
      <c r="M9216" s="346"/>
      <c r="N9216" s="346"/>
    </row>
    <row r="9217" spans="1:14" ht="20.100000000000001" customHeight="1">
      <c r="A9217" s="346"/>
      <c r="B9217" s="346"/>
      <c r="C9217" s="346"/>
      <c r="D9217" s="346"/>
      <c r="E9217" s="346"/>
      <c r="F9217" s="346"/>
      <c r="G9217" s="346"/>
      <c r="H9217" s="346"/>
      <c r="I9217" s="346"/>
      <c r="J9217" s="346"/>
      <c r="K9217" s="346"/>
      <c r="L9217" s="348"/>
      <c r="M9217" s="346"/>
      <c r="N9217" s="346"/>
    </row>
    <row r="9218" spans="1:14" ht="20.100000000000001" customHeight="1">
      <c r="A9218" s="346"/>
      <c r="B9218" s="346"/>
      <c r="C9218" s="346"/>
      <c r="D9218" s="346"/>
      <c r="E9218" s="346"/>
      <c r="F9218" s="346"/>
      <c r="G9218" s="346"/>
      <c r="H9218" s="346"/>
      <c r="I9218" s="346"/>
      <c r="J9218" s="346"/>
      <c r="K9218" s="346"/>
      <c r="L9218" s="348"/>
      <c r="M9218" s="346"/>
      <c r="N9218" s="346"/>
    </row>
    <row r="9219" spans="1:14" ht="20.100000000000001" customHeight="1">
      <c r="A9219" s="346"/>
      <c r="B9219" s="346"/>
      <c r="C9219" s="346"/>
      <c r="D9219" s="346"/>
      <c r="E9219" s="346"/>
      <c r="F9219" s="346"/>
      <c r="G9219" s="346"/>
      <c r="H9219" s="346"/>
      <c r="I9219" s="346"/>
      <c r="J9219" s="346"/>
      <c r="K9219" s="346"/>
      <c r="L9219" s="348"/>
      <c r="M9219" s="346"/>
      <c r="N9219" s="346"/>
    </row>
    <row r="9220" spans="1:14" ht="20.100000000000001" customHeight="1">
      <c r="A9220" s="346"/>
      <c r="B9220" s="346"/>
      <c r="C9220" s="346"/>
      <c r="D9220" s="346"/>
      <c r="E9220" s="346"/>
      <c r="F9220" s="346"/>
      <c r="G9220" s="346"/>
      <c r="H9220" s="346"/>
      <c r="I9220" s="346"/>
      <c r="J9220" s="346"/>
      <c r="K9220" s="346"/>
      <c r="L9220" s="348"/>
      <c r="M9220" s="346"/>
      <c r="N9220" s="346"/>
    </row>
    <row r="9221" spans="1:14" ht="20.100000000000001" customHeight="1">
      <c r="A9221" s="346"/>
      <c r="B9221" s="346"/>
      <c r="C9221" s="346"/>
      <c r="D9221" s="346"/>
      <c r="E9221" s="346"/>
      <c r="F9221" s="346"/>
      <c r="G9221" s="346"/>
      <c r="H9221" s="346"/>
      <c r="I9221" s="346"/>
      <c r="J9221" s="346"/>
      <c r="K9221" s="346"/>
      <c r="L9221" s="348"/>
      <c r="M9221" s="346"/>
      <c r="N9221" s="346"/>
    </row>
    <row r="9222" spans="1:14" ht="20.100000000000001" customHeight="1">
      <c r="A9222" s="346"/>
      <c r="B9222" s="346"/>
      <c r="C9222" s="346"/>
      <c r="D9222" s="346"/>
      <c r="E9222" s="346"/>
      <c r="F9222" s="346"/>
      <c r="G9222" s="346"/>
      <c r="H9222" s="346"/>
      <c r="I9222" s="346"/>
      <c r="J9222" s="346"/>
      <c r="K9222" s="346"/>
      <c r="L9222" s="348"/>
      <c r="M9222" s="346"/>
      <c r="N9222" s="346"/>
    </row>
    <row r="9223" spans="1:14" ht="20.100000000000001" customHeight="1">
      <c r="A9223" s="346"/>
      <c r="B9223" s="346"/>
      <c r="C9223" s="346"/>
      <c r="D9223" s="346"/>
      <c r="E9223" s="346"/>
      <c r="F9223" s="346"/>
      <c r="G9223" s="346"/>
      <c r="H9223" s="346"/>
      <c r="I9223" s="346"/>
      <c r="J9223" s="346"/>
      <c r="K9223" s="346"/>
      <c r="L9223" s="348"/>
      <c r="M9223" s="346"/>
      <c r="N9223" s="346"/>
    </row>
    <row r="9224" spans="1:14" ht="20.100000000000001" customHeight="1">
      <c r="A9224" s="346"/>
      <c r="B9224" s="346"/>
      <c r="C9224" s="346"/>
      <c r="D9224" s="346"/>
      <c r="E9224" s="346"/>
      <c r="F9224" s="346"/>
      <c r="G9224" s="346"/>
      <c r="H9224" s="346"/>
      <c r="I9224" s="346"/>
      <c r="J9224" s="346"/>
      <c r="K9224" s="346"/>
      <c r="L9224" s="348"/>
      <c r="M9224" s="346"/>
      <c r="N9224" s="346"/>
    </row>
    <row r="9225" spans="1:14" ht="20.100000000000001" customHeight="1">
      <c r="A9225" s="346"/>
      <c r="B9225" s="346"/>
      <c r="C9225" s="346"/>
      <c r="D9225" s="346"/>
      <c r="E9225" s="346"/>
      <c r="F9225" s="346"/>
      <c r="G9225" s="346"/>
      <c r="H9225" s="346"/>
      <c r="I9225" s="346"/>
      <c r="J9225" s="346"/>
      <c r="K9225" s="346"/>
      <c r="L9225" s="348"/>
      <c r="M9225" s="346"/>
      <c r="N9225" s="346"/>
    </row>
    <row r="9226" spans="1:14" ht="20.100000000000001" customHeight="1">
      <c r="A9226" s="346"/>
      <c r="B9226" s="346"/>
      <c r="C9226" s="346"/>
      <c r="D9226" s="346"/>
      <c r="E9226" s="346"/>
      <c r="F9226" s="346"/>
      <c r="G9226" s="346"/>
      <c r="H9226" s="346"/>
      <c r="I9226" s="346"/>
      <c r="J9226" s="346"/>
      <c r="K9226" s="346"/>
      <c r="L9226" s="348"/>
      <c r="M9226" s="346"/>
      <c r="N9226" s="346"/>
    </row>
    <row r="9227" spans="1:14" ht="20.100000000000001" customHeight="1">
      <c r="A9227" s="346"/>
      <c r="B9227" s="346"/>
      <c r="C9227" s="346"/>
      <c r="D9227" s="346"/>
      <c r="E9227" s="346"/>
      <c r="F9227" s="346"/>
      <c r="G9227" s="346"/>
      <c r="H9227" s="346"/>
      <c r="I9227" s="346"/>
      <c r="J9227" s="346"/>
      <c r="K9227" s="346"/>
      <c r="L9227" s="348"/>
      <c r="M9227" s="346"/>
      <c r="N9227" s="346"/>
    </row>
    <row r="9228" spans="1:14" ht="20.100000000000001" customHeight="1">
      <c r="A9228" s="346"/>
      <c r="B9228" s="346"/>
      <c r="C9228" s="346"/>
      <c r="D9228" s="346"/>
      <c r="E9228" s="347"/>
      <c r="F9228" s="346"/>
      <c r="G9228" s="346"/>
      <c r="H9228" s="346"/>
      <c r="I9228" s="346"/>
      <c r="J9228" s="346"/>
      <c r="K9228" s="346"/>
      <c r="L9228" s="348"/>
      <c r="M9228" s="346"/>
      <c r="N9228" s="346"/>
    </row>
    <row r="9229" spans="1:14" ht="20.100000000000001" customHeight="1">
      <c r="A9229" s="346"/>
      <c r="B9229" s="346"/>
      <c r="C9229" s="346"/>
      <c r="D9229" s="346"/>
      <c r="E9229" s="346"/>
      <c r="F9229" s="346"/>
      <c r="G9229" s="346"/>
      <c r="H9229" s="346"/>
      <c r="I9229" s="346"/>
      <c r="J9229" s="346"/>
      <c r="K9229" s="346"/>
      <c r="L9229" s="348"/>
      <c r="M9229" s="346"/>
      <c r="N9229" s="346"/>
    </row>
    <row r="9230" spans="1:14" ht="20.100000000000001" customHeight="1">
      <c r="A9230" s="346"/>
      <c r="B9230" s="346"/>
      <c r="C9230" s="346"/>
      <c r="D9230" s="346"/>
      <c r="E9230" s="346"/>
      <c r="F9230" s="346"/>
      <c r="G9230" s="346"/>
      <c r="H9230" s="346"/>
      <c r="I9230" s="346"/>
      <c r="J9230" s="346"/>
      <c r="K9230" s="346"/>
      <c r="L9230" s="348"/>
      <c r="M9230" s="346"/>
      <c r="N9230" s="346"/>
    </row>
    <row r="9231" spans="1:14" ht="20.100000000000001" customHeight="1">
      <c r="A9231" s="346"/>
      <c r="B9231" s="346"/>
      <c r="C9231" s="346"/>
      <c r="D9231" s="346"/>
      <c r="E9231" s="346"/>
      <c r="F9231" s="346"/>
      <c r="G9231" s="346"/>
      <c r="H9231" s="346"/>
      <c r="I9231" s="346"/>
      <c r="J9231" s="346"/>
      <c r="K9231" s="346"/>
      <c r="L9231" s="348"/>
      <c r="M9231" s="346"/>
      <c r="N9231" s="346"/>
    </row>
    <row r="9232" spans="1:14" ht="20.100000000000001" customHeight="1">
      <c r="A9232" s="346"/>
      <c r="B9232" s="346"/>
      <c r="C9232" s="346"/>
      <c r="D9232" s="346"/>
      <c r="E9232" s="346"/>
      <c r="F9232" s="346"/>
      <c r="G9232" s="346"/>
      <c r="H9232" s="346"/>
      <c r="I9232" s="346"/>
      <c r="J9232" s="346"/>
      <c r="K9232" s="346"/>
      <c r="L9232" s="348"/>
      <c r="M9232" s="346"/>
      <c r="N9232" s="346"/>
    </row>
    <row r="9233" spans="1:14" ht="20.100000000000001" customHeight="1">
      <c r="A9233" s="346"/>
      <c r="B9233" s="346"/>
      <c r="C9233" s="346"/>
      <c r="D9233" s="346"/>
      <c r="E9233" s="346"/>
      <c r="F9233" s="346"/>
      <c r="G9233" s="346"/>
      <c r="H9233" s="346"/>
      <c r="I9233" s="346"/>
      <c r="J9233" s="346"/>
      <c r="K9233" s="346"/>
      <c r="L9233" s="348"/>
      <c r="M9233" s="346"/>
      <c r="N9233" s="346"/>
    </row>
    <row r="9234" spans="1:14" ht="20.100000000000001" customHeight="1">
      <c r="A9234" s="346"/>
      <c r="B9234" s="346"/>
      <c r="C9234" s="346"/>
      <c r="D9234" s="346"/>
      <c r="E9234" s="346"/>
      <c r="F9234" s="346"/>
      <c r="G9234" s="346"/>
      <c r="H9234" s="346"/>
      <c r="I9234" s="346"/>
      <c r="J9234" s="346"/>
      <c r="K9234" s="346"/>
      <c r="L9234" s="348"/>
      <c r="M9234" s="346"/>
      <c r="N9234" s="346"/>
    </row>
    <row r="9235" spans="1:14" ht="20.100000000000001" customHeight="1">
      <c r="A9235" s="346"/>
      <c r="B9235" s="346"/>
      <c r="C9235" s="346"/>
      <c r="D9235" s="346"/>
      <c r="E9235" s="347"/>
      <c r="F9235" s="346"/>
      <c r="G9235" s="346"/>
      <c r="H9235" s="346"/>
      <c r="I9235" s="346"/>
      <c r="J9235" s="346"/>
      <c r="K9235" s="346"/>
      <c r="L9235" s="348"/>
      <c r="M9235" s="346"/>
      <c r="N9235" s="346"/>
    </row>
    <row r="9236" spans="1:14" ht="20.100000000000001" customHeight="1">
      <c r="A9236" s="346"/>
      <c r="B9236" s="346"/>
      <c r="C9236" s="346"/>
      <c r="D9236" s="346"/>
      <c r="E9236" s="346"/>
      <c r="F9236" s="346"/>
      <c r="G9236" s="346"/>
      <c r="H9236" s="346"/>
      <c r="I9236" s="346"/>
      <c r="J9236" s="346"/>
      <c r="K9236" s="346"/>
      <c r="L9236" s="348"/>
      <c r="M9236" s="346"/>
      <c r="N9236" s="346"/>
    </row>
    <row r="9237" spans="1:14" ht="20.100000000000001" customHeight="1">
      <c r="A9237" s="346"/>
      <c r="B9237" s="346"/>
      <c r="C9237" s="346"/>
      <c r="D9237" s="346"/>
      <c r="E9237" s="346"/>
      <c r="F9237" s="346"/>
      <c r="G9237" s="346"/>
      <c r="H9237" s="346"/>
      <c r="I9237" s="346"/>
      <c r="J9237" s="346"/>
      <c r="K9237" s="346"/>
      <c r="L9237" s="348"/>
      <c r="M9237" s="346"/>
      <c r="N9237" s="346"/>
    </row>
    <row r="9238" spans="1:14" ht="20.100000000000001" customHeight="1">
      <c r="A9238" s="346"/>
      <c r="B9238" s="346"/>
      <c r="C9238" s="346"/>
      <c r="D9238" s="346"/>
      <c r="E9238" s="346"/>
      <c r="F9238" s="346"/>
      <c r="G9238" s="346"/>
      <c r="H9238" s="346"/>
      <c r="I9238" s="346"/>
      <c r="J9238" s="346"/>
      <c r="K9238" s="346"/>
      <c r="L9238" s="348"/>
      <c r="M9238" s="346"/>
      <c r="N9238" s="346"/>
    </row>
    <row r="9239" spans="1:14" ht="20.100000000000001" customHeight="1">
      <c r="A9239" s="346"/>
      <c r="B9239" s="346"/>
      <c r="C9239" s="346"/>
      <c r="D9239" s="346"/>
      <c r="E9239" s="346"/>
      <c r="F9239" s="346"/>
      <c r="G9239" s="346"/>
      <c r="H9239" s="346"/>
      <c r="I9239" s="346"/>
      <c r="J9239" s="346"/>
      <c r="K9239" s="346"/>
      <c r="L9239" s="348"/>
      <c r="M9239" s="346"/>
      <c r="N9239" s="346"/>
    </row>
    <row r="9240" spans="1:14" ht="20.100000000000001" customHeight="1">
      <c r="A9240" s="346"/>
      <c r="B9240" s="346"/>
      <c r="C9240" s="346"/>
      <c r="D9240" s="346"/>
      <c r="E9240" s="346"/>
      <c r="F9240" s="346"/>
      <c r="G9240" s="346"/>
      <c r="H9240" s="346"/>
      <c r="I9240" s="346"/>
      <c r="J9240" s="346"/>
      <c r="K9240" s="346"/>
      <c r="L9240" s="348"/>
      <c r="M9240" s="346"/>
      <c r="N9240" s="346"/>
    </row>
    <row r="9241" spans="1:14" ht="20.100000000000001" customHeight="1">
      <c r="A9241" s="346"/>
      <c r="B9241" s="346"/>
      <c r="C9241" s="346"/>
      <c r="D9241" s="346"/>
      <c r="E9241" s="346"/>
      <c r="F9241" s="346"/>
      <c r="G9241" s="346"/>
      <c r="H9241" s="346"/>
      <c r="I9241" s="346"/>
      <c r="J9241" s="346"/>
      <c r="K9241" s="346"/>
      <c r="L9241" s="348"/>
      <c r="M9241" s="346"/>
      <c r="N9241" s="346"/>
    </row>
    <row r="9242" spans="1:14" ht="20.100000000000001" customHeight="1">
      <c r="A9242" s="346"/>
      <c r="B9242" s="346"/>
      <c r="C9242" s="346"/>
      <c r="D9242" s="346"/>
      <c r="E9242" s="346"/>
      <c r="F9242" s="346"/>
      <c r="G9242" s="346"/>
      <c r="H9242" s="346"/>
      <c r="I9242" s="346"/>
      <c r="J9242" s="346"/>
      <c r="K9242" s="346"/>
      <c r="L9242" s="348"/>
      <c r="M9242" s="346"/>
      <c r="N9242" s="346"/>
    </row>
    <row r="9243" spans="1:14" ht="20.100000000000001" customHeight="1">
      <c r="A9243" s="346"/>
      <c r="B9243" s="346"/>
      <c r="C9243" s="346"/>
      <c r="D9243" s="346"/>
      <c r="E9243" s="346"/>
      <c r="F9243" s="346"/>
      <c r="G9243" s="346"/>
      <c r="H9243" s="346"/>
      <c r="I9243" s="346"/>
      <c r="J9243" s="346"/>
      <c r="K9243" s="346"/>
      <c r="L9243" s="348"/>
      <c r="M9243" s="346"/>
      <c r="N9243" s="346"/>
    </row>
    <row r="9244" spans="1:14" ht="20.100000000000001" customHeight="1">
      <c r="A9244" s="346"/>
      <c r="B9244" s="346"/>
      <c r="C9244" s="346"/>
      <c r="D9244" s="346"/>
      <c r="E9244" s="346"/>
      <c r="F9244" s="346"/>
      <c r="G9244" s="346"/>
      <c r="H9244" s="346"/>
      <c r="I9244" s="346"/>
      <c r="J9244" s="346"/>
      <c r="K9244" s="346"/>
      <c r="L9244" s="348"/>
      <c r="M9244" s="346"/>
      <c r="N9244" s="346"/>
    </row>
    <row r="9245" spans="1:14" ht="20.100000000000001" customHeight="1">
      <c r="A9245" s="346"/>
      <c r="B9245" s="346"/>
      <c r="C9245" s="346"/>
      <c r="D9245" s="346"/>
      <c r="E9245" s="346"/>
      <c r="F9245" s="346"/>
      <c r="G9245" s="346"/>
      <c r="H9245" s="346"/>
      <c r="I9245" s="346"/>
      <c r="J9245" s="346"/>
      <c r="K9245" s="346"/>
      <c r="L9245" s="348"/>
      <c r="M9245" s="346"/>
      <c r="N9245" s="346"/>
    </row>
    <row r="9246" spans="1:14" ht="20.100000000000001" customHeight="1">
      <c r="A9246" s="346"/>
      <c r="B9246" s="346"/>
      <c r="C9246" s="346"/>
      <c r="D9246" s="346"/>
      <c r="E9246" s="346"/>
      <c r="F9246" s="346"/>
      <c r="G9246" s="346"/>
      <c r="H9246" s="346"/>
      <c r="I9246" s="346"/>
      <c r="J9246" s="346"/>
      <c r="K9246" s="346"/>
      <c r="L9246" s="348"/>
      <c r="M9246" s="346"/>
      <c r="N9246" s="346"/>
    </row>
    <row r="9247" spans="1:14" ht="20.100000000000001" customHeight="1">
      <c r="A9247" s="346"/>
      <c r="B9247" s="346"/>
      <c r="C9247" s="346"/>
      <c r="D9247" s="346"/>
      <c r="E9247" s="346"/>
      <c r="F9247" s="346"/>
      <c r="G9247" s="346"/>
      <c r="H9247" s="346"/>
      <c r="I9247" s="346"/>
      <c r="J9247" s="346"/>
      <c r="K9247" s="346"/>
      <c r="L9247" s="348"/>
      <c r="M9247" s="346"/>
      <c r="N9247" s="346"/>
    </row>
    <row r="9248" spans="1:14" ht="20.100000000000001" customHeight="1">
      <c r="A9248" s="346"/>
      <c r="B9248" s="346"/>
      <c r="C9248" s="346"/>
      <c r="D9248" s="346"/>
      <c r="E9248" s="346"/>
      <c r="F9248" s="346"/>
      <c r="G9248" s="346"/>
      <c r="H9248" s="346"/>
      <c r="I9248" s="346"/>
      <c r="J9248" s="346"/>
      <c r="K9248" s="346"/>
      <c r="L9248" s="348"/>
      <c r="M9248" s="346"/>
      <c r="N9248" s="346"/>
    </row>
    <row r="9249" spans="1:14" ht="20.100000000000001" customHeight="1">
      <c r="A9249" s="346"/>
      <c r="B9249" s="346"/>
      <c r="C9249" s="346"/>
      <c r="D9249" s="346"/>
      <c r="E9249" s="346"/>
      <c r="F9249" s="346"/>
      <c r="G9249" s="346"/>
      <c r="H9249" s="346"/>
      <c r="I9249" s="346"/>
      <c r="J9249" s="346"/>
      <c r="K9249" s="346"/>
      <c r="L9249" s="348"/>
      <c r="M9249" s="346"/>
      <c r="N9249" s="354"/>
    </row>
    <row r="9250" spans="1:14" ht="20.100000000000001" customHeight="1">
      <c r="A9250" s="346"/>
      <c r="B9250" s="346"/>
      <c r="C9250" s="346"/>
      <c r="D9250" s="346"/>
      <c r="E9250" s="346"/>
      <c r="F9250" s="346"/>
      <c r="G9250" s="346"/>
      <c r="H9250" s="346"/>
      <c r="I9250" s="346"/>
      <c r="J9250" s="346"/>
      <c r="K9250" s="346"/>
      <c r="L9250" s="348"/>
      <c r="M9250" s="346"/>
      <c r="N9250" s="354"/>
    </row>
    <row r="9251" spans="1:14" ht="20.100000000000001" customHeight="1">
      <c r="A9251" s="346"/>
      <c r="B9251" s="346"/>
      <c r="C9251" s="346"/>
      <c r="D9251" s="346"/>
      <c r="E9251" s="346"/>
      <c r="F9251" s="346"/>
      <c r="G9251" s="346"/>
      <c r="H9251" s="346"/>
      <c r="I9251" s="346"/>
      <c r="J9251" s="346"/>
      <c r="K9251" s="346"/>
      <c r="L9251" s="348"/>
      <c r="M9251" s="346"/>
      <c r="N9251" s="346"/>
    </row>
    <row r="9252" spans="1:14" ht="20.100000000000001" customHeight="1">
      <c r="A9252" s="346"/>
      <c r="B9252" s="346"/>
      <c r="C9252" s="346"/>
      <c r="D9252" s="346"/>
      <c r="E9252" s="347"/>
      <c r="F9252" s="346"/>
      <c r="G9252" s="346"/>
      <c r="H9252" s="346"/>
      <c r="I9252" s="346"/>
      <c r="J9252" s="346"/>
      <c r="K9252" s="346"/>
      <c r="L9252" s="348"/>
      <c r="M9252" s="346"/>
      <c r="N9252" s="346"/>
    </row>
    <row r="9253" spans="1:14" ht="20.100000000000001" customHeight="1">
      <c r="A9253" s="346"/>
      <c r="B9253" s="346"/>
      <c r="C9253" s="346"/>
      <c r="D9253" s="346"/>
      <c r="E9253" s="346"/>
      <c r="F9253" s="346"/>
      <c r="G9253" s="346"/>
      <c r="H9253" s="346"/>
      <c r="I9253" s="346"/>
      <c r="J9253" s="346"/>
      <c r="K9253" s="346"/>
      <c r="L9253" s="348"/>
      <c r="M9253" s="346"/>
      <c r="N9253" s="346"/>
    </row>
    <row r="9254" spans="1:14" ht="20.100000000000001" customHeight="1">
      <c r="A9254" s="346"/>
      <c r="B9254" s="346"/>
      <c r="C9254" s="346"/>
      <c r="D9254" s="346"/>
      <c r="E9254" s="346"/>
      <c r="F9254" s="346"/>
      <c r="G9254" s="346"/>
      <c r="H9254" s="346"/>
      <c r="I9254" s="346"/>
      <c r="J9254" s="346"/>
      <c r="K9254" s="346"/>
      <c r="L9254" s="348"/>
      <c r="M9254" s="346"/>
      <c r="N9254" s="346"/>
    </row>
    <row r="9255" spans="1:14" ht="20.100000000000001" customHeight="1">
      <c r="A9255" s="346"/>
      <c r="B9255" s="346"/>
      <c r="C9255" s="346"/>
      <c r="D9255" s="346"/>
      <c r="E9255" s="346"/>
      <c r="F9255" s="346"/>
      <c r="G9255" s="346"/>
      <c r="H9255" s="346"/>
      <c r="I9255" s="346"/>
      <c r="J9255" s="346"/>
      <c r="K9255" s="346"/>
      <c r="L9255" s="348"/>
      <c r="M9255" s="346"/>
      <c r="N9255" s="346"/>
    </row>
    <row r="9256" spans="1:14" ht="20.100000000000001" customHeight="1">
      <c r="A9256" s="346"/>
      <c r="B9256" s="346"/>
      <c r="C9256" s="346"/>
      <c r="D9256" s="346"/>
      <c r="E9256" s="346"/>
      <c r="F9256" s="346"/>
      <c r="G9256" s="346"/>
      <c r="H9256" s="346"/>
      <c r="I9256" s="346"/>
      <c r="J9256" s="346"/>
      <c r="K9256" s="346"/>
      <c r="L9256" s="348"/>
      <c r="M9256" s="346"/>
      <c r="N9256" s="346"/>
    </row>
    <row r="9257" spans="1:14" ht="20.100000000000001" customHeight="1">
      <c r="A9257" s="346"/>
      <c r="B9257" s="346"/>
      <c r="C9257" s="346"/>
      <c r="D9257" s="346"/>
      <c r="E9257" s="346"/>
      <c r="F9257" s="346"/>
      <c r="G9257" s="346"/>
      <c r="H9257" s="346"/>
      <c r="I9257" s="346"/>
      <c r="J9257" s="346"/>
      <c r="K9257" s="346"/>
      <c r="L9257" s="348"/>
      <c r="M9257" s="346"/>
      <c r="N9257" s="346"/>
    </row>
    <row r="9258" spans="1:14" ht="20.100000000000001" customHeight="1">
      <c r="A9258" s="346"/>
      <c r="B9258" s="346"/>
      <c r="C9258" s="346"/>
      <c r="D9258" s="346"/>
      <c r="E9258" s="346"/>
      <c r="F9258" s="346"/>
      <c r="G9258" s="346"/>
      <c r="H9258" s="346"/>
      <c r="I9258" s="346"/>
      <c r="J9258" s="346"/>
      <c r="K9258" s="346"/>
      <c r="L9258" s="348"/>
      <c r="M9258" s="346"/>
      <c r="N9258" s="346"/>
    </row>
    <row r="9259" spans="1:14" ht="20.100000000000001" customHeight="1">
      <c r="A9259" s="346"/>
      <c r="B9259" s="346"/>
      <c r="C9259" s="346"/>
      <c r="D9259" s="346"/>
      <c r="E9259" s="346"/>
      <c r="F9259" s="346"/>
      <c r="G9259" s="346"/>
      <c r="H9259" s="346"/>
      <c r="I9259" s="346"/>
      <c r="J9259" s="346"/>
      <c r="K9259" s="346"/>
      <c r="L9259" s="348"/>
      <c r="M9259" s="346"/>
      <c r="N9259" s="346"/>
    </row>
    <row r="9260" spans="1:14" ht="20.100000000000001" customHeight="1">
      <c r="A9260" s="346"/>
      <c r="B9260" s="346"/>
      <c r="C9260" s="346"/>
      <c r="D9260" s="346"/>
      <c r="E9260" s="346"/>
      <c r="F9260" s="346"/>
      <c r="G9260" s="346"/>
      <c r="H9260" s="346"/>
      <c r="I9260" s="346"/>
      <c r="J9260" s="346"/>
      <c r="K9260" s="346"/>
      <c r="L9260" s="348"/>
      <c r="M9260" s="346"/>
      <c r="N9260" s="346"/>
    </row>
    <row r="9261" spans="1:14" ht="20.100000000000001" customHeight="1">
      <c r="A9261" s="346"/>
      <c r="B9261" s="346"/>
      <c r="C9261" s="346"/>
      <c r="D9261" s="346"/>
      <c r="E9261" s="346"/>
      <c r="F9261" s="346"/>
      <c r="G9261" s="346"/>
      <c r="H9261" s="346"/>
      <c r="I9261" s="346"/>
      <c r="J9261" s="346"/>
      <c r="K9261" s="346"/>
      <c r="L9261" s="348"/>
      <c r="M9261" s="346"/>
      <c r="N9261" s="346"/>
    </row>
    <row r="9262" spans="1:14" ht="20.100000000000001" customHeight="1">
      <c r="A9262" s="346"/>
      <c r="B9262" s="346"/>
      <c r="C9262" s="346"/>
      <c r="D9262" s="346"/>
      <c r="E9262" s="346"/>
      <c r="F9262" s="346"/>
      <c r="G9262" s="346"/>
      <c r="H9262" s="346"/>
      <c r="I9262" s="346"/>
      <c r="J9262" s="346"/>
      <c r="K9262" s="346"/>
      <c r="L9262" s="348"/>
      <c r="M9262" s="346"/>
      <c r="N9262" s="346"/>
    </row>
    <row r="9263" spans="1:14" ht="20.100000000000001" customHeight="1">
      <c r="A9263" s="346"/>
      <c r="B9263" s="346"/>
      <c r="C9263" s="346"/>
      <c r="D9263" s="346"/>
      <c r="E9263" s="346"/>
      <c r="F9263" s="346"/>
      <c r="G9263" s="346"/>
      <c r="H9263" s="346"/>
      <c r="I9263" s="346"/>
      <c r="J9263" s="346"/>
      <c r="K9263" s="346"/>
      <c r="L9263" s="348"/>
      <c r="M9263" s="346"/>
      <c r="N9263" s="346"/>
    </row>
    <row r="9264" spans="1:14" ht="20.100000000000001" customHeight="1">
      <c r="A9264" s="346"/>
      <c r="B9264" s="346"/>
      <c r="C9264" s="346"/>
      <c r="D9264" s="346"/>
      <c r="E9264" s="346"/>
      <c r="F9264" s="346"/>
      <c r="G9264" s="346"/>
      <c r="H9264" s="346"/>
      <c r="I9264" s="346"/>
      <c r="J9264" s="346"/>
      <c r="K9264" s="346"/>
      <c r="L9264" s="348"/>
      <c r="M9264" s="346"/>
      <c r="N9264" s="346"/>
    </row>
    <row r="9265" spans="1:14" ht="20.100000000000001" customHeight="1">
      <c r="A9265" s="346"/>
      <c r="B9265" s="346"/>
      <c r="C9265" s="346"/>
      <c r="D9265" s="346"/>
      <c r="E9265" s="346"/>
      <c r="F9265" s="346"/>
      <c r="G9265" s="346"/>
      <c r="H9265" s="346"/>
      <c r="I9265" s="346"/>
      <c r="J9265" s="346"/>
      <c r="K9265" s="346"/>
      <c r="L9265" s="348"/>
      <c r="M9265" s="346"/>
      <c r="N9265" s="346"/>
    </row>
    <row r="9266" spans="1:14" ht="20.100000000000001" customHeight="1">
      <c r="A9266" s="346"/>
      <c r="B9266" s="346"/>
      <c r="C9266" s="346"/>
      <c r="D9266" s="346"/>
      <c r="E9266" s="346"/>
      <c r="F9266" s="346"/>
      <c r="G9266" s="346"/>
      <c r="H9266" s="346"/>
      <c r="I9266" s="346"/>
      <c r="J9266" s="346"/>
      <c r="K9266" s="346"/>
      <c r="L9266" s="348"/>
      <c r="M9266" s="346"/>
      <c r="N9266" s="346"/>
    </row>
    <row r="9267" spans="1:14" ht="20.100000000000001" customHeight="1">
      <c r="A9267" s="346"/>
      <c r="B9267" s="346"/>
      <c r="C9267" s="346"/>
      <c r="D9267" s="346"/>
      <c r="E9267" s="346"/>
      <c r="F9267" s="346"/>
      <c r="G9267" s="346"/>
      <c r="H9267" s="346"/>
      <c r="I9267" s="346"/>
      <c r="J9267" s="346"/>
      <c r="K9267" s="346"/>
      <c r="L9267" s="348"/>
      <c r="M9267" s="346"/>
      <c r="N9267" s="346"/>
    </row>
    <row r="9268" spans="1:14" ht="20.100000000000001" customHeight="1">
      <c r="A9268" s="346"/>
      <c r="B9268" s="346"/>
      <c r="C9268" s="346"/>
      <c r="D9268" s="346"/>
      <c r="E9268" s="346"/>
      <c r="F9268" s="346"/>
      <c r="G9268" s="346"/>
      <c r="H9268" s="346"/>
      <c r="I9268" s="346"/>
      <c r="J9268" s="346"/>
      <c r="K9268" s="346"/>
      <c r="L9268" s="348"/>
      <c r="M9268" s="346"/>
      <c r="N9268" s="346"/>
    </row>
    <row r="9269" spans="1:14" ht="20.100000000000001" customHeight="1">
      <c r="A9269" s="346"/>
      <c r="B9269" s="346"/>
      <c r="C9269" s="346"/>
      <c r="D9269" s="346"/>
      <c r="E9269" s="346"/>
      <c r="F9269" s="346"/>
      <c r="G9269" s="346"/>
      <c r="H9269" s="346"/>
      <c r="I9269" s="346"/>
      <c r="J9269" s="346"/>
      <c r="K9269" s="346"/>
      <c r="L9269" s="348"/>
      <c r="M9269" s="346"/>
      <c r="N9269" s="346"/>
    </row>
    <row r="9270" spans="1:14" ht="20.100000000000001" customHeight="1">
      <c r="A9270" s="346"/>
      <c r="B9270" s="346"/>
      <c r="C9270" s="346"/>
      <c r="D9270" s="346"/>
      <c r="E9270" s="346"/>
      <c r="F9270" s="346"/>
      <c r="G9270" s="346"/>
      <c r="H9270" s="346"/>
      <c r="I9270" s="346"/>
      <c r="J9270" s="346"/>
      <c r="K9270" s="346"/>
      <c r="L9270" s="348"/>
      <c r="M9270" s="346"/>
      <c r="N9270" s="346"/>
    </row>
    <row r="9271" spans="1:14" ht="20.100000000000001" customHeight="1">
      <c r="A9271" s="346"/>
      <c r="B9271" s="346"/>
      <c r="C9271" s="346"/>
      <c r="D9271" s="346"/>
      <c r="E9271" s="346"/>
      <c r="F9271" s="346"/>
      <c r="G9271" s="346"/>
      <c r="H9271" s="346"/>
      <c r="I9271" s="346"/>
      <c r="J9271" s="346"/>
      <c r="K9271" s="346"/>
      <c r="L9271" s="348"/>
      <c r="M9271" s="346"/>
      <c r="N9271" s="346"/>
    </row>
    <row r="9272" spans="1:14" ht="20.100000000000001" customHeight="1">
      <c r="A9272" s="346"/>
      <c r="B9272" s="346"/>
      <c r="C9272" s="346"/>
      <c r="D9272" s="346"/>
      <c r="E9272" s="346"/>
      <c r="F9272" s="346"/>
      <c r="G9272" s="346"/>
      <c r="H9272" s="346"/>
      <c r="I9272" s="346"/>
      <c r="J9272" s="346"/>
      <c r="K9272" s="346"/>
      <c r="L9272" s="348"/>
      <c r="M9272" s="346"/>
      <c r="N9272" s="346"/>
    </row>
    <row r="9273" spans="1:14" ht="20.100000000000001" customHeight="1">
      <c r="A9273" s="346"/>
      <c r="B9273" s="346"/>
      <c r="C9273" s="346"/>
      <c r="D9273" s="346"/>
      <c r="E9273" s="346"/>
      <c r="F9273" s="346"/>
      <c r="G9273" s="346"/>
      <c r="H9273" s="346"/>
      <c r="I9273" s="346"/>
      <c r="J9273" s="346"/>
      <c r="K9273" s="346"/>
      <c r="L9273" s="348"/>
      <c r="M9273" s="346"/>
      <c r="N9273" s="346"/>
    </row>
    <row r="9274" spans="1:14" ht="20.100000000000001" customHeight="1">
      <c r="A9274" s="346"/>
      <c r="B9274" s="346"/>
      <c r="C9274" s="346"/>
      <c r="D9274" s="346"/>
      <c r="E9274" s="346"/>
      <c r="F9274" s="346"/>
      <c r="G9274" s="346"/>
      <c r="H9274" s="346"/>
      <c r="I9274" s="346"/>
      <c r="J9274" s="346"/>
      <c r="K9274" s="346"/>
      <c r="L9274" s="348"/>
      <c r="M9274" s="346"/>
      <c r="N9274" s="346"/>
    </row>
    <row r="9275" spans="1:14" ht="20.100000000000001" customHeight="1">
      <c r="A9275" s="346"/>
      <c r="B9275" s="346"/>
      <c r="C9275" s="346"/>
      <c r="D9275" s="346"/>
      <c r="E9275" s="346"/>
      <c r="F9275" s="346"/>
      <c r="G9275" s="346"/>
      <c r="H9275" s="346"/>
      <c r="I9275" s="346"/>
      <c r="J9275" s="346"/>
      <c r="K9275" s="346"/>
      <c r="L9275" s="348"/>
      <c r="M9275" s="346"/>
      <c r="N9275" s="346"/>
    </row>
    <row r="9276" spans="1:14" ht="20.100000000000001" customHeight="1">
      <c r="A9276" s="346"/>
      <c r="B9276" s="346"/>
      <c r="C9276" s="346"/>
      <c r="D9276" s="346"/>
      <c r="E9276" s="346"/>
      <c r="F9276" s="346"/>
      <c r="G9276" s="346"/>
      <c r="H9276" s="346"/>
      <c r="I9276" s="346"/>
      <c r="J9276" s="346"/>
      <c r="K9276" s="346"/>
      <c r="L9276" s="348"/>
      <c r="M9276" s="346"/>
      <c r="N9276" s="346"/>
    </row>
    <row r="9277" spans="1:14" ht="20.100000000000001" customHeight="1">
      <c r="A9277" s="346"/>
      <c r="B9277" s="346"/>
      <c r="C9277" s="346"/>
      <c r="D9277" s="346"/>
      <c r="E9277" s="346"/>
      <c r="F9277" s="346"/>
      <c r="G9277" s="346"/>
      <c r="H9277" s="346"/>
      <c r="I9277" s="346"/>
      <c r="J9277" s="346"/>
      <c r="K9277" s="346"/>
      <c r="L9277" s="348"/>
      <c r="M9277" s="346"/>
      <c r="N9277" s="346"/>
    </row>
    <row r="9278" spans="1:14" ht="20.100000000000001" customHeight="1">
      <c r="A9278" s="346"/>
      <c r="B9278" s="346"/>
      <c r="C9278" s="346"/>
      <c r="D9278" s="346"/>
      <c r="E9278" s="346"/>
      <c r="F9278" s="346"/>
      <c r="G9278" s="346"/>
      <c r="H9278" s="346"/>
      <c r="I9278" s="346"/>
      <c r="J9278" s="346"/>
      <c r="K9278" s="346"/>
      <c r="L9278" s="348"/>
      <c r="M9278" s="346"/>
      <c r="N9278" s="346"/>
    </row>
    <row r="9279" spans="1:14" ht="20.100000000000001" customHeight="1">
      <c r="A9279" s="346"/>
      <c r="B9279" s="346"/>
      <c r="C9279" s="346"/>
      <c r="D9279" s="346"/>
      <c r="E9279" s="346"/>
      <c r="F9279" s="346"/>
      <c r="G9279" s="346"/>
      <c r="H9279" s="346"/>
      <c r="I9279" s="346"/>
      <c r="J9279" s="346"/>
      <c r="K9279" s="346"/>
      <c r="L9279" s="348"/>
      <c r="M9279" s="346"/>
      <c r="N9279" s="346"/>
    </row>
    <row r="9280" spans="1:14" ht="20.100000000000001" customHeight="1">
      <c r="A9280" s="346"/>
      <c r="B9280" s="346"/>
      <c r="C9280" s="346"/>
      <c r="D9280" s="346"/>
      <c r="E9280" s="346"/>
      <c r="F9280" s="346"/>
      <c r="G9280" s="346"/>
      <c r="H9280" s="346"/>
      <c r="I9280" s="346"/>
      <c r="J9280" s="346"/>
      <c r="K9280" s="346"/>
      <c r="L9280" s="348"/>
      <c r="M9280" s="346"/>
      <c r="N9280" s="346"/>
    </row>
    <row r="9281" spans="1:14" ht="20.100000000000001" customHeight="1">
      <c r="A9281" s="346"/>
      <c r="B9281" s="346"/>
      <c r="C9281" s="346"/>
      <c r="D9281" s="346"/>
      <c r="E9281" s="346"/>
      <c r="F9281" s="346"/>
      <c r="G9281" s="346"/>
      <c r="H9281" s="346"/>
      <c r="I9281" s="346"/>
      <c r="J9281" s="346"/>
      <c r="K9281" s="346"/>
      <c r="L9281" s="348"/>
      <c r="M9281" s="346"/>
      <c r="N9281" s="346"/>
    </row>
    <row r="9282" spans="1:14" ht="20.100000000000001" customHeight="1">
      <c r="A9282" s="346"/>
      <c r="B9282" s="346"/>
      <c r="C9282" s="346"/>
      <c r="D9282" s="346"/>
      <c r="E9282" s="346"/>
      <c r="F9282" s="346"/>
      <c r="G9282" s="346"/>
      <c r="H9282" s="346"/>
      <c r="I9282" s="346"/>
      <c r="J9282" s="346"/>
      <c r="K9282" s="346"/>
      <c r="L9282" s="348"/>
      <c r="M9282" s="346"/>
      <c r="N9282" s="346"/>
    </row>
    <row r="9283" spans="1:14" ht="20.100000000000001" customHeight="1">
      <c r="A9283" s="346"/>
      <c r="B9283" s="346"/>
      <c r="C9283" s="346"/>
      <c r="D9283" s="346"/>
      <c r="E9283" s="346"/>
      <c r="F9283" s="346"/>
      <c r="G9283" s="346"/>
      <c r="H9283" s="346"/>
      <c r="I9283" s="346"/>
      <c r="J9283" s="346"/>
      <c r="K9283" s="346"/>
      <c r="L9283" s="348"/>
      <c r="M9283" s="346"/>
      <c r="N9283" s="346"/>
    </row>
    <row r="9284" spans="1:14" ht="20.100000000000001" customHeight="1">
      <c r="A9284" s="346"/>
      <c r="B9284" s="346"/>
      <c r="C9284" s="346"/>
      <c r="D9284" s="346"/>
      <c r="E9284" s="346"/>
      <c r="F9284" s="346"/>
      <c r="G9284" s="346"/>
      <c r="H9284" s="346"/>
      <c r="I9284" s="346"/>
      <c r="J9284" s="346"/>
      <c r="K9284" s="346"/>
      <c r="L9284" s="348"/>
      <c r="M9284" s="346"/>
      <c r="N9284" s="346"/>
    </row>
    <row r="9285" spans="1:14" ht="20.100000000000001" customHeight="1">
      <c r="A9285" s="346"/>
      <c r="B9285" s="346"/>
      <c r="C9285" s="346"/>
      <c r="D9285" s="346"/>
      <c r="E9285" s="346"/>
      <c r="F9285" s="346"/>
      <c r="G9285" s="346"/>
      <c r="H9285" s="346"/>
      <c r="I9285" s="346"/>
      <c r="J9285" s="346"/>
      <c r="K9285" s="346"/>
      <c r="L9285" s="348"/>
      <c r="M9285" s="346"/>
      <c r="N9285" s="346"/>
    </row>
    <row r="9286" spans="1:14" ht="20.100000000000001" customHeight="1">
      <c r="A9286" s="346"/>
      <c r="B9286" s="346"/>
      <c r="C9286" s="346"/>
      <c r="D9286" s="346"/>
      <c r="E9286" s="346"/>
      <c r="F9286" s="346"/>
      <c r="G9286" s="346"/>
      <c r="H9286" s="346"/>
      <c r="I9286" s="346"/>
      <c r="J9286" s="346"/>
      <c r="K9286" s="346"/>
      <c r="L9286" s="348"/>
      <c r="M9286" s="346"/>
      <c r="N9286" s="346"/>
    </row>
    <row r="9287" spans="1:14" ht="20.100000000000001" customHeight="1">
      <c r="A9287" s="346"/>
      <c r="B9287" s="346"/>
      <c r="C9287" s="346"/>
      <c r="D9287" s="346"/>
      <c r="E9287" s="346"/>
      <c r="F9287" s="346"/>
      <c r="G9287" s="346"/>
      <c r="H9287" s="346"/>
      <c r="I9287" s="346"/>
      <c r="J9287" s="346"/>
      <c r="K9287" s="346"/>
      <c r="L9287" s="348"/>
      <c r="M9287" s="346"/>
      <c r="N9287" s="346"/>
    </row>
    <row r="9288" spans="1:14" ht="20.100000000000001" customHeight="1">
      <c r="A9288" s="346"/>
      <c r="B9288" s="346"/>
      <c r="C9288" s="346"/>
      <c r="D9288" s="346"/>
      <c r="E9288" s="346"/>
      <c r="F9288" s="346"/>
      <c r="G9288" s="346"/>
      <c r="H9288" s="346"/>
      <c r="I9288" s="346"/>
      <c r="J9288" s="346"/>
      <c r="K9288" s="346"/>
      <c r="L9288" s="348"/>
      <c r="M9288" s="346"/>
      <c r="N9288" s="346"/>
    </row>
    <row r="9289" spans="1:14" ht="20.100000000000001" customHeight="1">
      <c r="A9289" s="346"/>
      <c r="B9289" s="346"/>
      <c r="C9289" s="346"/>
      <c r="D9289" s="346"/>
      <c r="E9289" s="346"/>
      <c r="F9289" s="346"/>
      <c r="G9289" s="346"/>
      <c r="H9289" s="346"/>
      <c r="I9289" s="346"/>
      <c r="J9289" s="346"/>
      <c r="K9289" s="346"/>
      <c r="L9289" s="348"/>
      <c r="M9289" s="346"/>
      <c r="N9289" s="346"/>
    </row>
    <row r="9290" spans="1:14" ht="20.100000000000001" customHeight="1">
      <c r="A9290" s="346"/>
      <c r="B9290" s="346"/>
      <c r="C9290" s="346"/>
      <c r="D9290" s="346"/>
      <c r="E9290" s="346"/>
      <c r="F9290" s="346"/>
      <c r="G9290" s="346"/>
      <c r="H9290" s="346"/>
      <c r="I9290" s="346"/>
      <c r="J9290" s="346"/>
      <c r="K9290" s="346"/>
      <c r="L9290" s="348"/>
      <c r="M9290" s="346"/>
      <c r="N9290" s="346"/>
    </row>
    <row r="9291" spans="1:14" ht="20.100000000000001" customHeight="1">
      <c r="A9291" s="346"/>
      <c r="B9291" s="346"/>
      <c r="C9291" s="346"/>
      <c r="D9291" s="346"/>
      <c r="E9291" s="346"/>
      <c r="F9291" s="346"/>
      <c r="G9291" s="346"/>
      <c r="H9291" s="346"/>
      <c r="I9291" s="346"/>
      <c r="J9291" s="346"/>
      <c r="K9291" s="346"/>
      <c r="L9291" s="348"/>
      <c r="M9291" s="346"/>
      <c r="N9291" s="346"/>
    </row>
    <row r="9292" spans="1:14" ht="20.100000000000001" customHeight="1">
      <c r="A9292" s="346"/>
      <c r="B9292" s="346"/>
      <c r="C9292" s="346"/>
      <c r="D9292" s="346"/>
      <c r="E9292" s="346"/>
      <c r="F9292" s="346"/>
      <c r="G9292" s="346"/>
      <c r="H9292" s="346"/>
      <c r="I9292" s="346"/>
      <c r="J9292" s="346"/>
      <c r="K9292" s="346"/>
      <c r="L9292" s="348"/>
      <c r="M9292" s="346"/>
      <c r="N9292" s="346"/>
    </row>
    <row r="9293" spans="1:14" ht="20.100000000000001" customHeight="1">
      <c r="A9293" s="346"/>
      <c r="B9293" s="346"/>
      <c r="C9293" s="346"/>
      <c r="D9293" s="346"/>
      <c r="E9293" s="346"/>
      <c r="F9293" s="346"/>
      <c r="G9293" s="346"/>
      <c r="H9293" s="346"/>
      <c r="I9293" s="346"/>
      <c r="J9293" s="346"/>
      <c r="K9293" s="346"/>
      <c r="L9293" s="348"/>
      <c r="M9293" s="346"/>
      <c r="N9293" s="346"/>
    </row>
    <row r="9294" spans="1:14" ht="20.100000000000001" customHeight="1">
      <c r="A9294" s="346"/>
      <c r="B9294" s="346"/>
      <c r="C9294" s="346"/>
      <c r="D9294" s="346"/>
      <c r="E9294" s="346"/>
      <c r="F9294" s="346"/>
      <c r="G9294" s="346"/>
      <c r="H9294" s="346"/>
      <c r="I9294" s="346"/>
      <c r="J9294" s="346"/>
      <c r="K9294" s="346"/>
      <c r="L9294" s="348"/>
      <c r="M9294" s="346"/>
      <c r="N9294" s="346"/>
    </row>
    <row r="9295" spans="1:14" ht="20.100000000000001" customHeight="1">
      <c r="A9295" s="346"/>
      <c r="B9295" s="346"/>
      <c r="C9295" s="346"/>
      <c r="D9295" s="346"/>
      <c r="E9295" s="346"/>
      <c r="F9295" s="346"/>
      <c r="G9295" s="346"/>
      <c r="H9295" s="346"/>
      <c r="I9295" s="346"/>
      <c r="J9295" s="346"/>
      <c r="K9295" s="346"/>
      <c r="L9295" s="348"/>
      <c r="M9295" s="346"/>
      <c r="N9295" s="346"/>
    </row>
    <row r="9296" spans="1:14" ht="20.100000000000001" customHeight="1">
      <c r="A9296" s="346"/>
      <c r="B9296" s="346"/>
      <c r="C9296" s="346"/>
      <c r="D9296" s="346"/>
      <c r="E9296" s="346"/>
      <c r="F9296" s="346"/>
      <c r="G9296" s="346"/>
      <c r="H9296" s="346"/>
      <c r="I9296" s="346"/>
      <c r="J9296" s="346"/>
      <c r="K9296" s="346"/>
      <c r="L9296" s="348"/>
      <c r="M9296" s="346"/>
      <c r="N9296" s="346"/>
    </row>
    <row r="9297" spans="1:14" ht="20.100000000000001" customHeight="1">
      <c r="A9297" s="346"/>
      <c r="B9297" s="346"/>
      <c r="C9297" s="346"/>
      <c r="D9297" s="346"/>
      <c r="E9297" s="346"/>
      <c r="F9297" s="346"/>
      <c r="G9297" s="346"/>
      <c r="H9297" s="346"/>
      <c r="I9297" s="346"/>
      <c r="J9297" s="346"/>
      <c r="K9297" s="346"/>
      <c r="L9297" s="348"/>
      <c r="M9297" s="346"/>
      <c r="N9297" s="346"/>
    </row>
    <row r="9298" spans="1:14" ht="20.100000000000001" customHeight="1">
      <c r="A9298" s="346"/>
      <c r="B9298" s="346"/>
      <c r="C9298" s="346"/>
      <c r="D9298" s="346"/>
      <c r="E9298" s="346"/>
      <c r="F9298" s="346"/>
      <c r="G9298" s="346"/>
      <c r="H9298" s="346"/>
      <c r="I9298" s="346"/>
      <c r="J9298" s="346"/>
      <c r="K9298" s="346"/>
      <c r="L9298" s="348"/>
      <c r="M9298" s="346"/>
      <c r="N9298" s="346"/>
    </row>
    <row r="9299" spans="1:14" ht="20.100000000000001" customHeight="1">
      <c r="A9299" s="346"/>
      <c r="B9299" s="346"/>
      <c r="C9299" s="346"/>
      <c r="D9299" s="346"/>
      <c r="E9299" s="346"/>
      <c r="F9299" s="346"/>
      <c r="G9299" s="346"/>
      <c r="H9299" s="346"/>
      <c r="I9299" s="346"/>
      <c r="J9299" s="346"/>
      <c r="K9299" s="346"/>
      <c r="L9299" s="348"/>
      <c r="M9299" s="346"/>
      <c r="N9299" s="346"/>
    </row>
    <row r="9300" spans="1:14" ht="20.100000000000001" customHeight="1">
      <c r="A9300" s="346"/>
      <c r="B9300" s="346"/>
      <c r="C9300" s="346"/>
      <c r="D9300" s="346"/>
      <c r="E9300" s="346"/>
      <c r="F9300" s="346"/>
      <c r="G9300" s="346"/>
      <c r="H9300" s="346"/>
      <c r="I9300" s="346"/>
      <c r="J9300" s="346"/>
      <c r="K9300" s="346"/>
      <c r="L9300" s="348"/>
      <c r="M9300" s="346"/>
      <c r="N9300" s="346"/>
    </row>
    <row r="9301" spans="1:14" ht="20.100000000000001" customHeight="1">
      <c r="A9301" s="346"/>
      <c r="B9301" s="346"/>
      <c r="C9301" s="346"/>
      <c r="D9301" s="346"/>
      <c r="E9301" s="346"/>
      <c r="F9301" s="346"/>
      <c r="G9301" s="346"/>
      <c r="H9301" s="346"/>
      <c r="I9301" s="346"/>
      <c r="J9301" s="346"/>
      <c r="K9301" s="346"/>
      <c r="L9301" s="348"/>
      <c r="M9301" s="346"/>
      <c r="N9301" s="346"/>
    </row>
    <row r="9302" spans="1:14" ht="20.100000000000001" customHeight="1">
      <c r="A9302" s="346"/>
      <c r="B9302" s="346"/>
      <c r="C9302" s="346"/>
      <c r="D9302" s="346"/>
      <c r="E9302" s="346"/>
      <c r="F9302" s="346"/>
      <c r="G9302" s="346"/>
      <c r="H9302" s="346"/>
      <c r="I9302" s="346"/>
      <c r="J9302" s="346"/>
      <c r="K9302" s="346"/>
      <c r="L9302" s="348"/>
      <c r="M9302" s="346"/>
      <c r="N9302" s="346"/>
    </row>
    <row r="9303" spans="1:14" ht="20.100000000000001" customHeight="1">
      <c r="A9303" s="346"/>
      <c r="B9303" s="346"/>
      <c r="C9303" s="346"/>
      <c r="D9303" s="346"/>
      <c r="E9303" s="346"/>
      <c r="F9303" s="346"/>
      <c r="G9303" s="346"/>
      <c r="H9303" s="346"/>
      <c r="I9303" s="346"/>
      <c r="J9303" s="346"/>
      <c r="K9303" s="346"/>
      <c r="L9303" s="348"/>
      <c r="M9303" s="346"/>
      <c r="N9303" s="346"/>
    </row>
    <row r="9304" spans="1:14" ht="20.100000000000001" customHeight="1">
      <c r="A9304" s="346"/>
      <c r="B9304" s="346"/>
      <c r="C9304" s="346"/>
      <c r="D9304" s="346"/>
      <c r="E9304" s="346"/>
      <c r="F9304" s="346"/>
      <c r="G9304" s="346"/>
      <c r="H9304" s="346"/>
      <c r="I9304" s="346"/>
      <c r="J9304" s="346"/>
      <c r="K9304" s="346"/>
      <c r="L9304" s="348"/>
      <c r="M9304" s="346"/>
      <c r="N9304" s="346"/>
    </row>
    <row r="9305" spans="1:14" ht="20.100000000000001" customHeight="1">
      <c r="A9305" s="346"/>
      <c r="B9305" s="346"/>
      <c r="C9305" s="346"/>
      <c r="D9305" s="346"/>
      <c r="E9305" s="346"/>
      <c r="F9305" s="346"/>
      <c r="G9305" s="346"/>
      <c r="H9305" s="346"/>
      <c r="I9305" s="346"/>
      <c r="J9305" s="346"/>
      <c r="K9305" s="346"/>
      <c r="L9305" s="348"/>
      <c r="M9305" s="346"/>
      <c r="N9305" s="346"/>
    </row>
    <row r="9306" spans="1:14" ht="20.100000000000001" customHeight="1">
      <c r="A9306" s="346"/>
      <c r="B9306" s="346"/>
      <c r="C9306" s="346"/>
      <c r="D9306" s="346"/>
      <c r="E9306" s="347"/>
      <c r="F9306" s="346"/>
      <c r="G9306" s="346"/>
      <c r="H9306" s="346"/>
      <c r="I9306" s="346"/>
      <c r="J9306" s="346"/>
      <c r="K9306" s="346"/>
      <c r="L9306" s="348"/>
      <c r="M9306" s="346"/>
      <c r="N9306" s="346"/>
    </row>
    <row r="9307" spans="1:14" ht="20.100000000000001" customHeight="1">
      <c r="A9307" s="346"/>
      <c r="B9307" s="346"/>
      <c r="C9307" s="346"/>
      <c r="D9307" s="346"/>
      <c r="E9307" s="346"/>
      <c r="F9307" s="346"/>
      <c r="G9307" s="346"/>
      <c r="H9307" s="346"/>
      <c r="I9307" s="346"/>
      <c r="J9307" s="346"/>
      <c r="K9307" s="346"/>
      <c r="L9307" s="348"/>
      <c r="M9307" s="346"/>
      <c r="N9307" s="346"/>
    </row>
    <row r="9308" spans="1:14" ht="20.100000000000001" customHeight="1">
      <c r="A9308" s="346"/>
      <c r="B9308" s="346"/>
      <c r="C9308" s="346"/>
      <c r="D9308" s="346"/>
      <c r="E9308" s="346"/>
      <c r="F9308" s="346"/>
      <c r="G9308" s="346"/>
      <c r="H9308" s="346"/>
      <c r="I9308" s="346"/>
      <c r="J9308" s="346"/>
      <c r="K9308" s="346"/>
      <c r="L9308" s="348"/>
      <c r="M9308" s="346"/>
      <c r="N9308" s="346"/>
    </row>
    <row r="9309" spans="1:14" ht="20.100000000000001" customHeight="1">
      <c r="A9309" s="346"/>
      <c r="B9309" s="346"/>
      <c r="C9309" s="346"/>
      <c r="D9309" s="346"/>
      <c r="E9309" s="346"/>
      <c r="F9309" s="346"/>
      <c r="G9309" s="346"/>
      <c r="H9309" s="346"/>
      <c r="I9309" s="346"/>
      <c r="J9309" s="346"/>
      <c r="K9309" s="346"/>
      <c r="L9309" s="348"/>
      <c r="M9309" s="346"/>
      <c r="N9309" s="346"/>
    </row>
    <row r="9310" spans="1:14" ht="20.100000000000001" customHeight="1">
      <c r="A9310" s="346"/>
      <c r="B9310" s="346"/>
      <c r="C9310" s="346"/>
      <c r="D9310" s="346"/>
      <c r="E9310" s="346"/>
      <c r="F9310" s="346"/>
      <c r="G9310" s="346"/>
      <c r="H9310" s="346"/>
      <c r="I9310" s="346"/>
      <c r="J9310" s="346"/>
      <c r="K9310" s="346"/>
      <c r="L9310" s="348"/>
      <c r="M9310" s="346"/>
      <c r="N9310" s="346"/>
    </row>
    <row r="9311" spans="1:14" ht="20.100000000000001" customHeight="1">
      <c r="A9311" s="346"/>
      <c r="B9311" s="346"/>
      <c r="C9311" s="346"/>
      <c r="D9311" s="346"/>
      <c r="E9311" s="346"/>
      <c r="F9311" s="346"/>
      <c r="G9311" s="346"/>
      <c r="H9311" s="346"/>
      <c r="I9311" s="346"/>
      <c r="J9311" s="346"/>
      <c r="K9311" s="346"/>
      <c r="L9311" s="348"/>
      <c r="M9311" s="346"/>
      <c r="N9311" s="346"/>
    </row>
    <row r="9312" spans="1:14" ht="20.100000000000001" customHeight="1">
      <c r="A9312" s="346"/>
      <c r="B9312" s="346"/>
      <c r="C9312" s="346"/>
      <c r="D9312" s="346"/>
      <c r="E9312" s="346"/>
      <c r="F9312" s="346"/>
      <c r="G9312" s="346"/>
      <c r="H9312" s="346"/>
      <c r="I9312" s="346"/>
      <c r="J9312" s="346"/>
      <c r="K9312" s="346"/>
      <c r="L9312" s="348"/>
      <c r="M9312" s="346"/>
      <c r="N9312" s="346"/>
    </row>
    <row r="9313" spans="1:14" ht="20.100000000000001" customHeight="1">
      <c r="A9313" s="346"/>
      <c r="B9313" s="346"/>
      <c r="C9313" s="346"/>
      <c r="D9313" s="346"/>
      <c r="E9313" s="346"/>
      <c r="F9313" s="346"/>
      <c r="G9313" s="346"/>
      <c r="H9313" s="346"/>
      <c r="I9313" s="346"/>
      <c r="J9313" s="346"/>
      <c r="K9313" s="346"/>
      <c r="L9313" s="348"/>
      <c r="M9313" s="346"/>
      <c r="N9313" s="346"/>
    </row>
    <row r="9314" spans="1:14" ht="20.100000000000001" customHeight="1">
      <c r="A9314" s="346"/>
      <c r="B9314" s="346"/>
      <c r="C9314" s="346"/>
      <c r="D9314" s="346"/>
      <c r="E9314" s="346"/>
      <c r="F9314" s="346"/>
      <c r="G9314" s="346"/>
      <c r="H9314" s="346"/>
      <c r="I9314" s="346"/>
      <c r="J9314" s="346"/>
      <c r="K9314" s="346"/>
      <c r="L9314" s="348"/>
      <c r="M9314" s="346"/>
      <c r="N9314" s="346"/>
    </row>
    <row r="9315" spans="1:14" ht="20.100000000000001" customHeight="1">
      <c r="A9315" s="346"/>
      <c r="B9315" s="346"/>
      <c r="C9315" s="346"/>
      <c r="D9315" s="346"/>
      <c r="E9315" s="346"/>
      <c r="F9315" s="346"/>
      <c r="G9315" s="346"/>
      <c r="H9315" s="346"/>
      <c r="I9315" s="346"/>
      <c r="J9315" s="346"/>
      <c r="K9315" s="346"/>
      <c r="L9315" s="348"/>
      <c r="M9315" s="346"/>
      <c r="N9315" s="346"/>
    </row>
    <row r="9316" spans="1:14" ht="20.100000000000001" customHeight="1">
      <c r="A9316" s="346"/>
      <c r="B9316" s="346"/>
      <c r="C9316" s="346"/>
      <c r="D9316" s="346"/>
      <c r="E9316" s="346"/>
      <c r="F9316" s="346"/>
      <c r="G9316" s="346"/>
      <c r="H9316" s="346"/>
      <c r="I9316" s="346"/>
      <c r="J9316" s="346"/>
      <c r="K9316" s="346"/>
      <c r="L9316" s="348"/>
      <c r="M9316" s="346"/>
      <c r="N9316" s="346"/>
    </row>
    <row r="9317" spans="1:14" ht="20.100000000000001" customHeight="1">
      <c r="A9317" s="346"/>
      <c r="B9317" s="346"/>
      <c r="C9317" s="346"/>
      <c r="D9317" s="346"/>
      <c r="E9317" s="346"/>
      <c r="F9317" s="346"/>
      <c r="G9317" s="346"/>
      <c r="H9317" s="346"/>
      <c r="I9317" s="346"/>
      <c r="J9317" s="346"/>
      <c r="K9317" s="346"/>
      <c r="L9317" s="348"/>
      <c r="M9317" s="346"/>
      <c r="N9317" s="346"/>
    </row>
    <row r="9318" spans="1:14" ht="20.100000000000001" customHeight="1">
      <c r="A9318" s="346"/>
      <c r="B9318" s="346"/>
      <c r="C9318" s="346"/>
      <c r="D9318" s="346"/>
      <c r="E9318" s="346"/>
      <c r="F9318" s="346"/>
      <c r="G9318" s="346"/>
      <c r="H9318" s="346"/>
      <c r="I9318" s="346"/>
      <c r="J9318" s="346"/>
      <c r="K9318" s="346"/>
      <c r="L9318" s="348"/>
      <c r="M9318" s="346"/>
      <c r="N9318" s="346"/>
    </row>
    <row r="9319" spans="1:14" ht="20.100000000000001" customHeight="1">
      <c r="A9319" s="346"/>
      <c r="B9319" s="346"/>
      <c r="C9319" s="346"/>
      <c r="D9319" s="346"/>
      <c r="E9319" s="346"/>
      <c r="F9319" s="346"/>
      <c r="G9319" s="346"/>
      <c r="H9319" s="346"/>
      <c r="I9319" s="346"/>
      <c r="J9319" s="346"/>
      <c r="K9319" s="346"/>
      <c r="L9319" s="348"/>
      <c r="M9319" s="346"/>
      <c r="N9319" s="346"/>
    </row>
    <row r="9320" spans="1:14" ht="20.100000000000001" customHeight="1">
      <c r="A9320" s="346"/>
      <c r="B9320" s="346"/>
      <c r="C9320" s="346"/>
      <c r="D9320" s="346"/>
      <c r="E9320" s="346"/>
      <c r="F9320" s="346"/>
      <c r="G9320" s="346"/>
      <c r="H9320" s="346"/>
      <c r="I9320" s="346"/>
      <c r="J9320" s="346"/>
      <c r="K9320" s="346"/>
      <c r="L9320" s="348"/>
      <c r="M9320" s="346"/>
      <c r="N9320" s="346"/>
    </row>
    <row r="9321" spans="1:14" ht="20.100000000000001" customHeight="1">
      <c r="A9321" s="346"/>
      <c r="B9321" s="346"/>
      <c r="C9321" s="346"/>
      <c r="D9321" s="346"/>
      <c r="E9321" s="347"/>
      <c r="F9321" s="346"/>
      <c r="G9321" s="346"/>
      <c r="H9321" s="346"/>
      <c r="I9321" s="346"/>
      <c r="J9321" s="346"/>
      <c r="K9321" s="346"/>
      <c r="L9321" s="348"/>
      <c r="M9321" s="346"/>
      <c r="N9321" s="346"/>
    </row>
    <row r="9322" spans="1:14" ht="20.100000000000001" customHeight="1">
      <c r="A9322" s="346"/>
      <c r="B9322" s="346"/>
      <c r="C9322" s="346"/>
      <c r="D9322" s="346"/>
      <c r="E9322" s="346"/>
      <c r="F9322" s="346"/>
      <c r="G9322" s="346"/>
      <c r="H9322" s="346"/>
      <c r="I9322" s="346"/>
      <c r="J9322" s="346"/>
      <c r="K9322" s="346"/>
      <c r="L9322" s="348"/>
      <c r="M9322" s="346"/>
      <c r="N9322" s="346"/>
    </row>
    <row r="9323" spans="1:14" ht="20.100000000000001" customHeight="1">
      <c r="A9323" s="346"/>
      <c r="B9323" s="346"/>
      <c r="C9323" s="346"/>
      <c r="D9323" s="346"/>
      <c r="E9323" s="348"/>
      <c r="F9323" s="346"/>
      <c r="G9323" s="346"/>
      <c r="H9323" s="346"/>
      <c r="I9323" s="346"/>
      <c r="J9323" s="346"/>
      <c r="K9323" s="346"/>
      <c r="L9323" s="348"/>
      <c r="M9323" s="346"/>
      <c r="N9323" s="346"/>
    </row>
    <row r="9324" spans="1:14" ht="20.100000000000001" customHeight="1">
      <c r="A9324" s="346"/>
      <c r="B9324" s="346"/>
      <c r="C9324" s="346"/>
      <c r="D9324" s="346"/>
      <c r="E9324" s="346"/>
      <c r="F9324" s="346"/>
      <c r="G9324" s="346"/>
      <c r="H9324" s="346"/>
      <c r="I9324" s="346"/>
      <c r="J9324" s="346"/>
      <c r="K9324" s="346"/>
      <c r="L9324" s="348"/>
      <c r="M9324" s="346"/>
      <c r="N9324" s="346"/>
    </row>
    <row r="9325" spans="1:14" ht="20.100000000000001" customHeight="1">
      <c r="A9325" s="346"/>
      <c r="B9325" s="346"/>
      <c r="C9325" s="346"/>
      <c r="D9325" s="346"/>
      <c r="E9325" s="346"/>
      <c r="F9325" s="346"/>
      <c r="G9325" s="346"/>
      <c r="H9325" s="346"/>
      <c r="I9325" s="346"/>
      <c r="J9325" s="346"/>
      <c r="K9325" s="346"/>
      <c r="L9325" s="348"/>
      <c r="M9325" s="346"/>
      <c r="N9325" s="346"/>
    </row>
    <row r="9326" spans="1:14" ht="20.100000000000001" customHeight="1">
      <c r="A9326" s="346"/>
      <c r="B9326" s="346"/>
      <c r="C9326" s="346"/>
      <c r="D9326" s="346"/>
      <c r="E9326" s="346"/>
      <c r="F9326" s="346"/>
      <c r="G9326" s="346"/>
      <c r="H9326" s="346"/>
      <c r="I9326" s="346"/>
      <c r="J9326" s="346"/>
      <c r="K9326" s="346"/>
      <c r="L9326" s="348"/>
      <c r="M9326" s="346"/>
      <c r="N9326" s="346"/>
    </row>
    <row r="9327" spans="1:14" ht="20.100000000000001" customHeight="1">
      <c r="A9327" s="346"/>
      <c r="B9327" s="346"/>
      <c r="C9327" s="346"/>
      <c r="D9327" s="346"/>
      <c r="E9327" s="346"/>
      <c r="F9327" s="346"/>
      <c r="G9327" s="346"/>
      <c r="H9327" s="346"/>
      <c r="I9327" s="346"/>
      <c r="J9327" s="346"/>
      <c r="K9327" s="346"/>
      <c r="L9327" s="348"/>
      <c r="M9327" s="346"/>
      <c r="N9327" s="346"/>
    </row>
    <row r="9328" spans="1:14" ht="20.100000000000001" customHeight="1">
      <c r="A9328" s="346"/>
      <c r="B9328" s="346"/>
      <c r="C9328" s="346"/>
      <c r="D9328" s="346"/>
      <c r="E9328" s="346"/>
      <c r="F9328" s="346"/>
      <c r="G9328" s="346"/>
      <c r="H9328" s="346"/>
      <c r="I9328" s="346"/>
      <c r="J9328" s="346"/>
      <c r="K9328" s="346"/>
      <c r="L9328" s="348"/>
      <c r="M9328" s="346"/>
      <c r="N9328" s="346"/>
    </row>
    <row r="9329" spans="1:14" ht="20.100000000000001" customHeight="1">
      <c r="A9329" s="346"/>
      <c r="B9329" s="346"/>
      <c r="C9329" s="346"/>
      <c r="D9329" s="346"/>
      <c r="E9329" s="346"/>
      <c r="F9329" s="346"/>
      <c r="G9329" s="346"/>
      <c r="H9329" s="346"/>
      <c r="I9329" s="346"/>
      <c r="J9329" s="346"/>
      <c r="K9329" s="346"/>
      <c r="L9329" s="348"/>
      <c r="M9329" s="346"/>
      <c r="N9329" s="346"/>
    </row>
    <row r="9330" spans="1:14" ht="20.100000000000001" customHeight="1">
      <c r="A9330" s="346"/>
      <c r="B9330" s="346"/>
      <c r="C9330" s="346"/>
      <c r="D9330" s="346"/>
      <c r="E9330" s="346"/>
      <c r="F9330" s="346"/>
      <c r="G9330" s="346"/>
      <c r="H9330" s="346"/>
      <c r="I9330" s="346"/>
      <c r="J9330" s="346"/>
      <c r="K9330" s="346"/>
      <c r="L9330" s="348"/>
      <c r="M9330" s="346"/>
      <c r="N9330" s="346"/>
    </row>
    <row r="9331" spans="1:14" ht="20.100000000000001" customHeight="1">
      <c r="A9331" s="346"/>
      <c r="B9331" s="346"/>
      <c r="C9331" s="346"/>
      <c r="D9331" s="346"/>
      <c r="E9331" s="346"/>
      <c r="F9331" s="346"/>
      <c r="G9331" s="346"/>
      <c r="H9331" s="346"/>
      <c r="I9331" s="346"/>
      <c r="J9331" s="346"/>
      <c r="K9331" s="346"/>
      <c r="L9331" s="348"/>
      <c r="M9331" s="346"/>
      <c r="N9331" s="346"/>
    </row>
    <row r="9332" spans="1:14" ht="20.100000000000001" customHeight="1">
      <c r="A9332" s="346"/>
      <c r="B9332" s="346"/>
      <c r="C9332" s="346"/>
      <c r="D9332" s="346"/>
      <c r="E9332" s="346"/>
      <c r="F9332" s="346"/>
      <c r="G9332" s="346"/>
      <c r="H9332" s="346"/>
      <c r="I9332" s="346"/>
      <c r="J9332" s="346"/>
      <c r="K9332" s="346"/>
      <c r="L9332" s="348"/>
      <c r="M9332" s="346"/>
      <c r="N9332" s="346"/>
    </row>
    <row r="9333" spans="1:14" ht="20.100000000000001" customHeight="1">
      <c r="A9333" s="346"/>
      <c r="B9333" s="346"/>
      <c r="C9333" s="346"/>
      <c r="D9333" s="346"/>
      <c r="E9333" s="346"/>
      <c r="F9333" s="346"/>
      <c r="G9333" s="346"/>
      <c r="H9333" s="346"/>
      <c r="I9333" s="346"/>
      <c r="J9333" s="346"/>
      <c r="K9333" s="346"/>
      <c r="L9333" s="348"/>
      <c r="M9333" s="346"/>
      <c r="N9333" s="346"/>
    </row>
    <row r="9334" spans="1:14" ht="20.100000000000001" customHeight="1">
      <c r="A9334" s="346"/>
      <c r="B9334" s="346"/>
      <c r="C9334" s="346"/>
      <c r="D9334" s="346"/>
      <c r="E9334" s="346"/>
      <c r="F9334" s="346"/>
      <c r="G9334" s="346"/>
      <c r="H9334" s="346"/>
      <c r="I9334" s="346"/>
      <c r="J9334" s="346"/>
      <c r="K9334" s="346"/>
      <c r="L9334" s="348"/>
      <c r="M9334" s="346"/>
      <c r="N9334" s="346"/>
    </row>
    <row r="9335" spans="1:14" ht="20.100000000000001" customHeight="1">
      <c r="A9335" s="346"/>
      <c r="B9335" s="346"/>
      <c r="C9335" s="346"/>
      <c r="D9335" s="346"/>
      <c r="E9335" s="346"/>
      <c r="F9335" s="346"/>
      <c r="G9335" s="346"/>
      <c r="H9335" s="346"/>
      <c r="I9335" s="346"/>
      <c r="J9335" s="346"/>
      <c r="K9335" s="346"/>
      <c r="L9335" s="348"/>
      <c r="M9335" s="346"/>
      <c r="N9335" s="346"/>
    </row>
    <row r="9336" spans="1:14" ht="20.100000000000001" customHeight="1">
      <c r="A9336" s="346"/>
      <c r="B9336" s="346"/>
      <c r="C9336" s="346"/>
      <c r="D9336" s="346"/>
      <c r="E9336" s="346"/>
      <c r="F9336" s="346"/>
      <c r="G9336" s="346"/>
      <c r="H9336" s="346"/>
      <c r="I9336" s="346"/>
      <c r="J9336" s="346"/>
      <c r="K9336" s="346"/>
      <c r="L9336" s="348"/>
      <c r="M9336" s="346"/>
      <c r="N9336" s="346"/>
    </row>
    <row r="9337" spans="1:14" ht="20.100000000000001" customHeight="1">
      <c r="A9337" s="346"/>
      <c r="B9337" s="346"/>
      <c r="C9337" s="346"/>
      <c r="D9337" s="346"/>
      <c r="E9337" s="346"/>
      <c r="F9337" s="346"/>
      <c r="G9337" s="346"/>
      <c r="H9337" s="346"/>
      <c r="I9337" s="346"/>
      <c r="J9337" s="346"/>
      <c r="K9337" s="346"/>
      <c r="L9337" s="348"/>
      <c r="M9337" s="346"/>
      <c r="N9337" s="346"/>
    </row>
    <row r="9338" spans="1:14" ht="20.100000000000001" customHeight="1">
      <c r="A9338" s="346"/>
      <c r="B9338" s="346"/>
      <c r="C9338" s="346"/>
      <c r="D9338" s="346"/>
      <c r="E9338" s="346"/>
      <c r="F9338" s="346"/>
      <c r="G9338" s="346"/>
      <c r="H9338" s="346"/>
      <c r="I9338" s="346"/>
      <c r="J9338" s="346"/>
      <c r="K9338" s="346"/>
      <c r="L9338" s="348"/>
      <c r="M9338" s="346"/>
      <c r="N9338" s="346"/>
    </row>
    <row r="9339" spans="1:14" ht="20.100000000000001" customHeight="1">
      <c r="A9339" s="346"/>
      <c r="B9339" s="346"/>
      <c r="C9339" s="346"/>
      <c r="D9339" s="346"/>
      <c r="E9339" s="346"/>
      <c r="F9339" s="346"/>
      <c r="G9339" s="346"/>
      <c r="H9339" s="346"/>
      <c r="I9339" s="346"/>
      <c r="J9339" s="346"/>
      <c r="K9339" s="346"/>
      <c r="L9339" s="348"/>
      <c r="M9339" s="346"/>
      <c r="N9339" s="346"/>
    </row>
    <row r="9340" spans="1:14" ht="20.100000000000001" customHeight="1">
      <c r="A9340" s="346"/>
      <c r="B9340" s="346"/>
      <c r="C9340" s="346"/>
      <c r="D9340" s="346"/>
      <c r="E9340" s="346"/>
      <c r="F9340" s="346"/>
      <c r="G9340" s="346"/>
      <c r="H9340" s="346"/>
      <c r="I9340" s="346"/>
      <c r="J9340" s="346"/>
      <c r="K9340" s="346"/>
      <c r="L9340" s="348"/>
      <c r="M9340" s="346"/>
      <c r="N9340" s="346"/>
    </row>
    <row r="9341" spans="1:14" ht="20.100000000000001" customHeight="1">
      <c r="A9341" s="346"/>
      <c r="B9341" s="346"/>
      <c r="C9341" s="346"/>
      <c r="D9341" s="346"/>
      <c r="E9341" s="346"/>
      <c r="F9341" s="346"/>
      <c r="G9341" s="346"/>
      <c r="H9341" s="346"/>
      <c r="I9341" s="346"/>
      <c r="J9341" s="346"/>
      <c r="K9341" s="346"/>
      <c r="L9341" s="348"/>
      <c r="M9341" s="346"/>
      <c r="N9341" s="346"/>
    </row>
    <row r="9342" spans="1:14" ht="20.100000000000001" customHeight="1">
      <c r="A9342" s="346"/>
      <c r="B9342" s="346"/>
      <c r="C9342" s="346"/>
      <c r="D9342" s="346"/>
      <c r="E9342" s="346"/>
      <c r="F9342" s="346"/>
      <c r="G9342" s="346"/>
      <c r="H9342" s="346"/>
      <c r="I9342" s="346"/>
      <c r="J9342" s="346"/>
      <c r="K9342" s="346"/>
      <c r="L9342" s="348"/>
      <c r="M9342" s="346"/>
      <c r="N9342" s="346"/>
    </row>
    <row r="9343" spans="1:14" ht="20.100000000000001" customHeight="1">
      <c r="A9343" s="346"/>
      <c r="B9343" s="346"/>
      <c r="C9343" s="346"/>
      <c r="D9343" s="346"/>
      <c r="E9343" s="346"/>
      <c r="F9343" s="346"/>
      <c r="G9343" s="346"/>
      <c r="H9343" s="346"/>
      <c r="I9343" s="346"/>
      <c r="J9343" s="346"/>
      <c r="K9343" s="346"/>
      <c r="L9343" s="348"/>
      <c r="M9343" s="346"/>
      <c r="N9343" s="346"/>
    </row>
    <row r="9344" spans="1:14" ht="20.100000000000001" customHeight="1">
      <c r="A9344" s="346"/>
      <c r="B9344" s="346"/>
      <c r="C9344" s="346"/>
      <c r="D9344" s="346"/>
      <c r="E9344" s="346"/>
      <c r="F9344" s="346"/>
      <c r="G9344" s="346"/>
      <c r="H9344" s="346"/>
      <c r="I9344" s="346"/>
      <c r="J9344" s="346"/>
      <c r="K9344" s="346"/>
      <c r="L9344" s="348"/>
      <c r="M9344" s="346"/>
      <c r="N9344" s="346"/>
    </row>
    <row r="9345" spans="1:14" ht="20.100000000000001" customHeight="1">
      <c r="A9345" s="346"/>
      <c r="B9345" s="346"/>
      <c r="C9345" s="346"/>
      <c r="D9345" s="346"/>
      <c r="E9345" s="346"/>
      <c r="F9345" s="346"/>
      <c r="G9345" s="346"/>
      <c r="H9345" s="346"/>
      <c r="I9345" s="346"/>
      <c r="J9345" s="346"/>
      <c r="K9345" s="346"/>
      <c r="L9345" s="348"/>
      <c r="M9345" s="346"/>
      <c r="N9345" s="346"/>
    </row>
    <row r="9346" spans="1:14" ht="20.100000000000001" customHeight="1">
      <c r="A9346" s="346"/>
      <c r="B9346" s="346"/>
      <c r="C9346" s="346"/>
      <c r="D9346" s="346"/>
      <c r="E9346" s="346"/>
      <c r="F9346" s="346"/>
      <c r="G9346" s="346"/>
      <c r="H9346" s="346"/>
      <c r="I9346" s="346"/>
      <c r="J9346" s="346"/>
      <c r="K9346" s="346"/>
      <c r="L9346" s="348"/>
      <c r="M9346" s="346"/>
      <c r="N9346" s="346"/>
    </row>
    <row r="9347" spans="1:14" ht="20.100000000000001" customHeight="1">
      <c r="A9347" s="346"/>
      <c r="B9347" s="346"/>
      <c r="C9347" s="346"/>
      <c r="D9347" s="346"/>
      <c r="E9347" s="346"/>
      <c r="F9347" s="346"/>
      <c r="G9347" s="346"/>
      <c r="H9347" s="346"/>
      <c r="I9347" s="346"/>
      <c r="J9347" s="346"/>
      <c r="K9347" s="346"/>
      <c r="L9347" s="348"/>
      <c r="M9347" s="346"/>
      <c r="N9347" s="346"/>
    </row>
    <row r="9348" spans="1:14" ht="20.100000000000001" customHeight="1">
      <c r="A9348" s="346"/>
      <c r="B9348" s="346"/>
      <c r="C9348" s="346"/>
      <c r="D9348" s="346"/>
      <c r="E9348" s="346"/>
      <c r="F9348" s="346"/>
      <c r="G9348" s="346"/>
      <c r="H9348" s="346"/>
      <c r="I9348" s="346"/>
      <c r="J9348" s="346"/>
      <c r="K9348" s="346"/>
      <c r="L9348" s="348"/>
      <c r="M9348" s="346"/>
      <c r="N9348" s="346"/>
    </row>
    <row r="9349" spans="1:14" ht="20.100000000000001" customHeight="1">
      <c r="A9349" s="346"/>
      <c r="B9349" s="346"/>
      <c r="C9349" s="346"/>
      <c r="D9349" s="346"/>
      <c r="E9349" s="346"/>
      <c r="F9349" s="346"/>
      <c r="G9349" s="346"/>
      <c r="H9349" s="346"/>
      <c r="I9349" s="346"/>
      <c r="J9349" s="346"/>
      <c r="K9349" s="346"/>
      <c r="L9349" s="348"/>
      <c r="M9349" s="346"/>
      <c r="N9349" s="346"/>
    </row>
    <row r="9350" spans="1:14" ht="20.100000000000001" customHeight="1">
      <c r="A9350" s="346"/>
      <c r="B9350" s="346"/>
      <c r="C9350" s="346"/>
      <c r="D9350" s="346"/>
      <c r="E9350" s="346"/>
      <c r="F9350" s="346"/>
      <c r="G9350" s="346"/>
      <c r="H9350" s="346"/>
      <c r="I9350" s="346"/>
      <c r="J9350" s="346"/>
      <c r="K9350" s="346"/>
      <c r="L9350" s="348"/>
      <c r="M9350" s="346"/>
      <c r="N9350" s="346"/>
    </row>
    <row r="9351" spans="1:14" ht="20.100000000000001" customHeight="1">
      <c r="A9351" s="346"/>
      <c r="B9351" s="346"/>
      <c r="C9351" s="346"/>
      <c r="D9351" s="346"/>
      <c r="E9351" s="347"/>
      <c r="F9351" s="346"/>
      <c r="G9351" s="346"/>
      <c r="H9351" s="346"/>
      <c r="I9351" s="346"/>
      <c r="J9351" s="346"/>
      <c r="K9351" s="346"/>
      <c r="L9351" s="348"/>
      <c r="M9351" s="346"/>
      <c r="N9351" s="346"/>
    </row>
    <row r="9352" spans="1:14" ht="20.100000000000001" customHeight="1">
      <c r="A9352" s="346"/>
      <c r="B9352" s="346"/>
      <c r="C9352" s="346"/>
      <c r="D9352" s="346"/>
      <c r="E9352" s="347"/>
      <c r="F9352" s="346"/>
      <c r="G9352" s="346"/>
      <c r="H9352" s="346"/>
      <c r="I9352" s="346"/>
      <c r="J9352" s="346"/>
      <c r="K9352" s="346"/>
      <c r="L9352" s="348"/>
      <c r="M9352" s="346"/>
      <c r="N9352" s="346"/>
    </row>
    <row r="9353" spans="1:14" ht="20.100000000000001" customHeight="1">
      <c r="A9353" s="346"/>
      <c r="B9353" s="346"/>
      <c r="C9353" s="346"/>
      <c r="D9353" s="346"/>
      <c r="E9353" s="347"/>
      <c r="F9353" s="346"/>
      <c r="G9353" s="346"/>
      <c r="H9353" s="346"/>
      <c r="I9353" s="346"/>
      <c r="J9353" s="346"/>
      <c r="K9353" s="346"/>
      <c r="L9353" s="348"/>
      <c r="M9353" s="346"/>
      <c r="N9353" s="346"/>
    </row>
    <row r="9354" spans="1:14" ht="20.100000000000001" customHeight="1">
      <c r="A9354" s="346"/>
      <c r="B9354" s="346"/>
      <c r="C9354" s="346"/>
      <c r="D9354" s="346"/>
      <c r="E9354" s="346"/>
      <c r="F9354" s="346"/>
      <c r="G9354" s="346"/>
      <c r="H9354" s="346"/>
      <c r="I9354" s="346"/>
      <c r="J9354" s="346"/>
      <c r="K9354" s="346"/>
      <c r="L9354" s="348"/>
      <c r="M9354" s="346"/>
      <c r="N9354" s="346"/>
    </row>
    <row r="9355" spans="1:14" ht="20.100000000000001" customHeight="1">
      <c r="A9355" s="346"/>
      <c r="B9355" s="346"/>
      <c r="C9355" s="346"/>
      <c r="D9355" s="346"/>
      <c r="E9355" s="346"/>
      <c r="F9355" s="346"/>
      <c r="G9355" s="346"/>
      <c r="H9355" s="346"/>
      <c r="I9355" s="346"/>
      <c r="J9355" s="346"/>
      <c r="K9355" s="346"/>
      <c r="L9355" s="348"/>
      <c r="M9355" s="346"/>
      <c r="N9355" s="346"/>
    </row>
    <row r="9356" spans="1:14" ht="20.100000000000001" customHeight="1">
      <c r="A9356" s="346"/>
      <c r="B9356" s="346"/>
      <c r="C9356" s="346"/>
      <c r="D9356" s="346"/>
      <c r="E9356" s="346"/>
      <c r="F9356" s="346"/>
      <c r="G9356" s="346"/>
      <c r="H9356" s="346"/>
      <c r="I9356" s="346"/>
      <c r="J9356" s="346"/>
      <c r="K9356" s="346"/>
      <c r="L9356" s="348"/>
      <c r="M9356" s="346"/>
      <c r="N9356" s="346"/>
    </row>
    <row r="9357" spans="1:14" ht="20.100000000000001" customHeight="1">
      <c r="A9357" s="346"/>
      <c r="B9357" s="346"/>
      <c r="C9357" s="346"/>
      <c r="D9357" s="346"/>
      <c r="E9357" s="346"/>
      <c r="F9357" s="346"/>
      <c r="G9357" s="346"/>
      <c r="H9357" s="346"/>
      <c r="I9357" s="346"/>
      <c r="J9357" s="346"/>
      <c r="K9357" s="346"/>
      <c r="L9357" s="348"/>
      <c r="M9357" s="346"/>
      <c r="N9357" s="346"/>
    </row>
    <row r="9358" spans="1:14" ht="20.100000000000001" customHeight="1">
      <c r="A9358" s="346"/>
      <c r="B9358" s="346"/>
      <c r="C9358" s="346"/>
      <c r="D9358" s="346"/>
      <c r="E9358" s="346"/>
      <c r="F9358" s="346"/>
      <c r="G9358" s="346"/>
      <c r="H9358" s="346"/>
      <c r="I9358" s="346"/>
      <c r="J9358" s="346"/>
      <c r="K9358" s="346"/>
      <c r="L9358" s="348"/>
      <c r="M9358" s="346"/>
      <c r="N9358" s="346"/>
    </row>
    <row r="9359" spans="1:14" ht="20.100000000000001" customHeight="1">
      <c r="A9359" s="346"/>
      <c r="B9359" s="346"/>
      <c r="C9359" s="346"/>
      <c r="D9359" s="346"/>
      <c r="E9359" s="346"/>
      <c r="F9359" s="346"/>
      <c r="G9359" s="346"/>
      <c r="H9359" s="346"/>
      <c r="I9359" s="346"/>
      <c r="J9359" s="346"/>
      <c r="K9359" s="346"/>
      <c r="L9359" s="348"/>
      <c r="M9359" s="346"/>
      <c r="N9359" s="346"/>
    </row>
    <row r="9360" spans="1:14" ht="20.100000000000001" customHeight="1">
      <c r="A9360" s="346"/>
      <c r="B9360" s="346"/>
      <c r="C9360" s="346"/>
      <c r="D9360" s="346"/>
      <c r="E9360" s="346"/>
      <c r="F9360" s="346"/>
      <c r="G9360" s="346"/>
      <c r="H9360" s="346"/>
      <c r="I9360" s="346"/>
      <c r="J9360" s="346"/>
      <c r="K9360" s="346"/>
      <c r="L9360" s="348"/>
      <c r="M9360" s="346"/>
      <c r="N9360" s="346"/>
    </row>
    <row r="9361" spans="1:14" ht="20.100000000000001" customHeight="1">
      <c r="A9361" s="346"/>
      <c r="B9361" s="346"/>
      <c r="C9361" s="346"/>
      <c r="D9361" s="346"/>
      <c r="E9361" s="347"/>
      <c r="F9361" s="346"/>
      <c r="G9361" s="346"/>
      <c r="H9361" s="346"/>
      <c r="I9361" s="346"/>
      <c r="J9361" s="346"/>
      <c r="K9361" s="346"/>
      <c r="L9361" s="348"/>
      <c r="M9361" s="346"/>
      <c r="N9361" s="346"/>
    </row>
    <row r="9362" spans="1:14" ht="20.100000000000001" customHeight="1">
      <c r="A9362" s="346"/>
      <c r="B9362" s="346"/>
      <c r="C9362" s="346"/>
      <c r="D9362" s="346"/>
      <c r="E9362" s="346"/>
      <c r="F9362" s="346"/>
      <c r="G9362" s="346"/>
      <c r="H9362" s="346"/>
      <c r="I9362" s="346"/>
      <c r="J9362" s="346"/>
      <c r="K9362" s="346"/>
      <c r="L9362" s="348"/>
      <c r="M9362" s="346"/>
      <c r="N9362" s="346"/>
    </row>
    <row r="9363" spans="1:14" ht="20.100000000000001" customHeight="1">
      <c r="A9363" s="346"/>
      <c r="B9363" s="346"/>
      <c r="C9363" s="346"/>
      <c r="D9363" s="346"/>
      <c r="E9363" s="346"/>
      <c r="F9363" s="346"/>
      <c r="G9363" s="346"/>
      <c r="H9363" s="346"/>
      <c r="I9363" s="346"/>
      <c r="J9363" s="346"/>
      <c r="K9363" s="346"/>
      <c r="L9363" s="348"/>
      <c r="M9363" s="346"/>
      <c r="N9363" s="346"/>
    </row>
    <row r="9364" spans="1:14" ht="20.100000000000001" customHeight="1">
      <c r="A9364" s="346"/>
      <c r="B9364" s="346"/>
      <c r="C9364" s="346"/>
      <c r="D9364" s="346"/>
      <c r="E9364" s="346"/>
      <c r="F9364" s="346"/>
      <c r="G9364" s="346"/>
      <c r="H9364" s="346"/>
      <c r="I9364" s="346"/>
      <c r="J9364" s="346"/>
      <c r="K9364" s="346"/>
      <c r="L9364" s="348"/>
      <c r="M9364" s="346"/>
      <c r="N9364" s="346"/>
    </row>
    <row r="9365" spans="1:14" ht="20.100000000000001" customHeight="1">
      <c r="A9365" s="346"/>
      <c r="B9365" s="346"/>
      <c r="C9365" s="346"/>
      <c r="D9365" s="346"/>
      <c r="E9365" s="347"/>
      <c r="F9365" s="346"/>
      <c r="G9365" s="346"/>
      <c r="H9365" s="346"/>
      <c r="I9365" s="346"/>
      <c r="J9365" s="346"/>
      <c r="K9365" s="346"/>
      <c r="L9365" s="348"/>
      <c r="M9365" s="346"/>
      <c r="N9365" s="346"/>
    </row>
    <row r="9366" spans="1:14" ht="20.100000000000001" customHeight="1">
      <c r="A9366" s="346"/>
      <c r="B9366" s="346"/>
      <c r="C9366" s="346"/>
      <c r="D9366" s="346"/>
      <c r="E9366" s="347"/>
      <c r="F9366" s="346"/>
      <c r="G9366" s="346"/>
      <c r="H9366" s="346"/>
      <c r="I9366" s="346"/>
      <c r="J9366" s="346"/>
      <c r="K9366" s="346"/>
      <c r="L9366" s="348"/>
      <c r="M9366" s="346"/>
      <c r="N9366" s="346"/>
    </row>
    <row r="9367" spans="1:14" ht="20.100000000000001" customHeight="1">
      <c r="A9367" s="346"/>
      <c r="B9367" s="346"/>
      <c r="C9367" s="346"/>
      <c r="D9367" s="346"/>
      <c r="E9367" s="348"/>
      <c r="F9367" s="346"/>
      <c r="G9367" s="346"/>
      <c r="H9367" s="346"/>
      <c r="I9367" s="346"/>
      <c r="J9367" s="346"/>
      <c r="K9367" s="346"/>
      <c r="L9367" s="348"/>
      <c r="M9367" s="346"/>
      <c r="N9367" s="346"/>
    </row>
    <row r="9368" spans="1:14" ht="20.100000000000001" customHeight="1">
      <c r="A9368" s="346"/>
      <c r="B9368" s="346"/>
      <c r="C9368" s="346"/>
      <c r="D9368" s="346"/>
      <c r="E9368" s="348"/>
      <c r="F9368" s="346"/>
      <c r="G9368" s="346"/>
      <c r="H9368" s="346"/>
      <c r="I9368" s="346"/>
      <c r="J9368" s="346"/>
      <c r="K9368" s="346"/>
      <c r="L9368" s="348"/>
      <c r="M9368" s="346"/>
      <c r="N9368" s="346"/>
    </row>
    <row r="9369" spans="1:14" ht="20.100000000000001" customHeight="1">
      <c r="A9369" s="346"/>
      <c r="B9369" s="346"/>
      <c r="C9369" s="346"/>
      <c r="D9369" s="346"/>
      <c r="E9369" s="346"/>
      <c r="F9369" s="346"/>
      <c r="G9369" s="348"/>
      <c r="H9369" s="348"/>
      <c r="I9369" s="348"/>
      <c r="J9369" s="348"/>
      <c r="K9369" s="348"/>
      <c r="L9369" s="348"/>
      <c r="M9369" s="348"/>
      <c r="N9369" s="348"/>
    </row>
    <row r="9370" spans="1:14" ht="20.100000000000001" customHeight="1">
      <c r="A9370" s="346"/>
      <c r="B9370" s="346"/>
      <c r="C9370" s="346"/>
      <c r="D9370" s="346"/>
      <c r="E9370" s="346"/>
      <c r="F9370" s="346"/>
      <c r="G9370" s="348"/>
      <c r="H9370" s="348"/>
      <c r="I9370" s="348"/>
      <c r="J9370" s="348"/>
      <c r="K9370" s="348"/>
      <c r="L9370" s="348"/>
      <c r="M9370" s="348"/>
      <c r="N9370" s="348"/>
    </row>
    <row r="9371" spans="1:14" ht="20.100000000000001" customHeight="1">
      <c r="A9371" s="346"/>
      <c r="B9371" s="346"/>
      <c r="C9371" s="346"/>
      <c r="D9371" s="346"/>
      <c r="E9371" s="346"/>
      <c r="F9371" s="346"/>
      <c r="G9371" s="348"/>
      <c r="H9371" s="348"/>
      <c r="I9371" s="348"/>
      <c r="J9371" s="348"/>
      <c r="K9371" s="348"/>
      <c r="L9371" s="348"/>
      <c r="M9371" s="348"/>
      <c r="N9371" s="348"/>
    </row>
    <row r="9372" spans="1:14" ht="20.100000000000001" customHeight="1">
      <c r="A9372" s="346"/>
      <c r="B9372" s="346"/>
      <c r="C9372" s="346"/>
      <c r="D9372" s="346"/>
      <c r="E9372" s="346"/>
      <c r="F9372" s="346"/>
      <c r="G9372" s="348"/>
      <c r="H9372" s="348"/>
      <c r="I9372" s="348"/>
      <c r="J9372" s="348"/>
      <c r="K9372" s="348"/>
      <c r="L9372" s="348"/>
      <c r="M9372" s="348"/>
      <c r="N9372" s="348"/>
    </row>
    <row r="9373" spans="1:14" ht="20.100000000000001" customHeight="1">
      <c r="A9373" s="346"/>
      <c r="B9373" s="346"/>
      <c r="C9373" s="346"/>
      <c r="D9373" s="346"/>
      <c r="E9373" s="346"/>
      <c r="F9373" s="346"/>
      <c r="G9373" s="348"/>
      <c r="H9373" s="348"/>
      <c r="I9373" s="348"/>
      <c r="J9373" s="348"/>
      <c r="K9373" s="348"/>
      <c r="L9373" s="348"/>
      <c r="M9373" s="348"/>
      <c r="N9373" s="348"/>
    </row>
    <row r="9374" spans="1:14" ht="20.100000000000001" customHeight="1">
      <c r="A9374" s="346"/>
      <c r="B9374" s="346"/>
      <c r="C9374" s="346"/>
      <c r="D9374" s="346"/>
      <c r="E9374" s="346"/>
      <c r="F9374" s="346"/>
      <c r="G9374" s="348"/>
      <c r="H9374" s="348"/>
      <c r="I9374" s="348"/>
      <c r="J9374" s="348"/>
      <c r="K9374" s="348"/>
      <c r="L9374" s="348"/>
      <c r="M9374" s="348"/>
      <c r="N9374" s="348"/>
    </row>
    <row r="9375" spans="1:14" ht="20.100000000000001" customHeight="1">
      <c r="A9375" s="346"/>
      <c r="B9375" s="346"/>
      <c r="C9375" s="346"/>
      <c r="D9375" s="346"/>
      <c r="E9375" s="348"/>
      <c r="F9375" s="346"/>
      <c r="G9375" s="348"/>
      <c r="H9375" s="348"/>
      <c r="I9375" s="348"/>
      <c r="J9375" s="348"/>
      <c r="K9375" s="348"/>
      <c r="L9375" s="348"/>
      <c r="M9375" s="348"/>
      <c r="N9375" s="348"/>
    </row>
    <row r="9376" spans="1:14" ht="20.100000000000001" customHeight="1">
      <c r="A9376" s="348"/>
      <c r="B9376" s="346"/>
      <c r="C9376" s="348"/>
      <c r="D9376" s="348"/>
      <c r="E9376" s="348"/>
      <c r="F9376" s="348"/>
      <c r="G9376" s="348"/>
      <c r="H9376" s="348"/>
      <c r="I9376" s="348"/>
      <c r="J9376" s="348"/>
      <c r="K9376" s="348"/>
      <c r="L9376" s="348"/>
      <c r="M9376" s="348"/>
      <c r="N9376" s="348"/>
    </row>
    <row r="9377" spans="1:14" ht="20.100000000000001" customHeight="1">
      <c r="A9377" s="346"/>
      <c r="B9377" s="346"/>
      <c r="C9377" s="346"/>
      <c r="D9377" s="346"/>
      <c r="E9377" s="348"/>
      <c r="F9377" s="346"/>
      <c r="G9377" s="348"/>
      <c r="H9377" s="348"/>
      <c r="I9377" s="348"/>
      <c r="J9377" s="348"/>
      <c r="K9377" s="348"/>
      <c r="L9377" s="348"/>
      <c r="M9377" s="348"/>
      <c r="N9377" s="348"/>
    </row>
    <row r="9378" spans="1:14" ht="20.100000000000001" customHeight="1">
      <c r="A9378" s="348"/>
      <c r="B9378" s="346"/>
      <c r="C9378" s="348"/>
      <c r="D9378" s="348"/>
      <c r="E9378" s="348"/>
      <c r="F9378" s="348"/>
      <c r="G9378" s="348"/>
      <c r="H9378" s="348"/>
      <c r="I9378" s="348"/>
      <c r="J9378" s="348"/>
      <c r="K9378" s="348"/>
      <c r="L9378" s="348"/>
      <c r="M9378" s="348"/>
      <c r="N9378" s="348"/>
    </row>
    <row r="9379" spans="1:14" ht="20.100000000000001" customHeight="1">
      <c r="A9379" s="348"/>
      <c r="B9379" s="346"/>
      <c r="C9379" s="348"/>
      <c r="D9379" s="348"/>
      <c r="E9379" s="346"/>
      <c r="F9379" s="348"/>
      <c r="G9379" s="348"/>
      <c r="H9379" s="348"/>
      <c r="I9379" s="348"/>
      <c r="J9379" s="348"/>
      <c r="K9379" s="348"/>
      <c r="L9379" s="348"/>
      <c r="M9379" s="348"/>
      <c r="N9379" s="348"/>
    </row>
    <row r="9380" spans="1:14" ht="20.100000000000001" customHeight="1">
      <c r="A9380" s="348"/>
      <c r="B9380" s="346"/>
      <c r="C9380" s="348"/>
      <c r="D9380" s="348"/>
      <c r="E9380" s="348"/>
      <c r="F9380" s="348"/>
      <c r="G9380" s="348"/>
      <c r="H9380" s="348"/>
      <c r="I9380" s="348"/>
      <c r="J9380" s="348"/>
      <c r="K9380" s="348"/>
      <c r="L9380" s="348"/>
      <c r="M9380" s="348"/>
      <c r="N9380" s="348"/>
    </row>
    <row r="9381" spans="1:14" ht="20.100000000000001" customHeight="1">
      <c r="A9381" s="348"/>
      <c r="B9381" s="346"/>
      <c r="C9381" s="348"/>
      <c r="D9381" s="348"/>
      <c r="E9381" s="348"/>
      <c r="F9381" s="348"/>
      <c r="G9381" s="348"/>
      <c r="H9381" s="348"/>
      <c r="I9381" s="348"/>
      <c r="J9381" s="348"/>
      <c r="K9381" s="348"/>
      <c r="L9381" s="348"/>
      <c r="M9381" s="348"/>
      <c r="N9381" s="348"/>
    </row>
    <row r="9382" spans="1:14" ht="20.100000000000001" customHeight="1">
      <c r="A9382" s="348"/>
      <c r="B9382" s="346"/>
      <c r="C9382" s="348"/>
      <c r="D9382" s="348"/>
      <c r="E9382" s="348"/>
      <c r="F9382" s="348"/>
      <c r="G9382" s="348"/>
      <c r="H9382" s="348"/>
      <c r="I9382" s="348"/>
      <c r="J9382" s="348"/>
      <c r="K9382" s="348"/>
      <c r="L9382" s="348"/>
      <c r="M9382" s="348"/>
      <c r="N9382" s="348"/>
    </row>
    <row r="9383" spans="1:14" ht="20.100000000000001" customHeight="1">
      <c r="A9383" s="348"/>
      <c r="B9383" s="346"/>
      <c r="C9383" s="348"/>
      <c r="D9383" s="348"/>
      <c r="E9383" s="348"/>
      <c r="F9383" s="348"/>
      <c r="G9383" s="348"/>
      <c r="H9383" s="348"/>
      <c r="I9383" s="348"/>
      <c r="J9383" s="348"/>
      <c r="K9383" s="348"/>
      <c r="L9383" s="348"/>
      <c r="M9383" s="348"/>
      <c r="N9383" s="348"/>
    </row>
    <row r="9384" spans="1:14" ht="20.100000000000001" customHeight="1">
      <c r="A9384" s="348"/>
      <c r="B9384" s="346"/>
      <c r="C9384" s="348"/>
      <c r="D9384" s="348"/>
      <c r="E9384" s="348"/>
      <c r="F9384" s="348"/>
      <c r="G9384" s="348"/>
      <c r="H9384" s="348"/>
      <c r="I9384" s="348"/>
      <c r="J9384" s="348"/>
      <c r="K9384" s="348"/>
      <c r="L9384" s="348"/>
      <c r="M9384" s="348"/>
      <c r="N9384" s="348"/>
    </row>
    <row r="9385" spans="1:14" ht="20.100000000000001" customHeight="1">
      <c r="A9385" s="348"/>
      <c r="B9385" s="346"/>
      <c r="C9385" s="348"/>
      <c r="D9385" s="348"/>
      <c r="E9385" s="348"/>
      <c r="F9385" s="348"/>
      <c r="G9385" s="348"/>
      <c r="H9385" s="348"/>
      <c r="I9385" s="348"/>
      <c r="J9385" s="348"/>
      <c r="K9385" s="348"/>
      <c r="L9385" s="348"/>
      <c r="M9385" s="348"/>
      <c r="N9385" s="348"/>
    </row>
    <row r="9386" spans="1:14" ht="20.100000000000001" customHeight="1">
      <c r="A9386" s="348"/>
      <c r="B9386" s="346"/>
      <c r="C9386" s="348"/>
      <c r="D9386" s="348"/>
      <c r="E9386" s="348"/>
      <c r="F9386" s="348"/>
      <c r="G9386" s="348"/>
      <c r="H9386" s="348"/>
      <c r="I9386" s="348"/>
      <c r="J9386" s="348"/>
      <c r="K9386" s="348"/>
      <c r="L9386" s="348"/>
      <c r="M9386" s="348"/>
      <c r="N9386" s="348"/>
    </row>
    <row r="9387" spans="1:14" ht="20.100000000000001" customHeight="1">
      <c r="A9387" s="348"/>
      <c r="B9387" s="346"/>
      <c r="C9387" s="348"/>
      <c r="D9387" s="348"/>
      <c r="E9387" s="348"/>
      <c r="F9387" s="348"/>
      <c r="G9387" s="348"/>
      <c r="H9387" s="348"/>
      <c r="I9387" s="348"/>
      <c r="J9387" s="348"/>
      <c r="K9387" s="348"/>
      <c r="L9387" s="348"/>
      <c r="M9387" s="348"/>
      <c r="N9387" s="348"/>
    </row>
    <row r="9388" spans="1:14" ht="20.100000000000001" customHeight="1">
      <c r="A9388" s="348"/>
      <c r="B9388" s="346"/>
      <c r="C9388" s="348"/>
      <c r="D9388" s="348"/>
      <c r="E9388" s="348"/>
      <c r="F9388" s="348"/>
      <c r="G9388" s="348"/>
      <c r="H9388" s="348"/>
      <c r="I9388" s="348"/>
      <c r="J9388" s="348"/>
      <c r="K9388" s="348"/>
      <c r="L9388" s="348"/>
      <c r="M9388" s="348"/>
      <c r="N9388" s="348"/>
    </row>
    <row r="9389" spans="1:14" ht="20.100000000000001" customHeight="1">
      <c r="A9389" s="348"/>
      <c r="B9389" s="346"/>
      <c r="C9389" s="348"/>
      <c r="D9389" s="348"/>
      <c r="E9389" s="348"/>
      <c r="F9389" s="348"/>
      <c r="G9389" s="348"/>
      <c r="H9389" s="348"/>
      <c r="I9389" s="348"/>
      <c r="J9389" s="348"/>
      <c r="K9389" s="348"/>
      <c r="L9389" s="348"/>
      <c r="M9389" s="348"/>
      <c r="N9389" s="348"/>
    </row>
    <row r="9390" spans="1:14" ht="20.100000000000001" customHeight="1">
      <c r="A9390" s="348"/>
      <c r="B9390" s="346"/>
      <c r="C9390" s="348"/>
      <c r="D9390" s="348"/>
      <c r="E9390" s="348"/>
      <c r="F9390" s="348"/>
      <c r="G9390" s="348"/>
      <c r="H9390" s="348"/>
      <c r="I9390" s="348"/>
      <c r="J9390" s="348"/>
      <c r="K9390" s="348"/>
      <c r="L9390" s="348"/>
      <c r="M9390" s="348"/>
      <c r="N9390" s="348"/>
    </row>
    <row r="9391" spans="1:14" ht="20.100000000000001" customHeight="1">
      <c r="A9391" s="348"/>
      <c r="B9391" s="346"/>
      <c r="C9391" s="348"/>
      <c r="D9391" s="348"/>
      <c r="E9391" s="348"/>
      <c r="F9391" s="348"/>
      <c r="G9391" s="348"/>
      <c r="H9391" s="348"/>
      <c r="I9391" s="348"/>
      <c r="J9391" s="348"/>
      <c r="K9391" s="348"/>
      <c r="L9391" s="348"/>
      <c r="M9391" s="348"/>
      <c r="N9391" s="348"/>
    </row>
    <row r="9392" spans="1:14" ht="20.100000000000001" customHeight="1">
      <c r="A9392" s="348"/>
      <c r="B9392" s="346"/>
      <c r="C9392" s="348"/>
      <c r="D9392" s="348"/>
      <c r="E9392" s="348"/>
      <c r="F9392" s="348"/>
      <c r="G9392" s="348"/>
      <c r="H9392" s="348"/>
      <c r="I9392" s="348"/>
      <c r="J9392" s="348"/>
      <c r="K9392" s="348"/>
      <c r="L9392" s="348"/>
      <c r="M9392" s="348"/>
      <c r="N9392" s="348"/>
    </row>
    <row r="9393" spans="1:14" ht="20.100000000000001" customHeight="1">
      <c r="A9393" s="348"/>
      <c r="B9393" s="346"/>
      <c r="C9393" s="348"/>
      <c r="D9393" s="348"/>
      <c r="E9393" s="348"/>
      <c r="F9393" s="348"/>
      <c r="G9393" s="348"/>
      <c r="H9393" s="348"/>
      <c r="I9393" s="348"/>
      <c r="J9393" s="348"/>
      <c r="K9393" s="348"/>
      <c r="L9393" s="348"/>
      <c r="M9393" s="348"/>
      <c r="N9393" s="348"/>
    </row>
    <row r="9394" spans="1:14" ht="20.100000000000001" customHeight="1">
      <c r="A9394" s="348"/>
      <c r="B9394" s="346"/>
      <c r="C9394" s="348"/>
      <c r="D9394" s="348"/>
      <c r="E9394" s="346"/>
      <c r="F9394" s="348"/>
      <c r="G9394" s="348"/>
      <c r="H9394" s="348"/>
      <c r="I9394" s="348"/>
      <c r="J9394" s="348"/>
      <c r="K9394" s="348"/>
      <c r="L9394" s="348"/>
      <c r="M9394" s="348"/>
      <c r="N9394" s="348"/>
    </row>
    <row r="9395" spans="1:14" ht="20.100000000000001" customHeight="1">
      <c r="A9395" s="348"/>
      <c r="B9395" s="346"/>
      <c r="C9395" s="348"/>
      <c r="D9395" s="348"/>
      <c r="E9395" s="346"/>
      <c r="F9395" s="348"/>
      <c r="G9395" s="348"/>
      <c r="H9395" s="348"/>
      <c r="I9395" s="348"/>
      <c r="J9395" s="348"/>
      <c r="K9395" s="348"/>
      <c r="L9395" s="348"/>
      <c r="M9395" s="348"/>
      <c r="N9395" s="348"/>
    </row>
    <row r="9396" spans="1:14" ht="20.100000000000001" customHeight="1">
      <c r="A9396" s="348"/>
      <c r="B9396" s="346"/>
      <c r="C9396" s="348"/>
      <c r="D9396" s="348"/>
      <c r="E9396" s="347"/>
      <c r="F9396" s="348"/>
      <c r="G9396" s="348"/>
      <c r="H9396" s="348"/>
      <c r="I9396" s="348"/>
      <c r="J9396" s="348"/>
      <c r="K9396" s="348"/>
      <c r="L9396" s="348"/>
      <c r="M9396" s="348"/>
      <c r="N9396" s="348"/>
    </row>
    <row r="9397" spans="1:14" ht="20.100000000000001" customHeight="1">
      <c r="A9397" s="348"/>
      <c r="B9397" s="346"/>
      <c r="C9397" s="348"/>
      <c r="D9397" s="348"/>
      <c r="E9397" s="347"/>
      <c r="F9397" s="348"/>
      <c r="G9397" s="348"/>
      <c r="H9397" s="348"/>
      <c r="I9397" s="348"/>
      <c r="J9397" s="348"/>
      <c r="K9397" s="348"/>
      <c r="L9397" s="348"/>
      <c r="M9397" s="348"/>
      <c r="N9397" s="348"/>
    </row>
    <row r="9398" spans="1:14" ht="20.100000000000001" customHeight="1">
      <c r="A9398" s="348"/>
      <c r="B9398" s="346"/>
      <c r="C9398" s="348"/>
      <c r="D9398" s="348"/>
      <c r="E9398" s="346"/>
      <c r="F9398" s="348"/>
      <c r="G9398" s="348"/>
      <c r="H9398" s="348"/>
      <c r="I9398" s="348"/>
      <c r="J9398" s="348"/>
      <c r="K9398" s="348"/>
      <c r="L9398" s="348"/>
      <c r="M9398" s="348"/>
      <c r="N9398" s="348"/>
    </row>
    <row r="9399" spans="1:14" ht="20.100000000000001" customHeight="1">
      <c r="A9399" s="348"/>
      <c r="B9399" s="346"/>
      <c r="C9399" s="348"/>
      <c r="D9399" s="348"/>
      <c r="E9399" s="348"/>
      <c r="F9399" s="348"/>
      <c r="G9399" s="348"/>
      <c r="H9399" s="348"/>
      <c r="I9399" s="348"/>
      <c r="J9399" s="348"/>
      <c r="K9399" s="348"/>
      <c r="L9399" s="348"/>
      <c r="M9399" s="348"/>
      <c r="N9399" s="348"/>
    </row>
    <row r="9400" spans="1:14" ht="20.100000000000001" customHeight="1">
      <c r="A9400" s="348"/>
      <c r="B9400" s="346"/>
      <c r="C9400" s="348"/>
      <c r="D9400" s="348"/>
      <c r="E9400" s="348"/>
      <c r="F9400" s="348"/>
      <c r="G9400" s="348"/>
      <c r="H9400" s="348"/>
      <c r="I9400" s="348"/>
      <c r="J9400" s="348"/>
      <c r="K9400" s="348"/>
      <c r="L9400" s="348"/>
      <c r="M9400" s="348"/>
      <c r="N9400" s="348"/>
    </row>
    <row r="9401" spans="1:14" ht="20.100000000000001" customHeight="1">
      <c r="A9401" s="348"/>
      <c r="B9401" s="346"/>
      <c r="C9401" s="348"/>
      <c r="D9401" s="348"/>
      <c r="E9401" s="348"/>
      <c r="F9401" s="348"/>
      <c r="G9401" s="348"/>
      <c r="H9401" s="348"/>
      <c r="I9401" s="348"/>
      <c r="J9401" s="348"/>
      <c r="K9401" s="348"/>
      <c r="L9401" s="348"/>
      <c r="M9401" s="348"/>
      <c r="N9401" s="348"/>
    </row>
    <row r="9402" spans="1:14" ht="20.100000000000001" customHeight="1">
      <c r="A9402" s="348"/>
      <c r="B9402" s="346"/>
      <c r="C9402" s="348"/>
      <c r="D9402" s="348"/>
      <c r="E9402" s="348"/>
      <c r="F9402" s="348"/>
      <c r="G9402" s="348"/>
      <c r="H9402" s="348"/>
      <c r="I9402" s="348"/>
      <c r="J9402" s="348"/>
      <c r="K9402" s="348"/>
      <c r="L9402" s="348"/>
      <c r="M9402" s="348"/>
      <c r="N9402" s="348"/>
    </row>
    <row r="9403" spans="1:14" ht="20.100000000000001" customHeight="1">
      <c r="A9403" s="348"/>
      <c r="B9403" s="346"/>
      <c r="C9403" s="348"/>
      <c r="D9403" s="348"/>
      <c r="E9403" s="348"/>
      <c r="F9403" s="348"/>
      <c r="G9403" s="348"/>
      <c r="H9403" s="348"/>
      <c r="I9403" s="348"/>
      <c r="J9403" s="348"/>
      <c r="K9403" s="348"/>
      <c r="L9403" s="348"/>
      <c r="M9403" s="348"/>
      <c r="N9403" s="348"/>
    </row>
    <row r="9404" spans="1:14" ht="20.100000000000001" customHeight="1">
      <c r="A9404" s="348"/>
      <c r="B9404" s="346"/>
      <c r="C9404" s="348"/>
      <c r="D9404" s="348"/>
      <c r="E9404" s="348"/>
      <c r="F9404" s="348"/>
      <c r="G9404" s="348"/>
      <c r="H9404" s="348"/>
      <c r="I9404" s="348"/>
      <c r="J9404" s="348"/>
      <c r="K9404" s="348"/>
      <c r="L9404" s="348"/>
      <c r="M9404" s="348"/>
      <c r="N9404" s="348"/>
    </row>
    <row r="9405" spans="1:14" ht="20.100000000000001" customHeight="1">
      <c r="A9405" s="348"/>
      <c r="B9405" s="346"/>
      <c r="C9405" s="348"/>
      <c r="D9405" s="348"/>
      <c r="E9405" s="348"/>
      <c r="F9405" s="348"/>
      <c r="G9405" s="348"/>
      <c r="H9405" s="348"/>
      <c r="I9405" s="348"/>
      <c r="J9405" s="348"/>
      <c r="K9405" s="348"/>
      <c r="L9405" s="348"/>
      <c r="M9405" s="348"/>
      <c r="N9405" s="348"/>
    </row>
    <row r="9406" spans="1:14" ht="20.100000000000001" customHeight="1">
      <c r="A9406" s="348"/>
      <c r="B9406" s="346"/>
      <c r="C9406" s="348"/>
      <c r="D9406" s="348"/>
      <c r="E9406" s="348"/>
      <c r="F9406" s="348"/>
      <c r="G9406" s="348"/>
      <c r="H9406" s="348"/>
      <c r="I9406" s="348"/>
      <c r="J9406" s="348"/>
      <c r="K9406" s="348"/>
      <c r="L9406" s="348"/>
      <c r="M9406" s="348"/>
      <c r="N9406" s="348"/>
    </row>
    <row r="9407" spans="1:14" ht="20.100000000000001" customHeight="1">
      <c r="A9407" s="348"/>
      <c r="B9407" s="346"/>
      <c r="C9407" s="348"/>
      <c r="D9407" s="348"/>
      <c r="E9407" s="348"/>
      <c r="F9407" s="348"/>
      <c r="G9407" s="348"/>
      <c r="H9407" s="348"/>
      <c r="I9407" s="348"/>
      <c r="J9407" s="348"/>
      <c r="K9407" s="348"/>
      <c r="L9407" s="348"/>
      <c r="M9407" s="348"/>
      <c r="N9407" s="348"/>
    </row>
    <row r="9408" spans="1:14" ht="20.100000000000001" customHeight="1">
      <c r="A9408" s="348"/>
      <c r="B9408" s="346"/>
      <c r="C9408" s="348"/>
      <c r="D9408" s="348"/>
      <c r="E9408" s="348"/>
      <c r="F9408" s="348"/>
      <c r="G9408" s="348"/>
      <c r="H9408" s="348"/>
      <c r="I9408" s="348"/>
      <c r="J9408" s="348"/>
      <c r="K9408" s="348"/>
      <c r="L9408" s="348"/>
      <c r="M9408" s="348"/>
      <c r="N9408" s="348"/>
    </row>
    <row r="9409" spans="1:14" ht="20.100000000000001" customHeight="1">
      <c r="A9409" s="348"/>
      <c r="B9409" s="346"/>
      <c r="C9409" s="348"/>
      <c r="D9409" s="348"/>
      <c r="E9409" s="348"/>
      <c r="F9409" s="348"/>
      <c r="G9409" s="348"/>
      <c r="H9409" s="348"/>
      <c r="I9409" s="348"/>
      <c r="J9409" s="348"/>
      <c r="K9409" s="348"/>
      <c r="L9409" s="348"/>
      <c r="M9409" s="348"/>
      <c r="N9409" s="348"/>
    </row>
    <row r="9410" spans="1:14" ht="20.100000000000001" customHeight="1">
      <c r="A9410" s="348"/>
      <c r="B9410" s="346"/>
      <c r="C9410" s="348"/>
      <c r="D9410" s="348"/>
      <c r="E9410" s="348"/>
      <c r="F9410" s="348"/>
      <c r="G9410" s="348"/>
      <c r="H9410" s="348"/>
      <c r="I9410" s="348"/>
      <c r="J9410" s="348"/>
      <c r="K9410" s="348"/>
      <c r="L9410" s="348"/>
      <c r="M9410" s="348"/>
      <c r="N9410" s="348"/>
    </row>
    <row r="9411" spans="1:14" ht="20.100000000000001" customHeight="1">
      <c r="A9411" s="348"/>
      <c r="B9411" s="346"/>
      <c r="C9411" s="348"/>
      <c r="D9411" s="348"/>
      <c r="E9411" s="348"/>
      <c r="F9411" s="348"/>
      <c r="G9411" s="348"/>
      <c r="H9411" s="348"/>
      <c r="I9411" s="348"/>
      <c r="J9411" s="348"/>
      <c r="K9411" s="348"/>
      <c r="L9411" s="348"/>
      <c r="M9411" s="348"/>
      <c r="N9411" s="348"/>
    </row>
    <row r="9412" spans="1:14" ht="20.100000000000001" customHeight="1">
      <c r="A9412" s="348"/>
      <c r="B9412" s="346"/>
      <c r="C9412" s="348"/>
      <c r="D9412" s="348"/>
      <c r="E9412" s="348"/>
      <c r="F9412" s="348"/>
      <c r="G9412" s="348"/>
      <c r="H9412" s="348"/>
      <c r="I9412" s="348"/>
      <c r="J9412" s="348"/>
      <c r="K9412" s="348"/>
      <c r="L9412" s="348"/>
      <c r="M9412" s="348"/>
      <c r="N9412" s="348"/>
    </row>
    <row r="9413" spans="1:14" ht="20.100000000000001" customHeight="1">
      <c r="A9413" s="348"/>
      <c r="B9413" s="346"/>
      <c r="C9413" s="348"/>
      <c r="D9413" s="348"/>
      <c r="E9413" s="348"/>
      <c r="F9413" s="348"/>
      <c r="G9413" s="348"/>
      <c r="H9413" s="348"/>
      <c r="I9413" s="348"/>
      <c r="J9413" s="348"/>
      <c r="K9413" s="348"/>
      <c r="L9413" s="348"/>
      <c r="M9413" s="346"/>
      <c r="N9413" s="348"/>
    </row>
    <row r="9414" spans="1:14" ht="20.100000000000001" customHeight="1">
      <c r="A9414" s="348"/>
      <c r="B9414" s="346"/>
      <c r="C9414" s="348"/>
      <c r="D9414" s="348"/>
      <c r="E9414" s="346"/>
      <c r="F9414" s="348"/>
      <c r="G9414" s="348"/>
      <c r="H9414" s="348"/>
      <c r="I9414" s="348"/>
      <c r="J9414" s="348"/>
      <c r="K9414" s="348"/>
      <c r="L9414" s="348"/>
      <c r="M9414" s="348"/>
      <c r="N9414" s="348"/>
    </row>
    <row r="9415" spans="1:14" ht="20.100000000000001" customHeight="1">
      <c r="A9415" s="348"/>
      <c r="B9415" s="346"/>
      <c r="C9415" s="348"/>
      <c r="D9415" s="348"/>
      <c r="E9415" s="347"/>
      <c r="F9415" s="348"/>
      <c r="G9415" s="348"/>
      <c r="H9415" s="348"/>
      <c r="I9415" s="348"/>
      <c r="J9415" s="348"/>
      <c r="K9415" s="348"/>
      <c r="L9415" s="348"/>
      <c r="M9415" s="348"/>
      <c r="N9415" s="348"/>
    </row>
    <row r="9416" spans="1:14" ht="20.100000000000001" customHeight="1">
      <c r="A9416" s="348"/>
      <c r="B9416" s="346"/>
      <c r="C9416" s="348"/>
      <c r="D9416" s="348"/>
      <c r="E9416" s="347"/>
      <c r="F9416" s="348"/>
      <c r="G9416" s="348"/>
      <c r="H9416" s="348"/>
      <c r="I9416" s="348"/>
      <c r="J9416" s="348"/>
      <c r="K9416" s="348"/>
      <c r="L9416" s="348"/>
      <c r="M9416" s="348"/>
      <c r="N9416" s="348"/>
    </row>
    <row r="9417" spans="1:14" ht="20.100000000000001" customHeight="1">
      <c r="A9417" s="348"/>
      <c r="B9417" s="346"/>
      <c r="C9417" s="348"/>
      <c r="D9417" s="348"/>
      <c r="E9417" s="348"/>
      <c r="F9417" s="348"/>
      <c r="G9417" s="348"/>
      <c r="H9417" s="348"/>
      <c r="I9417" s="348"/>
      <c r="J9417" s="348"/>
      <c r="K9417" s="348"/>
      <c r="L9417" s="348"/>
      <c r="M9417" s="348"/>
      <c r="N9417" s="348"/>
    </row>
    <row r="9418" spans="1:14" ht="20.100000000000001" customHeight="1">
      <c r="A9418" s="348"/>
      <c r="B9418" s="346"/>
      <c r="C9418" s="348"/>
      <c r="D9418" s="348"/>
      <c r="E9418" s="348"/>
      <c r="F9418" s="348"/>
      <c r="G9418" s="348"/>
      <c r="H9418" s="348"/>
      <c r="I9418" s="348"/>
      <c r="J9418" s="348"/>
      <c r="K9418" s="348"/>
      <c r="L9418" s="348"/>
      <c r="M9418" s="348"/>
      <c r="N9418" s="348"/>
    </row>
    <row r="9419" spans="1:14" ht="20.100000000000001" customHeight="1">
      <c r="A9419" s="348"/>
      <c r="B9419" s="346"/>
      <c r="C9419" s="348"/>
      <c r="D9419" s="348"/>
      <c r="E9419" s="346"/>
      <c r="F9419" s="348"/>
      <c r="G9419" s="348"/>
      <c r="H9419" s="348"/>
      <c r="I9419" s="348"/>
      <c r="J9419" s="348"/>
      <c r="K9419" s="348"/>
      <c r="L9419" s="348"/>
      <c r="M9419" s="348"/>
      <c r="N9419" s="348"/>
    </row>
    <row r="9420" spans="1:14" ht="20.100000000000001" customHeight="1">
      <c r="A9420" s="348"/>
      <c r="B9420" s="346"/>
      <c r="C9420" s="348"/>
      <c r="D9420" s="348"/>
      <c r="E9420" s="348"/>
      <c r="F9420" s="348"/>
      <c r="G9420" s="348"/>
      <c r="H9420" s="348"/>
      <c r="I9420" s="348"/>
      <c r="J9420" s="348"/>
      <c r="K9420" s="348"/>
      <c r="L9420" s="348"/>
      <c r="M9420" s="348"/>
      <c r="N9420" s="348"/>
    </row>
    <row r="9421" spans="1:14" ht="20.100000000000001" customHeight="1">
      <c r="A9421" s="348"/>
      <c r="B9421" s="346"/>
      <c r="C9421" s="348"/>
      <c r="D9421" s="348"/>
      <c r="E9421" s="347"/>
      <c r="F9421" s="348"/>
      <c r="G9421" s="348"/>
      <c r="H9421" s="348"/>
      <c r="I9421" s="348"/>
      <c r="J9421" s="348"/>
      <c r="K9421" s="348"/>
      <c r="L9421" s="348"/>
      <c r="M9421" s="348"/>
      <c r="N9421" s="348"/>
    </row>
    <row r="9422" spans="1:14" ht="20.100000000000001" customHeight="1">
      <c r="A9422" s="348"/>
      <c r="B9422" s="346"/>
      <c r="C9422" s="348"/>
      <c r="D9422" s="348"/>
      <c r="E9422" s="348"/>
      <c r="F9422" s="348"/>
      <c r="G9422" s="348"/>
      <c r="H9422" s="348"/>
      <c r="I9422" s="348"/>
      <c r="J9422" s="348"/>
      <c r="K9422" s="348"/>
      <c r="L9422" s="348"/>
      <c r="M9422" s="348"/>
      <c r="N9422" s="348"/>
    </row>
    <row r="9423" spans="1:14" ht="20.100000000000001" customHeight="1">
      <c r="A9423" s="348"/>
      <c r="B9423" s="346"/>
      <c r="C9423" s="348"/>
      <c r="D9423" s="348"/>
      <c r="E9423" s="348"/>
      <c r="F9423" s="348"/>
      <c r="G9423" s="348"/>
      <c r="H9423" s="348"/>
      <c r="I9423" s="348"/>
      <c r="J9423" s="348"/>
      <c r="K9423" s="348"/>
      <c r="L9423" s="348"/>
      <c r="M9423" s="348"/>
      <c r="N9423" s="348"/>
    </row>
    <row r="9424" spans="1:14" ht="20.100000000000001" customHeight="1">
      <c r="A9424" s="348"/>
      <c r="B9424" s="346"/>
      <c r="C9424" s="348"/>
      <c r="D9424" s="348"/>
      <c r="E9424" s="348"/>
      <c r="F9424" s="348"/>
      <c r="G9424" s="348"/>
      <c r="H9424" s="348"/>
      <c r="I9424" s="348"/>
      <c r="J9424" s="348"/>
      <c r="K9424" s="348"/>
      <c r="L9424" s="348"/>
      <c r="M9424" s="348"/>
      <c r="N9424" s="348"/>
    </row>
    <row r="9425" spans="1:14" ht="20.100000000000001" customHeight="1">
      <c r="A9425" s="348"/>
      <c r="B9425" s="346"/>
      <c r="C9425" s="348"/>
      <c r="D9425" s="348"/>
      <c r="E9425" s="348"/>
      <c r="F9425" s="348"/>
      <c r="G9425" s="348"/>
      <c r="H9425" s="348"/>
      <c r="I9425" s="348"/>
      <c r="J9425" s="348"/>
      <c r="K9425" s="348"/>
      <c r="L9425" s="348"/>
      <c r="M9425" s="348"/>
      <c r="N9425" s="348"/>
    </row>
    <row r="9426" spans="1:14" ht="20.100000000000001" customHeight="1">
      <c r="A9426" s="348"/>
      <c r="B9426" s="346"/>
      <c r="C9426" s="348"/>
      <c r="D9426" s="348"/>
      <c r="E9426" s="348"/>
      <c r="F9426" s="348"/>
      <c r="G9426" s="348"/>
      <c r="H9426" s="348"/>
      <c r="I9426" s="348"/>
      <c r="J9426" s="348"/>
      <c r="K9426" s="348"/>
      <c r="L9426" s="348"/>
      <c r="M9426" s="348"/>
      <c r="N9426" s="348"/>
    </row>
    <row r="9427" spans="1:14" ht="20.100000000000001" customHeight="1">
      <c r="A9427" s="348"/>
      <c r="B9427" s="346"/>
      <c r="C9427" s="348"/>
      <c r="D9427" s="348"/>
      <c r="E9427" s="348"/>
      <c r="F9427" s="348"/>
      <c r="G9427" s="348"/>
      <c r="H9427" s="348"/>
      <c r="I9427" s="348"/>
      <c r="J9427" s="348"/>
      <c r="K9427" s="348"/>
      <c r="L9427" s="348"/>
      <c r="M9427" s="348"/>
      <c r="N9427" s="348"/>
    </row>
    <row r="9428" spans="1:14" ht="20.100000000000001" customHeight="1">
      <c r="A9428" s="348"/>
      <c r="B9428" s="346"/>
      <c r="C9428" s="348"/>
      <c r="D9428" s="348"/>
      <c r="E9428" s="346"/>
      <c r="F9428" s="348"/>
      <c r="G9428" s="348"/>
      <c r="H9428" s="348"/>
      <c r="I9428" s="348"/>
      <c r="J9428" s="348"/>
      <c r="K9428" s="348"/>
      <c r="L9428" s="348"/>
      <c r="M9428" s="348"/>
      <c r="N9428" s="348"/>
    </row>
    <row r="9429" spans="1:14" ht="20.100000000000001" customHeight="1">
      <c r="A9429" s="348"/>
      <c r="B9429" s="346"/>
      <c r="C9429" s="348"/>
      <c r="D9429" s="348"/>
      <c r="E9429" s="348"/>
      <c r="F9429" s="348"/>
      <c r="G9429" s="348"/>
      <c r="H9429" s="348"/>
      <c r="I9429" s="348"/>
      <c r="J9429" s="348"/>
      <c r="K9429" s="348"/>
      <c r="L9429" s="348"/>
      <c r="M9429" s="348"/>
      <c r="N9429" s="348"/>
    </row>
    <row r="9430" spans="1:14" ht="20.100000000000001" customHeight="1">
      <c r="A9430" s="348"/>
      <c r="B9430" s="346"/>
      <c r="C9430" s="348"/>
      <c r="D9430" s="348"/>
      <c r="E9430" s="346"/>
      <c r="F9430" s="348"/>
      <c r="G9430" s="348"/>
      <c r="H9430" s="348"/>
      <c r="I9430" s="348"/>
      <c r="J9430" s="348"/>
      <c r="K9430" s="348"/>
      <c r="L9430" s="348"/>
      <c r="M9430" s="348"/>
      <c r="N9430" s="348"/>
    </row>
    <row r="9431" spans="1:14" ht="20.100000000000001" customHeight="1">
      <c r="A9431" s="348"/>
      <c r="B9431" s="346"/>
      <c r="C9431" s="348"/>
      <c r="D9431" s="348"/>
      <c r="E9431" s="347"/>
      <c r="F9431" s="348"/>
      <c r="G9431" s="348"/>
      <c r="H9431" s="348"/>
      <c r="I9431" s="348"/>
      <c r="J9431" s="348"/>
      <c r="K9431" s="348"/>
      <c r="L9431" s="348"/>
      <c r="M9431" s="348"/>
      <c r="N9431" s="348"/>
    </row>
    <row r="9432" spans="1:14" ht="20.100000000000001" customHeight="1">
      <c r="A9432" s="348"/>
      <c r="B9432" s="346"/>
      <c r="C9432" s="348"/>
      <c r="D9432" s="348"/>
      <c r="E9432" s="347"/>
      <c r="F9432" s="348"/>
      <c r="G9432" s="348"/>
      <c r="H9432" s="348"/>
      <c r="I9432" s="348"/>
      <c r="J9432" s="348"/>
      <c r="K9432" s="348"/>
      <c r="L9432" s="348"/>
      <c r="M9432" s="348"/>
      <c r="N9432" s="348"/>
    </row>
    <row r="9433" spans="1:14" ht="20.100000000000001" customHeight="1">
      <c r="A9433" s="348"/>
      <c r="B9433" s="346"/>
      <c r="C9433" s="348"/>
      <c r="D9433" s="348"/>
      <c r="E9433" s="348"/>
      <c r="F9433" s="348"/>
      <c r="G9433" s="348"/>
      <c r="H9433" s="348"/>
      <c r="I9433" s="348"/>
      <c r="J9433" s="348"/>
      <c r="K9433" s="348"/>
      <c r="L9433" s="348"/>
      <c r="M9433" s="348"/>
      <c r="N9433" s="348"/>
    </row>
    <row r="9434" spans="1:14" ht="20.100000000000001" customHeight="1">
      <c r="A9434" s="348"/>
      <c r="B9434" s="346"/>
      <c r="C9434" s="348"/>
      <c r="D9434" s="348"/>
      <c r="E9434" s="348"/>
      <c r="F9434" s="348"/>
      <c r="G9434" s="348"/>
      <c r="H9434" s="348"/>
      <c r="I9434" s="348"/>
      <c r="J9434" s="348"/>
      <c r="K9434" s="348"/>
      <c r="L9434" s="348"/>
      <c r="M9434" s="348"/>
      <c r="N9434" s="348"/>
    </row>
    <row r="9435" spans="1:14" ht="20.100000000000001" customHeight="1">
      <c r="A9435" s="348"/>
      <c r="B9435" s="346"/>
      <c r="C9435" s="348"/>
      <c r="D9435" s="348"/>
      <c r="E9435" s="346"/>
      <c r="F9435" s="348"/>
      <c r="G9435" s="348"/>
      <c r="H9435" s="348"/>
      <c r="I9435" s="348"/>
      <c r="J9435" s="348"/>
      <c r="K9435" s="348"/>
      <c r="L9435" s="348"/>
      <c r="M9435" s="348"/>
      <c r="N9435" s="348"/>
    </row>
    <row r="9436" spans="1:14" ht="20.100000000000001" customHeight="1">
      <c r="A9436" s="348"/>
      <c r="B9436" s="346"/>
      <c r="C9436" s="348"/>
      <c r="D9436" s="348"/>
      <c r="E9436" s="346"/>
      <c r="F9436" s="348"/>
      <c r="G9436" s="348"/>
      <c r="H9436" s="348"/>
      <c r="I9436" s="348"/>
      <c r="J9436" s="348"/>
      <c r="K9436" s="348"/>
      <c r="L9436" s="348"/>
      <c r="M9436" s="348"/>
      <c r="N9436" s="348"/>
    </row>
    <row r="9437" spans="1:14" ht="20.100000000000001" customHeight="1">
      <c r="A9437" s="348"/>
      <c r="B9437" s="346"/>
      <c r="C9437" s="348"/>
      <c r="D9437" s="348"/>
      <c r="E9437" s="348"/>
      <c r="F9437" s="348"/>
      <c r="G9437" s="348"/>
      <c r="H9437" s="348"/>
      <c r="I9437" s="348"/>
      <c r="J9437" s="348"/>
      <c r="K9437" s="348"/>
      <c r="L9437" s="348"/>
      <c r="M9437" s="348"/>
      <c r="N9437" s="348"/>
    </row>
    <row r="9438" spans="1:14" ht="20.100000000000001" customHeight="1">
      <c r="A9438" s="348"/>
      <c r="B9438" s="346"/>
      <c r="C9438" s="348"/>
      <c r="D9438" s="348"/>
      <c r="E9438" s="348"/>
      <c r="F9438" s="348"/>
      <c r="G9438" s="348"/>
      <c r="H9438" s="348"/>
      <c r="I9438" s="348"/>
      <c r="J9438" s="348"/>
      <c r="K9438" s="348"/>
      <c r="L9438" s="348"/>
      <c r="M9438" s="348"/>
      <c r="N9438" s="348"/>
    </row>
    <row r="9439" spans="1:14" ht="20.100000000000001" customHeight="1">
      <c r="A9439" s="348"/>
      <c r="B9439" s="346"/>
      <c r="C9439" s="348"/>
      <c r="D9439" s="348"/>
      <c r="E9439" s="348"/>
      <c r="F9439" s="348"/>
      <c r="G9439" s="348"/>
      <c r="H9439" s="348"/>
      <c r="I9439" s="348"/>
      <c r="J9439" s="348"/>
      <c r="K9439" s="348"/>
      <c r="L9439" s="348"/>
      <c r="M9439" s="348"/>
      <c r="N9439" s="348"/>
    </row>
    <row r="9440" spans="1:14" ht="20.100000000000001" customHeight="1">
      <c r="A9440" s="348"/>
      <c r="B9440" s="346"/>
      <c r="C9440" s="348"/>
      <c r="D9440" s="348"/>
      <c r="E9440" s="348"/>
      <c r="F9440" s="348"/>
      <c r="G9440" s="348"/>
      <c r="H9440" s="348"/>
      <c r="I9440" s="348"/>
      <c r="J9440" s="348"/>
      <c r="K9440" s="348"/>
      <c r="L9440" s="348"/>
      <c r="M9440" s="348"/>
      <c r="N9440" s="348"/>
    </row>
    <row r="9441" spans="1:14" ht="20.100000000000001" customHeight="1">
      <c r="A9441" s="348"/>
      <c r="B9441" s="346"/>
      <c r="C9441" s="348"/>
      <c r="D9441" s="348"/>
      <c r="E9441" s="348"/>
      <c r="F9441" s="348"/>
      <c r="G9441" s="348"/>
      <c r="H9441" s="348"/>
      <c r="I9441" s="348"/>
      <c r="J9441" s="348"/>
      <c r="K9441" s="348"/>
      <c r="L9441" s="348"/>
      <c r="M9441" s="348"/>
      <c r="N9441" s="348"/>
    </row>
    <row r="9442" spans="1:14" ht="20.100000000000001" customHeight="1">
      <c r="A9442" s="348"/>
      <c r="B9442" s="346"/>
      <c r="C9442" s="348"/>
      <c r="D9442" s="348"/>
      <c r="E9442" s="348"/>
      <c r="F9442" s="348"/>
      <c r="G9442" s="348"/>
      <c r="H9442" s="348"/>
      <c r="I9442" s="348"/>
      <c r="J9442" s="348"/>
      <c r="K9442" s="348"/>
      <c r="L9442" s="348"/>
      <c r="M9442" s="348"/>
      <c r="N9442" s="348"/>
    </row>
    <row r="9443" spans="1:14" ht="20.100000000000001" customHeight="1">
      <c r="A9443" s="348"/>
      <c r="B9443" s="346"/>
      <c r="C9443" s="348"/>
      <c r="D9443" s="348"/>
      <c r="E9443" s="348"/>
      <c r="F9443" s="348"/>
      <c r="G9443" s="348"/>
      <c r="H9443" s="348"/>
      <c r="I9443" s="348"/>
      <c r="J9443" s="348"/>
      <c r="K9443" s="348"/>
      <c r="L9443" s="348"/>
      <c r="M9443" s="348"/>
      <c r="N9443" s="348"/>
    </row>
    <row r="9444" spans="1:14" ht="20.100000000000001" customHeight="1">
      <c r="A9444" s="348"/>
      <c r="B9444" s="346"/>
      <c r="C9444" s="348"/>
      <c r="D9444" s="348"/>
      <c r="E9444" s="348"/>
      <c r="F9444" s="348"/>
      <c r="G9444" s="348"/>
      <c r="H9444" s="348"/>
      <c r="I9444" s="348"/>
      <c r="J9444" s="348"/>
      <c r="K9444" s="348"/>
      <c r="L9444" s="348"/>
      <c r="M9444" s="348"/>
      <c r="N9444" s="348"/>
    </row>
    <row r="9445" spans="1:14" ht="20.100000000000001" customHeight="1">
      <c r="A9445" s="348"/>
      <c r="B9445" s="346"/>
      <c r="C9445" s="348"/>
      <c r="D9445" s="348"/>
      <c r="E9445" s="348"/>
      <c r="F9445" s="348"/>
      <c r="G9445" s="348"/>
      <c r="H9445" s="348"/>
      <c r="I9445" s="348"/>
      <c r="J9445" s="348"/>
      <c r="K9445" s="348"/>
      <c r="L9445" s="348"/>
      <c r="M9445" s="348"/>
      <c r="N9445" s="348"/>
    </row>
    <row r="9446" spans="1:14" ht="20.100000000000001" customHeight="1">
      <c r="A9446" s="348"/>
      <c r="B9446" s="346"/>
      <c r="C9446" s="348"/>
      <c r="D9446" s="348"/>
      <c r="E9446" s="348"/>
      <c r="F9446" s="348"/>
      <c r="G9446" s="348"/>
      <c r="H9446" s="348"/>
      <c r="I9446" s="348"/>
      <c r="J9446" s="348"/>
      <c r="K9446" s="348"/>
      <c r="L9446" s="348"/>
      <c r="M9446" s="348"/>
      <c r="N9446" s="348"/>
    </row>
    <row r="9447" spans="1:14" ht="20.100000000000001" customHeight="1">
      <c r="A9447" s="348"/>
      <c r="B9447" s="346"/>
      <c r="C9447" s="348"/>
      <c r="D9447" s="348"/>
      <c r="E9447" s="348"/>
      <c r="F9447" s="348"/>
      <c r="G9447" s="348"/>
      <c r="H9447" s="348"/>
      <c r="I9447" s="348"/>
      <c r="J9447" s="348"/>
      <c r="K9447" s="348"/>
      <c r="L9447" s="348"/>
      <c r="M9447" s="348"/>
      <c r="N9447" s="348"/>
    </row>
    <row r="9448" spans="1:14" ht="20.100000000000001" customHeight="1">
      <c r="A9448" s="348"/>
      <c r="B9448" s="346"/>
      <c r="C9448" s="348"/>
      <c r="D9448" s="348"/>
      <c r="E9448" s="348"/>
      <c r="F9448" s="348"/>
      <c r="G9448" s="348"/>
      <c r="H9448" s="348"/>
      <c r="I9448" s="348"/>
      <c r="J9448" s="348"/>
      <c r="K9448" s="348"/>
      <c r="L9448" s="348"/>
      <c r="M9448" s="348"/>
      <c r="N9448" s="348"/>
    </row>
    <row r="9449" spans="1:14" ht="20.100000000000001" customHeight="1">
      <c r="A9449" s="348"/>
      <c r="B9449" s="346"/>
      <c r="C9449" s="348"/>
      <c r="D9449" s="348"/>
      <c r="E9449" s="348"/>
      <c r="F9449" s="348"/>
      <c r="G9449" s="348"/>
      <c r="H9449" s="348"/>
      <c r="I9449" s="348"/>
      <c r="J9449" s="348"/>
      <c r="K9449" s="348"/>
      <c r="L9449" s="348"/>
      <c r="M9449" s="348"/>
      <c r="N9449" s="348"/>
    </row>
    <row r="9450" spans="1:14" ht="20.100000000000001" customHeight="1">
      <c r="A9450" s="348"/>
      <c r="B9450" s="346"/>
      <c r="C9450" s="348"/>
      <c r="D9450" s="348"/>
      <c r="E9450" s="348"/>
      <c r="F9450" s="348"/>
      <c r="G9450" s="348"/>
      <c r="H9450" s="348"/>
      <c r="I9450" s="348"/>
      <c r="J9450" s="348"/>
      <c r="K9450" s="348"/>
      <c r="L9450" s="348"/>
      <c r="M9450" s="348"/>
      <c r="N9450" s="348"/>
    </row>
    <row r="9451" spans="1:14" ht="20.100000000000001" customHeight="1">
      <c r="A9451" s="348"/>
      <c r="B9451" s="346"/>
      <c r="C9451" s="348"/>
      <c r="D9451" s="348"/>
      <c r="E9451" s="348"/>
      <c r="F9451" s="348"/>
      <c r="G9451" s="348"/>
      <c r="H9451" s="348"/>
      <c r="I9451" s="348"/>
      <c r="J9451" s="348"/>
      <c r="K9451" s="348"/>
      <c r="L9451" s="348"/>
      <c r="M9451" s="348"/>
      <c r="N9451" s="348"/>
    </row>
    <row r="9452" spans="1:14" ht="20.100000000000001" customHeight="1">
      <c r="A9452" s="348"/>
      <c r="B9452" s="346"/>
      <c r="C9452" s="348"/>
      <c r="D9452" s="348"/>
      <c r="E9452" s="346"/>
      <c r="F9452" s="348"/>
      <c r="G9452" s="348"/>
      <c r="H9452" s="348"/>
      <c r="I9452" s="348"/>
      <c r="J9452" s="348"/>
      <c r="K9452" s="348"/>
      <c r="L9452" s="348"/>
      <c r="M9452" s="348"/>
      <c r="N9452" s="348"/>
    </row>
    <row r="9453" spans="1:14" ht="20.100000000000001" customHeight="1">
      <c r="A9453" s="348"/>
      <c r="B9453" s="346"/>
      <c r="C9453" s="348"/>
      <c r="D9453" s="348"/>
      <c r="E9453" s="346"/>
      <c r="F9453" s="348"/>
      <c r="G9453" s="348"/>
      <c r="H9453" s="348"/>
      <c r="I9453" s="348"/>
      <c r="J9453" s="348"/>
      <c r="K9453" s="348"/>
      <c r="L9453" s="348"/>
      <c r="M9453" s="348"/>
      <c r="N9453" s="348"/>
    </row>
    <row r="9454" spans="1:14" ht="20.100000000000001" customHeight="1">
      <c r="A9454" s="348"/>
      <c r="B9454" s="346"/>
      <c r="C9454" s="348"/>
      <c r="D9454" s="348"/>
      <c r="E9454" s="346"/>
      <c r="F9454" s="348"/>
      <c r="G9454" s="348"/>
      <c r="H9454" s="348"/>
      <c r="I9454" s="348"/>
      <c r="J9454" s="348"/>
      <c r="K9454" s="348"/>
      <c r="L9454" s="348"/>
      <c r="M9454" s="348"/>
      <c r="N9454" s="348"/>
    </row>
    <row r="9455" spans="1:14" ht="20.100000000000001" customHeight="1">
      <c r="A9455" s="348"/>
      <c r="B9455" s="346"/>
      <c r="C9455" s="348"/>
      <c r="D9455" s="348"/>
      <c r="E9455" s="348"/>
      <c r="F9455" s="348"/>
      <c r="G9455" s="348"/>
      <c r="H9455" s="348"/>
      <c r="I9455" s="348"/>
      <c r="J9455" s="348"/>
      <c r="K9455" s="348"/>
      <c r="L9455" s="348"/>
      <c r="M9455" s="348"/>
      <c r="N9455" s="348"/>
    </row>
    <row r="9456" spans="1:14" ht="20.100000000000001" customHeight="1">
      <c r="A9456" s="348"/>
      <c r="B9456" s="346"/>
      <c r="C9456" s="348"/>
      <c r="D9456" s="348"/>
      <c r="E9456" s="346"/>
      <c r="F9456" s="348"/>
      <c r="G9456" s="348"/>
      <c r="H9456" s="348"/>
      <c r="I9456" s="348"/>
      <c r="J9456" s="348"/>
      <c r="K9456" s="348"/>
      <c r="L9456" s="348"/>
      <c r="M9456" s="348"/>
      <c r="N9456" s="348"/>
    </row>
    <row r="9457" spans="1:14" ht="20.100000000000001" customHeight="1">
      <c r="A9457" s="348"/>
      <c r="B9457" s="346"/>
      <c r="C9457" s="348"/>
      <c r="D9457" s="348"/>
      <c r="E9457" s="346"/>
      <c r="F9457" s="348"/>
      <c r="G9457" s="348"/>
      <c r="H9457" s="348"/>
      <c r="I9457" s="348"/>
      <c r="J9457" s="348"/>
      <c r="K9457" s="348"/>
      <c r="L9457" s="348"/>
      <c r="M9457" s="348"/>
      <c r="N9457" s="348"/>
    </row>
    <row r="9458" spans="1:14" ht="20.100000000000001" customHeight="1">
      <c r="A9458" s="348"/>
      <c r="B9458" s="346"/>
      <c r="C9458" s="348"/>
      <c r="D9458" s="348"/>
      <c r="E9458" s="346"/>
      <c r="F9458" s="348"/>
      <c r="G9458" s="348"/>
      <c r="H9458" s="348"/>
      <c r="I9458" s="348"/>
      <c r="J9458" s="348"/>
      <c r="K9458" s="348"/>
      <c r="L9458" s="348"/>
      <c r="M9458" s="348"/>
      <c r="N9458" s="348"/>
    </row>
    <row r="9459" spans="1:14" ht="20.100000000000001" customHeight="1">
      <c r="A9459" s="348"/>
      <c r="B9459" s="346"/>
      <c r="C9459" s="348"/>
      <c r="D9459" s="348"/>
      <c r="E9459" s="346"/>
      <c r="F9459" s="348"/>
      <c r="G9459" s="348"/>
      <c r="H9459" s="348"/>
      <c r="I9459" s="348"/>
      <c r="J9459" s="348"/>
      <c r="K9459" s="348"/>
      <c r="L9459" s="348"/>
      <c r="M9459" s="348"/>
      <c r="N9459" s="348"/>
    </row>
    <row r="9460" spans="1:14" ht="20.100000000000001" customHeight="1">
      <c r="A9460" s="348"/>
      <c r="B9460" s="346"/>
      <c r="C9460" s="348"/>
      <c r="D9460" s="348"/>
      <c r="E9460" s="346"/>
      <c r="F9460" s="348"/>
      <c r="G9460" s="348"/>
      <c r="H9460" s="348"/>
      <c r="I9460" s="348"/>
      <c r="J9460" s="348"/>
      <c r="K9460" s="348"/>
      <c r="L9460" s="348"/>
      <c r="M9460" s="348"/>
      <c r="N9460" s="348"/>
    </row>
    <row r="9461" spans="1:14" ht="20.100000000000001" customHeight="1">
      <c r="A9461" s="348"/>
      <c r="B9461" s="346"/>
      <c r="C9461" s="348"/>
      <c r="D9461" s="348"/>
      <c r="E9461" s="346"/>
      <c r="F9461" s="348"/>
      <c r="G9461" s="348"/>
      <c r="H9461" s="348"/>
      <c r="I9461" s="348"/>
      <c r="J9461" s="348"/>
      <c r="K9461" s="348"/>
      <c r="L9461" s="348"/>
      <c r="M9461" s="348"/>
      <c r="N9461" s="348"/>
    </row>
    <row r="9462" spans="1:14" ht="20.100000000000001" customHeight="1">
      <c r="A9462" s="348"/>
      <c r="B9462" s="346"/>
      <c r="C9462" s="348"/>
      <c r="D9462" s="348"/>
      <c r="E9462" s="346"/>
      <c r="F9462" s="348"/>
      <c r="G9462" s="348"/>
      <c r="H9462" s="348"/>
      <c r="I9462" s="348"/>
      <c r="J9462" s="348"/>
      <c r="K9462" s="348"/>
      <c r="L9462" s="348"/>
      <c r="M9462" s="348"/>
      <c r="N9462" s="348"/>
    </row>
    <row r="9463" spans="1:14" ht="20.100000000000001" customHeight="1">
      <c r="A9463" s="348"/>
      <c r="B9463" s="346"/>
      <c r="C9463" s="348"/>
      <c r="D9463" s="348"/>
      <c r="E9463" s="346"/>
      <c r="F9463" s="348"/>
      <c r="G9463" s="348"/>
      <c r="H9463" s="348"/>
      <c r="I9463" s="348"/>
      <c r="J9463" s="348"/>
      <c r="K9463" s="348"/>
      <c r="L9463" s="348"/>
      <c r="M9463" s="348"/>
      <c r="N9463" s="348"/>
    </row>
    <row r="9464" spans="1:14" ht="20.100000000000001" customHeight="1">
      <c r="A9464" s="348"/>
      <c r="B9464" s="346"/>
      <c r="C9464" s="348"/>
      <c r="D9464" s="348"/>
      <c r="E9464" s="346"/>
      <c r="F9464" s="348"/>
      <c r="G9464" s="348"/>
      <c r="H9464" s="348"/>
      <c r="I9464" s="348"/>
      <c r="J9464" s="348"/>
      <c r="K9464" s="348"/>
      <c r="L9464" s="348"/>
      <c r="M9464" s="348"/>
      <c r="N9464" s="348"/>
    </row>
    <row r="9465" spans="1:14" ht="20.100000000000001" customHeight="1">
      <c r="A9465" s="348"/>
      <c r="B9465" s="346"/>
      <c r="C9465" s="348"/>
      <c r="D9465" s="348"/>
      <c r="E9465" s="348"/>
      <c r="F9465" s="348"/>
      <c r="G9465" s="348"/>
      <c r="H9465" s="348"/>
      <c r="I9465" s="348"/>
      <c r="J9465" s="348"/>
      <c r="K9465" s="348"/>
      <c r="L9465" s="348"/>
      <c r="M9465" s="348"/>
      <c r="N9465" s="348"/>
    </row>
    <row r="9466" spans="1:14" ht="20.100000000000001" customHeight="1">
      <c r="A9466" s="348"/>
      <c r="B9466" s="346"/>
      <c r="C9466" s="348"/>
      <c r="D9466" s="348"/>
      <c r="E9466" s="346"/>
      <c r="F9466" s="348"/>
      <c r="G9466" s="348"/>
      <c r="H9466" s="348"/>
      <c r="I9466" s="348"/>
      <c r="J9466" s="348"/>
      <c r="K9466" s="348"/>
      <c r="L9466" s="348"/>
      <c r="M9466" s="348"/>
      <c r="N9466" s="348"/>
    </row>
    <row r="9467" spans="1:14" ht="20.100000000000001" customHeight="1">
      <c r="A9467" s="348"/>
      <c r="B9467" s="346"/>
      <c r="C9467" s="348"/>
      <c r="D9467" s="348"/>
      <c r="E9467" s="347"/>
      <c r="F9467" s="348"/>
      <c r="G9467" s="348"/>
      <c r="H9467" s="348"/>
      <c r="I9467" s="348"/>
      <c r="J9467" s="348"/>
      <c r="K9467" s="348"/>
      <c r="L9467" s="348"/>
      <c r="M9467" s="348"/>
      <c r="N9467" s="348"/>
    </row>
    <row r="9468" spans="1:14" ht="20.100000000000001" customHeight="1">
      <c r="A9468" s="348"/>
      <c r="B9468" s="346"/>
      <c r="C9468" s="348"/>
      <c r="D9468" s="348"/>
      <c r="E9468" s="348"/>
      <c r="F9468" s="348"/>
      <c r="G9468" s="348"/>
      <c r="H9468" s="348"/>
      <c r="I9468" s="348"/>
      <c r="J9468" s="348"/>
      <c r="K9468" s="348"/>
      <c r="L9468" s="348"/>
      <c r="M9468" s="348"/>
      <c r="N9468" s="348"/>
    </row>
    <row r="9469" spans="1:14" ht="20.100000000000001" customHeight="1">
      <c r="A9469" s="348"/>
      <c r="B9469" s="346"/>
      <c r="C9469" s="348"/>
      <c r="D9469" s="348"/>
      <c r="E9469" s="348"/>
      <c r="F9469" s="348"/>
      <c r="G9469" s="348"/>
      <c r="H9469" s="348"/>
      <c r="I9469" s="348"/>
      <c r="J9469" s="348"/>
      <c r="K9469" s="348"/>
      <c r="L9469" s="348"/>
      <c r="M9469" s="348"/>
      <c r="N9469" s="348"/>
    </row>
    <row r="9470" spans="1:14" ht="20.100000000000001" customHeight="1">
      <c r="A9470" s="348"/>
      <c r="B9470" s="346"/>
      <c r="C9470" s="348"/>
      <c r="D9470" s="348"/>
      <c r="E9470" s="348"/>
      <c r="F9470" s="348"/>
      <c r="G9470" s="348"/>
      <c r="H9470" s="348"/>
      <c r="I9470" s="348"/>
      <c r="J9470" s="348"/>
      <c r="K9470" s="348"/>
      <c r="L9470" s="348"/>
      <c r="M9470" s="348"/>
      <c r="N9470" s="348"/>
    </row>
    <row r="9471" spans="1:14" ht="20.100000000000001" customHeight="1">
      <c r="A9471" s="348"/>
      <c r="B9471" s="346"/>
      <c r="C9471" s="348"/>
      <c r="D9471" s="348"/>
      <c r="E9471" s="348"/>
      <c r="F9471" s="348"/>
      <c r="G9471" s="348"/>
      <c r="H9471" s="348"/>
      <c r="I9471" s="348"/>
      <c r="J9471" s="348"/>
      <c r="K9471" s="348"/>
      <c r="L9471" s="348"/>
      <c r="M9471" s="348"/>
      <c r="N9471" s="348"/>
    </row>
    <row r="9472" spans="1:14" ht="20.100000000000001" customHeight="1">
      <c r="A9472" s="348"/>
      <c r="B9472" s="346"/>
      <c r="C9472" s="348"/>
      <c r="D9472" s="348"/>
      <c r="E9472" s="348"/>
      <c r="F9472" s="348"/>
      <c r="G9472" s="348"/>
      <c r="H9472" s="348"/>
      <c r="I9472" s="348"/>
      <c r="J9472" s="348"/>
      <c r="K9472" s="348"/>
      <c r="L9472" s="348"/>
      <c r="M9472" s="348"/>
      <c r="N9472" s="348"/>
    </row>
    <row r="9473" spans="1:14" ht="20.100000000000001" customHeight="1">
      <c r="A9473" s="348"/>
      <c r="B9473" s="346"/>
      <c r="C9473" s="348"/>
      <c r="D9473" s="348"/>
      <c r="E9473" s="348"/>
      <c r="F9473" s="348"/>
      <c r="G9473" s="348"/>
      <c r="H9473" s="348"/>
      <c r="I9473" s="348"/>
      <c r="J9473" s="348"/>
      <c r="K9473" s="348"/>
      <c r="L9473" s="348"/>
      <c r="M9473" s="348"/>
      <c r="N9473" s="348"/>
    </row>
    <row r="9474" spans="1:14" ht="20.100000000000001" customHeight="1">
      <c r="A9474" s="348"/>
      <c r="B9474" s="346"/>
      <c r="C9474" s="348"/>
      <c r="D9474" s="348"/>
      <c r="E9474" s="348"/>
      <c r="F9474" s="348"/>
      <c r="G9474" s="348"/>
      <c r="H9474" s="348"/>
      <c r="I9474" s="348"/>
      <c r="J9474" s="348"/>
      <c r="K9474" s="348"/>
      <c r="L9474" s="348"/>
      <c r="M9474" s="348"/>
      <c r="N9474" s="348"/>
    </row>
    <row r="9475" spans="1:14" ht="20.100000000000001" customHeight="1">
      <c r="A9475" s="348"/>
      <c r="B9475" s="346"/>
      <c r="C9475" s="348"/>
      <c r="D9475" s="348"/>
      <c r="E9475" s="348"/>
      <c r="F9475" s="348"/>
      <c r="G9475" s="348"/>
      <c r="H9475" s="348"/>
      <c r="I9475" s="348"/>
      <c r="J9475" s="348"/>
      <c r="K9475" s="348"/>
      <c r="L9475" s="348"/>
      <c r="M9475" s="348"/>
      <c r="N9475" s="348"/>
    </row>
    <row r="9476" spans="1:14" ht="20.100000000000001" customHeight="1">
      <c r="A9476" s="348"/>
      <c r="B9476" s="346"/>
      <c r="C9476" s="348"/>
      <c r="D9476" s="348"/>
      <c r="E9476" s="348"/>
      <c r="F9476" s="348"/>
      <c r="G9476" s="348"/>
      <c r="H9476" s="348"/>
      <c r="I9476" s="348"/>
      <c r="J9476" s="348"/>
      <c r="K9476" s="348"/>
      <c r="L9476" s="348"/>
      <c r="M9476" s="348"/>
      <c r="N9476" s="348"/>
    </row>
    <row r="9477" spans="1:14" ht="20.100000000000001" customHeight="1">
      <c r="A9477" s="348"/>
      <c r="B9477" s="346"/>
      <c r="C9477" s="348"/>
      <c r="D9477" s="348"/>
      <c r="E9477" s="348"/>
      <c r="F9477" s="348"/>
      <c r="G9477" s="348"/>
      <c r="H9477" s="348"/>
      <c r="I9477" s="348"/>
      <c r="J9477" s="348"/>
      <c r="K9477" s="348"/>
      <c r="L9477" s="348"/>
      <c r="M9477" s="348"/>
      <c r="N9477" s="348"/>
    </row>
    <row r="9478" spans="1:14" ht="20.100000000000001" customHeight="1">
      <c r="A9478" s="348"/>
      <c r="B9478" s="346"/>
      <c r="C9478" s="348"/>
      <c r="D9478" s="348"/>
      <c r="E9478" s="348"/>
      <c r="F9478" s="348"/>
      <c r="G9478" s="348"/>
      <c r="H9478" s="348"/>
      <c r="I9478" s="348"/>
      <c r="J9478" s="348"/>
      <c r="K9478" s="348"/>
      <c r="L9478" s="348"/>
      <c r="M9478" s="348"/>
      <c r="N9478" s="348"/>
    </row>
    <row r="9479" spans="1:14" ht="20.100000000000001" customHeight="1">
      <c r="A9479" s="348"/>
      <c r="B9479" s="346"/>
      <c r="C9479" s="348"/>
      <c r="D9479" s="348"/>
      <c r="E9479" s="348"/>
      <c r="F9479" s="348"/>
      <c r="G9479" s="348"/>
      <c r="H9479" s="348"/>
      <c r="I9479" s="348"/>
      <c r="J9479" s="348"/>
      <c r="K9479" s="348"/>
      <c r="L9479" s="348"/>
      <c r="M9479" s="348"/>
      <c r="N9479" s="348"/>
    </row>
    <row r="9480" spans="1:14" ht="20.100000000000001" customHeight="1">
      <c r="A9480" s="348"/>
      <c r="B9480" s="346"/>
      <c r="C9480" s="348"/>
      <c r="D9480" s="348"/>
      <c r="E9480" s="346"/>
      <c r="F9480" s="348"/>
      <c r="G9480" s="348"/>
      <c r="H9480" s="348"/>
      <c r="I9480" s="348"/>
      <c r="J9480" s="348"/>
      <c r="K9480" s="348"/>
      <c r="L9480" s="348"/>
      <c r="M9480" s="348"/>
      <c r="N9480" s="348"/>
    </row>
    <row r="9481" spans="1:14" ht="20.100000000000001" customHeight="1">
      <c r="A9481" s="348"/>
      <c r="B9481" s="346"/>
      <c r="C9481" s="348"/>
      <c r="D9481" s="348"/>
      <c r="E9481" s="346"/>
      <c r="F9481" s="348"/>
      <c r="G9481" s="348"/>
      <c r="H9481" s="348"/>
      <c r="I9481" s="348"/>
      <c r="J9481" s="348"/>
      <c r="K9481" s="348"/>
      <c r="L9481" s="348"/>
      <c r="M9481" s="348"/>
      <c r="N9481" s="348"/>
    </row>
    <row r="9482" spans="1:14" ht="20.100000000000001" customHeight="1">
      <c r="A9482" s="348"/>
      <c r="B9482" s="346"/>
      <c r="C9482" s="348"/>
      <c r="D9482" s="348"/>
      <c r="E9482" s="348"/>
      <c r="F9482" s="348"/>
      <c r="G9482" s="348"/>
      <c r="H9482" s="348"/>
      <c r="I9482" s="348"/>
      <c r="J9482" s="348"/>
      <c r="K9482" s="348"/>
      <c r="L9482" s="348"/>
      <c r="M9482" s="348"/>
      <c r="N9482" s="348"/>
    </row>
    <row r="9483" spans="1:14" ht="20.100000000000001" customHeight="1">
      <c r="A9483" s="348"/>
      <c r="B9483" s="346"/>
      <c r="C9483" s="348"/>
      <c r="D9483" s="348"/>
      <c r="E9483" s="346"/>
      <c r="F9483" s="348"/>
      <c r="G9483" s="348"/>
      <c r="H9483" s="348"/>
      <c r="I9483" s="348"/>
      <c r="J9483" s="348"/>
      <c r="K9483" s="348"/>
      <c r="L9483" s="348"/>
      <c r="M9483" s="348"/>
      <c r="N9483" s="348"/>
    </row>
    <row r="9484" spans="1:14" ht="20.100000000000001" customHeight="1">
      <c r="A9484" s="348"/>
      <c r="B9484" s="346"/>
      <c r="C9484" s="348"/>
      <c r="D9484" s="348"/>
      <c r="E9484" s="346"/>
      <c r="F9484" s="348"/>
      <c r="G9484" s="348"/>
      <c r="H9484" s="348"/>
      <c r="I9484" s="348"/>
      <c r="J9484" s="348"/>
      <c r="K9484" s="348"/>
      <c r="L9484" s="348"/>
      <c r="M9484" s="348"/>
      <c r="N9484" s="348"/>
    </row>
    <row r="9485" spans="1:14" ht="20.100000000000001" customHeight="1">
      <c r="A9485" s="348"/>
      <c r="B9485" s="346"/>
      <c r="C9485" s="348"/>
      <c r="D9485" s="348"/>
      <c r="E9485" s="346"/>
      <c r="F9485" s="348"/>
      <c r="G9485" s="348"/>
      <c r="H9485" s="348"/>
      <c r="I9485" s="348"/>
      <c r="J9485" s="348"/>
      <c r="K9485" s="348"/>
      <c r="L9485" s="348"/>
      <c r="M9485" s="348"/>
      <c r="N9485" s="348"/>
    </row>
    <row r="9486" spans="1:14" ht="20.100000000000001" customHeight="1">
      <c r="A9486" s="348"/>
      <c r="B9486" s="346"/>
      <c r="C9486" s="348"/>
      <c r="D9486" s="348"/>
      <c r="E9486" s="346"/>
      <c r="F9486" s="348"/>
      <c r="G9486" s="348"/>
      <c r="H9486" s="348"/>
      <c r="I9486" s="348"/>
      <c r="J9486" s="348"/>
      <c r="K9486" s="348"/>
      <c r="L9486" s="348"/>
      <c r="M9486" s="348"/>
      <c r="N9486" s="348"/>
    </row>
    <row r="9487" spans="1:14" ht="20.100000000000001" customHeight="1">
      <c r="A9487" s="348"/>
      <c r="B9487" s="346"/>
      <c r="C9487" s="348"/>
      <c r="D9487" s="348"/>
      <c r="E9487" s="348"/>
      <c r="F9487" s="348"/>
      <c r="G9487" s="348"/>
      <c r="H9487" s="348"/>
      <c r="I9487" s="348"/>
      <c r="J9487" s="348"/>
      <c r="K9487" s="348"/>
      <c r="L9487" s="348"/>
      <c r="M9487" s="348"/>
      <c r="N9487" s="348"/>
    </row>
    <row r="9488" spans="1:14" ht="20.100000000000001" customHeight="1">
      <c r="A9488" s="348"/>
      <c r="B9488" s="346"/>
      <c r="C9488" s="348"/>
      <c r="D9488" s="348"/>
      <c r="E9488" s="348"/>
      <c r="F9488" s="348"/>
      <c r="G9488" s="348"/>
      <c r="H9488" s="348"/>
      <c r="I9488" s="348"/>
      <c r="J9488" s="348"/>
      <c r="K9488" s="348"/>
      <c r="L9488" s="348"/>
      <c r="M9488" s="348"/>
      <c r="N9488" s="348"/>
    </row>
    <row r="9489" spans="1:14" ht="20.100000000000001" customHeight="1">
      <c r="A9489" s="348"/>
      <c r="B9489" s="346"/>
      <c r="C9489" s="348"/>
      <c r="D9489" s="348"/>
      <c r="E9489" s="348"/>
      <c r="F9489" s="348"/>
      <c r="G9489" s="348"/>
      <c r="H9489" s="348"/>
      <c r="I9489" s="348"/>
      <c r="J9489" s="348"/>
      <c r="K9489" s="348"/>
      <c r="L9489" s="348"/>
      <c r="M9489" s="348"/>
      <c r="N9489" s="348"/>
    </row>
    <row r="9490" spans="1:14" ht="20.100000000000001" customHeight="1">
      <c r="A9490" s="348"/>
      <c r="B9490" s="346"/>
      <c r="C9490" s="348"/>
      <c r="D9490" s="348"/>
      <c r="E9490" s="348"/>
      <c r="F9490" s="348"/>
      <c r="G9490" s="348"/>
      <c r="H9490" s="348"/>
      <c r="I9490" s="348"/>
      <c r="J9490" s="348"/>
      <c r="K9490" s="348"/>
      <c r="L9490" s="348"/>
      <c r="M9490" s="348"/>
      <c r="N9490" s="348"/>
    </row>
    <row r="9491" spans="1:14" ht="20.100000000000001" customHeight="1">
      <c r="A9491" s="348"/>
      <c r="B9491" s="346"/>
      <c r="C9491" s="348"/>
      <c r="D9491" s="348"/>
      <c r="E9491" s="348"/>
      <c r="F9491" s="348"/>
      <c r="G9491" s="348"/>
      <c r="H9491" s="348"/>
      <c r="I9491" s="348"/>
      <c r="J9491" s="348"/>
      <c r="K9491" s="348"/>
      <c r="L9491" s="348"/>
      <c r="M9491" s="348"/>
      <c r="N9491" s="348"/>
    </row>
    <row r="9492" spans="1:14" ht="20.100000000000001" customHeight="1">
      <c r="A9492" s="348"/>
      <c r="B9492" s="346"/>
      <c r="C9492" s="348"/>
      <c r="D9492" s="348"/>
      <c r="E9492" s="348"/>
      <c r="F9492" s="348"/>
      <c r="G9492" s="348"/>
      <c r="H9492" s="348"/>
      <c r="I9492" s="348"/>
      <c r="J9492" s="348"/>
      <c r="K9492" s="348"/>
      <c r="L9492" s="348"/>
      <c r="M9492" s="348"/>
      <c r="N9492" s="348"/>
    </row>
    <row r="9493" spans="1:14" ht="20.100000000000001" customHeight="1">
      <c r="A9493" s="348"/>
      <c r="B9493" s="346"/>
      <c r="C9493" s="348"/>
      <c r="D9493" s="348"/>
      <c r="E9493" s="348"/>
      <c r="F9493" s="348"/>
      <c r="G9493" s="348"/>
      <c r="H9493" s="348"/>
      <c r="I9493" s="348"/>
      <c r="J9493" s="348"/>
      <c r="K9493" s="348"/>
      <c r="L9493" s="348"/>
      <c r="M9493" s="348"/>
      <c r="N9493" s="348"/>
    </row>
    <row r="9494" spans="1:14" ht="20.100000000000001" customHeight="1">
      <c r="A9494" s="348"/>
      <c r="B9494" s="348"/>
      <c r="C9494" s="348"/>
      <c r="D9494" s="348"/>
      <c r="E9494" s="348"/>
      <c r="F9494" s="348"/>
      <c r="G9494" s="348"/>
      <c r="H9494" s="348"/>
      <c r="I9494" s="348"/>
      <c r="J9494" s="348"/>
      <c r="K9494" s="348"/>
      <c r="L9494" s="348"/>
      <c r="M9494" s="348"/>
      <c r="N9494" s="348"/>
    </row>
    <row r="9495" spans="1:14" ht="20.100000000000001" customHeight="1">
      <c r="A9495" s="348"/>
      <c r="B9495" s="348"/>
      <c r="C9495" s="348"/>
      <c r="D9495" s="348"/>
      <c r="E9495" s="348"/>
      <c r="F9495" s="348"/>
      <c r="G9495" s="348"/>
      <c r="H9495" s="348"/>
      <c r="I9495" s="348"/>
      <c r="J9495" s="348"/>
      <c r="K9495" s="348"/>
      <c r="L9495" s="348"/>
      <c r="M9495" s="348"/>
      <c r="N9495" s="348"/>
    </row>
    <row r="9496" spans="1:14" ht="20.100000000000001" customHeight="1">
      <c r="A9496" s="348"/>
      <c r="B9496" s="348"/>
      <c r="C9496" s="348"/>
      <c r="D9496" s="348"/>
      <c r="E9496" s="348"/>
      <c r="F9496" s="348"/>
      <c r="G9496" s="348"/>
      <c r="H9496" s="348"/>
      <c r="I9496" s="348"/>
      <c r="J9496" s="348"/>
      <c r="K9496" s="348"/>
      <c r="L9496" s="348"/>
      <c r="M9496" s="348"/>
      <c r="N9496" s="348"/>
    </row>
    <row r="9497" spans="1:14" ht="20.100000000000001" customHeight="1">
      <c r="A9497" s="348"/>
      <c r="B9497" s="348"/>
      <c r="C9497" s="348"/>
      <c r="D9497" s="348"/>
      <c r="E9497" s="348"/>
      <c r="F9497" s="348"/>
      <c r="G9497" s="348"/>
      <c r="H9497" s="348"/>
      <c r="I9497" s="348"/>
      <c r="J9497" s="348"/>
      <c r="K9497" s="348"/>
      <c r="L9497" s="348"/>
      <c r="M9497" s="348"/>
      <c r="N9497" s="348"/>
    </row>
    <row r="9498" spans="1:14" ht="20.100000000000001" customHeight="1">
      <c r="A9498" s="348"/>
      <c r="B9498" s="348"/>
      <c r="C9498" s="348"/>
      <c r="D9498" s="348"/>
      <c r="E9498" s="348"/>
      <c r="F9498" s="348"/>
      <c r="G9498" s="348"/>
      <c r="H9498" s="348"/>
      <c r="I9498" s="348"/>
      <c r="J9498" s="348"/>
      <c r="K9498" s="348"/>
      <c r="L9498" s="348"/>
      <c r="M9498" s="348"/>
      <c r="N9498" s="348"/>
    </row>
    <row r="9499" spans="1:14" ht="20.100000000000001" customHeight="1">
      <c r="A9499" s="348"/>
      <c r="B9499" s="348"/>
      <c r="C9499" s="348"/>
      <c r="D9499" s="348"/>
      <c r="E9499" s="348"/>
      <c r="F9499" s="348"/>
      <c r="G9499" s="348"/>
      <c r="H9499" s="348"/>
      <c r="I9499" s="348"/>
      <c r="J9499" s="348"/>
      <c r="K9499" s="348"/>
      <c r="L9499" s="348"/>
      <c r="M9499" s="348"/>
      <c r="N9499" s="348"/>
    </row>
    <row r="9500" spans="1:14" ht="20.100000000000001" customHeight="1">
      <c r="A9500" s="348"/>
      <c r="B9500" s="348"/>
      <c r="C9500" s="348"/>
      <c r="D9500" s="348"/>
      <c r="E9500" s="347"/>
      <c r="F9500" s="348"/>
      <c r="G9500" s="348"/>
      <c r="H9500" s="348"/>
      <c r="I9500" s="348"/>
      <c r="J9500" s="348"/>
      <c r="K9500" s="348"/>
      <c r="L9500" s="348"/>
      <c r="M9500" s="348"/>
      <c r="N9500" s="348"/>
    </row>
    <row r="9501" spans="1:14" ht="20.100000000000001" customHeight="1">
      <c r="A9501" s="348"/>
      <c r="B9501" s="348"/>
      <c r="C9501" s="348"/>
      <c r="D9501" s="348"/>
      <c r="E9501" s="348"/>
      <c r="F9501" s="348"/>
      <c r="G9501" s="348"/>
      <c r="H9501" s="348"/>
      <c r="I9501" s="348"/>
      <c r="J9501" s="348"/>
      <c r="K9501" s="348"/>
      <c r="L9501" s="348"/>
      <c r="M9501" s="348"/>
      <c r="N9501" s="348"/>
    </row>
    <row r="9502" spans="1:14" ht="20.100000000000001" customHeight="1">
      <c r="A9502" s="348"/>
      <c r="B9502" s="348"/>
      <c r="C9502" s="348"/>
      <c r="D9502" s="348"/>
      <c r="E9502" s="346"/>
      <c r="F9502" s="348"/>
      <c r="G9502" s="348"/>
      <c r="H9502" s="348"/>
      <c r="I9502" s="348"/>
      <c r="J9502" s="348"/>
      <c r="K9502" s="348"/>
      <c r="L9502" s="348"/>
      <c r="M9502" s="348"/>
      <c r="N9502" s="348"/>
    </row>
    <row r="9503" spans="1:14" ht="20.100000000000001" customHeight="1">
      <c r="A9503" s="348"/>
      <c r="B9503" s="348"/>
      <c r="C9503" s="348"/>
      <c r="D9503" s="348"/>
      <c r="E9503" s="348"/>
      <c r="F9503" s="348"/>
      <c r="G9503" s="348"/>
      <c r="H9503" s="348"/>
      <c r="I9503" s="348"/>
      <c r="J9503" s="348"/>
      <c r="K9503" s="348"/>
      <c r="L9503" s="348"/>
      <c r="M9503" s="348"/>
      <c r="N9503" s="348"/>
    </row>
    <row r="9504" spans="1:14" ht="20.100000000000001" customHeight="1">
      <c r="A9504" s="348"/>
      <c r="B9504" s="348"/>
      <c r="C9504" s="348"/>
      <c r="D9504" s="348"/>
      <c r="E9504" s="348"/>
      <c r="F9504" s="348"/>
      <c r="G9504" s="348"/>
      <c r="H9504" s="348"/>
      <c r="I9504" s="348"/>
      <c r="J9504" s="348"/>
      <c r="K9504" s="348"/>
      <c r="L9504" s="348"/>
      <c r="M9504" s="348"/>
      <c r="N9504" s="348"/>
    </row>
    <row r="9505" spans="1:14" ht="20.100000000000001" customHeight="1">
      <c r="A9505" s="348"/>
      <c r="B9505" s="348"/>
      <c r="C9505" s="348"/>
      <c r="D9505" s="348"/>
      <c r="E9505" s="348"/>
      <c r="F9505" s="348"/>
      <c r="G9505" s="348"/>
      <c r="H9505" s="348"/>
      <c r="I9505" s="348"/>
      <c r="J9505" s="348"/>
      <c r="K9505" s="348"/>
      <c r="L9505" s="348"/>
      <c r="M9505" s="348"/>
      <c r="N9505" s="348"/>
    </row>
    <row r="9506" spans="1:14" ht="20.100000000000001" customHeight="1">
      <c r="A9506" s="348"/>
      <c r="B9506" s="348"/>
      <c r="C9506" s="348"/>
      <c r="D9506" s="348"/>
      <c r="E9506" s="348"/>
      <c r="F9506" s="348"/>
      <c r="G9506" s="348"/>
      <c r="H9506" s="348"/>
      <c r="I9506" s="348"/>
      <c r="J9506" s="348"/>
      <c r="K9506" s="348"/>
      <c r="L9506" s="348"/>
      <c r="M9506" s="348"/>
      <c r="N9506" s="348"/>
    </row>
    <row r="9507" spans="1:14" ht="20.100000000000001" customHeight="1">
      <c r="A9507" s="348"/>
      <c r="B9507" s="348"/>
      <c r="C9507" s="348"/>
      <c r="D9507" s="348"/>
      <c r="E9507" s="347"/>
      <c r="F9507" s="348"/>
      <c r="G9507" s="348"/>
      <c r="H9507" s="348"/>
      <c r="I9507" s="348"/>
      <c r="J9507" s="348"/>
      <c r="K9507" s="348"/>
      <c r="L9507" s="348"/>
      <c r="M9507" s="348"/>
      <c r="N9507" s="348"/>
    </row>
    <row r="9508" spans="1:14" ht="20.100000000000001" customHeight="1">
      <c r="A9508" s="348"/>
      <c r="B9508" s="348"/>
      <c r="C9508" s="348"/>
      <c r="D9508" s="348"/>
      <c r="E9508" s="348"/>
      <c r="F9508" s="348"/>
      <c r="G9508" s="348"/>
      <c r="H9508" s="348"/>
      <c r="I9508" s="348"/>
      <c r="J9508" s="348"/>
      <c r="K9508" s="348"/>
      <c r="L9508" s="348"/>
      <c r="M9508" s="348"/>
      <c r="N9508" s="348"/>
    </row>
    <row r="9509" spans="1:14" ht="20.100000000000001" customHeight="1">
      <c r="A9509" s="348"/>
      <c r="B9509" s="348"/>
      <c r="C9509" s="348"/>
      <c r="D9509" s="348"/>
      <c r="E9509" s="346"/>
      <c r="F9509" s="348"/>
      <c r="G9509" s="348"/>
      <c r="H9509" s="348"/>
      <c r="I9509" s="348"/>
      <c r="J9509" s="348"/>
      <c r="K9509" s="348"/>
      <c r="L9509" s="348"/>
      <c r="M9509" s="348"/>
      <c r="N9509" s="348"/>
    </row>
    <row r="9510" spans="1:14" ht="20.100000000000001" customHeight="1">
      <c r="A9510" s="348"/>
      <c r="B9510" s="348"/>
      <c r="C9510" s="348"/>
      <c r="D9510" s="348"/>
      <c r="E9510" s="348"/>
      <c r="F9510" s="348"/>
      <c r="G9510" s="348"/>
      <c r="H9510" s="348"/>
      <c r="I9510" s="348"/>
      <c r="J9510" s="348"/>
      <c r="K9510" s="348"/>
      <c r="L9510" s="348"/>
      <c r="M9510" s="348"/>
      <c r="N9510" s="348"/>
    </row>
    <row r="9511" spans="1:14" ht="20.100000000000001" customHeight="1">
      <c r="A9511" s="348"/>
      <c r="B9511" s="348"/>
      <c r="C9511" s="348"/>
      <c r="D9511" s="348"/>
      <c r="E9511" s="348"/>
      <c r="F9511" s="348"/>
      <c r="G9511" s="348"/>
      <c r="H9511" s="348"/>
      <c r="I9511" s="348"/>
      <c r="J9511" s="348"/>
      <c r="K9511" s="348"/>
      <c r="L9511" s="348"/>
      <c r="M9511" s="348"/>
      <c r="N9511" s="348"/>
    </row>
    <row r="9512" spans="1:14" ht="20.100000000000001" customHeight="1">
      <c r="A9512" s="348"/>
      <c r="B9512" s="348"/>
      <c r="C9512" s="348"/>
      <c r="D9512" s="348"/>
      <c r="E9512" s="348"/>
      <c r="F9512" s="348"/>
      <c r="G9512" s="348"/>
      <c r="H9512" s="348"/>
      <c r="I9512" s="348"/>
      <c r="J9512" s="348"/>
      <c r="K9512" s="348"/>
      <c r="L9512" s="348"/>
      <c r="M9512" s="348"/>
      <c r="N9512" s="348"/>
    </row>
    <row r="9513" spans="1:14" ht="20.100000000000001" customHeight="1">
      <c r="A9513" s="348"/>
      <c r="B9513" s="348"/>
      <c r="C9513" s="348"/>
      <c r="D9513" s="348"/>
      <c r="E9513" s="348"/>
      <c r="F9513" s="348"/>
      <c r="G9513" s="348"/>
      <c r="H9513" s="348"/>
      <c r="I9513" s="348"/>
      <c r="J9513" s="348"/>
      <c r="K9513" s="348"/>
      <c r="L9513" s="348"/>
      <c r="M9513" s="348"/>
      <c r="N9513" s="348"/>
    </row>
    <row r="9514" spans="1:14" ht="20.100000000000001" customHeight="1">
      <c r="A9514" s="348"/>
      <c r="B9514" s="348"/>
      <c r="C9514" s="348"/>
      <c r="D9514" s="348"/>
      <c r="E9514" s="348"/>
      <c r="F9514" s="348"/>
      <c r="G9514" s="348"/>
      <c r="H9514" s="348"/>
      <c r="I9514" s="348"/>
      <c r="J9514" s="348"/>
      <c r="K9514" s="348"/>
      <c r="L9514" s="348"/>
      <c r="M9514" s="348"/>
      <c r="N9514" s="348"/>
    </row>
    <row r="9515" spans="1:14" ht="20.100000000000001" customHeight="1">
      <c r="A9515" s="348"/>
      <c r="B9515" s="348"/>
      <c r="C9515" s="348"/>
      <c r="D9515" s="348"/>
      <c r="E9515" s="348"/>
      <c r="F9515" s="348"/>
      <c r="G9515" s="348"/>
      <c r="H9515" s="348"/>
      <c r="I9515" s="348"/>
      <c r="J9515" s="348"/>
      <c r="K9515" s="348"/>
      <c r="L9515" s="348"/>
      <c r="M9515" s="348"/>
      <c r="N9515" s="348"/>
    </row>
    <row r="9516" spans="1:14" ht="20.100000000000001" customHeight="1">
      <c r="A9516" s="348"/>
      <c r="B9516" s="348"/>
      <c r="C9516" s="348"/>
      <c r="D9516" s="348"/>
      <c r="E9516" s="348"/>
      <c r="F9516" s="348"/>
      <c r="G9516" s="348"/>
      <c r="H9516" s="348"/>
      <c r="I9516" s="348"/>
      <c r="J9516" s="348"/>
      <c r="K9516" s="348"/>
      <c r="L9516" s="348"/>
      <c r="M9516" s="348"/>
      <c r="N9516" s="348"/>
    </row>
    <row r="9517" spans="1:14" ht="20.100000000000001" customHeight="1">
      <c r="A9517" s="348"/>
      <c r="B9517" s="348"/>
      <c r="C9517" s="348"/>
      <c r="D9517" s="348"/>
      <c r="E9517" s="348"/>
      <c r="F9517" s="348"/>
      <c r="G9517" s="348"/>
      <c r="H9517" s="348"/>
      <c r="I9517" s="348"/>
      <c r="J9517" s="348"/>
      <c r="K9517" s="348"/>
      <c r="L9517" s="348"/>
      <c r="M9517" s="348"/>
      <c r="N9517" s="348"/>
    </row>
    <row r="9518" spans="1:14" ht="20.100000000000001" customHeight="1">
      <c r="A9518" s="348"/>
      <c r="B9518" s="348"/>
      <c r="C9518" s="348"/>
      <c r="D9518" s="348"/>
      <c r="E9518" s="346"/>
      <c r="F9518" s="348"/>
      <c r="G9518" s="348"/>
      <c r="H9518" s="348"/>
      <c r="I9518" s="348"/>
      <c r="J9518" s="348"/>
      <c r="K9518" s="348"/>
      <c r="L9518" s="348"/>
      <c r="M9518" s="348"/>
      <c r="N9518" s="348"/>
    </row>
    <row r="9519" spans="1:14" ht="20.100000000000001" customHeight="1">
      <c r="A9519" s="348"/>
      <c r="B9519" s="348"/>
      <c r="C9519" s="348"/>
      <c r="D9519" s="348"/>
      <c r="E9519" s="346"/>
      <c r="F9519" s="348"/>
      <c r="G9519" s="348"/>
      <c r="H9519" s="348"/>
      <c r="I9519" s="348"/>
      <c r="J9519" s="348"/>
      <c r="K9519" s="348"/>
      <c r="L9519" s="348"/>
      <c r="M9519" s="348"/>
      <c r="N9519" s="348"/>
    </row>
    <row r="9520" spans="1:14" ht="20.100000000000001" customHeight="1">
      <c r="A9520" s="348"/>
      <c r="B9520" s="348"/>
      <c r="C9520" s="348"/>
      <c r="D9520" s="348"/>
      <c r="E9520" s="348"/>
      <c r="F9520" s="348"/>
      <c r="G9520" s="348"/>
      <c r="H9520" s="348"/>
      <c r="I9520" s="348"/>
      <c r="J9520" s="348"/>
      <c r="K9520" s="348"/>
      <c r="L9520" s="348"/>
      <c r="M9520" s="348"/>
      <c r="N9520" s="348"/>
    </row>
    <row r="9521" spans="1:14" ht="20.100000000000001" customHeight="1">
      <c r="A9521" s="348"/>
      <c r="B9521" s="348"/>
      <c r="C9521" s="348"/>
      <c r="D9521" s="348"/>
      <c r="E9521" s="348"/>
      <c r="F9521" s="348"/>
      <c r="G9521" s="348"/>
      <c r="H9521" s="348"/>
      <c r="I9521" s="348"/>
      <c r="J9521" s="348"/>
      <c r="K9521" s="348"/>
      <c r="L9521" s="348"/>
      <c r="M9521" s="348"/>
      <c r="N9521" s="348"/>
    </row>
    <row r="9522" spans="1:14" ht="20.100000000000001" customHeight="1">
      <c r="A9522" s="348"/>
      <c r="B9522" s="348"/>
      <c r="C9522" s="348"/>
      <c r="D9522" s="348"/>
      <c r="E9522" s="346"/>
      <c r="F9522" s="348"/>
      <c r="G9522" s="348"/>
      <c r="H9522" s="348"/>
      <c r="I9522" s="348"/>
      <c r="J9522" s="348"/>
      <c r="K9522" s="348"/>
      <c r="L9522" s="348"/>
      <c r="M9522" s="348"/>
      <c r="N9522" s="348"/>
    </row>
    <row r="9523" spans="1:14" ht="20.100000000000001" customHeight="1">
      <c r="A9523" s="348"/>
      <c r="B9523" s="348"/>
      <c r="C9523" s="348"/>
      <c r="D9523" s="348"/>
      <c r="E9523" s="348"/>
      <c r="F9523" s="348"/>
      <c r="G9523" s="348"/>
      <c r="H9523" s="348"/>
      <c r="I9523" s="348"/>
      <c r="J9523" s="348"/>
      <c r="K9523" s="348"/>
      <c r="L9523" s="348"/>
      <c r="M9523" s="348"/>
      <c r="N9523" s="348"/>
    </row>
    <row r="9524" spans="1:14" ht="20.100000000000001" customHeight="1">
      <c r="A9524" s="346"/>
      <c r="B9524" s="346"/>
      <c r="C9524" s="346"/>
      <c r="D9524" s="346"/>
      <c r="E9524" s="346"/>
      <c r="F9524" s="346"/>
      <c r="G9524" s="346"/>
      <c r="H9524" s="346"/>
      <c r="I9524" s="346"/>
      <c r="J9524" s="346"/>
      <c r="K9524" s="346"/>
      <c r="L9524" s="346"/>
      <c r="M9524" s="346"/>
      <c r="N9524" s="346"/>
    </row>
    <row r="9525" spans="1:14" ht="20.100000000000001" customHeight="1">
      <c r="A9525" s="346"/>
      <c r="B9525" s="346"/>
      <c r="C9525" s="346"/>
      <c r="D9525" s="346"/>
      <c r="E9525" s="346"/>
      <c r="F9525" s="346"/>
      <c r="G9525" s="346"/>
      <c r="H9525" s="346"/>
      <c r="I9525" s="346"/>
      <c r="J9525" s="346"/>
      <c r="K9525" s="346"/>
      <c r="L9525" s="346"/>
      <c r="M9525" s="346"/>
      <c r="N9525" s="346"/>
    </row>
    <row r="9526" spans="1:14" ht="20.100000000000001" customHeight="1">
      <c r="A9526" s="348"/>
      <c r="B9526" s="348"/>
      <c r="C9526" s="348"/>
      <c r="D9526" s="348"/>
      <c r="E9526" s="348"/>
      <c r="F9526" s="348"/>
      <c r="G9526" s="348"/>
      <c r="H9526" s="348"/>
      <c r="I9526" s="348"/>
      <c r="J9526" s="348"/>
      <c r="K9526" s="348"/>
      <c r="L9526" s="348"/>
      <c r="M9526" s="348"/>
      <c r="N9526" s="348"/>
    </row>
    <row r="9527" spans="1:14" ht="20.100000000000001" customHeight="1">
      <c r="A9527" s="348"/>
      <c r="B9527" s="348"/>
      <c r="C9527" s="348"/>
      <c r="D9527" s="348"/>
      <c r="E9527" s="348"/>
      <c r="F9527" s="348"/>
      <c r="G9527" s="348"/>
      <c r="H9527" s="348"/>
      <c r="I9527" s="348"/>
      <c r="J9527" s="348"/>
      <c r="K9527" s="348"/>
      <c r="L9527" s="348"/>
      <c r="M9527" s="348"/>
      <c r="N9527" s="348"/>
    </row>
    <row r="9528" spans="1:14" ht="20.100000000000001" customHeight="1">
      <c r="A9528" s="348"/>
      <c r="B9528" s="348"/>
      <c r="C9528" s="348"/>
      <c r="D9528" s="348"/>
      <c r="E9528" s="348"/>
      <c r="F9528" s="348"/>
      <c r="G9528" s="348"/>
      <c r="H9528" s="348"/>
      <c r="I9528" s="348"/>
      <c r="J9528" s="348"/>
      <c r="K9528" s="348"/>
      <c r="L9528" s="348"/>
      <c r="M9528" s="348"/>
      <c r="N9528" s="348"/>
    </row>
    <row r="9529" spans="1:14" ht="20.100000000000001" customHeight="1">
      <c r="A9529" s="348"/>
      <c r="B9529" s="348"/>
      <c r="C9529" s="348"/>
      <c r="D9529" s="348"/>
      <c r="E9529" s="348"/>
      <c r="F9529" s="348"/>
      <c r="G9529" s="348"/>
      <c r="H9529" s="348"/>
      <c r="I9529" s="348"/>
      <c r="J9529" s="348"/>
      <c r="K9529" s="348"/>
      <c r="L9529" s="348"/>
      <c r="M9529" s="348"/>
      <c r="N9529" s="348"/>
    </row>
    <row r="9530" spans="1:14" ht="20.100000000000001" customHeight="1">
      <c r="A9530" s="348"/>
      <c r="B9530" s="348"/>
      <c r="C9530" s="348"/>
      <c r="D9530" s="348"/>
      <c r="E9530" s="348"/>
      <c r="F9530" s="348"/>
      <c r="G9530" s="348"/>
      <c r="H9530" s="348"/>
      <c r="I9530" s="348"/>
      <c r="J9530" s="348"/>
      <c r="K9530" s="348"/>
      <c r="L9530" s="348"/>
      <c r="M9530" s="348"/>
      <c r="N9530" s="348"/>
    </row>
    <row r="9531" spans="1:14" ht="20.100000000000001" customHeight="1">
      <c r="A9531" s="348"/>
      <c r="B9531" s="348"/>
      <c r="C9531" s="348"/>
      <c r="D9531" s="348"/>
      <c r="E9531" s="348"/>
      <c r="F9531" s="348"/>
      <c r="G9531" s="348"/>
      <c r="H9531" s="348"/>
      <c r="I9531" s="348"/>
      <c r="J9531" s="348"/>
      <c r="K9531" s="348"/>
      <c r="L9531" s="348"/>
      <c r="M9531" s="348"/>
      <c r="N9531" s="348"/>
    </row>
    <row r="9532" spans="1:14" ht="20.100000000000001" customHeight="1">
      <c r="A9532" s="348"/>
      <c r="B9532" s="348"/>
      <c r="C9532" s="348"/>
      <c r="D9532" s="348"/>
      <c r="E9532" s="348"/>
      <c r="F9532" s="348"/>
      <c r="G9532" s="348"/>
      <c r="H9532" s="348"/>
      <c r="I9532" s="348"/>
      <c r="J9532" s="348"/>
      <c r="K9532" s="348"/>
      <c r="L9532" s="348"/>
      <c r="M9532" s="348"/>
      <c r="N9532" s="348"/>
    </row>
    <row r="9533" spans="1:14" ht="20.100000000000001" customHeight="1">
      <c r="A9533" s="348"/>
      <c r="B9533" s="348"/>
      <c r="C9533" s="348"/>
      <c r="D9533" s="348"/>
      <c r="E9533" s="348"/>
      <c r="F9533" s="348"/>
      <c r="G9533" s="348"/>
      <c r="H9533" s="348"/>
      <c r="I9533" s="348"/>
      <c r="J9533" s="348"/>
      <c r="K9533" s="348"/>
      <c r="L9533" s="348"/>
      <c r="M9533" s="348"/>
      <c r="N9533" s="348"/>
    </row>
    <row r="9534" spans="1:14" ht="20.100000000000001" customHeight="1">
      <c r="A9534" s="348"/>
      <c r="B9534" s="348"/>
      <c r="C9534" s="348"/>
      <c r="D9534" s="348"/>
      <c r="E9534" s="348"/>
      <c r="F9534" s="348"/>
      <c r="G9534" s="348"/>
      <c r="H9534" s="348"/>
      <c r="I9534" s="348"/>
      <c r="J9534" s="348"/>
      <c r="K9534" s="348"/>
      <c r="L9534" s="348"/>
      <c r="M9534" s="348"/>
      <c r="N9534" s="348"/>
    </row>
    <row r="9535" spans="1:14" ht="20.100000000000001" customHeight="1">
      <c r="A9535" s="348"/>
      <c r="B9535" s="348"/>
      <c r="C9535" s="348"/>
      <c r="D9535" s="348"/>
      <c r="E9535" s="348"/>
      <c r="F9535" s="348"/>
      <c r="G9535" s="348"/>
      <c r="H9535" s="348"/>
      <c r="I9535" s="348"/>
      <c r="J9535" s="348"/>
      <c r="K9535" s="348"/>
      <c r="L9535" s="348"/>
      <c r="M9535" s="348"/>
      <c r="N9535" s="348"/>
    </row>
    <row r="9536" spans="1:14" ht="20.100000000000001" customHeight="1">
      <c r="A9536" s="348"/>
      <c r="B9536" s="348"/>
      <c r="C9536" s="348"/>
      <c r="D9536" s="348"/>
      <c r="E9536" s="348"/>
      <c r="F9536" s="348"/>
      <c r="G9536" s="348"/>
      <c r="H9536" s="348"/>
      <c r="I9536" s="348"/>
      <c r="J9536" s="348"/>
      <c r="K9536" s="348"/>
      <c r="L9536" s="348"/>
      <c r="M9536" s="348"/>
      <c r="N9536" s="348"/>
    </row>
    <row r="9537" spans="1:14" ht="20.100000000000001" customHeight="1">
      <c r="A9537" s="348"/>
      <c r="B9537" s="348"/>
      <c r="C9537" s="348"/>
      <c r="D9537" s="348"/>
      <c r="E9537" s="346"/>
      <c r="F9537" s="348"/>
      <c r="G9537" s="348"/>
      <c r="H9537" s="348"/>
      <c r="I9537" s="348"/>
      <c r="J9537" s="348"/>
      <c r="K9537" s="348"/>
      <c r="L9537" s="348"/>
      <c r="M9537" s="348"/>
      <c r="N9537" s="348"/>
    </row>
    <row r="9538" spans="1:14" ht="20.100000000000001" customHeight="1">
      <c r="A9538" s="348"/>
      <c r="B9538" s="348"/>
      <c r="C9538" s="348"/>
      <c r="D9538" s="348"/>
      <c r="E9538" s="348"/>
      <c r="F9538" s="348"/>
      <c r="G9538" s="348"/>
      <c r="H9538" s="348"/>
      <c r="I9538" s="348"/>
      <c r="J9538" s="348"/>
      <c r="K9538" s="348"/>
      <c r="L9538" s="348"/>
      <c r="M9538" s="348"/>
      <c r="N9538" s="348"/>
    </row>
    <row r="9539" spans="1:14" ht="20.100000000000001" customHeight="1">
      <c r="A9539" s="348"/>
      <c r="B9539" s="348"/>
      <c r="C9539" s="348"/>
      <c r="D9539" s="348"/>
      <c r="E9539" s="348"/>
      <c r="F9539" s="348"/>
      <c r="G9539" s="348"/>
      <c r="H9539" s="348"/>
      <c r="I9539" s="348"/>
      <c r="J9539" s="348"/>
      <c r="K9539" s="348"/>
      <c r="L9539" s="348"/>
      <c r="M9539" s="348"/>
      <c r="N9539" s="348"/>
    </row>
    <row r="9540" spans="1:14" ht="20.100000000000001" customHeight="1">
      <c r="A9540" s="348"/>
      <c r="B9540" s="348"/>
      <c r="C9540" s="348"/>
      <c r="D9540" s="348"/>
      <c r="E9540" s="348"/>
      <c r="F9540" s="348"/>
      <c r="G9540" s="348"/>
      <c r="H9540" s="348"/>
      <c r="I9540" s="348"/>
      <c r="J9540" s="348"/>
      <c r="K9540" s="348"/>
      <c r="L9540" s="348"/>
      <c r="M9540" s="348"/>
      <c r="N9540" s="348"/>
    </row>
    <row r="9541" spans="1:14" ht="20.100000000000001" customHeight="1">
      <c r="A9541" s="348"/>
      <c r="B9541" s="348"/>
      <c r="C9541" s="348"/>
      <c r="D9541" s="348"/>
      <c r="E9541" s="348"/>
      <c r="F9541" s="348"/>
      <c r="G9541" s="348"/>
      <c r="H9541" s="348"/>
      <c r="I9541" s="348"/>
      <c r="J9541" s="348"/>
      <c r="K9541" s="348"/>
      <c r="L9541" s="348"/>
      <c r="M9541" s="348"/>
      <c r="N9541" s="348"/>
    </row>
    <row r="9542" spans="1:14" ht="20.100000000000001" customHeight="1">
      <c r="A9542" s="348"/>
      <c r="B9542" s="348"/>
      <c r="C9542" s="348"/>
      <c r="D9542" s="348"/>
      <c r="E9542" s="348"/>
      <c r="F9542" s="348"/>
      <c r="G9542" s="348"/>
      <c r="H9542" s="348"/>
      <c r="I9542" s="348"/>
      <c r="J9542" s="348"/>
      <c r="K9542" s="348"/>
      <c r="L9542" s="348"/>
      <c r="M9542" s="348"/>
      <c r="N9542" s="348"/>
    </row>
    <row r="9543" spans="1:14" ht="20.100000000000001" customHeight="1">
      <c r="A9543" s="348"/>
      <c r="B9543" s="348"/>
      <c r="C9543" s="348"/>
      <c r="D9543" s="348"/>
      <c r="E9543" s="346"/>
      <c r="F9543" s="348"/>
      <c r="G9543" s="348"/>
      <c r="H9543" s="348"/>
      <c r="I9543" s="348"/>
      <c r="J9543" s="348"/>
      <c r="K9543" s="348"/>
      <c r="L9543" s="348"/>
      <c r="M9543" s="348"/>
      <c r="N9543" s="348"/>
    </row>
    <row r="9544" spans="1:14" ht="20.100000000000001" customHeight="1">
      <c r="A9544" s="348"/>
      <c r="B9544" s="348"/>
      <c r="C9544" s="348"/>
      <c r="D9544" s="348"/>
      <c r="E9544" s="348"/>
      <c r="F9544" s="348"/>
      <c r="G9544" s="348"/>
      <c r="H9544" s="348"/>
      <c r="I9544" s="348"/>
      <c r="J9544" s="348"/>
      <c r="K9544" s="348"/>
      <c r="L9544" s="348"/>
      <c r="M9544" s="348"/>
      <c r="N9544" s="348"/>
    </row>
    <row r="9545" spans="1:14" ht="20.100000000000001" customHeight="1">
      <c r="A9545" s="348"/>
      <c r="B9545" s="348"/>
      <c r="C9545" s="348"/>
      <c r="D9545" s="348"/>
      <c r="E9545" s="348"/>
      <c r="F9545" s="348"/>
      <c r="G9545" s="348"/>
      <c r="H9545" s="348"/>
      <c r="I9545" s="348"/>
      <c r="J9545" s="348"/>
      <c r="K9545" s="348"/>
      <c r="L9545" s="348"/>
      <c r="M9545" s="348"/>
      <c r="N9545" s="348"/>
    </row>
    <row r="9546" spans="1:14" ht="20.100000000000001" customHeight="1">
      <c r="A9546" s="348"/>
      <c r="B9546" s="348"/>
      <c r="C9546" s="348"/>
      <c r="D9546" s="348"/>
      <c r="E9546" s="348"/>
      <c r="F9546" s="348"/>
      <c r="G9546" s="348"/>
      <c r="H9546" s="348"/>
      <c r="I9546" s="348"/>
      <c r="J9546" s="348"/>
      <c r="K9546" s="348"/>
      <c r="L9546" s="348"/>
      <c r="M9546" s="348"/>
      <c r="N9546" s="348"/>
    </row>
    <row r="9547" spans="1:14" ht="20.100000000000001" customHeight="1">
      <c r="A9547" s="348"/>
      <c r="B9547" s="348"/>
      <c r="C9547" s="348"/>
      <c r="D9547" s="348"/>
      <c r="E9547" s="348"/>
      <c r="F9547" s="348"/>
      <c r="G9547" s="348"/>
      <c r="H9547" s="348"/>
      <c r="I9547" s="348"/>
      <c r="J9547" s="348"/>
      <c r="K9547" s="348"/>
      <c r="L9547" s="348"/>
      <c r="M9547" s="348"/>
      <c r="N9547" s="348"/>
    </row>
    <row r="9548" spans="1:14" ht="20.100000000000001" customHeight="1">
      <c r="A9548" s="348"/>
      <c r="B9548" s="348"/>
      <c r="C9548" s="348"/>
      <c r="D9548" s="348"/>
      <c r="E9548" s="348"/>
      <c r="F9548" s="348"/>
      <c r="G9548" s="348"/>
      <c r="H9548" s="348"/>
      <c r="I9548" s="348"/>
      <c r="J9548" s="348"/>
      <c r="K9548" s="348"/>
      <c r="L9548" s="348"/>
      <c r="M9548" s="348"/>
      <c r="N9548" s="348"/>
    </row>
    <row r="9549" spans="1:14" ht="20.100000000000001" customHeight="1">
      <c r="A9549" s="348"/>
      <c r="B9549" s="348"/>
      <c r="C9549" s="348"/>
      <c r="D9549" s="348"/>
      <c r="E9549" s="348"/>
      <c r="F9549" s="348"/>
      <c r="G9549" s="348"/>
      <c r="H9549" s="348"/>
      <c r="I9549" s="348"/>
      <c r="J9549" s="348"/>
      <c r="K9549" s="348"/>
      <c r="L9549" s="348"/>
      <c r="M9549" s="348"/>
      <c r="N9549" s="348"/>
    </row>
    <row r="9550" spans="1:14" ht="20.100000000000001" customHeight="1">
      <c r="A9550" s="348"/>
      <c r="B9550" s="348"/>
      <c r="C9550" s="348"/>
      <c r="D9550" s="348"/>
      <c r="E9550" s="348"/>
      <c r="F9550" s="348"/>
      <c r="G9550" s="348"/>
      <c r="H9550" s="348"/>
      <c r="I9550" s="348"/>
      <c r="J9550" s="348"/>
      <c r="K9550" s="348"/>
      <c r="L9550" s="348"/>
      <c r="M9550" s="348"/>
      <c r="N9550" s="348"/>
    </row>
    <row r="9551" spans="1:14" ht="20.100000000000001" customHeight="1">
      <c r="A9551" s="348"/>
      <c r="B9551" s="348"/>
      <c r="C9551" s="348"/>
      <c r="D9551" s="348"/>
      <c r="E9551" s="348"/>
      <c r="F9551" s="348"/>
      <c r="G9551" s="348"/>
      <c r="H9551" s="348"/>
      <c r="I9551" s="348"/>
      <c r="J9551" s="348"/>
      <c r="K9551" s="348"/>
      <c r="L9551" s="348"/>
      <c r="M9551" s="348"/>
      <c r="N9551" s="348"/>
    </row>
    <row r="9552" spans="1:14" ht="20.100000000000001" customHeight="1">
      <c r="A9552" s="348"/>
      <c r="B9552" s="348"/>
      <c r="C9552" s="348"/>
      <c r="D9552" s="348"/>
      <c r="E9552" s="348"/>
      <c r="F9552" s="348"/>
      <c r="G9552" s="348"/>
      <c r="H9552" s="348"/>
      <c r="I9552" s="348"/>
      <c r="J9552" s="348"/>
      <c r="K9552" s="348"/>
      <c r="L9552" s="348"/>
      <c r="M9552" s="348"/>
      <c r="N9552" s="348"/>
    </row>
    <row r="9553" spans="1:14" ht="20.100000000000001" customHeight="1">
      <c r="A9553" s="348"/>
      <c r="B9553" s="348"/>
      <c r="C9553" s="348"/>
      <c r="D9553" s="348"/>
      <c r="E9553" s="348"/>
      <c r="F9553" s="348"/>
      <c r="G9553" s="348"/>
      <c r="H9553" s="348"/>
      <c r="I9553" s="348"/>
      <c r="J9553" s="348"/>
      <c r="K9553" s="348"/>
      <c r="L9553" s="348"/>
      <c r="M9553" s="348"/>
      <c r="N9553" s="348"/>
    </row>
    <row r="9554" spans="1:14" ht="20.100000000000001" customHeight="1">
      <c r="A9554" s="348"/>
      <c r="B9554" s="348"/>
      <c r="C9554" s="348"/>
      <c r="D9554" s="348"/>
      <c r="E9554" s="348"/>
      <c r="F9554" s="348"/>
      <c r="G9554" s="348"/>
      <c r="H9554" s="348"/>
      <c r="I9554" s="348"/>
      <c r="J9554" s="348"/>
      <c r="K9554" s="348"/>
      <c r="L9554" s="348"/>
      <c r="M9554" s="348"/>
      <c r="N9554" s="348"/>
    </row>
    <row r="9555" spans="1:14" ht="20.100000000000001" customHeight="1">
      <c r="A9555" s="348"/>
      <c r="B9555" s="348"/>
      <c r="C9555" s="348"/>
      <c r="D9555" s="348"/>
      <c r="E9555" s="348"/>
      <c r="F9555" s="348"/>
      <c r="G9555" s="348"/>
      <c r="H9555" s="348"/>
      <c r="I9555" s="348"/>
      <c r="J9555" s="348"/>
      <c r="K9555" s="348"/>
      <c r="L9555" s="348"/>
      <c r="M9555" s="348"/>
      <c r="N9555" s="348"/>
    </row>
    <row r="9556" spans="1:14" ht="20.100000000000001" customHeight="1">
      <c r="A9556" s="348"/>
      <c r="B9556" s="348"/>
      <c r="C9556" s="348"/>
      <c r="D9556" s="348"/>
      <c r="E9556" s="347"/>
      <c r="F9556" s="348"/>
      <c r="G9556" s="348"/>
      <c r="H9556" s="348"/>
      <c r="I9556" s="348"/>
      <c r="J9556" s="348"/>
      <c r="K9556" s="348"/>
      <c r="L9556" s="348"/>
      <c r="M9556" s="348"/>
      <c r="N9556" s="348"/>
    </row>
    <row r="9557" spans="1:14" ht="20.100000000000001" customHeight="1">
      <c r="A9557" s="348"/>
      <c r="B9557" s="348"/>
      <c r="C9557" s="348"/>
      <c r="D9557" s="348"/>
      <c r="E9557" s="347"/>
      <c r="F9557" s="348"/>
      <c r="G9557" s="348"/>
      <c r="H9557" s="348"/>
      <c r="I9557" s="348"/>
      <c r="J9557" s="348"/>
      <c r="K9557" s="348"/>
      <c r="L9557" s="348"/>
      <c r="M9557" s="348"/>
      <c r="N9557" s="348"/>
    </row>
    <row r="9558" spans="1:14" ht="20.100000000000001" customHeight="1">
      <c r="A9558" s="348"/>
      <c r="B9558" s="348"/>
      <c r="C9558" s="348"/>
      <c r="D9558" s="348"/>
      <c r="E9558" s="348"/>
      <c r="F9558" s="348"/>
      <c r="G9558" s="348"/>
      <c r="H9558" s="348"/>
      <c r="I9558" s="348"/>
      <c r="J9558" s="348"/>
      <c r="K9558" s="348"/>
      <c r="L9558" s="348"/>
      <c r="M9558" s="348"/>
      <c r="N9558" s="348"/>
    </row>
    <row r="9559" spans="1:14" ht="20.100000000000001" customHeight="1">
      <c r="A9559" s="348"/>
      <c r="B9559" s="348"/>
      <c r="C9559" s="348"/>
      <c r="D9559" s="348"/>
      <c r="E9559" s="346"/>
      <c r="F9559" s="348"/>
      <c r="G9559" s="348"/>
      <c r="H9559" s="348"/>
      <c r="I9559" s="348"/>
      <c r="J9559" s="348"/>
      <c r="K9559" s="348"/>
      <c r="L9559" s="348"/>
      <c r="M9559" s="348"/>
      <c r="N9559" s="348"/>
    </row>
    <row r="9560" spans="1:14" ht="20.100000000000001" customHeight="1">
      <c r="A9560" s="348"/>
      <c r="B9560" s="348"/>
      <c r="C9560" s="348"/>
      <c r="D9560" s="348"/>
      <c r="E9560" s="348"/>
      <c r="F9560" s="348"/>
      <c r="G9560" s="348"/>
      <c r="H9560" s="348"/>
      <c r="I9560" s="348"/>
      <c r="J9560" s="348"/>
      <c r="K9560" s="348"/>
      <c r="L9560" s="348"/>
      <c r="M9560" s="348"/>
      <c r="N9560" s="348"/>
    </row>
    <row r="9561" spans="1:14" ht="20.100000000000001" customHeight="1">
      <c r="A9561" s="348"/>
      <c r="B9561" s="348"/>
      <c r="C9561" s="348"/>
      <c r="D9561" s="348"/>
      <c r="E9561" s="348"/>
      <c r="F9561" s="348"/>
      <c r="G9561" s="348"/>
      <c r="H9561" s="348"/>
      <c r="I9561" s="348"/>
      <c r="J9561" s="348"/>
      <c r="K9561" s="348"/>
      <c r="L9561" s="348"/>
      <c r="M9561" s="348"/>
      <c r="N9561" s="348"/>
    </row>
    <row r="9562" spans="1:14" ht="20.100000000000001" customHeight="1">
      <c r="A9562" s="348"/>
      <c r="B9562" s="348"/>
      <c r="C9562" s="348"/>
      <c r="D9562" s="348"/>
      <c r="E9562" s="348"/>
      <c r="F9562" s="348"/>
      <c r="G9562" s="348"/>
      <c r="H9562" s="348"/>
      <c r="I9562" s="348"/>
      <c r="J9562" s="348"/>
      <c r="K9562" s="348"/>
      <c r="L9562" s="348"/>
      <c r="M9562" s="348"/>
      <c r="N9562" s="348"/>
    </row>
    <row r="9563" spans="1:14" ht="20.100000000000001" customHeight="1">
      <c r="A9563" s="348"/>
      <c r="B9563" s="348"/>
      <c r="C9563" s="348"/>
      <c r="D9563" s="348"/>
      <c r="E9563" s="348"/>
      <c r="F9563" s="348"/>
      <c r="G9563" s="348"/>
      <c r="H9563" s="348"/>
      <c r="I9563" s="348"/>
      <c r="J9563" s="348"/>
      <c r="K9563" s="348"/>
      <c r="L9563" s="348"/>
      <c r="M9563" s="348"/>
      <c r="N9563" s="348"/>
    </row>
    <row r="9564" spans="1:14" ht="20.100000000000001" customHeight="1">
      <c r="A9564" s="348"/>
      <c r="B9564" s="348"/>
      <c r="C9564" s="348"/>
      <c r="D9564" s="348"/>
      <c r="E9564" s="348"/>
      <c r="F9564" s="348"/>
      <c r="G9564" s="348"/>
      <c r="H9564" s="348"/>
      <c r="I9564" s="348"/>
      <c r="J9564" s="348"/>
      <c r="K9564" s="348"/>
      <c r="L9564" s="348"/>
      <c r="M9564" s="348"/>
      <c r="N9564" s="348"/>
    </row>
    <row r="9565" spans="1:14" ht="20.100000000000001" customHeight="1">
      <c r="A9565" s="348"/>
      <c r="B9565" s="348"/>
      <c r="C9565" s="348"/>
      <c r="D9565" s="348"/>
      <c r="E9565" s="348"/>
      <c r="F9565" s="348"/>
      <c r="G9565" s="348"/>
      <c r="H9565" s="348"/>
      <c r="I9565" s="348"/>
      <c r="J9565" s="348"/>
      <c r="K9565" s="348"/>
      <c r="L9565" s="348"/>
      <c r="M9565" s="348"/>
      <c r="N9565" s="348"/>
    </row>
    <row r="9566" spans="1:14" ht="20.100000000000001" customHeight="1">
      <c r="A9566" s="348"/>
      <c r="B9566" s="348"/>
      <c r="C9566" s="348"/>
      <c r="D9566" s="348"/>
      <c r="E9566" s="348"/>
      <c r="F9566" s="348"/>
      <c r="G9566" s="348"/>
      <c r="H9566" s="348"/>
      <c r="I9566" s="348"/>
      <c r="J9566" s="348"/>
      <c r="K9566" s="348"/>
      <c r="L9566" s="348"/>
      <c r="M9566" s="348"/>
      <c r="N9566" s="348"/>
    </row>
    <row r="9567" spans="1:14" ht="20.100000000000001" customHeight="1">
      <c r="A9567" s="348"/>
      <c r="B9567" s="348"/>
      <c r="C9567" s="348"/>
      <c r="D9567" s="348"/>
      <c r="E9567" s="348"/>
      <c r="F9567" s="348"/>
      <c r="G9567" s="348"/>
      <c r="H9567" s="348"/>
      <c r="I9567" s="348"/>
      <c r="J9567" s="348"/>
      <c r="K9567" s="348"/>
      <c r="L9567" s="348"/>
      <c r="M9567" s="348"/>
      <c r="N9567" s="348"/>
    </row>
    <row r="9568" spans="1:14" ht="20.100000000000001" customHeight="1">
      <c r="A9568" s="348"/>
      <c r="B9568" s="348"/>
      <c r="C9568" s="348"/>
      <c r="D9568" s="348"/>
      <c r="E9568" s="348"/>
      <c r="F9568" s="348"/>
      <c r="G9568" s="348"/>
      <c r="H9568" s="348"/>
      <c r="I9568" s="348"/>
      <c r="J9568" s="348"/>
      <c r="K9568" s="348"/>
      <c r="L9568" s="348"/>
      <c r="M9568" s="348"/>
      <c r="N9568" s="348"/>
    </row>
    <row r="9569" spans="1:14" ht="20.100000000000001" customHeight="1">
      <c r="A9569" s="348"/>
      <c r="B9569" s="348"/>
      <c r="C9569" s="348"/>
      <c r="D9569" s="348"/>
      <c r="E9569" s="346"/>
      <c r="F9569" s="348"/>
      <c r="G9569" s="348"/>
      <c r="H9569" s="348"/>
      <c r="I9569" s="348"/>
      <c r="J9569" s="348"/>
      <c r="K9569" s="348"/>
      <c r="L9569" s="348"/>
      <c r="M9569" s="348"/>
      <c r="N9569" s="348"/>
    </row>
    <row r="9570" spans="1:14" ht="20.100000000000001" customHeight="1">
      <c r="A9570" s="348"/>
      <c r="B9570" s="348"/>
      <c r="C9570" s="348"/>
      <c r="D9570" s="348"/>
      <c r="E9570" s="348"/>
      <c r="F9570" s="348"/>
      <c r="G9570" s="348"/>
      <c r="H9570" s="348"/>
      <c r="I9570" s="348"/>
      <c r="J9570" s="348"/>
      <c r="K9570" s="348"/>
      <c r="L9570" s="348"/>
      <c r="M9570" s="348"/>
      <c r="N9570" s="348"/>
    </row>
    <row r="9571" spans="1:14" ht="20.100000000000001" customHeight="1">
      <c r="A9571" s="348"/>
      <c r="B9571" s="348"/>
      <c r="C9571" s="348"/>
      <c r="D9571" s="348"/>
      <c r="E9571" s="348"/>
      <c r="F9571" s="348"/>
      <c r="G9571" s="348"/>
      <c r="H9571" s="348"/>
      <c r="I9571" s="348"/>
      <c r="J9571" s="348"/>
      <c r="K9571" s="348"/>
      <c r="L9571" s="348"/>
      <c r="M9571" s="348"/>
      <c r="N9571" s="348"/>
    </row>
    <row r="9572" spans="1:14" ht="20.100000000000001" customHeight="1">
      <c r="A9572" s="348"/>
      <c r="B9572" s="348"/>
      <c r="C9572" s="348"/>
      <c r="D9572" s="348"/>
      <c r="E9572" s="348"/>
      <c r="F9572" s="348"/>
      <c r="G9572" s="348"/>
      <c r="H9572" s="348"/>
      <c r="I9572" s="348"/>
      <c r="J9572" s="348"/>
      <c r="K9572" s="348"/>
      <c r="L9572" s="348"/>
      <c r="M9572" s="348"/>
      <c r="N9572" s="348"/>
    </row>
    <row r="9573" spans="1:14" ht="20.100000000000001" customHeight="1">
      <c r="A9573" s="348"/>
      <c r="B9573" s="348"/>
      <c r="C9573" s="348"/>
      <c r="D9573" s="348"/>
      <c r="E9573" s="348"/>
      <c r="F9573" s="348"/>
      <c r="G9573" s="348"/>
      <c r="H9573" s="348"/>
      <c r="I9573" s="348"/>
      <c r="J9573" s="348"/>
      <c r="K9573" s="348"/>
      <c r="L9573" s="348"/>
      <c r="M9573" s="348"/>
      <c r="N9573" s="348"/>
    </row>
    <row r="9574" spans="1:14" s="357" customFormat="1" ht="20.100000000000001" customHeight="1">
      <c r="A9574" s="356"/>
      <c r="B9574" s="356"/>
      <c r="C9574" s="356"/>
      <c r="D9574" s="356"/>
      <c r="E9574" s="356"/>
      <c r="F9574" s="356"/>
      <c r="G9574" s="356"/>
      <c r="H9574" s="356"/>
      <c r="I9574" s="356"/>
      <c r="J9574" s="356"/>
      <c r="K9574" s="356"/>
      <c r="L9574" s="356"/>
      <c r="M9574" s="356"/>
      <c r="N9574" s="356"/>
    </row>
    <row r="9575" spans="1:14" ht="20.100000000000001" customHeight="1">
      <c r="L9575" s="348"/>
    </row>
    <row r="9576" spans="1:14" ht="20.100000000000001" customHeight="1">
      <c r="L9576" s="348"/>
    </row>
    <row r="9577" spans="1:14" ht="20.100000000000001" customHeight="1">
      <c r="L9577" s="348"/>
    </row>
    <row r="9578" spans="1:14" ht="20.100000000000001" customHeight="1">
      <c r="L9578" s="348"/>
    </row>
    <row r="9579" spans="1:14" ht="20.100000000000001" customHeight="1">
      <c r="L9579" s="348"/>
    </row>
    <row r="9580" spans="1:14" ht="20.100000000000001" customHeight="1">
      <c r="L9580" s="348"/>
    </row>
    <row r="9581" spans="1:14" ht="20.100000000000001" customHeight="1">
      <c r="L9581" s="348"/>
    </row>
    <row r="9582" spans="1:14" ht="20.100000000000001" customHeight="1">
      <c r="L9582" s="348"/>
    </row>
    <row r="9583" spans="1:14" ht="20.100000000000001" customHeight="1">
      <c r="L9583" s="348"/>
    </row>
    <row r="9584" spans="1:14" ht="20.100000000000001" customHeight="1">
      <c r="L9584" s="348"/>
    </row>
    <row r="9585" spans="12:12" ht="20.100000000000001" customHeight="1">
      <c r="L9585" s="348"/>
    </row>
    <row r="9586" spans="12:12" ht="20.100000000000001" customHeight="1">
      <c r="L9586" s="348"/>
    </row>
    <row r="9587" spans="12:12" ht="20.100000000000001" customHeight="1">
      <c r="L9587" s="348"/>
    </row>
    <row r="9588" spans="12:12" ht="20.100000000000001" customHeight="1">
      <c r="L9588" s="348"/>
    </row>
    <row r="9589" spans="12:12" ht="20.100000000000001" customHeight="1">
      <c r="L9589" s="348"/>
    </row>
    <row r="9590" spans="12:12" ht="20.100000000000001" customHeight="1">
      <c r="L9590" s="348"/>
    </row>
    <row r="9591" spans="12:12" ht="20.100000000000001" customHeight="1">
      <c r="L9591" s="348"/>
    </row>
    <row r="9592" spans="12:12" ht="20.100000000000001" customHeight="1">
      <c r="L9592" s="348"/>
    </row>
    <row r="9593" spans="12:12" ht="20.100000000000001" customHeight="1">
      <c r="L9593" s="348"/>
    </row>
    <row r="9594" spans="12:12" ht="20.100000000000001" customHeight="1">
      <c r="L9594" s="348"/>
    </row>
    <row r="9595" spans="12:12" ht="20.100000000000001" customHeight="1">
      <c r="L9595" s="348"/>
    </row>
    <row r="9596" spans="12:12" ht="20.100000000000001" customHeight="1">
      <c r="L9596" s="348"/>
    </row>
    <row r="9597" spans="12:12" ht="20.100000000000001" customHeight="1">
      <c r="L9597" s="348"/>
    </row>
    <row r="9598" spans="12:12" ht="20.100000000000001" customHeight="1">
      <c r="L9598" s="348"/>
    </row>
    <row r="9599" spans="12:12" ht="20.100000000000001" customHeight="1">
      <c r="L9599" s="348"/>
    </row>
    <row r="9600" spans="12:12" ht="20.100000000000001" customHeight="1">
      <c r="L9600" s="348"/>
    </row>
    <row r="9601" spans="12:12" ht="20.100000000000001" customHeight="1">
      <c r="L9601" s="348"/>
    </row>
    <row r="9602" spans="12:12" ht="20.100000000000001" customHeight="1">
      <c r="L9602" s="348"/>
    </row>
    <row r="9603" spans="12:12" ht="20.100000000000001" customHeight="1">
      <c r="L9603" s="348"/>
    </row>
    <row r="9604" spans="12:12" ht="20.100000000000001" customHeight="1">
      <c r="L9604" s="348"/>
    </row>
    <row r="9605" spans="12:12" ht="20.100000000000001" customHeight="1">
      <c r="L9605" s="348"/>
    </row>
    <row r="9606" spans="12:12" ht="20.100000000000001" customHeight="1">
      <c r="L9606" s="348"/>
    </row>
    <row r="9607" spans="12:12" ht="20.100000000000001" customHeight="1">
      <c r="L9607" s="348"/>
    </row>
    <row r="9608" spans="12:12" ht="20.100000000000001" customHeight="1">
      <c r="L9608" s="348"/>
    </row>
    <row r="9609" spans="12:12" ht="20.100000000000001" customHeight="1">
      <c r="L9609" s="348"/>
    </row>
    <row r="9610" spans="12:12" ht="20.100000000000001" customHeight="1">
      <c r="L9610" s="348"/>
    </row>
    <row r="9611" spans="12:12" ht="20.100000000000001" customHeight="1">
      <c r="L9611" s="348"/>
    </row>
    <row r="9612" spans="12:12" ht="20.100000000000001" customHeight="1">
      <c r="L9612" s="348"/>
    </row>
    <row r="9613" spans="12:12" ht="20.100000000000001" customHeight="1">
      <c r="L9613" s="348"/>
    </row>
    <row r="9614" spans="12:12" ht="20.100000000000001" customHeight="1">
      <c r="L9614" s="348"/>
    </row>
    <row r="9615" spans="12:12" ht="20.100000000000001" customHeight="1">
      <c r="L9615" s="348"/>
    </row>
    <row r="9616" spans="12:12" ht="20.100000000000001" customHeight="1">
      <c r="L9616" s="348"/>
    </row>
    <row r="9617" spans="12:12" ht="20.100000000000001" customHeight="1">
      <c r="L9617" s="348"/>
    </row>
    <row r="9618" spans="12:12" ht="20.100000000000001" customHeight="1">
      <c r="L9618" s="348"/>
    </row>
    <row r="9619" spans="12:12" ht="20.100000000000001" customHeight="1">
      <c r="L9619" s="348"/>
    </row>
    <row r="9620" spans="12:12" ht="20.100000000000001" customHeight="1">
      <c r="L9620" s="348"/>
    </row>
    <row r="9621" spans="12:12" ht="20.100000000000001" customHeight="1">
      <c r="L9621" s="348"/>
    </row>
    <row r="9622" spans="12:12" ht="20.100000000000001" customHeight="1">
      <c r="L9622" s="348"/>
    </row>
    <row r="9623" spans="12:12" ht="20.100000000000001" customHeight="1">
      <c r="L9623" s="348"/>
    </row>
    <row r="9624" spans="12:12" ht="20.100000000000001" customHeight="1">
      <c r="L9624" s="348"/>
    </row>
    <row r="9625" spans="12:12" ht="20.100000000000001" customHeight="1">
      <c r="L9625" s="348"/>
    </row>
    <row r="9626" spans="12:12" ht="20.100000000000001" customHeight="1">
      <c r="L9626" s="348"/>
    </row>
    <row r="9627" spans="12:12" ht="20.100000000000001" customHeight="1">
      <c r="L9627" s="348"/>
    </row>
    <row r="9628" spans="12:12" ht="20.100000000000001" customHeight="1">
      <c r="L9628" s="348"/>
    </row>
    <row r="9629" spans="12:12" ht="20.100000000000001" customHeight="1">
      <c r="L9629" s="348"/>
    </row>
    <row r="9630" spans="12:12" ht="20.100000000000001" customHeight="1">
      <c r="L9630" s="348"/>
    </row>
    <row r="9631" spans="12:12" ht="20.100000000000001" customHeight="1">
      <c r="L9631" s="348"/>
    </row>
    <row r="9632" spans="12:12" ht="20.100000000000001" customHeight="1">
      <c r="L9632" s="348"/>
    </row>
    <row r="9633" spans="12:12" ht="20.100000000000001" customHeight="1">
      <c r="L9633" s="348"/>
    </row>
    <row r="9634" spans="12:12" ht="20.100000000000001" customHeight="1">
      <c r="L9634" s="348"/>
    </row>
    <row r="9635" spans="12:12" ht="20.100000000000001" customHeight="1">
      <c r="L9635" s="348"/>
    </row>
    <row r="9636" spans="12:12" ht="20.100000000000001" customHeight="1">
      <c r="L9636" s="348"/>
    </row>
    <row r="9637" spans="12:12" ht="20.100000000000001" customHeight="1">
      <c r="L9637" s="348"/>
    </row>
    <row r="9638" spans="12:12" ht="20.100000000000001" customHeight="1">
      <c r="L9638" s="348"/>
    </row>
    <row r="9639" spans="12:12" ht="20.100000000000001" customHeight="1">
      <c r="L9639" s="348"/>
    </row>
    <row r="9640" spans="12:12" ht="20.100000000000001" customHeight="1">
      <c r="L9640" s="348"/>
    </row>
    <row r="9641" spans="12:12" ht="20.100000000000001" customHeight="1">
      <c r="L9641" s="348"/>
    </row>
    <row r="9642" spans="12:12" ht="20.100000000000001" customHeight="1">
      <c r="L9642" s="348"/>
    </row>
    <row r="9643" spans="12:12" ht="20.100000000000001" customHeight="1">
      <c r="L9643" s="348"/>
    </row>
    <row r="9644" spans="12:12" ht="20.100000000000001" customHeight="1">
      <c r="L9644" s="348"/>
    </row>
    <row r="9645" spans="12:12" ht="20.100000000000001" customHeight="1">
      <c r="L9645" s="348"/>
    </row>
    <row r="9646" spans="12:12" ht="20.100000000000001" customHeight="1">
      <c r="L9646" s="348"/>
    </row>
    <row r="9647" spans="12:12" ht="20.100000000000001" customHeight="1">
      <c r="L9647" s="348"/>
    </row>
    <row r="9648" spans="12:12" ht="20.100000000000001" customHeight="1">
      <c r="L9648" s="348"/>
    </row>
    <row r="9649" spans="12:12" ht="20.100000000000001" customHeight="1">
      <c r="L9649" s="348"/>
    </row>
    <row r="9650" spans="12:12" ht="20.100000000000001" customHeight="1">
      <c r="L9650" s="348"/>
    </row>
    <row r="9651" spans="12:12" ht="20.100000000000001" customHeight="1">
      <c r="L9651" s="348"/>
    </row>
    <row r="9652" spans="12:12" ht="20.100000000000001" customHeight="1">
      <c r="L9652" s="348"/>
    </row>
    <row r="9653" spans="12:12" ht="20.100000000000001" customHeight="1">
      <c r="L9653" s="348"/>
    </row>
    <row r="9654" spans="12:12" ht="20.100000000000001" customHeight="1">
      <c r="L9654" s="348"/>
    </row>
    <row r="9655" spans="12:12" ht="20.100000000000001" customHeight="1">
      <c r="L9655" s="348"/>
    </row>
    <row r="9656" spans="12:12" ht="20.100000000000001" customHeight="1">
      <c r="L9656" s="348"/>
    </row>
    <row r="9657" spans="12:12" ht="20.100000000000001" customHeight="1">
      <c r="L9657" s="348"/>
    </row>
    <row r="9658" spans="12:12" ht="20.100000000000001" customHeight="1">
      <c r="L9658" s="348"/>
    </row>
    <row r="9659" spans="12:12" ht="20.100000000000001" customHeight="1">
      <c r="L9659" s="348"/>
    </row>
    <row r="9660" spans="12:12" ht="20.100000000000001" customHeight="1">
      <c r="L9660" s="348"/>
    </row>
    <row r="9661" spans="12:12" ht="20.100000000000001" customHeight="1">
      <c r="L9661" s="348"/>
    </row>
    <row r="9662" spans="12:12" ht="20.100000000000001" customHeight="1">
      <c r="L9662" s="348"/>
    </row>
    <row r="9663" spans="12:12" ht="20.100000000000001" customHeight="1">
      <c r="L9663" s="348"/>
    </row>
    <row r="9664" spans="12:12" ht="20.100000000000001" customHeight="1">
      <c r="L9664" s="348"/>
    </row>
    <row r="9665" spans="12:12" ht="20.100000000000001" customHeight="1">
      <c r="L9665" s="348"/>
    </row>
    <row r="9666" spans="12:12" ht="20.100000000000001" customHeight="1">
      <c r="L9666" s="348"/>
    </row>
    <row r="9667" spans="12:12" ht="20.100000000000001" customHeight="1">
      <c r="L9667" s="348"/>
    </row>
    <row r="9668" spans="12:12" ht="20.100000000000001" customHeight="1">
      <c r="L9668" s="348"/>
    </row>
    <row r="9669" spans="12:12" ht="20.100000000000001" customHeight="1">
      <c r="L9669" s="348"/>
    </row>
    <row r="9670" spans="12:12" ht="20.100000000000001" customHeight="1">
      <c r="L9670" s="348"/>
    </row>
    <row r="9671" spans="12:12" ht="20.100000000000001" customHeight="1">
      <c r="L9671" s="348"/>
    </row>
    <row r="9672" spans="12:12" ht="20.100000000000001" customHeight="1">
      <c r="L9672" s="348"/>
    </row>
    <row r="9673" spans="12:12" ht="20.100000000000001" customHeight="1">
      <c r="L9673" s="348"/>
    </row>
    <row r="9674" spans="12:12" ht="20.100000000000001" customHeight="1">
      <c r="L9674" s="348"/>
    </row>
    <row r="9675" spans="12:12" ht="20.100000000000001" customHeight="1">
      <c r="L9675" s="348"/>
    </row>
    <row r="9676" spans="12:12" ht="20.100000000000001" customHeight="1">
      <c r="L9676" s="348"/>
    </row>
    <row r="9677" spans="12:12" ht="20.100000000000001" customHeight="1">
      <c r="L9677" s="348"/>
    </row>
    <row r="9678" spans="12:12" ht="20.100000000000001" customHeight="1">
      <c r="L9678" s="348"/>
    </row>
    <row r="9679" spans="12:12" ht="20.100000000000001" customHeight="1">
      <c r="L9679" s="348"/>
    </row>
    <row r="9680" spans="12:12" ht="20.100000000000001" customHeight="1">
      <c r="L9680" s="348"/>
    </row>
    <row r="9681" spans="12:12" ht="20.100000000000001" customHeight="1">
      <c r="L9681" s="348"/>
    </row>
    <row r="9682" spans="12:12" ht="20.100000000000001" customHeight="1">
      <c r="L9682" s="348"/>
    </row>
    <row r="9683" spans="12:12" ht="20.100000000000001" customHeight="1">
      <c r="L9683" s="348"/>
    </row>
    <row r="9684" spans="12:12" ht="20.100000000000001" customHeight="1">
      <c r="L9684" s="348"/>
    </row>
    <row r="9685" spans="12:12" ht="20.100000000000001" customHeight="1">
      <c r="L9685" s="348"/>
    </row>
    <row r="9686" spans="12:12" ht="20.100000000000001" customHeight="1">
      <c r="L9686" s="348"/>
    </row>
    <row r="9687" spans="12:12" ht="20.100000000000001" customHeight="1">
      <c r="L9687" s="348"/>
    </row>
    <row r="9688" spans="12:12" ht="20.100000000000001" customHeight="1">
      <c r="L9688" s="348"/>
    </row>
    <row r="9689" spans="12:12" ht="20.100000000000001" customHeight="1">
      <c r="L9689" s="348"/>
    </row>
    <row r="9690" spans="12:12" ht="20.100000000000001" customHeight="1">
      <c r="L9690" s="348"/>
    </row>
    <row r="9691" spans="12:12" ht="20.100000000000001" customHeight="1">
      <c r="L9691" s="348"/>
    </row>
    <row r="9692" spans="12:12" ht="20.100000000000001" customHeight="1">
      <c r="L9692" s="348"/>
    </row>
    <row r="9693" spans="12:12" ht="20.100000000000001" customHeight="1">
      <c r="L9693" s="348"/>
    </row>
    <row r="9694" spans="12:12" ht="20.100000000000001" customHeight="1">
      <c r="L9694" s="348"/>
    </row>
    <row r="9695" spans="12:12" ht="20.100000000000001" customHeight="1">
      <c r="L9695" s="348"/>
    </row>
    <row r="9696" spans="12:12" ht="20.100000000000001" customHeight="1">
      <c r="L9696" s="348"/>
    </row>
    <row r="9697" spans="12:12" ht="20.100000000000001" customHeight="1">
      <c r="L9697" s="348"/>
    </row>
    <row r="9698" spans="12:12" ht="20.100000000000001" customHeight="1">
      <c r="L9698" s="348"/>
    </row>
    <row r="9699" spans="12:12" ht="20.100000000000001" customHeight="1">
      <c r="L9699" s="348"/>
    </row>
    <row r="9700" spans="12:12" ht="20.100000000000001" customHeight="1">
      <c r="L9700" s="348"/>
    </row>
    <row r="9701" spans="12:12" ht="20.100000000000001" customHeight="1">
      <c r="L9701" s="348"/>
    </row>
    <row r="9702" spans="12:12" ht="20.100000000000001" customHeight="1">
      <c r="L9702" s="348"/>
    </row>
    <row r="9703" spans="12:12" ht="20.100000000000001" customHeight="1">
      <c r="L9703" s="348"/>
    </row>
    <row r="9704" spans="12:12" ht="20.100000000000001" customHeight="1">
      <c r="L9704" s="348"/>
    </row>
    <row r="9705" spans="12:12" ht="20.100000000000001" customHeight="1">
      <c r="L9705" s="348"/>
    </row>
    <row r="9706" spans="12:12" ht="20.100000000000001" customHeight="1">
      <c r="L9706" s="348"/>
    </row>
    <row r="9707" spans="12:12" ht="20.100000000000001" customHeight="1">
      <c r="L9707" s="348"/>
    </row>
    <row r="9708" spans="12:12" ht="20.100000000000001" customHeight="1">
      <c r="L9708" s="348"/>
    </row>
    <row r="9709" spans="12:12" ht="20.100000000000001" customHeight="1">
      <c r="L9709" s="348"/>
    </row>
    <row r="9710" spans="12:12" ht="20.100000000000001" customHeight="1">
      <c r="L9710" s="348"/>
    </row>
    <row r="9711" spans="12:12" ht="20.100000000000001" customHeight="1">
      <c r="L9711" s="348"/>
    </row>
    <row r="9712" spans="12:12" ht="20.100000000000001" customHeight="1">
      <c r="L9712" s="348"/>
    </row>
    <row r="9713" spans="12:12" ht="20.100000000000001" customHeight="1">
      <c r="L9713" s="348"/>
    </row>
    <row r="9714" spans="12:12" ht="20.100000000000001" customHeight="1">
      <c r="L9714" s="348"/>
    </row>
    <row r="9715" spans="12:12" ht="20.100000000000001" customHeight="1">
      <c r="L9715" s="348"/>
    </row>
    <row r="9716" spans="12:12" ht="20.100000000000001" customHeight="1">
      <c r="L9716" s="348"/>
    </row>
    <row r="9717" spans="12:12" ht="20.100000000000001" customHeight="1">
      <c r="L9717" s="348"/>
    </row>
    <row r="9718" spans="12:12" ht="20.100000000000001" customHeight="1">
      <c r="L9718" s="348"/>
    </row>
    <row r="9719" spans="12:12" ht="20.100000000000001" customHeight="1">
      <c r="L9719" s="348"/>
    </row>
    <row r="9720" spans="12:12" ht="20.100000000000001" customHeight="1">
      <c r="L9720" s="348"/>
    </row>
    <row r="9721" spans="12:12" ht="20.100000000000001" customHeight="1">
      <c r="L9721" s="348"/>
    </row>
    <row r="9722" spans="12:12" ht="20.100000000000001" customHeight="1">
      <c r="L9722" s="348"/>
    </row>
    <row r="9723" spans="12:12" ht="20.100000000000001" customHeight="1">
      <c r="L9723" s="348"/>
    </row>
    <row r="9724" spans="12:12" ht="20.100000000000001" customHeight="1">
      <c r="L9724" s="348"/>
    </row>
    <row r="9725" spans="12:12" ht="20.100000000000001" customHeight="1">
      <c r="L9725" s="348"/>
    </row>
    <row r="9726" spans="12:12" ht="20.100000000000001" customHeight="1">
      <c r="L9726" s="348"/>
    </row>
    <row r="9727" spans="12:12" ht="20.100000000000001" customHeight="1">
      <c r="L9727" s="348"/>
    </row>
    <row r="9728" spans="12:12" ht="20.100000000000001" customHeight="1">
      <c r="L9728" s="348"/>
    </row>
    <row r="9729" spans="12:12" ht="20.100000000000001" customHeight="1">
      <c r="L9729" s="348"/>
    </row>
    <row r="9730" spans="12:12" ht="20.100000000000001" customHeight="1">
      <c r="L9730" s="348"/>
    </row>
    <row r="9731" spans="12:12" ht="20.100000000000001" customHeight="1">
      <c r="L9731" s="348"/>
    </row>
    <row r="9732" spans="12:12" ht="20.100000000000001" customHeight="1">
      <c r="L9732" s="348"/>
    </row>
    <row r="9733" spans="12:12" ht="20.100000000000001" customHeight="1">
      <c r="L9733" s="348"/>
    </row>
    <row r="9734" spans="12:12" ht="20.100000000000001" customHeight="1">
      <c r="L9734" s="348"/>
    </row>
    <row r="9735" spans="12:12" ht="20.100000000000001" customHeight="1">
      <c r="L9735" s="348"/>
    </row>
    <row r="9736" spans="12:12" ht="20.100000000000001" customHeight="1">
      <c r="L9736" s="348"/>
    </row>
    <row r="9737" spans="12:12" ht="20.100000000000001" customHeight="1">
      <c r="L9737" s="348"/>
    </row>
    <row r="9738" spans="12:12" ht="20.100000000000001" customHeight="1">
      <c r="L9738" s="348"/>
    </row>
    <row r="9739" spans="12:12" ht="20.100000000000001" customHeight="1">
      <c r="L9739" s="348"/>
    </row>
    <row r="9740" spans="12:12" ht="20.100000000000001" customHeight="1">
      <c r="L9740" s="348"/>
    </row>
    <row r="9741" spans="12:12" ht="20.100000000000001" customHeight="1">
      <c r="L9741" s="348"/>
    </row>
    <row r="9742" spans="12:12" ht="20.100000000000001" customHeight="1">
      <c r="L9742" s="348"/>
    </row>
    <row r="9743" spans="12:12" ht="20.100000000000001" customHeight="1">
      <c r="L9743" s="348"/>
    </row>
    <row r="9744" spans="12:12" ht="20.100000000000001" customHeight="1">
      <c r="L9744" s="348"/>
    </row>
    <row r="9745" spans="12:12" ht="20.100000000000001" customHeight="1">
      <c r="L9745" s="348"/>
    </row>
    <row r="9746" spans="12:12" ht="20.100000000000001" customHeight="1">
      <c r="L9746" s="348"/>
    </row>
    <row r="9747" spans="12:12" ht="20.100000000000001" customHeight="1">
      <c r="L9747" s="348"/>
    </row>
    <row r="9748" spans="12:12" ht="20.100000000000001" customHeight="1">
      <c r="L9748" s="348"/>
    </row>
    <row r="9749" spans="12:12" ht="20.100000000000001" customHeight="1">
      <c r="L9749" s="348"/>
    </row>
    <row r="9750" spans="12:12" ht="20.100000000000001" customHeight="1">
      <c r="L9750" s="348"/>
    </row>
    <row r="9751" spans="12:12" ht="20.100000000000001" customHeight="1">
      <c r="L9751" s="348"/>
    </row>
    <row r="9752" spans="12:12" ht="20.100000000000001" customHeight="1">
      <c r="L9752" s="348"/>
    </row>
    <row r="9753" spans="12:12" ht="20.100000000000001" customHeight="1">
      <c r="L9753" s="348"/>
    </row>
    <row r="9754" spans="12:12" ht="20.100000000000001" customHeight="1">
      <c r="L9754" s="348"/>
    </row>
    <row r="9755" spans="12:12" ht="20.100000000000001" customHeight="1">
      <c r="L9755" s="348"/>
    </row>
    <row r="9756" spans="12:12" ht="20.100000000000001" customHeight="1">
      <c r="L9756" s="348"/>
    </row>
    <row r="9757" spans="12:12" ht="20.100000000000001" customHeight="1">
      <c r="L9757" s="348"/>
    </row>
    <row r="9758" spans="12:12" ht="20.100000000000001" customHeight="1">
      <c r="L9758" s="348"/>
    </row>
    <row r="9759" spans="12:12" ht="20.100000000000001" customHeight="1">
      <c r="L9759" s="348"/>
    </row>
    <row r="9760" spans="12:12" ht="20.100000000000001" customHeight="1">
      <c r="L9760" s="348"/>
    </row>
    <row r="9761" spans="12:12" ht="20.100000000000001" customHeight="1">
      <c r="L9761" s="348"/>
    </row>
    <row r="9762" spans="12:12" ht="20.100000000000001" customHeight="1">
      <c r="L9762" s="348"/>
    </row>
    <row r="9763" spans="12:12" ht="20.100000000000001" customHeight="1">
      <c r="L9763" s="348"/>
    </row>
    <row r="9764" spans="12:12" ht="20.100000000000001" customHeight="1">
      <c r="L9764" s="348"/>
    </row>
    <row r="9765" spans="12:12" ht="20.100000000000001" customHeight="1">
      <c r="L9765" s="348"/>
    </row>
    <row r="9766" spans="12:12" ht="20.100000000000001" customHeight="1">
      <c r="L9766" s="348"/>
    </row>
    <row r="9767" spans="12:12" ht="20.100000000000001" customHeight="1">
      <c r="L9767" s="348"/>
    </row>
    <row r="9768" spans="12:12" ht="20.100000000000001" customHeight="1">
      <c r="L9768" s="348"/>
    </row>
    <row r="9769" spans="12:12" ht="20.100000000000001" customHeight="1">
      <c r="L9769" s="348"/>
    </row>
    <row r="9770" spans="12:12" ht="20.100000000000001" customHeight="1">
      <c r="L9770" s="348"/>
    </row>
    <row r="9771" spans="12:12" ht="20.100000000000001" customHeight="1">
      <c r="L9771" s="348"/>
    </row>
    <row r="9772" spans="12:12" ht="20.100000000000001" customHeight="1">
      <c r="L9772" s="348"/>
    </row>
    <row r="9773" spans="12:12" ht="20.100000000000001" customHeight="1">
      <c r="L9773" s="348"/>
    </row>
    <row r="9774" spans="12:12" ht="20.100000000000001" customHeight="1">
      <c r="L9774" s="348"/>
    </row>
    <row r="9775" spans="12:12" ht="20.100000000000001" customHeight="1">
      <c r="L9775" s="348"/>
    </row>
    <row r="9776" spans="12:12" ht="20.100000000000001" customHeight="1">
      <c r="L9776" s="348"/>
    </row>
    <row r="9777" spans="12:12" ht="20.100000000000001" customHeight="1">
      <c r="L9777" s="348"/>
    </row>
    <row r="9778" spans="12:12" ht="20.100000000000001" customHeight="1">
      <c r="L9778" s="348"/>
    </row>
    <row r="9779" spans="12:12" ht="20.100000000000001" customHeight="1">
      <c r="L9779" s="348"/>
    </row>
    <row r="9780" spans="12:12" ht="20.100000000000001" customHeight="1">
      <c r="L9780" s="348"/>
    </row>
    <row r="9781" spans="12:12" ht="20.100000000000001" customHeight="1">
      <c r="L9781" s="348"/>
    </row>
    <row r="9782" spans="12:12" ht="20.100000000000001" customHeight="1">
      <c r="L9782" s="348"/>
    </row>
    <row r="9783" spans="12:12" ht="20.100000000000001" customHeight="1">
      <c r="L9783" s="348"/>
    </row>
    <row r="9784" spans="12:12" ht="20.100000000000001" customHeight="1">
      <c r="L9784" s="348"/>
    </row>
    <row r="9785" spans="12:12" ht="20.100000000000001" customHeight="1">
      <c r="L9785" s="348"/>
    </row>
    <row r="9786" spans="12:12" ht="20.100000000000001" customHeight="1">
      <c r="L9786" s="348"/>
    </row>
    <row r="9787" spans="12:12" ht="20.100000000000001" customHeight="1">
      <c r="L9787" s="348"/>
    </row>
    <row r="9788" spans="12:12" ht="20.100000000000001" customHeight="1">
      <c r="L9788" s="348"/>
    </row>
    <row r="9789" spans="12:12" ht="20.100000000000001" customHeight="1">
      <c r="L9789" s="348"/>
    </row>
    <row r="9790" spans="12:12" ht="20.100000000000001" customHeight="1">
      <c r="L9790" s="348"/>
    </row>
    <row r="9791" spans="12:12" ht="20.100000000000001" customHeight="1">
      <c r="L9791" s="348"/>
    </row>
    <row r="9792" spans="12:12" ht="20.100000000000001" customHeight="1">
      <c r="L9792" s="348"/>
    </row>
    <row r="9793" spans="12:12" ht="20.100000000000001" customHeight="1">
      <c r="L9793" s="348"/>
    </row>
    <row r="9794" spans="12:12" ht="20.100000000000001" customHeight="1">
      <c r="L9794" s="348"/>
    </row>
    <row r="9795" spans="12:12" ht="20.100000000000001" customHeight="1">
      <c r="L9795" s="348"/>
    </row>
    <row r="9796" spans="12:12" ht="20.100000000000001" customHeight="1">
      <c r="L9796" s="348"/>
    </row>
    <row r="9797" spans="12:12" ht="20.100000000000001" customHeight="1">
      <c r="L9797" s="348"/>
    </row>
    <row r="9798" spans="12:12" ht="20.100000000000001" customHeight="1">
      <c r="L9798" s="348"/>
    </row>
    <row r="9799" spans="12:12" ht="20.100000000000001" customHeight="1">
      <c r="L9799" s="348"/>
    </row>
    <row r="9800" spans="12:12" ht="20.100000000000001" customHeight="1">
      <c r="L9800" s="348"/>
    </row>
    <row r="9801" spans="12:12" ht="20.100000000000001" customHeight="1">
      <c r="L9801" s="348"/>
    </row>
    <row r="9802" spans="12:12" ht="20.100000000000001" customHeight="1">
      <c r="L9802" s="348"/>
    </row>
    <row r="9803" spans="12:12" ht="20.100000000000001" customHeight="1">
      <c r="L9803" s="348"/>
    </row>
    <row r="9804" spans="12:12" ht="20.100000000000001" customHeight="1">
      <c r="L9804" s="348"/>
    </row>
    <row r="9805" spans="12:12" ht="20.100000000000001" customHeight="1">
      <c r="L9805" s="348"/>
    </row>
    <row r="9806" spans="12:12" ht="20.100000000000001" customHeight="1">
      <c r="L9806" s="348"/>
    </row>
    <row r="9807" spans="12:12" ht="20.100000000000001" customHeight="1">
      <c r="L9807" s="348"/>
    </row>
    <row r="9808" spans="12:12" ht="20.100000000000001" customHeight="1">
      <c r="L9808" s="348"/>
    </row>
    <row r="9809" spans="12:12" ht="20.100000000000001" customHeight="1">
      <c r="L9809" s="348"/>
    </row>
    <row r="9810" spans="12:12" ht="20.100000000000001" customHeight="1">
      <c r="L9810" s="348"/>
    </row>
    <row r="9811" spans="12:12" ht="20.100000000000001" customHeight="1">
      <c r="L9811" s="348"/>
    </row>
    <row r="9812" spans="12:12" ht="20.100000000000001" customHeight="1">
      <c r="L9812" s="348"/>
    </row>
    <row r="9813" spans="12:12" ht="20.100000000000001" customHeight="1">
      <c r="L9813" s="348"/>
    </row>
    <row r="9814" spans="12:12" ht="20.100000000000001" customHeight="1">
      <c r="L9814" s="348"/>
    </row>
    <row r="9815" spans="12:12" ht="20.100000000000001" customHeight="1">
      <c r="L9815" s="348"/>
    </row>
    <row r="9816" spans="12:12" ht="20.100000000000001" customHeight="1">
      <c r="L9816" s="348"/>
    </row>
    <row r="9817" spans="12:12" ht="20.100000000000001" customHeight="1">
      <c r="L9817" s="348"/>
    </row>
    <row r="9818" spans="12:12" ht="20.100000000000001" customHeight="1">
      <c r="L9818" s="348"/>
    </row>
    <row r="9819" spans="12:12" ht="20.100000000000001" customHeight="1">
      <c r="L9819" s="348"/>
    </row>
    <row r="9820" spans="12:12" ht="20.100000000000001" customHeight="1">
      <c r="L9820" s="348"/>
    </row>
    <row r="9821" spans="12:12" ht="20.100000000000001" customHeight="1">
      <c r="L9821" s="348"/>
    </row>
    <row r="9822" spans="12:12" ht="20.100000000000001" customHeight="1">
      <c r="L9822" s="348"/>
    </row>
    <row r="9823" spans="12:12" ht="20.100000000000001" customHeight="1">
      <c r="L9823" s="348"/>
    </row>
    <row r="9824" spans="12:12" ht="20.100000000000001" customHeight="1">
      <c r="L9824" s="348"/>
    </row>
    <row r="9825" spans="12:12" ht="20.100000000000001" customHeight="1">
      <c r="L9825" s="348"/>
    </row>
    <row r="9826" spans="12:12" ht="20.100000000000001" customHeight="1">
      <c r="L9826" s="348"/>
    </row>
    <row r="9827" spans="12:12" ht="20.100000000000001" customHeight="1">
      <c r="L9827" s="348"/>
    </row>
    <row r="9828" spans="12:12" ht="20.100000000000001" customHeight="1">
      <c r="L9828" s="348"/>
    </row>
    <row r="9829" spans="12:12" ht="20.100000000000001" customHeight="1">
      <c r="L9829" s="348"/>
    </row>
    <row r="9830" spans="12:12" ht="20.100000000000001" customHeight="1">
      <c r="L9830" s="348"/>
    </row>
    <row r="9831" spans="12:12" ht="20.100000000000001" customHeight="1">
      <c r="L9831" s="348"/>
    </row>
    <row r="9832" spans="12:12" ht="20.100000000000001" customHeight="1">
      <c r="L9832" s="348"/>
    </row>
    <row r="9833" spans="12:12" ht="20.100000000000001" customHeight="1">
      <c r="L9833" s="348"/>
    </row>
    <row r="9834" spans="12:12" ht="20.100000000000001" customHeight="1">
      <c r="L9834" s="348"/>
    </row>
    <row r="9835" spans="12:12" ht="20.100000000000001" customHeight="1">
      <c r="L9835" s="348"/>
    </row>
    <row r="9836" spans="12:12" ht="20.100000000000001" customHeight="1">
      <c r="L9836" s="348"/>
    </row>
    <row r="9837" spans="12:12" ht="20.100000000000001" customHeight="1">
      <c r="L9837" s="348"/>
    </row>
    <row r="9838" spans="12:12" ht="20.100000000000001" customHeight="1">
      <c r="L9838" s="348"/>
    </row>
    <row r="9839" spans="12:12" ht="20.100000000000001" customHeight="1">
      <c r="L9839" s="348"/>
    </row>
    <row r="9840" spans="12:12" ht="20.100000000000001" customHeight="1">
      <c r="L9840" s="348"/>
    </row>
    <row r="9841" spans="12:12" ht="20.100000000000001" customHeight="1">
      <c r="L9841" s="348"/>
    </row>
    <row r="9842" spans="12:12" ht="20.100000000000001" customHeight="1">
      <c r="L9842" s="348"/>
    </row>
    <row r="9843" spans="12:12" ht="20.100000000000001" customHeight="1">
      <c r="L9843" s="348"/>
    </row>
    <row r="9844" spans="12:12" ht="20.100000000000001" customHeight="1">
      <c r="L9844" s="348"/>
    </row>
    <row r="9845" spans="12:12" ht="20.100000000000001" customHeight="1">
      <c r="L9845" s="348"/>
    </row>
    <row r="9846" spans="12:12" ht="20.100000000000001" customHeight="1">
      <c r="L9846" s="348"/>
    </row>
    <row r="9847" spans="12:12" ht="20.100000000000001" customHeight="1">
      <c r="L9847" s="348"/>
    </row>
    <row r="9848" spans="12:12" ht="20.100000000000001" customHeight="1">
      <c r="L9848" s="348"/>
    </row>
    <row r="9849" spans="12:12" ht="20.100000000000001" customHeight="1">
      <c r="L9849" s="348"/>
    </row>
    <row r="9850" spans="12:12" ht="20.100000000000001" customHeight="1">
      <c r="L9850" s="348"/>
    </row>
    <row r="9851" spans="12:12" ht="20.100000000000001" customHeight="1">
      <c r="L9851" s="348"/>
    </row>
    <row r="9852" spans="12:12" ht="20.100000000000001" customHeight="1">
      <c r="L9852" s="348"/>
    </row>
    <row r="9853" spans="12:12" ht="20.100000000000001" customHeight="1">
      <c r="L9853" s="348"/>
    </row>
    <row r="9854" spans="12:12" ht="20.100000000000001" customHeight="1">
      <c r="L9854" s="348"/>
    </row>
    <row r="9855" spans="12:12" ht="20.100000000000001" customHeight="1">
      <c r="L9855" s="348"/>
    </row>
    <row r="9856" spans="12:12" ht="20.100000000000001" customHeight="1">
      <c r="L9856" s="348"/>
    </row>
    <row r="9857" spans="12:12" ht="20.100000000000001" customHeight="1">
      <c r="L9857" s="348"/>
    </row>
    <row r="9858" spans="12:12" ht="20.100000000000001" customHeight="1">
      <c r="L9858" s="348"/>
    </row>
    <row r="9859" spans="12:12" ht="20.100000000000001" customHeight="1">
      <c r="L9859" s="348"/>
    </row>
    <row r="9860" spans="12:12" ht="20.100000000000001" customHeight="1">
      <c r="L9860" s="348"/>
    </row>
    <row r="9861" spans="12:12" ht="20.100000000000001" customHeight="1">
      <c r="L9861" s="348"/>
    </row>
    <row r="9862" spans="12:12" ht="20.100000000000001" customHeight="1">
      <c r="L9862" s="348"/>
    </row>
    <row r="9863" spans="12:12" ht="20.100000000000001" customHeight="1">
      <c r="L9863" s="348"/>
    </row>
    <row r="9864" spans="12:12" ht="20.100000000000001" customHeight="1">
      <c r="L9864" s="348"/>
    </row>
    <row r="9865" spans="12:12" ht="20.100000000000001" customHeight="1">
      <c r="L9865" s="348"/>
    </row>
    <row r="9866" spans="12:12" ht="20.100000000000001" customHeight="1">
      <c r="L9866" s="348"/>
    </row>
    <row r="9867" spans="12:12" ht="20.100000000000001" customHeight="1">
      <c r="L9867" s="348"/>
    </row>
    <row r="9868" spans="12:12" ht="20.100000000000001" customHeight="1">
      <c r="L9868" s="348"/>
    </row>
    <row r="9869" spans="12:12" ht="20.100000000000001" customHeight="1">
      <c r="L9869" s="348"/>
    </row>
    <row r="9870" spans="12:12" ht="20.100000000000001" customHeight="1">
      <c r="L9870" s="348"/>
    </row>
    <row r="9871" spans="12:12" ht="20.100000000000001" customHeight="1">
      <c r="L9871" s="348"/>
    </row>
    <row r="9872" spans="12:12" ht="20.100000000000001" customHeight="1">
      <c r="L9872" s="348"/>
    </row>
    <row r="9873" spans="12:12" ht="20.100000000000001" customHeight="1">
      <c r="L9873" s="348"/>
    </row>
    <row r="9874" spans="12:12" ht="20.100000000000001" customHeight="1">
      <c r="L9874" s="348"/>
    </row>
    <row r="9875" spans="12:12" ht="20.100000000000001" customHeight="1">
      <c r="L9875" s="348"/>
    </row>
    <row r="9876" spans="12:12" ht="20.100000000000001" customHeight="1">
      <c r="L9876" s="348"/>
    </row>
    <row r="9877" spans="12:12" ht="20.100000000000001" customHeight="1">
      <c r="L9877" s="348"/>
    </row>
    <row r="9878" spans="12:12" ht="20.100000000000001" customHeight="1">
      <c r="L9878" s="348"/>
    </row>
    <row r="9879" spans="12:12" ht="20.100000000000001" customHeight="1">
      <c r="L9879" s="348"/>
    </row>
    <row r="9880" spans="12:12" ht="20.100000000000001" customHeight="1">
      <c r="L9880" s="348"/>
    </row>
    <row r="9881" spans="12:12" ht="20.100000000000001" customHeight="1">
      <c r="L9881" s="348"/>
    </row>
    <row r="9882" spans="12:12" ht="20.100000000000001" customHeight="1">
      <c r="L9882" s="348"/>
    </row>
    <row r="9883" spans="12:12" ht="20.100000000000001" customHeight="1">
      <c r="L9883" s="348"/>
    </row>
    <row r="9884" spans="12:12" ht="20.100000000000001" customHeight="1">
      <c r="L9884" s="348"/>
    </row>
    <row r="9885" spans="12:12" ht="20.100000000000001" customHeight="1">
      <c r="L9885" s="348"/>
    </row>
    <row r="9886" spans="12:12" ht="20.100000000000001" customHeight="1">
      <c r="L9886" s="348"/>
    </row>
    <row r="9887" spans="12:12" ht="20.100000000000001" customHeight="1">
      <c r="L9887" s="348"/>
    </row>
    <row r="9888" spans="12:12" ht="20.100000000000001" customHeight="1">
      <c r="L9888" s="348"/>
    </row>
    <row r="9889" spans="12:12" ht="20.100000000000001" customHeight="1">
      <c r="L9889" s="348"/>
    </row>
    <row r="9890" spans="12:12" ht="20.100000000000001" customHeight="1">
      <c r="L9890" s="348"/>
    </row>
    <row r="9891" spans="12:12" ht="20.100000000000001" customHeight="1">
      <c r="L9891" s="348"/>
    </row>
    <row r="9892" spans="12:12" ht="20.100000000000001" customHeight="1">
      <c r="L9892" s="348"/>
    </row>
    <row r="9893" spans="12:12" ht="20.100000000000001" customHeight="1">
      <c r="L9893" s="348"/>
    </row>
    <row r="9894" spans="12:12" ht="20.100000000000001" customHeight="1">
      <c r="L9894" s="348"/>
    </row>
    <row r="9895" spans="12:12" ht="20.100000000000001" customHeight="1">
      <c r="L9895" s="348"/>
    </row>
    <row r="9896" spans="12:12" ht="20.100000000000001" customHeight="1">
      <c r="L9896" s="348"/>
    </row>
    <row r="9897" spans="12:12" ht="20.100000000000001" customHeight="1">
      <c r="L9897" s="348"/>
    </row>
    <row r="9898" spans="12:12" ht="20.100000000000001" customHeight="1">
      <c r="L9898" s="348"/>
    </row>
    <row r="9899" spans="12:12" ht="20.100000000000001" customHeight="1">
      <c r="L9899" s="348"/>
    </row>
    <row r="9900" spans="12:12" ht="20.100000000000001" customHeight="1">
      <c r="L9900" s="348"/>
    </row>
    <row r="9901" spans="12:12" ht="20.100000000000001" customHeight="1">
      <c r="L9901" s="348"/>
    </row>
    <row r="9902" spans="12:12" ht="20.100000000000001" customHeight="1">
      <c r="L9902" s="348"/>
    </row>
    <row r="9903" spans="12:12" ht="20.100000000000001" customHeight="1">
      <c r="L9903" s="348"/>
    </row>
    <row r="9904" spans="12:12" ht="20.100000000000001" customHeight="1">
      <c r="L9904" s="348"/>
    </row>
    <row r="9905" spans="12:12" ht="20.100000000000001" customHeight="1">
      <c r="L9905" s="348"/>
    </row>
    <row r="9906" spans="12:12" ht="20.100000000000001" customHeight="1">
      <c r="L9906" s="348"/>
    </row>
    <row r="9907" spans="12:12" ht="20.100000000000001" customHeight="1">
      <c r="L9907" s="348"/>
    </row>
    <row r="9908" spans="12:12" ht="20.100000000000001" customHeight="1">
      <c r="L9908" s="348"/>
    </row>
    <row r="9909" spans="12:12" ht="20.100000000000001" customHeight="1">
      <c r="L9909" s="348"/>
    </row>
    <row r="9910" spans="12:12" ht="20.100000000000001" customHeight="1">
      <c r="L9910" s="348"/>
    </row>
    <row r="9911" spans="12:12" ht="20.100000000000001" customHeight="1">
      <c r="L9911" s="348"/>
    </row>
    <row r="9912" spans="12:12" ht="20.100000000000001" customHeight="1">
      <c r="L9912" s="348"/>
    </row>
    <row r="9913" spans="12:12" ht="20.100000000000001" customHeight="1">
      <c r="L9913" s="348"/>
    </row>
    <row r="9914" spans="12:12" ht="20.100000000000001" customHeight="1">
      <c r="L9914" s="348"/>
    </row>
    <row r="9915" spans="12:12" ht="20.100000000000001" customHeight="1">
      <c r="L9915" s="348"/>
    </row>
    <row r="9916" spans="12:12" ht="20.100000000000001" customHeight="1">
      <c r="L9916" s="348"/>
    </row>
    <row r="9917" spans="12:12" ht="20.100000000000001" customHeight="1">
      <c r="L9917" s="348"/>
    </row>
    <row r="9918" spans="12:12" ht="20.100000000000001" customHeight="1">
      <c r="L9918" s="348"/>
    </row>
    <row r="9919" spans="12:12" ht="20.100000000000001" customHeight="1">
      <c r="L9919" s="348"/>
    </row>
    <row r="9920" spans="12:12" ht="20.100000000000001" customHeight="1">
      <c r="L9920" s="348"/>
    </row>
    <row r="9921" spans="12:12" ht="20.100000000000001" customHeight="1">
      <c r="L9921" s="348"/>
    </row>
    <row r="9922" spans="12:12" ht="20.100000000000001" customHeight="1">
      <c r="L9922" s="348"/>
    </row>
    <row r="9923" spans="12:12" ht="20.100000000000001" customHeight="1">
      <c r="L9923" s="348"/>
    </row>
    <row r="9924" spans="12:12" ht="20.100000000000001" customHeight="1">
      <c r="L9924" s="348"/>
    </row>
    <row r="9925" spans="12:12" ht="20.100000000000001" customHeight="1">
      <c r="L9925" s="348"/>
    </row>
    <row r="9926" spans="12:12" ht="20.100000000000001" customHeight="1">
      <c r="L9926" s="348"/>
    </row>
    <row r="9927" spans="12:12" ht="20.100000000000001" customHeight="1">
      <c r="L9927" s="348"/>
    </row>
    <row r="9928" spans="12:12" ht="20.100000000000001" customHeight="1">
      <c r="L9928" s="348"/>
    </row>
    <row r="9929" spans="12:12" ht="20.100000000000001" customHeight="1">
      <c r="L9929" s="348"/>
    </row>
    <row r="9930" spans="12:12" ht="20.100000000000001" customHeight="1">
      <c r="L9930" s="348"/>
    </row>
    <row r="9931" spans="12:12" ht="20.100000000000001" customHeight="1">
      <c r="L9931" s="348"/>
    </row>
    <row r="9932" spans="12:12" ht="20.100000000000001" customHeight="1">
      <c r="L9932" s="348"/>
    </row>
    <row r="9933" spans="12:12" ht="20.100000000000001" customHeight="1">
      <c r="L9933" s="348"/>
    </row>
    <row r="9934" spans="12:12" ht="20.100000000000001" customHeight="1">
      <c r="L9934" s="348"/>
    </row>
    <row r="9935" spans="12:12" ht="20.100000000000001" customHeight="1">
      <c r="L9935" s="348"/>
    </row>
    <row r="9936" spans="12:12" ht="20.100000000000001" customHeight="1">
      <c r="L9936" s="348"/>
    </row>
    <row r="9937" spans="12:12" ht="20.100000000000001" customHeight="1">
      <c r="L9937" s="348"/>
    </row>
    <row r="9938" spans="12:12" ht="20.100000000000001" customHeight="1">
      <c r="L9938" s="348"/>
    </row>
    <row r="9939" spans="12:12" ht="20.100000000000001" customHeight="1">
      <c r="L9939" s="348"/>
    </row>
    <row r="9940" spans="12:12" ht="20.100000000000001" customHeight="1">
      <c r="L9940" s="348"/>
    </row>
    <row r="9941" spans="12:12" ht="20.100000000000001" customHeight="1">
      <c r="L9941" s="348"/>
    </row>
    <row r="9942" spans="12:12" ht="20.100000000000001" customHeight="1">
      <c r="L9942" s="348"/>
    </row>
    <row r="9943" spans="12:12" ht="20.100000000000001" customHeight="1">
      <c r="L9943" s="348"/>
    </row>
    <row r="9944" spans="12:12" ht="20.100000000000001" customHeight="1">
      <c r="L9944" s="348"/>
    </row>
    <row r="9945" spans="12:12" ht="20.100000000000001" customHeight="1">
      <c r="L9945" s="348"/>
    </row>
    <row r="9946" spans="12:12" ht="20.100000000000001" customHeight="1">
      <c r="L9946" s="348"/>
    </row>
    <row r="9947" spans="12:12" ht="20.100000000000001" customHeight="1">
      <c r="L9947" s="348"/>
    </row>
    <row r="9948" spans="12:12" ht="20.100000000000001" customHeight="1">
      <c r="L9948" s="348"/>
    </row>
    <row r="9949" spans="12:12" ht="20.100000000000001" customHeight="1">
      <c r="L9949" s="348"/>
    </row>
    <row r="9950" spans="12:12" ht="20.100000000000001" customHeight="1">
      <c r="L9950" s="348"/>
    </row>
    <row r="9951" spans="12:12" ht="20.100000000000001" customHeight="1">
      <c r="L9951" s="348"/>
    </row>
    <row r="9952" spans="12:12" ht="20.100000000000001" customHeight="1">
      <c r="L9952" s="348"/>
    </row>
    <row r="9953" spans="12:12" ht="20.100000000000001" customHeight="1">
      <c r="L9953" s="348"/>
    </row>
    <row r="9954" spans="12:12" ht="20.100000000000001" customHeight="1">
      <c r="L9954" s="348"/>
    </row>
    <row r="9955" spans="12:12" ht="20.100000000000001" customHeight="1">
      <c r="L9955" s="348"/>
    </row>
    <row r="9956" spans="12:12" ht="20.100000000000001" customHeight="1">
      <c r="L9956" s="348"/>
    </row>
    <row r="9957" spans="12:12" ht="20.100000000000001" customHeight="1">
      <c r="L9957" s="348"/>
    </row>
    <row r="9958" spans="12:12" ht="20.100000000000001" customHeight="1">
      <c r="L9958" s="348"/>
    </row>
    <row r="9959" spans="12:12" ht="20.100000000000001" customHeight="1">
      <c r="L9959" s="348"/>
    </row>
    <row r="9960" spans="12:12" ht="20.100000000000001" customHeight="1">
      <c r="L9960" s="348"/>
    </row>
    <row r="9961" spans="12:12" ht="20.100000000000001" customHeight="1">
      <c r="L9961" s="348"/>
    </row>
    <row r="9962" spans="12:12" ht="20.100000000000001" customHeight="1">
      <c r="L9962" s="348"/>
    </row>
    <row r="9963" spans="12:12" ht="20.100000000000001" customHeight="1">
      <c r="L9963" s="348"/>
    </row>
    <row r="9964" spans="12:12" ht="20.100000000000001" customHeight="1">
      <c r="L9964" s="348"/>
    </row>
    <row r="9965" spans="12:12" ht="20.100000000000001" customHeight="1">
      <c r="L9965" s="348"/>
    </row>
    <row r="9966" spans="12:12" ht="20.100000000000001" customHeight="1">
      <c r="L9966" s="348"/>
    </row>
    <row r="9967" spans="12:12" ht="20.100000000000001" customHeight="1">
      <c r="L9967" s="348"/>
    </row>
    <row r="9968" spans="12:12" ht="20.100000000000001" customHeight="1">
      <c r="L9968" s="348"/>
    </row>
    <row r="9969" spans="12:12" ht="20.100000000000001" customHeight="1">
      <c r="L9969" s="348"/>
    </row>
    <row r="9970" spans="12:12" ht="20.100000000000001" customHeight="1">
      <c r="L9970" s="348"/>
    </row>
    <row r="9971" spans="12:12" ht="20.100000000000001" customHeight="1">
      <c r="L9971" s="348"/>
    </row>
    <row r="9972" spans="12:12" ht="20.100000000000001" customHeight="1">
      <c r="L9972" s="348"/>
    </row>
    <row r="9973" spans="12:12" ht="20.100000000000001" customHeight="1">
      <c r="L9973" s="348"/>
    </row>
    <row r="9974" spans="12:12" ht="20.100000000000001" customHeight="1">
      <c r="L9974" s="348"/>
    </row>
    <row r="9975" spans="12:12" ht="20.100000000000001" customHeight="1">
      <c r="L9975" s="348"/>
    </row>
    <row r="9976" spans="12:12" ht="20.100000000000001" customHeight="1">
      <c r="L9976" s="348"/>
    </row>
    <row r="9977" spans="12:12" ht="20.100000000000001" customHeight="1">
      <c r="L9977" s="348"/>
    </row>
    <row r="9978" spans="12:12" ht="20.100000000000001" customHeight="1">
      <c r="L9978" s="348"/>
    </row>
    <row r="9979" spans="12:12" ht="20.100000000000001" customHeight="1">
      <c r="L9979" s="348"/>
    </row>
    <row r="9980" spans="12:12" ht="20.100000000000001" customHeight="1">
      <c r="L9980" s="348"/>
    </row>
    <row r="9981" spans="12:12" ht="20.100000000000001" customHeight="1">
      <c r="L9981" s="348"/>
    </row>
    <row r="9982" spans="12:12" ht="20.100000000000001" customHeight="1">
      <c r="L9982" s="348"/>
    </row>
    <row r="9983" spans="12:12" ht="20.100000000000001" customHeight="1">
      <c r="L9983" s="348"/>
    </row>
    <row r="9984" spans="12:12" ht="20.100000000000001" customHeight="1">
      <c r="L9984" s="348"/>
    </row>
    <row r="9985" spans="12:12" ht="20.100000000000001" customHeight="1">
      <c r="L9985" s="348"/>
    </row>
    <row r="9986" spans="12:12" ht="20.100000000000001" customHeight="1">
      <c r="L9986" s="348"/>
    </row>
    <row r="9987" spans="12:12" ht="20.100000000000001" customHeight="1">
      <c r="L9987" s="348"/>
    </row>
    <row r="9988" spans="12:12" ht="20.100000000000001" customHeight="1">
      <c r="L9988" s="348"/>
    </row>
    <row r="9989" spans="12:12" ht="20.100000000000001" customHeight="1">
      <c r="L9989" s="348"/>
    </row>
    <row r="9990" spans="12:12" ht="20.100000000000001" customHeight="1">
      <c r="L9990" s="348"/>
    </row>
    <row r="9991" spans="12:12" ht="20.100000000000001" customHeight="1">
      <c r="L9991" s="348"/>
    </row>
    <row r="9992" spans="12:12" ht="20.100000000000001" customHeight="1">
      <c r="L9992" s="348"/>
    </row>
    <row r="9993" spans="12:12" ht="20.100000000000001" customHeight="1">
      <c r="L9993" s="348"/>
    </row>
    <row r="9994" spans="12:12" ht="20.100000000000001" customHeight="1">
      <c r="L9994" s="348"/>
    </row>
    <row r="9995" spans="12:12" ht="20.100000000000001" customHeight="1">
      <c r="L9995" s="348"/>
    </row>
    <row r="9996" spans="12:12" ht="20.100000000000001" customHeight="1">
      <c r="L9996" s="348"/>
    </row>
    <row r="9997" spans="12:12" ht="20.100000000000001" customHeight="1">
      <c r="L9997" s="348"/>
    </row>
    <row r="9998" spans="12:12" ht="20.100000000000001" customHeight="1">
      <c r="L9998" s="348"/>
    </row>
    <row r="9999" spans="12:12" ht="20.100000000000001" customHeight="1">
      <c r="L9999" s="348"/>
    </row>
    <row r="10000" spans="12:12" ht="20.100000000000001" customHeight="1">
      <c r="L10000" s="348"/>
    </row>
    <row r="10001" spans="12:12" ht="20.100000000000001" customHeight="1">
      <c r="L10001" s="348"/>
    </row>
    <row r="10002" spans="12:12" ht="20.100000000000001" customHeight="1">
      <c r="L10002" s="348"/>
    </row>
    <row r="10003" spans="12:12" ht="20.100000000000001" customHeight="1">
      <c r="L10003" s="348"/>
    </row>
    <row r="10004" spans="12:12" ht="20.100000000000001" customHeight="1">
      <c r="L10004" s="348"/>
    </row>
    <row r="10005" spans="12:12" ht="20.100000000000001" customHeight="1">
      <c r="L10005" s="348"/>
    </row>
    <row r="10006" spans="12:12" ht="20.100000000000001" customHeight="1">
      <c r="L10006" s="348"/>
    </row>
    <row r="10007" spans="12:12" ht="20.100000000000001" customHeight="1">
      <c r="L10007" s="348"/>
    </row>
    <row r="10008" spans="12:12" ht="20.100000000000001" customHeight="1">
      <c r="L10008" s="348"/>
    </row>
    <row r="10009" spans="12:12" ht="20.100000000000001" customHeight="1">
      <c r="L10009" s="348"/>
    </row>
    <row r="10010" spans="12:12" ht="20.100000000000001" customHeight="1">
      <c r="L10010" s="348"/>
    </row>
    <row r="10011" spans="12:12" ht="20.100000000000001" customHeight="1">
      <c r="L10011" s="348"/>
    </row>
    <row r="10012" spans="12:12" ht="20.100000000000001" customHeight="1">
      <c r="L10012" s="348"/>
    </row>
    <row r="10013" spans="12:12" ht="20.100000000000001" customHeight="1">
      <c r="L10013" s="348"/>
    </row>
    <row r="10014" spans="12:12" ht="20.100000000000001" customHeight="1">
      <c r="L10014" s="348"/>
    </row>
    <row r="10015" spans="12:12" ht="20.100000000000001" customHeight="1">
      <c r="L10015" s="348"/>
    </row>
    <row r="10016" spans="12:12" ht="20.100000000000001" customHeight="1">
      <c r="L10016" s="348"/>
    </row>
    <row r="10017" spans="12:12" ht="20.100000000000001" customHeight="1">
      <c r="L10017" s="348"/>
    </row>
    <row r="10018" spans="12:12" ht="20.100000000000001" customHeight="1">
      <c r="L10018" s="348"/>
    </row>
    <row r="10019" spans="12:12" ht="20.100000000000001" customHeight="1">
      <c r="L10019" s="348"/>
    </row>
    <row r="10020" spans="12:12" ht="20.100000000000001" customHeight="1">
      <c r="L10020" s="348"/>
    </row>
    <row r="10021" spans="12:12" ht="20.100000000000001" customHeight="1">
      <c r="L10021" s="348"/>
    </row>
    <row r="10022" spans="12:12" ht="20.100000000000001" customHeight="1">
      <c r="L10022" s="348"/>
    </row>
    <row r="10023" spans="12:12" ht="20.100000000000001" customHeight="1">
      <c r="L10023" s="348"/>
    </row>
    <row r="10024" spans="12:12" ht="20.100000000000001" customHeight="1">
      <c r="L10024" s="348"/>
    </row>
    <row r="10025" spans="12:12" ht="20.100000000000001" customHeight="1">
      <c r="L10025" s="348"/>
    </row>
    <row r="10026" spans="12:12" ht="20.100000000000001" customHeight="1">
      <c r="L10026" s="348"/>
    </row>
    <row r="10027" spans="12:12" ht="20.100000000000001" customHeight="1">
      <c r="L10027" s="348"/>
    </row>
    <row r="10028" spans="12:12" ht="20.100000000000001" customHeight="1">
      <c r="L10028" s="348"/>
    </row>
    <row r="10029" spans="12:12" ht="20.100000000000001" customHeight="1">
      <c r="L10029" s="348"/>
    </row>
    <row r="10030" spans="12:12" ht="20.100000000000001" customHeight="1">
      <c r="L10030" s="348"/>
    </row>
    <row r="10031" spans="12:12" ht="20.100000000000001" customHeight="1">
      <c r="L10031" s="348"/>
    </row>
    <row r="10032" spans="12:12" ht="20.100000000000001" customHeight="1">
      <c r="L10032" s="348"/>
    </row>
    <row r="10033" spans="12:12" ht="20.100000000000001" customHeight="1">
      <c r="L10033" s="348"/>
    </row>
    <row r="10034" spans="12:12" ht="20.100000000000001" customHeight="1">
      <c r="L10034" s="348"/>
    </row>
    <row r="10035" spans="12:12" ht="20.100000000000001" customHeight="1">
      <c r="L10035" s="348"/>
    </row>
    <row r="10036" spans="12:12" ht="20.100000000000001" customHeight="1">
      <c r="L10036" s="348"/>
    </row>
    <row r="10037" spans="12:12" ht="20.100000000000001" customHeight="1">
      <c r="L10037" s="348"/>
    </row>
    <row r="10038" spans="12:12" ht="20.100000000000001" customHeight="1">
      <c r="L10038" s="348"/>
    </row>
    <row r="10039" spans="12:12" ht="20.100000000000001" customHeight="1">
      <c r="L10039" s="348"/>
    </row>
    <row r="10040" spans="12:12" ht="20.100000000000001" customHeight="1">
      <c r="L10040" s="348"/>
    </row>
    <row r="10041" spans="12:12" ht="20.100000000000001" customHeight="1">
      <c r="L10041" s="348"/>
    </row>
    <row r="10042" spans="12:12" ht="20.100000000000001" customHeight="1">
      <c r="L10042" s="348"/>
    </row>
    <row r="10043" spans="12:12" ht="20.100000000000001" customHeight="1">
      <c r="L10043" s="348"/>
    </row>
    <row r="10044" spans="12:12" ht="20.100000000000001" customHeight="1">
      <c r="L10044" s="348"/>
    </row>
    <row r="10045" spans="12:12" ht="20.100000000000001" customHeight="1">
      <c r="L10045" s="348"/>
    </row>
    <row r="10046" spans="12:12" ht="20.100000000000001" customHeight="1">
      <c r="L10046" s="348"/>
    </row>
    <row r="10047" spans="12:12" ht="20.100000000000001" customHeight="1">
      <c r="L10047" s="348"/>
    </row>
    <row r="10048" spans="12:12" ht="20.100000000000001" customHeight="1">
      <c r="L10048" s="348"/>
    </row>
    <row r="10049" spans="12:12" ht="20.100000000000001" customHeight="1">
      <c r="L10049" s="348"/>
    </row>
    <row r="10050" spans="12:12" ht="20.100000000000001" customHeight="1">
      <c r="L10050" s="348"/>
    </row>
    <row r="10051" spans="12:12" ht="20.100000000000001" customHeight="1">
      <c r="L10051" s="348"/>
    </row>
    <row r="10052" spans="12:12" ht="20.100000000000001" customHeight="1">
      <c r="L10052" s="348"/>
    </row>
    <row r="10053" spans="12:12" ht="20.100000000000001" customHeight="1">
      <c r="L10053" s="348"/>
    </row>
    <row r="10054" spans="12:12" ht="20.100000000000001" customHeight="1">
      <c r="L10054" s="348"/>
    </row>
    <row r="10055" spans="12:12" ht="20.100000000000001" customHeight="1">
      <c r="L10055" s="348"/>
    </row>
    <row r="10056" spans="12:12" ht="20.100000000000001" customHeight="1">
      <c r="L10056" s="348"/>
    </row>
    <row r="10057" spans="12:12" ht="20.100000000000001" customHeight="1">
      <c r="L10057" s="348"/>
    </row>
    <row r="10058" spans="12:12" ht="20.100000000000001" customHeight="1">
      <c r="L10058" s="348"/>
    </row>
    <row r="10059" spans="12:12" ht="20.100000000000001" customHeight="1">
      <c r="L10059" s="348"/>
    </row>
    <row r="10060" spans="12:12" ht="20.100000000000001" customHeight="1">
      <c r="L10060" s="348"/>
    </row>
    <row r="10061" spans="12:12" ht="20.100000000000001" customHeight="1">
      <c r="L10061" s="348"/>
    </row>
    <row r="10062" spans="12:12" ht="20.100000000000001" customHeight="1">
      <c r="L10062" s="348"/>
    </row>
    <row r="10063" spans="12:12" ht="20.100000000000001" customHeight="1">
      <c r="L10063" s="348"/>
    </row>
    <row r="10064" spans="12:12" ht="20.100000000000001" customHeight="1">
      <c r="L10064" s="348"/>
    </row>
    <row r="10065" spans="12:12" ht="20.100000000000001" customHeight="1">
      <c r="L10065" s="348"/>
    </row>
    <row r="10066" spans="12:12" ht="20.100000000000001" customHeight="1">
      <c r="L10066" s="348"/>
    </row>
    <row r="10067" spans="12:12" ht="20.100000000000001" customHeight="1">
      <c r="L10067" s="348"/>
    </row>
    <row r="10068" spans="12:12" ht="20.100000000000001" customHeight="1">
      <c r="L10068" s="348"/>
    </row>
    <row r="10069" spans="12:12" ht="20.100000000000001" customHeight="1">
      <c r="L10069" s="348"/>
    </row>
    <row r="10070" spans="12:12" ht="20.100000000000001" customHeight="1">
      <c r="L10070" s="348"/>
    </row>
    <row r="10071" spans="12:12" ht="20.100000000000001" customHeight="1">
      <c r="L10071" s="348"/>
    </row>
    <row r="10072" spans="12:12" ht="20.100000000000001" customHeight="1">
      <c r="L10072" s="348"/>
    </row>
    <row r="10073" spans="12:12" ht="20.100000000000001" customHeight="1">
      <c r="L10073" s="348"/>
    </row>
    <row r="10074" spans="12:12" ht="20.100000000000001" customHeight="1">
      <c r="L10074" s="348"/>
    </row>
    <row r="10075" spans="12:12" ht="20.100000000000001" customHeight="1">
      <c r="L10075" s="348"/>
    </row>
    <row r="10076" spans="12:12" ht="20.100000000000001" customHeight="1">
      <c r="L10076" s="348"/>
    </row>
    <row r="10077" spans="12:12" ht="20.100000000000001" customHeight="1">
      <c r="L10077" s="348"/>
    </row>
    <row r="10078" spans="12:12" ht="20.100000000000001" customHeight="1">
      <c r="L10078" s="348"/>
    </row>
    <row r="10079" spans="12:12" ht="20.100000000000001" customHeight="1">
      <c r="L10079" s="348"/>
    </row>
    <row r="10080" spans="12:12" ht="20.100000000000001" customHeight="1">
      <c r="L10080" s="348"/>
    </row>
    <row r="10081" spans="12:12" ht="20.100000000000001" customHeight="1">
      <c r="L10081" s="348"/>
    </row>
    <row r="10082" spans="12:12" ht="20.100000000000001" customHeight="1">
      <c r="L10082" s="348"/>
    </row>
    <row r="10083" spans="12:12" ht="20.100000000000001" customHeight="1">
      <c r="L10083" s="348"/>
    </row>
    <row r="10084" spans="12:12" ht="20.100000000000001" customHeight="1">
      <c r="L10084" s="348"/>
    </row>
    <row r="10085" spans="12:12" ht="20.100000000000001" customHeight="1">
      <c r="L10085" s="348"/>
    </row>
    <row r="10086" spans="12:12" ht="20.100000000000001" customHeight="1">
      <c r="L10086" s="348"/>
    </row>
    <row r="10087" spans="12:12" ht="20.100000000000001" customHeight="1">
      <c r="L10087" s="348"/>
    </row>
    <row r="10088" spans="12:12" ht="20.100000000000001" customHeight="1">
      <c r="L10088" s="348"/>
    </row>
    <row r="10089" spans="12:12" ht="20.100000000000001" customHeight="1">
      <c r="L10089" s="348"/>
    </row>
    <row r="10090" spans="12:12" ht="20.100000000000001" customHeight="1">
      <c r="L10090" s="348"/>
    </row>
    <row r="10091" spans="12:12" ht="20.100000000000001" customHeight="1">
      <c r="L10091" s="348"/>
    </row>
    <row r="10092" spans="12:12" ht="20.100000000000001" customHeight="1">
      <c r="L10092" s="348"/>
    </row>
    <row r="10093" spans="12:12" ht="20.100000000000001" customHeight="1">
      <c r="L10093" s="348"/>
    </row>
    <row r="10094" spans="12:12" ht="20.100000000000001" customHeight="1">
      <c r="L10094" s="348"/>
    </row>
    <row r="10095" spans="12:12" ht="20.100000000000001" customHeight="1">
      <c r="L10095" s="348"/>
    </row>
    <row r="10096" spans="12:12" ht="20.100000000000001" customHeight="1">
      <c r="L10096" s="348"/>
    </row>
    <row r="10097" spans="12:12" ht="20.100000000000001" customHeight="1">
      <c r="L10097" s="348"/>
    </row>
    <row r="10098" spans="12:12" ht="20.100000000000001" customHeight="1">
      <c r="L10098" s="348"/>
    </row>
    <row r="10099" spans="12:12" ht="20.100000000000001" customHeight="1">
      <c r="L10099" s="348"/>
    </row>
    <row r="10100" spans="12:12" ht="20.100000000000001" customHeight="1">
      <c r="L10100" s="348"/>
    </row>
    <row r="10101" spans="12:12" ht="20.100000000000001" customHeight="1">
      <c r="L10101" s="348"/>
    </row>
    <row r="10102" spans="12:12" ht="20.100000000000001" customHeight="1">
      <c r="L10102" s="348"/>
    </row>
    <row r="10103" spans="12:12" ht="20.100000000000001" customHeight="1">
      <c r="L10103" s="348"/>
    </row>
    <row r="10104" spans="12:12" ht="20.100000000000001" customHeight="1">
      <c r="L10104" s="348"/>
    </row>
    <row r="10105" spans="12:12" ht="20.100000000000001" customHeight="1">
      <c r="L10105" s="348"/>
    </row>
    <row r="10106" spans="12:12" ht="20.100000000000001" customHeight="1">
      <c r="L10106" s="348"/>
    </row>
    <row r="10107" spans="12:12" ht="20.100000000000001" customHeight="1">
      <c r="L10107" s="348"/>
    </row>
    <row r="10108" spans="12:12" ht="20.100000000000001" customHeight="1">
      <c r="L10108" s="348"/>
    </row>
    <row r="10109" spans="12:12" ht="20.100000000000001" customHeight="1">
      <c r="L10109" s="348"/>
    </row>
    <row r="10110" spans="12:12" ht="20.100000000000001" customHeight="1">
      <c r="L10110" s="348"/>
    </row>
    <row r="10111" spans="12:12" ht="20.100000000000001" customHeight="1">
      <c r="L10111" s="348"/>
    </row>
    <row r="10112" spans="12:12" ht="20.100000000000001" customHeight="1">
      <c r="L10112" s="348"/>
    </row>
    <row r="10113" spans="12:12" ht="20.100000000000001" customHeight="1">
      <c r="L10113" s="348"/>
    </row>
    <row r="10114" spans="12:12" ht="20.100000000000001" customHeight="1">
      <c r="L10114" s="348"/>
    </row>
    <row r="10115" spans="12:12" ht="20.100000000000001" customHeight="1">
      <c r="L10115" s="348"/>
    </row>
    <row r="10116" spans="12:12" ht="20.100000000000001" customHeight="1">
      <c r="L10116" s="348"/>
    </row>
    <row r="10117" spans="12:12" ht="20.100000000000001" customHeight="1">
      <c r="L10117" s="348"/>
    </row>
    <row r="10118" spans="12:12" ht="20.100000000000001" customHeight="1">
      <c r="L10118" s="348"/>
    </row>
    <row r="10119" spans="12:12" ht="20.100000000000001" customHeight="1">
      <c r="L10119" s="348"/>
    </row>
    <row r="10120" spans="12:12" ht="20.100000000000001" customHeight="1">
      <c r="L10120" s="348"/>
    </row>
    <row r="10121" spans="12:12" ht="20.100000000000001" customHeight="1">
      <c r="L10121" s="348"/>
    </row>
    <row r="10122" spans="12:12" ht="20.100000000000001" customHeight="1">
      <c r="L10122" s="348"/>
    </row>
    <row r="10123" spans="12:12" ht="20.100000000000001" customHeight="1">
      <c r="L10123" s="348"/>
    </row>
    <row r="10124" spans="12:12" ht="20.100000000000001" customHeight="1">
      <c r="L10124" s="348"/>
    </row>
    <row r="10125" spans="12:12" ht="20.100000000000001" customHeight="1">
      <c r="L10125" s="348"/>
    </row>
    <row r="10126" spans="12:12" ht="20.100000000000001" customHeight="1">
      <c r="L10126" s="348"/>
    </row>
    <row r="10127" spans="12:12" ht="20.100000000000001" customHeight="1">
      <c r="L10127" s="348"/>
    </row>
    <row r="10128" spans="12:12" ht="20.100000000000001" customHeight="1">
      <c r="L10128" s="348"/>
    </row>
    <row r="10129" spans="12:12" ht="20.100000000000001" customHeight="1">
      <c r="L10129" s="348"/>
    </row>
    <row r="10130" spans="12:12" ht="20.100000000000001" customHeight="1">
      <c r="L10130" s="348"/>
    </row>
    <row r="10131" spans="12:12" ht="20.100000000000001" customHeight="1">
      <c r="L10131" s="348"/>
    </row>
    <row r="10132" spans="12:12" ht="20.100000000000001" customHeight="1">
      <c r="L10132" s="348"/>
    </row>
    <row r="10133" spans="12:12" ht="20.100000000000001" customHeight="1">
      <c r="L10133" s="348"/>
    </row>
    <row r="10134" spans="12:12" ht="20.100000000000001" customHeight="1">
      <c r="L10134" s="348"/>
    </row>
    <row r="10135" spans="12:12" ht="20.100000000000001" customHeight="1">
      <c r="L10135" s="348"/>
    </row>
    <row r="10136" spans="12:12" ht="20.100000000000001" customHeight="1">
      <c r="L10136" s="348"/>
    </row>
    <row r="10137" spans="12:12" ht="20.100000000000001" customHeight="1">
      <c r="L10137" s="348"/>
    </row>
    <row r="10138" spans="12:12" ht="20.100000000000001" customHeight="1">
      <c r="L10138" s="348"/>
    </row>
    <row r="10139" spans="12:12" ht="20.100000000000001" customHeight="1">
      <c r="L10139" s="348"/>
    </row>
    <row r="10140" spans="12:12" ht="20.100000000000001" customHeight="1">
      <c r="L10140" s="348"/>
    </row>
    <row r="10141" spans="12:12" ht="20.100000000000001" customHeight="1">
      <c r="L10141" s="348"/>
    </row>
    <row r="10142" spans="12:12" ht="20.100000000000001" customHeight="1">
      <c r="L10142" s="348"/>
    </row>
    <row r="10143" spans="12:12" ht="20.100000000000001" customHeight="1">
      <c r="L10143" s="348"/>
    </row>
    <row r="10144" spans="12:12" ht="20.100000000000001" customHeight="1">
      <c r="L10144" s="348"/>
    </row>
    <row r="10145" spans="12:12" ht="20.100000000000001" customHeight="1">
      <c r="L10145" s="348"/>
    </row>
    <row r="10146" spans="12:12" ht="20.100000000000001" customHeight="1">
      <c r="L10146" s="348"/>
    </row>
    <row r="10147" spans="12:12" ht="20.100000000000001" customHeight="1">
      <c r="L10147" s="348"/>
    </row>
    <row r="10148" spans="12:12" ht="20.100000000000001" customHeight="1">
      <c r="L10148" s="348"/>
    </row>
    <row r="10149" spans="12:12" ht="20.100000000000001" customHeight="1">
      <c r="L10149" s="348"/>
    </row>
    <row r="10150" spans="12:12" ht="20.100000000000001" customHeight="1">
      <c r="L10150" s="348"/>
    </row>
    <row r="10151" spans="12:12" ht="20.100000000000001" customHeight="1">
      <c r="L10151" s="348"/>
    </row>
    <row r="10152" spans="12:12" ht="20.100000000000001" customHeight="1">
      <c r="L10152" s="348"/>
    </row>
    <row r="10153" spans="12:12" ht="20.100000000000001" customHeight="1">
      <c r="L10153" s="348"/>
    </row>
    <row r="10154" spans="12:12" ht="20.100000000000001" customHeight="1">
      <c r="L10154" s="348"/>
    </row>
    <row r="10155" spans="12:12" ht="20.100000000000001" customHeight="1">
      <c r="L10155" s="348"/>
    </row>
    <row r="10156" spans="12:12" ht="20.100000000000001" customHeight="1">
      <c r="L10156" s="348"/>
    </row>
    <row r="10157" spans="12:12" ht="20.100000000000001" customHeight="1">
      <c r="L10157" s="348"/>
    </row>
    <row r="10158" spans="12:12" ht="20.100000000000001" customHeight="1">
      <c r="L10158" s="348"/>
    </row>
    <row r="10159" spans="12:12" ht="20.100000000000001" customHeight="1">
      <c r="L10159" s="348"/>
    </row>
    <row r="10160" spans="12:12" ht="20.100000000000001" customHeight="1">
      <c r="L10160" s="348"/>
    </row>
    <row r="10161" spans="12:12" ht="20.100000000000001" customHeight="1">
      <c r="L10161" s="348"/>
    </row>
    <row r="10162" spans="12:12" ht="20.100000000000001" customHeight="1">
      <c r="L10162" s="348"/>
    </row>
    <row r="10163" spans="12:12" ht="20.100000000000001" customHeight="1">
      <c r="L10163" s="348"/>
    </row>
    <row r="10164" spans="12:12" ht="20.100000000000001" customHeight="1">
      <c r="L10164" s="348"/>
    </row>
    <row r="10165" spans="12:12" ht="20.100000000000001" customHeight="1">
      <c r="L10165" s="348"/>
    </row>
    <row r="10166" spans="12:12" ht="20.100000000000001" customHeight="1">
      <c r="L10166" s="348"/>
    </row>
    <row r="10167" spans="12:12" ht="20.100000000000001" customHeight="1">
      <c r="L10167" s="348"/>
    </row>
    <row r="10168" spans="12:12" ht="20.100000000000001" customHeight="1">
      <c r="L10168" s="348"/>
    </row>
    <row r="10169" spans="12:12" ht="20.100000000000001" customHeight="1">
      <c r="L10169" s="348"/>
    </row>
    <row r="10170" spans="12:12" ht="20.100000000000001" customHeight="1">
      <c r="L10170" s="348"/>
    </row>
    <row r="10171" spans="12:12" ht="20.100000000000001" customHeight="1">
      <c r="L10171" s="348"/>
    </row>
    <row r="10172" spans="12:12" ht="20.100000000000001" customHeight="1">
      <c r="L10172" s="348"/>
    </row>
    <row r="10173" spans="12:12" ht="20.100000000000001" customHeight="1">
      <c r="L10173" s="348"/>
    </row>
    <row r="10174" spans="12:12" ht="20.100000000000001" customHeight="1">
      <c r="L10174" s="348"/>
    </row>
    <row r="10175" spans="12:12" ht="20.100000000000001" customHeight="1">
      <c r="L10175" s="348"/>
    </row>
    <row r="10176" spans="12:12" ht="20.100000000000001" customHeight="1">
      <c r="L10176" s="348"/>
    </row>
    <row r="10177" spans="12:12" ht="20.100000000000001" customHeight="1">
      <c r="L10177" s="348"/>
    </row>
    <row r="10178" spans="12:12" ht="20.100000000000001" customHeight="1">
      <c r="L10178" s="348"/>
    </row>
    <row r="10179" spans="12:12" ht="20.100000000000001" customHeight="1">
      <c r="L10179" s="348"/>
    </row>
    <row r="10180" spans="12:12" ht="20.100000000000001" customHeight="1">
      <c r="L10180" s="348"/>
    </row>
    <row r="10181" spans="12:12" ht="20.100000000000001" customHeight="1">
      <c r="L10181" s="348"/>
    </row>
    <row r="10182" spans="12:12" ht="20.100000000000001" customHeight="1">
      <c r="L10182" s="348"/>
    </row>
    <row r="10183" spans="12:12" ht="20.100000000000001" customHeight="1">
      <c r="L10183" s="348"/>
    </row>
    <row r="10184" spans="12:12" ht="20.100000000000001" customHeight="1">
      <c r="L10184" s="348"/>
    </row>
    <row r="10185" spans="12:12" ht="20.100000000000001" customHeight="1">
      <c r="L10185" s="348"/>
    </row>
    <row r="10186" spans="12:12" ht="20.100000000000001" customHeight="1">
      <c r="L10186" s="348"/>
    </row>
    <row r="10187" spans="12:12" ht="20.100000000000001" customHeight="1">
      <c r="L10187" s="348"/>
    </row>
    <row r="10188" spans="12:12" ht="20.100000000000001" customHeight="1">
      <c r="L10188" s="348"/>
    </row>
    <row r="10189" spans="12:12" ht="20.100000000000001" customHeight="1">
      <c r="L10189" s="348"/>
    </row>
    <row r="10190" spans="12:12" ht="20.100000000000001" customHeight="1">
      <c r="L10190" s="348"/>
    </row>
    <row r="10191" spans="12:12" ht="20.100000000000001" customHeight="1">
      <c r="L10191" s="348"/>
    </row>
    <row r="10192" spans="12:12" ht="20.100000000000001" customHeight="1">
      <c r="L10192" s="348"/>
    </row>
    <row r="10193" spans="12:12" ht="20.100000000000001" customHeight="1">
      <c r="L10193" s="348"/>
    </row>
    <row r="10194" spans="12:12" ht="20.100000000000001" customHeight="1">
      <c r="L10194" s="348"/>
    </row>
    <row r="10195" spans="12:12" ht="20.100000000000001" customHeight="1">
      <c r="L10195" s="348"/>
    </row>
    <row r="10196" spans="12:12" ht="20.100000000000001" customHeight="1">
      <c r="L10196" s="348"/>
    </row>
    <row r="10197" spans="12:12" ht="20.100000000000001" customHeight="1">
      <c r="L10197" s="348"/>
    </row>
    <row r="10198" spans="12:12" ht="20.100000000000001" customHeight="1">
      <c r="L10198" s="348"/>
    </row>
    <row r="10199" spans="12:12" ht="20.100000000000001" customHeight="1">
      <c r="L10199" s="348"/>
    </row>
    <row r="10200" spans="12:12" ht="20.100000000000001" customHeight="1">
      <c r="L10200" s="348"/>
    </row>
    <row r="10201" spans="12:12" ht="20.100000000000001" customHeight="1">
      <c r="L10201" s="348"/>
    </row>
    <row r="10202" spans="12:12" ht="20.100000000000001" customHeight="1">
      <c r="L10202" s="348"/>
    </row>
    <row r="10203" spans="12:12" ht="20.100000000000001" customHeight="1">
      <c r="L10203" s="348"/>
    </row>
    <row r="10204" spans="12:12" ht="20.100000000000001" customHeight="1">
      <c r="L10204" s="348"/>
    </row>
    <row r="10205" spans="12:12" ht="20.100000000000001" customHeight="1">
      <c r="L10205" s="348"/>
    </row>
    <row r="10206" spans="12:12" ht="20.100000000000001" customHeight="1">
      <c r="L10206" s="348"/>
    </row>
    <row r="10207" spans="12:12" ht="20.100000000000001" customHeight="1">
      <c r="L10207" s="348"/>
    </row>
    <row r="10208" spans="12:12" ht="20.100000000000001" customHeight="1">
      <c r="L10208" s="348"/>
    </row>
    <row r="10209" spans="12:12" ht="20.100000000000001" customHeight="1">
      <c r="L10209" s="348"/>
    </row>
    <row r="10210" spans="12:12" ht="20.100000000000001" customHeight="1">
      <c r="L10210" s="348"/>
    </row>
    <row r="10211" spans="12:12" ht="20.100000000000001" customHeight="1">
      <c r="L10211" s="348"/>
    </row>
    <row r="10212" spans="12:12" ht="20.100000000000001" customHeight="1">
      <c r="L10212" s="348"/>
    </row>
    <row r="10213" spans="12:12" ht="20.100000000000001" customHeight="1">
      <c r="L10213" s="348"/>
    </row>
    <row r="10214" spans="12:12" ht="20.100000000000001" customHeight="1">
      <c r="L10214" s="348"/>
    </row>
    <row r="10215" spans="12:12" ht="20.100000000000001" customHeight="1">
      <c r="L10215" s="348"/>
    </row>
    <row r="10216" spans="12:12" ht="20.100000000000001" customHeight="1">
      <c r="L10216" s="348"/>
    </row>
    <row r="10217" spans="12:12" ht="20.100000000000001" customHeight="1">
      <c r="L10217" s="348"/>
    </row>
    <row r="10218" spans="12:12" ht="20.100000000000001" customHeight="1">
      <c r="L10218" s="348"/>
    </row>
    <row r="10219" spans="12:12" ht="20.100000000000001" customHeight="1">
      <c r="L10219" s="348"/>
    </row>
    <row r="10220" spans="12:12" ht="20.100000000000001" customHeight="1">
      <c r="L10220" s="348"/>
    </row>
    <row r="10221" spans="12:12" ht="20.100000000000001" customHeight="1">
      <c r="L10221" s="348"/>
    </row>
    <row r="10222" spans="12:12" ht="20.100000000000001" customHeight="1">
      <c r="L10222" s="348"/>
    </row>
    <row r="10223" spans="12:12" ht="20.100000000000001" customHeight="1">
      <c r="L10223" s="348"/>
    </row>
    <row r="10224" spans="12:12" ht="20.100000000000001" customHeight="1">
      <c r="L10224" s="348"/>
    </row>
    <row r="10225" spans="12:12" ht="20.100000000000001" customHeight="1">
      <c r="L10225" s="348"/>
    </row>
    <row r="10226" spans="12:12" ht="20.100000000000001" customHeight="1">
      <c r="L10226" s="348"/>
    </row>
    <row r="10227" spans="12:12" ht="20.100000000000001" customHeight="1">
      <c r="L10227" s="348"/>
    </row>
    <row r="10228" spans="12:12" ht="20.100000000000001" customHeight="1">
      <c r="L10228" s="348"/>
    </row>
    <row r="10229" spans="12:12" ht="20.100000000000001" customHeight="1">
      <c r="L10229" s="348"/>
    </row>
    <row r="10230" spans="12:12" ht="20.100000000000001" customHeight="1">
      <c r="L10230" s="348"/>
    </row>
    <row r="10231" spans="12:12" ht="20.100000000000001" customHeight="1">
      <c r="L10231" s="348"/>
    </row>
    <row r="10232" spans="12:12" ht="20.100000000000001" customHeight="1">
      <c r="L10232" s="348"/>
    </row>
    <row r="10233" spans="12:12" ht="20.100000000000001" customHeight="1">
      <c r="L10233" s="348"/>
    </row>
    <row r="10234" spans="12:12" ht="20.100000000000001" customHeight="1">
      <c r="L10234" s="348"/>
    </row>
    <row r="10235" spans="12:12" ht="20.100000000000001" customHeight="1">
      <c r="L10235" s="348"/>
    </row>
    <row r="10236" spans="12:12" ht="20.100000000000001" customHeight="1">
      <c r="L10236" s="348"/>
    </row>
    <row r="10237" spans="12:12" ht="20.100000000000001" customHeight="1">
      <c r="L10237" s="348"/>
    </row>
    <row r="10238" spans="12:12" ht="20.100000000000001" customHeight="1">
      <c r="L10238" s="348"/>
    </row>
    <row r="10239" spans="12:12" ht="20.100000000000001" customHeight="1">
      <c r="L10239" s="348"/>
    </row>
    <row r="10240" spans="12:12" ht="20.100000000000001" customHeight="1">
      <c r="L10240" s="348"/>
    </row>
    <row r="10241" spans="12:12" ht="20.100000000000001" customHeight="1">
      <c r="L10241" s="348"/>
    </row>
    <row r="10242" spans="12:12" ht="20.100000000000001" customHeight="1">
      <c r="L10242" s="348"/>
    </row>
    <row r="10243" spans="12:12" ht="20.100000000000001" customHeight="1">
      <c r="L10243" s="348"/>
    </row>
    <row r="10244" spans="12:12" ht="20.100000000000001" customHeight="1">
      <c r="L10244" s="348"/>
    </row>
    <row r="10245" spans="12:12" ht="20.100000000000001" customHeight="1">
      <c r="L10245" s="348"/>
    </row>
    <row r="10246" spans="12:12" ht="20.100000000000001" customHeight="1">
      <c r="L10246" s="348"/>
    </row>
    <row r="10247" spans="12:12" ht="20.100000000000001" customHeight="1">
      <c r="L10247" s="348"/>
    </row>
    <row r="10248" spans="12:12" ht="20.100000000000001" customHeight="1">
      <c r="L10248" s="348"/>
    </row>
    <row r="10249" spans="12:12" ht="20.100000000000001" customHeight="1">
      <c r="L10249" s="348"/>
    </row>
    <row r="10250" spans="12:12" ht="20.100000000000001" customHeight="1">
      <c r="L10250" s="348"/>
    </row>
    <row r="10251" spans="12:12" ht="20.100000000000001" customHeight="1">
      <c r="L10251" s="348"/>
    </row>
    <row r="10252" spans="12:12" ht="20.100000000000001" customHeight="1">
      <c r="L10252" s="348"/>
    </row>
    <row r="10253" spans="12:12" ht="20.100000000000001" customHeight="1">
      <c r="L10253" s="348"/>
    </row>
    <row r="10254" spans="12:12" ht="20.100000000000001" customHeight="1">
      <c r="L10254" s="348"/>
    </row>
    <row r="10255" spans="12:12" ht="20.100000000000001" customHeight="1">
      <c r="L10255" s="348"/>
    </row>
    <row r="10256" spans="12:12" ht="20.100000000000001" customHeight="1">
      <c r="L10256" s="348"/>
    </row>
    <row r="10257" spans="12:12" ht="20.100000000000001" customHeight="1">
      <c r="L10257" s="348"/>
    </row>
    <row r="10258" spans="12:12" ht="20.100000000000001" customHeight="1">
      <c r="L10258" s="348"/>
    </row>
    <row r="10259" spans="12:12" ht="20.100000000000001" customHeight="1">
      <c r="L10259" s="348"/>
    </row>
    <row r="10260" spans="12:12" ht="20.100000000000001" customHeight="1">
      <c r="L10260" s="348"/>
    </row>
    <row r="10261" spans="12:12" ht="20.100000000000001" customHeight="1">
      <c r="L10261" s="348"/>
    </row>
    <row r="10262" spans="12:12" ht="20.100000000000001" customHeight="1">
      <c r="L10262" s="348"/>
    </row>
    <row r="10263" spans="12:12" ht="20.100000000000001" customHeight="1">
      <c r="L10263" s="348"/>
    </row>
    <row r="10264" spans="12:12" ht="20.100000000000001" customHeight="1">
      <c r="L10264" s="348"/>
    </row>
    <row r="10265" spans="12:12" ht="20.100000000000001" customHeight="1">
      <c r="L10265" s="348"/>
    </row>
    <row r="10266" spans="12:12" ht="20.100000000000001" customHeight="1">
      <c r="L10266" s="348"/>
    </row>
    <row r="10267" spans="12:12" ht="20.100000000000001" customHeight="1">
      <c r="L10267" s="348"/>
    </row>
    <row r="10268" spans="12:12" ht="20.100000000000001" customHeight="1">
      <c r="L10268" s="348"/>
    </row>
    <row r="10269" spans="12:12" ht="20.100000000000001" customHeight="1">
      <c r="L10269" s="348"/>
    </row>
    <row r="10270" spans="12:12" ht="20.100000000000001" customHeight="1">
      <c r="L10270" s="348"/>
    </row>
    <row r="10271" spans="12:12" ht="20.100000000000001" customHeight="1">
      <c r="L10271" s="348"/>
    </row>
    <row r="10272" spans="12:12" ht="20.100000000000001" customHeight="1">
      <c r="L10272" s="348"/>
    </row>
    <row r="10273" spans="12:12" ht="20.100000000000001" customHeight="1">
      <c r="L10273" s="348"/>
    </row>
    <row r="10274" spans="12:12" ht="20.100000000000001" customHeight="1">
      <c r="L10274" s="348"/>
    </row>
    <row r="10275" spans="12:12" ht="20.100000000000001" customHeight="1">
      <c r="L10275" s="348"/>
    </row>
    <row r="10276" spans="12:12" ht="20.100000000000001" customHeight="1">
      <c r="L10276" s="348"/>
    </row>
    <row r="10277" spans="12:12" ht="20.100000000000001" customHeight="1">
      <c r="L10277" s="348"/>
    </row>
    <row r="10278" spans="12:12" ht="20.100000000000001" customHeight="1">
      <c r="L10278" s="348"/>
    </row>
    <row r="10279" spans="12:12" ht="20.100000000000001" customHeight="1">
      <c r="L10279" s="348"/>
    </row>
    <row r="10280" spans="12:12" ht="20.100000000000001" customHeight="1">
      <c r="L10280" s="348"/>
    </row>
    <row r="10281" spans="12:12" ht="20.100000000000001" customHeight="1">
      <c r="L10281" s="348"/>
    </row>
    <row r="10282" spans="12:12" ht="20.100000000000001" customHeight="1">
      <c r="L10282" s="348"/>
    </row>
    <row r="10283" spans="12:12" ht="20.100000000000001" customHeight="1">
      <c r="L10283" s="348"/>
    </row>
    <row r="10284" spans="12:12" ht="20.100000000000001" customHeight="1">
      <c r="L10284" s="348"/>
    </row>
    <row r="10285" spans="12:12" ht="20.100000000000001" customHeight="1">
      <c r="L10285" s="348"/>
    </row>
    <row r="10286" spans="12:12" ht="20.100000000000001" customHeight="1">
      <c r="L10286" s="348"/>
    </row>
    <row r="10287" spans="12:12" ht="20.100000000000001" customHeight="1">
      <c r="L10287" s="348"/>
    </row>
    <row r="10288" spans="12:12" ht="20.100000000000001" customHeight="1">
      <c r="L10288" s="348"/>
    </row>
    <row r="10289" spans="12:12" ht="20.100000000000001" customHeight="1">
      <c r="L10289" s="348"/>
    </row>
    <row r="10290" spans="12:12" ht="20.100000000000001" customHeight="1">
      <c r="L10290" s="348"/>
    </row>
    <row r="10291" spans="12:12" ht="20.100000000000001" customHeight="1">
      <c r="L10291" s="348"/>
    </row>
    <row r="10292" spans="12:12" ht="20.100000000000001" customHeight="1">
      <c r="L10292" s="348"/>
    </row>
    <row r="10293" spans="12:12" ht="20.100000000000001" customHeight="1">
      <c r="L10293" s="348"/>
    </row>
    <row r="10294" spans="12:12" ht="20.100000000000001" customHeight="1">
      <c r="L10294" s="348"/>
    </row>
    <row r="10295" spans="12:12" ht="20.100000000000001" customHeight="1">
      <c r="L10295" s="348"/>
    </row>
    <row r="10296" spans="12:12" ht="20.100000000000001" customHeight="1">
      <c r="L10296" s="348"/>
    </row>
    <row r="10297" spans="12:12" ht="20.100000000000001" customHeight="1">
      <c r="L10297" s="348"/>
    </row>
    <row r="10298" spans="12:12" ht="20.100000000000001" customHeight="1">
      <c r="L10298" s="348"/>
    </row>
    <row r="10299" spans="12:12" ht="20.100000000000001" customHeight="1">
      <c r="L10299" s="348"/>
    </row>
    <row r="10300" spans="12:12" ht="20.100000000000001" customHeight="1">
      <c r="L10300" s="348"/>
    </row>
    <row r="10301" spans="12:12" ht="20.100000000000001" customHeight="1">
      <c r="L10301" s="348"/>
    </row>
    <row r="10302" spans="12:12" ht="20.100000000000001" customHeight="1">
      <c r="L10302" s="348"/>
    </row>
    <row r="10303" spans="12:12" ht="20.100000000000001" customHeight="1">
      <c r="L10303" s="348"/>
    </row>
    <row r="10304" spans="12:12" ht="20.100000000000001" customHeight="1">
      <c r="L10304" s="348"/>
    </row>
    <row r="10305" spans="12:12" ht="20.100000000000001" customHeight="1">
      <c r="L10305" s="348"/>
    </row>
    <row r="10306" spans="12:12" ht="20.100000000000001" customHeight="1">
      <c r="L10306" s="348"/>
    </row>
    <row r="10307" spans="12:12" ht="20.100000000000001" customHeight="1">
      <c r="L10307" s="348"/>
    </row>
    <row r="10308" spans="12:12" ht="20.100000000000001" customHeight="1">
      <c r="L10308" s="348"/>
    </row>
    <row r="10309" spans="12:12" ht="20.100000000000001" customHeight="1">
      <c r="L10309" s="348"/>
    </row>
    <row r="10310" spans="12:12" ht="20.100000000000001" customHeight="1">
      <c r="L10310" s="348"/>
    </row>
    <row r="10311" spans="12:12" ht="20.100000000000001" customHeight="1">
      <c r="L10311" s="348"/>
    </row>
    <row r="10312" spans="12:12" ht="20.100000000000001" customHeight="1">
      <c r="L10312" s="348"/>
    </row>
    <row r="10313" spans="12:12" ht="20.100000000000001" customHeight="1">
      <c r="L10313" s="348"/>
    </row>
    <row r="10314" spans="12:12" ht="20.100000000000001" customHeight="1">
      <c r="L10314" s="348"/>
    </row>
    <row r="10315" spans="12:12" ht="20.100000000000001" customHeight="1">
      <c r="L10315" s="348"/>
    </row>
    <row r="10316" spans="12:12" ht="20.100000000000001" customHeight="1">
      <c r="L10316" s="348"/>
    </row>
    <row r="10317" spans="12:12" ht="20.100000000000001" customHeight="1">
      <c r="L10317" s="348"/>
    </row>
    <row r="10318" spans="12:12" ht="20.100000000000001" customHeight="1">
      <c r="L10318" s="348"/>
    </row>
    <row r="10319" spans="12:12" ht="20.100000000000001" customHeight="1">
      <c r="L10319" s="348"/>
    </row>
    <row r="10320" spans="12:12" ht="20.100000000000001" customHeight="1">
      <c r="L10320" s="348"/>
    </row>
    <row r="10321" spans="12:12" ht="20.100000000000001" customHeight="1">
      <c r="L10321" s="348"/>
    </row>
    <row r="10322" spans="12:12" ht="20.100000000000001" customHeight="1">
      <c r="L10322" s="348"/>
    </row>
    <row r="10323" spans="12:12" ht="20.100000000000001" customHeight="1">
      <c r="L10323" s="348"/>
    </row>
    <row r="10324" spans="12:12" ht="20.100000000000001" customHeight="1">
      <c r="L10324" s="348"/>
    </row>
    <row r="10325" spans="12:12" ht="20.100000000000001" customHeight="1">
      <c r="L10325" s="348"/>
    </row>
    <row r="10326" spans="12:12" ht="20.100000000000001" customHeight="1">
      <c r="L10326" s="348"/>
    </row>
    <row r="10327" spans="12:12" ht="20.100000000000001" customHeight="1">
      <c r="L10327" s="348"/>
    </row>
    <row r="10328" spans="12:12" ht="20.100000000000001" customHeight="1">
      <c r="L10328" s="348"/>
    </row>
    <row r="10329" spans="12:12" ht="20.100000000000001" customHeight="1">
      <c r="L10329" s="348"/>
    </row>
    <row r="10330" spans="12:12" ht="20.100000000000001" customHeight="1">
      <c r="L10330" s="348"/>
    </row>
    <row r="10331" spans="12:12" ht="20.100000000000001" customHeight="1">
      <c r="L10331" s="348"/>
    </row>
    <row r="10332" spans="12:12" ht="20.100000000000001" customHeight="1">
      <c r="L10332" s="348"/>
    </row>
    <row r="10333" spans="12:12" ht="20.100000000000001" customHeight="1">
      <c r="L10333" s="348"/>
    </row>
    <row r="10334" spans="12:12" ht="20.100000000000001" customHeight="1">
      <c r="L10334" s="348"/>
    </row>
    <row r="10335" spans="12:12" ht="20.100000000000001" customHeight="1">
      <c r="L10335" s="348"/>
    </row>
    <row r="10336" spans="12:12" ht="20.100000000000001" customHeight="1">
      <c r="L10336" s="348"/>
    </row>
    <row r="10337" spans="12:12" ht="20.100000000000001" customHeight="1">
      <c r="L10337" s="348"/>
    </row>
    <row r="10338" spans="12:12" ht="20.100000000000001" customHeight="1">
      <c r="L10338" s="348"/>
    </row>
    <row r="10339" spans="12:12" ht="20.100000000000001" customHeight="1">
      <c r="L10339" s="348"/>
    </row>
    <row r="10340" spans="12:12" ht="20.100000000000001" customHeight="1">
      <c r="L10340" s="348"/>
    </row>
    <row r="10341" spans="12:12" ht="20.100000000000001" customHeight="1">
      <c r="L10341" s="348"/>
    </row>
    <row r="10342" spans="12:12" ht="20.100000000000001" customHeight="1">
      <c r="L10342" s="348"/>
    </row>
    <row r="10343" spans="12:12" ht="20.100000000000001" customHeight="1">
      <c r="L10343" s="348"/>
    </row>
    <row r="10344" spans="12:12" ht="20.100000000000001" customHeight="1">
      <c r="L10344" s="348"/>
    </row>
    <row r="10345" spans="12:12" ht="20.100000000000001" customHeight="1">
      <c r="L10345" s="348"/>
    </row>
    <row r="10346" spans="12:12" ht="20.100000000000001" customHeight="1">
      <c r="L10346" s="348"/>
    </row>
    <row r="10347" spans="12:12" ht="20.100000000000001" customHeight="1">
      <c r="L10347" s="348"/>
    </row>
    <row r="10348" spans="12:12" ht="20.100000000000001" customHeight="1">
      <c r="L10348" s="348"/>
    </row>
    <row r="10349" spans="12:12" ht="20.100000000000001" customHeight="1">
      <c r="L10349" s="348"/>
    </row>
    <row r="10350" spans="12:12" ht="20.100000000000001" customHeight="1">
      <c r="L10350" s="348"/>
    </row>
    <row r="10351" spans="12:12" ht="20.100000000000001" customHeight="1">
      <c r="L10351" s="348"/>
    </row>
    <row r="10352" spans="12:12" ht="20.100000000000001" customHeight="1">
      <c r="L10352" s="348"/>
    </row>
    <row r="10353" spans="12:12" ht="20.100000000000001" customHeight="1">
      <c r="L10353" s="348"/>
    </row>
    <row r="10354" spans="12:12" ht="20.100000000000001" customHeight="1">
      <c r="L10354" s="348"/>
    </row>
    <row r="10355" spans="12:12" ht="20.100000000000001" customHeight="1">
      <c r="L10355" s="348"/>
    </row>
    <row r="10356" spans="12:12" ht="20.100000000000001" customHeight="1">
      <c r="L10356" s="348"/>
    </row>
    <row r="10357" spans="12:12" ht="20.100000000000001" customHeight="1">
      <c r="L10357" s="348"/>
    </row>
    <row r="10358" spans="12:12" ht="20.100000000000001" customHeight="1">
      <c r="L10358" s="348"/>
    </row>
    <row r="10359" spans="12:12" ht="20.100000000000001" customHeight="1">
      <c r="L10359" s="348"/>
    </row>
    <row r="10360" spans="12:12" ht="20.100000000000001" customHeight="1">
      <c r="L10360" s="348"/>
    </row>
    <row r="10361" spans="12:12" ht="20.100000000000001" customHeight="1">
      <c r="L10361" s="348"/>
    </row>
    <row r="10362" spans="12:12" ht="20.100000000000001" customHeight="1">
      <c r="L10362" s="348"/>
    </row>
    <row r="10363" spans="12:12" ht="20.100000000000001" customHeight="1">
      <c r="L10363" s="348"/>
    </row>
    <row r="10364" spans="12:12" ht="20.100000000000001" customHeight="1">
      <c r="L10364" s="348"/>
    </row>
    <row r="10365" spans="12:12" ht="20.100000000000001" customHeight="1">
      <c r="L10365" s="348"/>
    </row>
    <row r="10366" spans="12:12" ht="20.100000000000001" customHeight="1">
      <c r="L10366" s="348"/>
    </row>
    <row r="10367" spans="12:12" ht="20.100000000000001" customHeight="1">
      <c r="L10367" s="348"/>
    </row>
    <row r="10368" spans="12:12" ht="20.100000000000001" customHeight="1">
      <c r="L10368" s="348"/>
    </row>
    <row r="10369" spans="12:12" ht="20.100000000000001" customHeight="1">
      <c r="L10369" s="348"/>
    </row>
    <row r="10370" spans="12:12" ht="20.100000000000001" customHeight="1">
      <c r="L10370" s="348"/>
    </row>
    <row r="10371" spans="12:12" ht="20.100000000000001" customHeight="1">
      <c r="L10371" s="348"/>
    </row>
    <row r="10372" spans="12:12" ht="20.100000000000001" customHeight="1">
      <c r="L10372" s="348"/>
    </row>
    <row r="10373" spans="12:12" ht="20.100000000000001" customHeight="1">
      <c r="L10373" s="348"/>
    </row>
    <row r="10374" spans="12:12" ht="20.100000000000001" customHeight="1">
      <c r="L10374" s="348"/>
    </row>
    <row r="10375" spans="12:12" ht="20.100000000000001" customHeight="1">
      <c r="L10375" s="348"/>
    </row>
  </sheetData>
  <autoFilter ref="A3:N3"/>
  <phoneticPr fontId="23" type="noConversion"/>
  <hyperlinks>
    <hyperlink ref="A1:J1" location="目录!A1" display="返回目录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41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20" sqref="F20"/>
    </sheetView>
  </sheetViews>
  <sheetFormatPr defaultRowHeight="13.5"/>
  <cols>
    <col min="1" max="1" width="5.125" customWidth="1"/>
    <col min="2" max="2" width="13.75" customWidth="1"/>
    <col min="3" max="3" width="21.625" customWidth="1"/>
    <col min="4" max="4" width="13.625" style="35" customWidth="1"/>
    <col min="5" max="6" width="13" style="35" customWidth="1"/>
    <col min="7" max="7" width="42.125" customWidth="1"/>
  </cols>
  <sheetData>
    <row r="1" spans="1:18" ht="22.5" customHeight="1">
      <c r="A1" s="469" t="s">
        <v>220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  <c r="P1" s="469"/>
      <c r="Q1" s="469"/>
      <c r="R1" s="469"/>
    </row>
    <row r="2" spans="1:18" s="6" customFormat="1" ht="29.25" customHeight="1">
      <c r="A2" s="489" t="s">
        <v>4058</v>
      </c>
      <c r="B2" s="489"/>
      <c r="C2" s="489"/>
      <c r="D2" s="489"/>
      <c r="E2" s="489"/>
      <c r="F2" s="489"/>
      <c r="G2" s="489"/>
    </row>
    <row r="3" spans="1:18" s="2" customFormat="1" ht="38.25" customHeight="1">
      <c r="A3" s="121" t="s">
        <v>18</v>
      </c>
      <c r="B3" s="25" t="s">
        <v>731</v>
      </c>
      <c r="C3" s="25" t="s">
        <v>29</v>
      </c>
      <c r="D3" s="25" t="s">
        <v>737</v>
      </c>
      <c r="E3" s="1" t="s">
        <v>818</v>
      </c>
      <c r="F3" s="25" t="s">
        <v>739</v>
      </c>
      <c r="G3" s="4" t="s">
        <v>738</v>
      </c>
    </row>
    <row r="4" spans="1:18" s="2" customFormat="1" ht="20.25" customHeight="1">
      <c r="A4" s="488" t="s">
        <v>32</v>
      </c>
      <c r="B4" s="488"/>
      <c r="C4" s="488"/>
      <c r="D4" s="25">
        <f>SUM(D5:D139)</f>
        <v>1495</v>
      </c>
      <c r="E4" s="25">
        <f t="shared" ref="E4" si="0">SUM(E5:E139)</f>
        <v>12</v>
      </c>
      <c r="F4" s="25">
        <f>SUM(F5:F139)</f>
        <v>8</v>
      </c>
      <c r="G4" s="4"/>
    </row>
    <row r="5" spans="1:18" s="117" customFormat="1" ht="20.25" customHeight="1">
      <c r="A5" s="118">
        <v>1</v>
      </c>
      <c r="B5" s="25" t="s">
        <v>1779</v>
      </c>
      <c r="C5" s="123" t="s">
        <v>736</v>
      </c>
      <c r="D5" s="119">
        <f>SUMIFS('1-13'!J:J,'1-13'!F:F,B5)</f>
        <v>368</v>
      </c>
      <c r="E5" s="118">
        <f>SUMIFS('1-10'!G:G,'1-10'!J:J,B5)</f>
        <v>3</v>
      </c>
      <c r="F5" s="118">
        <v>1</v>
      </c>
      <c r="G5" s="122" t="s">
        <v>1717</v>
      </c>
    </row>
    <row r="6" spans="1:18" s="117" customFormat="1" ht="20.25" customHeight="1">
      <c r="A6" s="118">
        <v>2</v>
      </c>
      <c r="B6" s="25" t="s">
        <v>734</v>
      </c>
      <c r="C6" s="119" t="s">
        <v>1780</v>
      </c>
      <c r="D6" s="119">
        <f>SUMIFS('1-13'!J:J,'1-13'!F:F,B6)</f>
        <v>19</v>
      </c>
      <c r="E6" s="118">
        <f>SUMIFS('1-10'!G:G,'1-10'!J:J,B6)</f>
        <v>1</v>
      </c>
      <c r="F6" s="118">
        <v>1</v>
      </c>
      <c r="G6" s="122" t="s">
        <v>1718</v>
      </c>
    </row>
    <row r="7" spans="1:18" s="117" customFormat="1" ht="20.25" customHeight="1">
      <c r="A7" s="118">
        <v>3</v>
      </c>
      <c r="B7" s="25" t="s">
        <v>41</v>
      </c>
      <c r="C7" s="119" t="s">
        <v>3594</v>
      </c>
      <c r="D7" s="119">
        <f>SUMIFS('1-13'!J:J,'1-13'!F:F,B7)</f>
        <v>-17</v>
      </c>
      <c r="E7" s="118">
        <f>SUMIFS('1-10'!G:G,'1-10'!J:J,B7)</f>
        <v>1</v>
      </c>
      <c r="F7" s="118">
        <v>1</v>
      </c>
      <c r="G7" s="122" t="s">
        <v>3591</v>
      </c>
    </row>
    <row r="8" spans="1:18" s="2" customFormat="1" ht="20.25" customHeight="1">
      <c r="A8" s="118">
        <v>4</v>
      </c>
      <c r="B8" s="25" t="s">
        <v>2556</v>
      </c>
      <c r="C8" s="119" t="s">
        <v>3595</v>
      </c>
      <c r="D8" s="119">
        <f>SUMIFS('1-13'!J:J,'1-13'!F:F,B8)</f>
        <v>229</v>
      </c>
      <c r="E8" s="118">
        <f>SUMIFS('1-10'!G:G,'1-10'!J:J,B8)</f>
        <v>1</v>
      </c>
      <c r="F8" s="118">
        <v>1</v>
      </c>
      <c r="G8" s="122" t="s">
        <v>3592</v>
      </c>
    </row>
    <row r="9" spans="1:18" s="2" customFormat="1" ht="20.25" customHeight="1">
      <c r="A9" s="118">
        <v>5</v>
      </c>
      <c r="B9" s="25" t="s">
        <v>2676</v>
      </c>
      <c r="C9" s="25" t="s">
        <v>3596</v>
      </c>
      <c r="D9" s="119">
        <f>SUMIFS('1-13'!J:J,'1-13'!F:F,B9)</f>
        <v>108</v>
      </c>
      <c r="E9" s="118">
        <f>SUMIFS('1-10'!G:G,'1-10'!J:J,B9)</f>
        <v>1</v>
      </c>
      <c r="F9" s="118">
        <v>1</v>
      </c>
      <c r="G9" s="122" t="s">
        <v>3593</v>
      </c>
    </row>
    <row r="10" spans="1:18" s="2" customFormat="1" ht="20.25" customHeight="1">
      <c r="A10" s="118">
        <v>6</v>
      </c>
      <c r="B10" s="25" t="s">
        <v>5287</v>
      </c>
      <c r="C10" s="25" t="s">
        <v>5293</v>
      </c>
      <c r="D10" s="119">
        <f>SUMIFS('1-13'!J:J,'1-13'!F:F,B10)</f>
        <v>787</v>
      </c>
      <c r="E10" s="118">
        <f>SUMIFS('1-10'!G:G,'1-10'!J:J,B10)</f>
        <v>1</v>
      </c>
      <c r="F10" s="118">
        <v>1</v>
      </c>
      <c r="G10" s="4" t="s">
        <v>5294</v>
      </c>
    </row>
    <row r="11" spans="1:18" s="2" customFormat="1" ht="20.25" customHeight="1">
      <c r="A11" s="118">
        <v>7</v>
      </c>
      <c r="B11" s="25" t="s">
        <v>5289</v>
      </c>
      <c r="C11" s="25" t="s">
        <v>3596</v>
      </c>
      <c r="D11" s="119">
        <f>SUMIFS('1-13'!J:J,'1-13'!F:F,B11)</f>
        <v>0</v>
      </c>
      <c r="E11" s="118">
        <v>3</v>
      </c>
      <c r="F11" s="118">
        <v>1</v>
      </c>
      <c r="G11" s="4" t="s">
        <v>5292</v>
      </c>
    </row>
    <row r="12" spans="1:18" s="2" customFormat="1" ht="20.25" customHeight="1">
      <c r="A12" s="118">
        <v>8</v>
      </c>
      <c r="B12" s="25" t="s">
        <v>5288</v>
      </c>
      <c r="C12" s="25" t="s">
        <v>5290</v>
      </c>
      <c r="D12" s="119">
        <f>SUMIFS('1-13'!J:J,'1-13'!F:F,B12)</f>
        <v>1</v>
      </c>
      <c r="E12" s="118">
        <f>SUMIFS('1-10'!G:G,'1-10'!J:J,B12)</f>
        <v>1</v>
      </c>
      <c r="F12" s="118">
        <v>1</v>
      </c>
      <c r="G12" s="4" t="s">
        <v>5291</v>
      </c>
    </row>
    <row r="13" spans="1:18" s="2" customFormat="1" ht="20.25" customHeight="1">
      <c r="A13" s="118">
        <v>9</v>
      </c>
      <c r="B13" s="25"/>
      <c r="C13" s="119"/>
      <c r="D13" s="119">
        <f>SUMIFS('1-13'!J:J,'1-13'!F:F,B13)</f>
        <v>0</v>
      </c>
      <c r="E13" s="118">
        <f>SUMIFS('1-10'!G:G,'1-10'!J:J,B13)</f>
        <v>0</v>
      </c>
      <c r="F13" s="118"/>
      <c r="G13" s="4"/>
    </row>
    <row r="14" spans="1:18" s="117" customFormat="1" ht="20.25" customHeight="1">
      <c r="A14" s="118">
        <v>10</v>
      </c>
      <c r="B14" s="119"/>
      <c r="C14" s="119"/>
      <c r="D14" s="119">
        <f>SUMIFS('1-13'!J:J,'1-13'!F:F,B14)</f>
        <v>0</v>
      </c>
      <c r="E14" s="118">
        <f>SUMIFS('1-10'!G:G,'1-10'!J:J,B14)</f>
        <v>0</v>
      </c>
      <c r="F14" s="118"/>
      <c r="G14" s="122"/>
    </row>
    <row r="15" spans="1:18" s="117" customFormat="1" ht="20.25" customHeight="1">
      <c r="A15" s="118">
        <v>11</v>
      </c>
      <c r="B15" s="119"/>
      <c r="C15" s="119"/>
      <c r="D15" s="119">
        <f>SUMIFS('1-13'!J:J,'1-13'!F:F,B15)</f>
        <v>0</v>
      </c>
      <c r="E15" s="118">
        <f>SUMIFS('1-10'!G:G,'1-10'!J:J,B15)</f>
        <v>0</v>
      </c>
      <c r="F15" s="118"/>
      <c r="G15" s="122"/>
    </row>
    <row r="16" spans="1:18" s="117" customFormat="1" ht="20.25" customHeight="1">
      <c r="A16" s="118">
        <v>12</v>
      </c>
      <c r="B16" s="119"/>
      <c r="C16" s="119"/>
      <c r="D16" s="119">
        <f>SUMIFS('1-13'!J:J,'1-13'!F:F,B16)</f>
        <v>0</v>
      </c>
      <c r="E16" s="118">
        <f>SUMIFS('1-10'!G:G,'1-10'!J:J,B16)</f>
        <v>0</v>
      </c>
      <c r="F16" s="118"/>
      <c r="G16" s="122"/>
    </row>
    <row r="17" spans="1:7" s="117" customFormat="1" ht="20.25" customHeight="1">
      <c r="A17" s="118">
        <v>13</v>
      </c>
      <c r="B17" s="119"/>
      <c r="C17" s="119"/>
      <c r="D17" s="119">
        <f>SUMIFS('1-13'!J:J,'1-13'!F:F,B17)</f>
        <v>0</v>
      </c>
      <c r="E17" s="118">
        <f>SUMIFS('1-10'!G:G,'1-10'!J:J,B17)</f>
        <v>0</v>
      </c>
      <c r="F17" s="118"/>
      <c r="G17" s="122"/>
    </row>
    <row r="18" spans="1:7" s="117" customFormat="1" ht="20.25" customHeight="1">
      <c r="A18" s="118">
        <v>14</v>
      </c>
      <c r="B18" s="119"/>
      <c r="C18" s="119"/>
      <c r="D18" s="119">
        <f>SUMIFS('1-13'!J:J,'1-13'!F:F,B18)</f>
        <v>0</v>
      </c>
      <c r="E18" s="118">
        <f>SUMIFS('1-10'!G:G,'1-10'!J:J,B18)</f>
        <v>0</v>
      </c>
      <c r="F18" s="118"/>
      <c r="G18" s="120"/>
    </row>
    <row r="19" spans="1:7" s="117" customFormat="1" ht="20.25" customHeight="1">
      <c r="A19" s="118">
        <v>15</v>
      </c>
      <c r="B19" s="119"/>
      <c r="C19" s="119"/>
      <c r="D19" s="119">
        <f>SUMIFS('1-13'!J:J,'1-13'!F:F,B19)</f>
        <v>0</v>
      </c>
      <c r="E19" s="118">
        <f>SUMIFS('1-10'!G:G,'1-10'!J:J,B19)</f>
        <v>0</v>
      </c>
      <c r="F19" s="118"/>
      <c r="G19" s="122"/>
    </row>
    <row r="20" spans="1:7" s="117" customFormat="1" ht="20.25" customHeight="1">
      <c r="A20" s="118">
        <v>16</v>
      </c>
      <c r="B20" s="119"/>
      <c r="C20" s="119"/>
      <c r="D20" s="119">
        <f>SUMIFS('1-13'!J:J,'1-13'!F:F,B20)</f>
        <v>0</v>
      </c>
      <c r="E20" s="118">
        <f>SUMIFS('1-10'!G:G,'1-10'!J:J,B20)</f>
        <v>0</v>
      </c>
      <c r="F20" s="118"/>
      <c r="G20" s="120"/>
    </row>
    <row r="21" spans="1:7" s="117" customFormat="1" ht="20.25" customHeight="1">
      <c r="A21" s="118">
        <v>17</v>
      </c>
      <c r="B21" s="119"/>
      <c r="C21" s="119"/>
      <c r="D21" s="119">
        <f>SUMIFS('1-13'!J:J,'1-13'!F:F,B21)</f>
        <v>0</v>
      </c>
      <c r="E21" s="118">
        <f>SUMIFS('1-10'!G:G,'1-10'!J:J,B21)</f>
        <v>0</v>
      </c>
      <c r="F21" s="118"/>
      <c r="G21" s="122"/>
    </row>
    <row r="22" spans="1:7" s="117" customFormat="1" ht="20.25" customHeight="1">
      <c r="A22" s="118">
        <v>18</v>
      </c>
      <c r="B22" s="119"/>
      <c r="C22" s="119"/>
      <c r="D22" s="119">
        <f>SUMIFS('1-13'!J:J,'1-13'!F:F,B22)</f>
        <v>0</v>
      </c>
      <c r="E22" s="118">
        <f>SUMIFS('1-10'!G:G,'1-10'!J:J,B22)</f>
        <v>0</v>
      </c>
      <c r="F22" s="118"/>
      <c r="G22" s="122"/>
    </row>
    <row r="23" spans="1:7" s="117" customFormat="1" ht="20.25" customHeight="1">
      <c r="A23" s="118">
        <v>19</v>
      </c>
      <c r="B23" s="119"/>
      <c r="C23" s="119"/>
      <c r="D23" s="119">
        <f>SUMIFS('1-13'!J:J,'1-13'!F:F,B23)</f>
        <v>0</v>
      </c>
      <c r="E23" s="118">
        <f>SUMIFS('1-10'!G:G,'1-10'!J:J,B23)</f>
        <v>0</v>
      </c>
      <c r="F23" s="118"/>
      <c r="G23" s="122"/>
    </row>
    <row r="24" spans="1:7" s="117" customFormat="1" ht="20.25" customHeight="1">
      <c r="A24" s="118">
        <v>20</v>
      </c>
      <c r="B24" s="119"/>
      <c r="C24" s="119"/>
      <c r="D24" s="119">
        <f>SUMIFS('1-13'!J:J,'1-13'!F:F,B24)</f>
        <v>0</v>
      </c>
      <c r="E24" s="118">
        <f>SUMIFS('1-10'!G:G,'1-10'!J:J,B24)</f>
        <v>0</v>
      </c>
      <c r="F24" s="118"/>
      <c r="G24" s="122"/>
    </row>
    <row r="25" spans="1:7" s="117" customFormat="1" ht="20.25" customHeight="1">
      <c r="A25" s="118">
        <v>21</v>
      </c>
      <c r="B25" s="119"/>
      <c r="C25" s="119"/>
      <c r="D25" s="119">
        <f>SUMIFS('1-13'!J:J,'1-13'!F:F,B25)</f>
        <v>0</v>
      </c>
      <c r="E25" s="118">
        <f>SUMIFS('1-10'!G:G,'1-10'!J:J,B25)</f>
        <v>0</v>
      </c>
      <c r="F25" s="118"/>
      <c r="G25" s="122"/>
    </row>
    <row r="26" spans="1:7" s="117" customFormat="1" ht="20.25" customHeight="1">
      <c r="A26" s="118">
        <v>22</v>
      </c>
      <c r="B26" s="119"/>
      <c r="C26" s="119"/>
      <c r="D26" s="119">
        <f>SUMIFS('1-13'!J:J,'1-13'!F:F,B26)</f>
        <v>0</v>
      </c>
      <c r="E26" s="118">
        <f>SUMIFS('1-10'!G:G,'1-10'!J:J,B26)</f>
        <v>0</v>
      </c>
      <c r="F26" s="118"/>
      <c r="G26" s="122"/>
    </row>
    <row r="27" spans="1:7" s="117" customFormat="1" ht="20.25" customHeight="1">
      <c r="A27" s="118">
        <v>23</v>
      </c>
      <c r="B27" s="119"/>
      <c r="C27" s="119"/>
      <c r="D27" s="119">
        <f>SUMIFS('1-13'!J:J,'1-13'!F:F,B27)</f>
        <v>0</v>
      </c>
      <c r="E27" s="118">
        <f>SUMIFS('1-10'!G:G,'1-10'!J:J,B27)</f>
        <v>0</v>
      </c>
      <c r="F27" s="118"/>
      <c r="G27" s="122"/>
    </row>
    <row r="28" spans="1:7" s="117" customFormat="1" ht="20.25" customHeight="1">
      <c r="A28" s="118">
        <v>24</v>
      </c>
      <c r="B28" s="119"/>
      <c r="C28" s="119"/>
      <c r="D28" s="119">
        <f>SUMIFS('1-13'!J:J,'1-13'!F:F,B28)</f>
        <v>0</v>
      </c>
      <c r="E28" s="118">
        <f>SUMIFS('1-10'!G:G,'1-10'!J:J,B28)</f>
        <v>0</v>
      </c>
      <c r="F28" s="118"/>
      <c r="G28" s="122"/>
    </row>
    <row r="29" spans="1:7" s="117" customFormat="1" ht="20.25" customHeight="1">
      <c r="A29" s="118">
        <v>25</v>
      </c>
      <c r="B29" s="119"/>
      <c r="C29" s="119"/>
      <c r="D29" s="119">
        <f>SUMIFS('1-13'!J:J,'1-13'!F:F,B29)</f>
        <v>0</v>
      </c>
      <c r="E29" s="118">
        <f>SUMIFS('1-10'!G:G,'1-10'!J:J,B29)</f>
        <v>0</v>
      </c>
      <c r="F29" s="118"/>
      <c r="G29" s="122"/>
    </row>
    <row r="30" spans="1:7" s="117" customFormat="1" ht="20.25" customHeight="1">
      <c r="A30" s="118">
        <v>26</v>
      </c>
      <c r="B30" s="119"/>
      <c r="C30" s="119"/>
      <c r="D30" s="119">
        <f>SUMIFS('1-13'!J:J,'1-13'!F:F,B30)</f>
        <v>0</v>
      </c>
      <c r="E30" s="118">
        <f>SUMIFS('1-10'!G:G,'1-10'!J:J,B30)</f>
        <v>0</v>
      </c>
      <c r="F30" s="118"/>
      <c r="G30" s="122"/>
    </row>
    <row r="31" spans="1:7" s="117" customFormat="1" ht="20.25" customHeight="1">
      <c r="A31" s="118">
        <v>27</v>
      </c>
      <c r="B31" s="119"/>
      <c r="C31" s="119"/>
      <c r="D31" s="119">
        <f>SUMIFS('1-13'!J:J,'1-13'!F:F,B31)</f>
        <v>0</v>
      </c>
      <c r="E31" s="118">
        <f>SUMIFS('1-10'!G:G,'1-10'!J:J,B31)</f>
        <v>0</v>
      </c>
      <c r="F31" s="118"/>
      <c r="G31" s="122"/>
    </row>
    <row r="32" spans="1:7" s="117" customFormat="1" ht="20.25" customHeight="1">
      <c r="A32" s="118">
        <v>28</v>
      </c>
      <c r="B32" s="119"/>
      <c r="C32" s="119"/>
      <c r="D32" s="119">
        <f>SUMIFS('1-13'!J:J,'1-13'!F:F,B32)</f>
        <v>0</v>
      </c>
      <c r="E32" s="118">
        <f>SUMIFS('1-10'!G:G,'1-10'!J:J,B32)</f>
        <v>0</v>
      </c>
      <c r="F32" s="118"/>
      <c r="G32" s="122"/>
    </row>
    <row r="33" spans="1:7" s="117" customFormat="1" ht="20.25" customHeight="1">
      <c r="A33" s="118">
        <v>29</v>
      </c>
      <c r="B33" s="119"/>
      <c r="C33" s="119"/>
      <c r="D33" s="119">
        <f>SUMIFS('1-13'!J:J,'1-13'!F:F,B33)</f>
        <v>0</v>
      </c>
      <c r="E33" s="118">
        <f>SUMIFS('1-10'!G:G,'1-10'!J:J,B33)</f>
        <v>0</v>
      </c>
      <c r="F33" s="118"/>
      <c r="G33" s="122"/>
    </row>
    <row r="34" spans="1:7" s="117" customFormat="1" ht="20.25" customHeight="1">
      <c r="A34" s="118">
        <v>30</v>
      </c>
      <c r="B34" s="119"/>
      <c r="C34" s="119"/>
      <c r="D34" s="119">
        <f>SUMIFS('1-13'!J:J,'1-13'!F:F,B34)</f>
        <v>0</v>
      </c>
      <c r="E34" s="118">
        <f>SUMIFS('1-10'!G:G,'1-10'!J:J,B34)</f>
        <v>0</v>
      </c>
      <c r="F34" s="118"/>
      <c r="G34" s="122"/>
    </row>
    <row r="35" spans="1:7" s="117" customFormat="1" ht="20.25" customHeight="1">
      <c r="A35" s="118">
        <v>31</v>
      </c>
      <c r="B35" s="119"/>
      <c r="C35" s="119"/>
      <c r="D35" s="119">
        <f>SUMIFS('1-13'!J:J,'1-13'!F:F,B35)</f>
        <v>0</v>
      </c>
      <c r="E35" s="118">
        <f>SUMIFS('1-10'!G:G,'1-10'!J:J,B35)</f>
        <v>0</v>
      </c>
      <c r="F35" s="118"/>
      <c r="G35" s="122"/>
    </row>
    <row r="36" spans="1:7" s="117" customFormat="1" ht="20.25" customHeight="1">
      <c r="A36" s="118">
        <v>32</v>
      </c>
      <c r="B36" s="119"/>
      <c r="C36" s="119"/>
      <c r="D36" s="119">
        <f>SUMIFS('1-13'!J:J,'1-13'!F:F,B36)</f>
        <v>0</v>
      </c>
      <c r="E36" s="118">
        <f>SUMIFS('1-10'!G:G,'1-10'!J:J,B36)</f>
        <v>0</v>
      </c>
      <c r="F36" s="118"/>
      <c r="G36" s="122"/>
    </row>
    <row r="37" spans="1:7" s="117" customFormat="1" ht="20.25" customHeight="1">
      <c r="A37" s="118">
        <v>33</v>
      </c>
      <c r="B37" s="119"/>
      <c r="C37" s="119"/>
      <c r="D37" s="119">
        <f>SUMIFS('1-13'!J:J,'1-13'!F:F,B37)</f>
        <v>0</v>
      </c>
      <c r="E37" s="118">
        <f>SUMIFS('1-10'!G:G,'1-10'!J:J,B37)</f>
        <v>0</v>
      </c>
      <c r="F37" s="118"/>
      <c r="G37" s="122"/>
    </row>
    <row r="38" spans="1:7" s="117" customFormat="1" ht="20.25" customHeight="1">
      <c r="A38" s="118">
        <v>34</v>
      </c>
      <c r="B38" s="119"/>
      <c r="C38" s="119"/>
      <c r="D38" s="119">
        <f>SUMIFS('1-13'!J:J,'1-13'!F:F,B38)</f>
        <v>0</v>
      </c>
      <c r="E38" s="118">
        <f>SUMIFS('1-10'!G:G,'1-10'!J:J,B38)</f>
        <v>0</v>
      </c>
      <c r="F38" s="118"/>
      <c r="G38" s="122"/>
    </row>
    <row r="39" spans="1:7" s="117" customFormat="1" ht="20.25" customHeight="1">
      <c r="A39" s="118">
        <v>35</v>
      </c>
      <c r="B39" s="119"/>
      <c r="C39" s="119"/>
      <c r="D39" s="119">
        <f>SUMIFS('1-13'!J:J,'1-13'!F:F,B39)</f>
        <v>0</v>
      </c>
      <c r="E39" s="118">
        <f>SUMIFS('1-10'!G:G,'1-10'!J:J,B39)</f>
        <v>0</v>
      </c>
      <c r="F39" s="118"/>
      <c r="G39" s="122"/>
    </row>
    <row r="40" spans="1:7" s="117" customFormat="1" ht="20.25" customHeight="1">
      <c r="A40" s="118">
        <v>36</v>
      </c>
      <c r="B40" s="119"/>
      <c r="C40" s="119"/>
      <c r="D40" s="119">
        <f>SUMIFS('1-13'!J:J,'1-13'!F:F,B40)</f>
        <v>0</v>
      </c>
      <c r="E40" s="118">
        <f>SUMIFS('1-10'!G:G,'1-10'!J:J,B40)</f>
        <v>0</v>
      </c>
      <c r="F40" s="118"/>
      <c r="G40" s="122"/>
    </row>
    <row r="41" spans="1:7" s="117" customFormat="1" ht="20.25" customHeight="1">
      <c r="A41" s="118">
        <v>37</v>
      </c>
      <c r="B41" s="119"/>
      <c r="C41" s="119"/>
      <c r="D41" s="119">
        <f>SUMIFS('1-13'!J:J,'1-13'!F:F,B41)</f>
        <v>0</v>
      </c>
      <c r="E41" s="118">
        <f>SUMIFS('1-10'!G:G,'1-10'!J:J,B41)</f>
        <v>0</v>
      </c>
      <c r="F41" s="118"/>
      <c r="G41" s="122"/>
    </row>
  </sheetData>
  <autoFilter ref="A3:O41"/>
  <mergeCells count="3">
    <mergeCell ref="A4:C4"/>
    <mergeCell ref="A1:R1"/>
    <mergeCell ref="A2:G2"/>
  </mergeCells>
  <phoneticPr fontId="1" type="noConversion"/>
  <hyperlinks>
    <hyperlink ref="A1:R1" location="目录!A1" display="返回目录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F19" sqref="F19"/>
    </sheetView>
  </sheetViews>
  <sheetFormatPr defaultRowHeight="13.5"/>
  <cols>
    <col min="2" max="2" width="30" customWidth="1"/>
    <col min="3" max="3" width="17.125" customWidth="1"/>
    <col min="4" max="4" width="13" customWidth="1"/>
    <col min="5" max="5" width="16.75" customWidth="1"/>
    <col min="6" max="6" width="29.5" customWidth="1"/>
    <col min="7" max="7" width="13.625" customWidth="1"/>
  </cols>
  <sheetData>
    <row r="1" spans="1:18" ht="22.5" customHeight="1">
      <c r="A1" s="469" t="s">
        <v>220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  <c r="P1" s="469"/>
      <c r="Q1" s="469"/>
      <c r="R1" s="469"/>
    </row>
    <row r="2" spans="1:18" s="6" customFormat="1" ht="29.25" customHeight="1">
      <c r="A2" s="489" t="s">
        <v>775</v>
      </c>
      <c r="B2" s="489"/>
      <c r="C2" s="489"/>
      <c r="D2" s="489"/>
      <c r="E2" s="489"/>
      <c r="F2" s="489"/>
      <c r="G2" s="489"/>
    </row>
    <row r="3" spans="1:18" s="2" customFormat="1" ht="29.25" customHeight="1">
      <c r="A3" s="130" t="s">
        <v>18</v>
      </c>
      <c r="B3" s="25" t="s">
        <v>731</v>
      </c>
      <c r="C3" s="25" t="s">
        <v>29</v>
      </c>
      <c r="D3" s="25" t="s">
        <v>776</v>
      </c>
      <c r="E3" s="25" t="s">
        <v>777</v>
      </c>
      <c r="F3" s="25" t="s">
        <v>778</v>
      </c>
      <c r="G3" s="25" t="s">
        <v>779</v>
      </c>
    </row>
    <row r="4" spans="1:18" s="2" customFormat="1" ht="29.25" customHeight="1">
      <c r="A4" s="130">
        <v>1</v>
      </c>
      <c r="B4" s="25"/>
      <c r="C4" s="25"/>
      <c r="D4" s="25"/>
      <c r="E4" s="25"/>
      <c r="F4" s="25"/>
      <c r="G4" s="25"/>
    </row>
  </sheetData>
  <mergeCells count="2">
    <mergeCell ref="A1:R1"/>
    <mergeCell ref="A2:G2"/>
  </mergeCells>
  <phoneticPr fontId="1" type="noConversion"/>
  <hyperlinks>
    <hyperlink ref="A1:R1" location="目录!A1" display="返回目录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659"/>
  <sheetViews>
    <sheetView topLeftCell="A73" workbookViewId="0">
      <selection activeCell="D117" sqref="D117"/>
    </sheetView>
  </sheetViews>
  <sheetFormatPr defaultRowHeight="13.5"/>
  <cols>
    <col min="1" max="3" width="9" style="137"/>
    <col min="4" max="4" width="53.75" style="137" customWidth="1"/>
    <col min="5" max="5" width="12.5" style="137" customWidth="1"/>
    <col min="6" max="7" width="8.125" style="137" customWidth="1"/>
    <col min="8" max="8" width="13.375" style="137" bestFit="1" customWidth="1"/>
    <col min="9" max="9" width="11.5" style="137" bestFit="1" customWidth="1"/>
    <col min="10" max="16384" width="9" style="137"/>
  </cols>
  <sheetData>
    <row r="1" spans="1:10" ht="27.75" customHeight="1">
      <c r="A1" s="431" t="s">
        <v>3590</v>
      </c>
    </row>
    <row r="2" spans="1:10" ht="17.25" customHeight="1">
      <c r="A2" s="131" t="s">
        <v>34</v>
      </c>
      <c r="B2" s="131" t="s">
        <v>751</v>
      </c>
      <c r="C2" s="131" t="s">
        <v>752</v>
      </c>
      <c r="D2" s="132" t="s">
        <v>753</v>
      </c>
      <c r="E2" s="133" t="s">
        <v>754</v>
      </c>
      <c r="F2" s="134" t="s">
        <v>755</v>
      </c>
      <c r="G2" s="135" t="s">
        <v>761</v>
      </c>
      <c r="H2" s="136" t="s">
        <v>756</v>
      </c>
      <c r="I2" s="131" t="s">
        <v>757</v>
      </c>
      <c r="J2" s="131" t="s">
        <v>758</v>
      </c>
    </row>
    <row r="3" spans="1:10" ht="17.25" customHeight="1">
      <c r="A3" s="150" t="s">
        <v>749</v>
      </c>
      <c r="B3" s="139">
        <v>43179</v>
      </c>
      <c r="C3" s="140" t="s">
        <v>1775</v>
      </c>
      <c r="D3" s="141" t="s">
        <v>1719</v>
      </c>
      <c r="E3" s="142">
        <v>2794</v>
      </c>
      <c r="F3" s="143" t="s">
        <v>759</v>
      </c>
      <c r="G3" s="144" t="s">
        <v>1777</v>
      </c>
      <c r="H3" s="145" t="s">
        <v>172</v>
      </c>
      <c r="I3" s="145"/>
      <c r="J3" s="146"/>
    </row>
    <row r="4" spans="1:10" ht="17.25" customHeight="1">
      <c r="A4" s="138" t="s">
        <v>749</v>
      </c>
      <c r="B4" s="139"/>
      <c r="C4" s="140" t="s">
        <v>760</v>
      </c>
      <c r="D4" s="141" t="s">
        <v>1720</v>
      </c>
      <c r="E4" s="142">
        <v>200</v>
      </c>
      <c r="F4" s="143" t="s">
        <v>759</v>
      </c>
      <c r="G4" s="144" t="s">
        <v>1777</v>
      </c>
      <c r="H4" s="145" t="s">
        <v>781</v>
      </c>
      <c r="I4" s="145"/>
      <c r="J4" s="146"/>
    </row>
    <row r="5" spans="1:10" ht="17.25" customHeight="1">
      <c r="A5" s="150" t="s">
        <v>749</v>
      </c>
      <c r="B5" s="139"/>
      <c r="C5" s="140" t="s">
        <v>760</v>
      </c>
      <c r="D5" s="141" t="s">
        <v>1721</v>
      </c>
      <c r="E5" s="142">
        <v>12</v>
      </c>
      <c r="F5" s="143" t="s">
        <v>759</v>
      </c>
      <c r="G5" s="144" t="s">
        <v>1777</v>
      </c>
      <c r="H5" s="145" t="s">
        <v>167</v>
      </c>
      <c r="I5" s="145"/>
      <c r="J5" s="146"/>
    </row>
    <row r="6" spans="1:10" ht="17.25" customHeight="1">
      <c r="A6" s="150" t="s">
        <v>749</v>
      </c>
      <c r="B6" s="139"/>
      <c r="C6" s="140" t="s">
        <v>760</v>
      </c>
      <c r="D6" s="141" t="s">
        <v>1722</v>
      </c>
      <c r="E6" s="142">
        <v>127</v>
      </c>
      <c r="F6" s="143" t="s">
        <v>759</v>
      </c>
      <c r="G6" s="144" t="s">
        <v>1777</v>
      </c>
      <c r="H6" s="147" t="s">
        <v>781</v>
      </c>
      <c r="I6" s="145"/>
      <c r="J6" s="148"/>
    </row>
    <row r="7" spans="1:10" ht="17.25" customHeight="1">
      <c r="A7" s="138" t="s">
        <v>749</v>
      </c>
      <c r="B7" s="139"/>
      <c r="C7" s="140" t="s">
        <v>760</v>
      </c>
      <c r="D7" s="141" t="s">
        <v>1723</v>
      </c>
      <c r="E7" s="142">
        <v>200</v>
      </c>
      <c r="F7" s="143" t="s">
        <v>759</v>
      </c>
      <c r="G7" s="144" t="s">
        <v>1777</v>
      </c>
      <c r="H7" s="145" t="s">
        <v>781</v>
      </c>
      <c r="I7" s="145"/>
      <c r="J7" s="149"/>
    </row>
    <row r="8" spans="1:10" ht="17.25" customHeight="1">
      <c r="A8" s="150" t="s">
        <v>749</v>
      </c>
      <c r="B8" s="139"/>
      <c r="C8" s="140" t="s">
        <v>760</v>
      </c>
      <c r="D8" s="141" t="s">
        <v>1724</v>
      </c>
      <c r="E8" s="142">
        <v>200</v>
      </c>
      <c r="F8" s="143" t="s">
        <v>759</v>
      </c>
      <c r="G8" s="144" t="s">
        <v>1777</v>
      </c>
      <c r="H8" s="145" t="s">
        <v>126</v>
      </c>
      <c r="I8" s="145"/>
      <c r="J8" s="149"/>
    </row>
    <row r="9" spans="1:10" ht="17.25" customHeight="1">
      <c r="A9" s="150" t="s">
        <v>749</v>
      </c>
      <c r="B9" s="139"/>
      <c r="C9" s="140" t="s">
        <v>760</v>
      </c>
      <c r="D9" s="141" t="s">
        <v>1725</v>
      </c>
      <c r="E9" s="142">
        <v>57</v>
      </c>
      <c r="F9" s="143" t="s">
        <v>759</v>
      </c>
      <c r="G9" s="144" t="s">
        <v>1777</v>
      </c>
      <c r="H9" s="145" t="s">
        <v>167</v>
      </c>
      <c r="I9" s="145"/>
      <c r="J9" s="149"/>
    </row>
    <row r="10" spans="1:10" ht="17.25" customHeight="1">
      <c r="A10" s="138" t="s">
        <v>749</v>
      </c>
      <c r="B10" s="139"/>
      <c r="C10" s="140" t="s">
        <v>760</v>
      </c>
      <c r="D10" s="141" t="s">
        <v>1726</v>
      </c>
      <c r="E10" s="142">
        <v>9</v>
      </c>
      <c r="F10" s="143" t="s">
        <v>759</v>
      </c>
      <c r="G10" s="144" t="s">
        <v>1777</v>
      </c>
      <c r="H10" s="145" t="s">
        <v>781</v>
      </c>
      <c r="I10" s="145"/>
      <c r="J10" s="149"/>
    </row>
    <row r="11" spans="1:10" ht="17.25" customHeight="1">
      <c r="A11" s="150" t="s">
        <v>749</v>
      </c>
      <c r="B11" s="139"/>
      <c r="C11" s="140" t="s">
        <v>760</v>
      </c>
      <c r="D11" s="141" t="s">
        <v>1727</v>
      </c>
      <c r="E11" s="142">
        <v>384</v>
      </c>
      <c r="F11" s="143" t="s">
        <v>759</v>
      </c>
      <c r="G11" s="144" t="s">
        <v>1777</v>
      </c>
      <c r="H11" s="145" t="s">
        <v>126</v>
      </c>
      <c r="I11" s="145"/>
      <c r="J11" s="149"/>
    </row>
    <row r="12" spans="1:10" ht="17.25" customHeight="1">
      <c r="A12" s="150" t="s">
        <v>749</v>
      </c>
      <c r="B12" s="139"/>
      <c r="C12" s="140" t="s">
        <v>760</v>
      </c>
      <c r="D12" s="141" t="s">
        <v>1728</v>
      </c>
      <c r="E12" s="142">
        <v>53</v>
      </c>
      <c r="F12" s="143" t="s">
        <v>759</v>
      </c>
      <c r="G12" s="144" t="s">
        <v>1777</v>
      </c>
      <c r="H12" s="145" t="s">
        <v>781</v>
      </c>
      <c r="I12" s="145"/>
      <c r="J12" s="149"/>
    </row>
    <row r="13" spans="1:10" ht="17.25" customHeight="1">
      <c r="A13" s="138" t="s">
        <v>749</v>
      </c>
      <c r="B13" s="139"/>
      <c r="C13" s="140" t="s">
        <v>760</v>
      </c>
      <c r="D13" s="141" t="s">
        <v>1728</v>
      </c>
      <c r="E13" s="142">
        <v>12</v>
      </c>
      <c r="F13" s="143" t="s">
        <v>759</v>
      </c>
      <c r="G13" s="144" t="s">
        <v>1777</v>
      </c>
      <c r="H13" s="145" t="s">
        <v>167</v>
      </c>
      <c r="I13" s="145"/>
      <c r="J13" s="149"/>
    </row>
    <row r="14" spans="1:10" ht="17.25" customHeight="1">
      <c r="A14" s="150" t="s">
        <v>749</v>
      </c>
      <c r="B14" s="139"/>
      <c r="C14" s="140" t="s">
        <v>760</v>
      </c>
      <c r="D14" s="141" t="s">
        <v>1729</v>
      </c>
      <c r="E14" s="142">
        <v>25</v>
      </c>
      <c r="F14" s="143" t="s">
        <v>759</v>
      </c>
      <c r="G14" s="144" t="s">
        <v>1777</v>
      </c>
      <c r="H14" s="145" t="s">
        <v>167</v>
      </c>
      <c r="I14" s="145"/>
      <c r="J14" s="149"/>
    </row>
    <row r="15" spans="1:10" ht="17.25" customHeight="1">
      <c r="A15" s="150" t="s">
        <v>749</v>
      </c>
      <c r="B15" s="139"/>
      <c r="C15" s="140" t="s">
        <v>760</v>
      </c>
      <c r="D15" s="141" t="s">
        <v>1730</v>
      </c>
      <c r="E15" s="142">
        <v>56</v>
      </c>
      <c r="F15" s="143" t="s">
        <v>759</v>
      </c>
      <c r="G15" s="144" t="s">
        <v>1777</v>
      </c>
      <c r="H15" s="145" t="s">
        <v>781</v>
      </c>
      <c r="I15" s="145"/>
      <c r="J15" s="149"/>
    </row>
    <row r="16" spans="1:10" ht="17.25" customHeight="1">
      <c r="A16" s="138" t="s">
        <v>749</v>
      </c>
      <c r="B16" s="139"/>
      <c r="C16" s="140" t="s">
        <v>760</v>
      </c>
      <c r="D16" s="141" t="s">
        <v>1731</v>
      </c>
      <c r="E16" s="142">
        <v>360</v>
      </c>
      <c r="F16" s="143" t="s">
        <v>759</v>
      </c>
      <c r="G16" s="144" t="s">
        <v>1777</v>
      </c>
      <c r="H16" s="145" t="s">
        <v>781</v>
      </c>
      <c r="I16" s="145"/>
      <c r="J16" s="149"/>
    </row>
    <row r="17" spans="1:10" ht="17.25" customHeight="1">
      <c r="A17" s="150" t="s">
        <v>749</v>
      </c>
      <c r="B17" s="139"/>
      <c r="C17" s="140" t="s">
        <v>760</v>
      </c>
      <c r="D17" s="141" t="s">
        <v>1732</v>
      </c>
      <c r="E17" s="142">
        <v>40</v>
      </c>
      <c r="F17" s="143" t="s">
        <v>759</v>
      </c>
      <c r="G17" s="144" t="s">
        <v>1777</v>
      </c>
      <c r="H17" s="145" t="s">
        <v>167</v>
      </c>
      <c r="I17" s="145"/>
      <c r="J17" s="149"/>
    </row>
    <row r="18" spans="1:10" ht="17.25" customHeight="1">
      <c r="A18" s="150" t="s">
        <v>749</v>
      </c>
      <c r="B18" s="139"/>
      <c r="C18" s="140" t="s">
        <v>760</v>
      </c>
      <c r="D18" s="141" t="s">
        <v>1733</v>
      </c>
      <c r="E18" s="142">
        <v>104</v>
      </c>
      <c r="F18" s="143" t="s">
        <v>759</v>
      </c>
      <c r="G18" s="144" t="s">
        <v>1777</v>
      </c>
      <c r="H18" s="145" t="s">
        <v>126</v>
      </c>
      <c r="I18" s="145"/>
      <c r="J18" s="149"/>
    </row>
    <row r="19" spans="1:10" ht="17.25" customHeight="1">
      <c r="A19" s="138" t="s">
        <v>749</v>
      </c>
      <c r="B19" s="139"/>
      <c r="C19" s="140" t="s">
        <v>760</v>
      </c>
      <c r="D19" s="141" t="s">
        <v>1734</v>
      </c>
      <c r="E19" s="142">
        <v>1000</v>
      </c>
      <c r="F19" s="143" t="s">
        <v>759</v>
      </c>
      <c r="G19" s="144" t="s">
        <v>1777</v>
      </c>
      <c r="H19" s="145" t="s">
        <v>126</v>
      </c>
      <c r="I19" s="145"/>
      <c r="J19" s="149"/>
    </row>
    <row r="20" spans="1:10" ht="17.25" customHeight="1">
      <c r="A20" s="150" t="s">
        <v>749</v>
      </c>
      <c r="B20" s="139"/>
      <c r="C20" s="140" t="s">
        <v>760</v>
      </c>
      <c r="D20" s="141" t="s">
        <v>1735</v>
      </c>
      <c r="E20" s="142">
        <v>20</v>
      </c>
      <c r="F20" s="143" t="s">
        <v>759</v>
      </c>
      <c r="G20" s="144" t="s">
        <v>1777</v>
      </c>
      <c r="H20" s="145" t="s">
        <v>167</v>
      </c>
      <c r="I20" s="145"/>
      <c r="J20" s="149"/>
    </row>
    <row r="21" spans="1:10" ht="17.25" customHeight="1">
      <c r="A21" s="150" t="s">
        <v>749</v>
      </c>
      <c r="B21" s="139"/>
      <c r="C21" s="140" t="s">
        <v>760</v>
      </c>
      <c r="D21" s="141" t="s">
        <v>1736</v>
      </c>
      <c r="E21" s="142">
        <v>17</v>
      </c>
      <c r="F21" s="143" t="s">
        <v>759</v>
      </c>
      <c r="G21" s="144" t="s">
        <v>1777</v>
      </c>
      <c r="H21" s="145" t="s">
        <v>167</v>
      </c>
      <c r="I21" s="145"/>
      <c r="J21" s="149"/>
    </row>
    <row r="22" spans="1:10" ht="17.25" customHeight="1">
      <c r="A22" s="150" t="s">
        <v>749</v>
      </c>
      <c r="B22" s="139"/>
      <c r="C22" s="140" t="s">
        <v>760</v>
      </c>
      <c r="D22" s="141" t="s">
        <v>1737</v>
      </c>
      <c r="E22" s="142">
        <v>26</v>
      </c>
      <c r="F22" s="143" t="s">
        <v>759</v>
      </c>
      <c r="G22" s="144" t="s">
        <v>1777</v>
      </c>
      <c r="H22" s="145" t="s">
        <v>781</v>
      </c>
      <c r="I22" s="145"/>
      <c r="J22" s="149"/>
    </row>
    <row r="23" spans="1:10" ht="17.25" customHeight="1">
      <c r="A23" s="150" t="s">
        <v>749</v>
      </c>
      <c r="B23" s="139"/>
      <c r="C23" s="140" t="s">
        <v>760</v>
      </c>
      <c r="D23" s="141" t="s">
        <v>1738</v>
      </c>
      <c r="E23" s="142">
        <v>40</v>
      </c>
      <c r="F23" s="143" t="s">
        <v>759</v>
      </c>
      <c r="G23" s="144" t="s">
        <v>1777</v>
      </c>
      <c r="H23" s="145" t="s">
        <v>126</v>
      </c>
      <c r="I23" s="145"/>
      <c r="J23" s="149"/>
    </row>
    <row r="24" spans="1:10" ht="17.25" customHeight="1">
      <c r="A24" s="150" t="s">
        <v>749</v>
      </c>
      <c r="B24" s="139"/>
      <c r="C24" s="140" t="s">
        <v>760</v>
      </c>
      <c r="D24" s="141" t="s">
        <v>1739</v>
      </c>
      <c r="E24" s="142">
        <v>70</v>
      </c>
      <c r="F24" s="143" t="s">
        <v>759</v>
      </c>
      <c r="G24" s="144" t="s">
        <v>1777</v>
      </c>
      <c r="H24" s="145" t="s">
        <v>167</v>
      </c>
      <c r="I24" s="145"/>
      <c r="J24" s="149"/>
    </row>
    <row r="25" spans="1:10" ht="17.25" customHeight="1">
      <c r="A25" s="150" t="s">
        <v>749</v>
      </c>
      <c r="B25" s="139"/>
      <c r="C25" s="140" t="s">
        <v>760</v>
      </c>
      <c r="D25" s="141" t="s">
        <v>1740</v>
      </c>
      <c r="E25" s="142">
        <v>140</v>
      </c>
      <c r="F25" s="143" t="s">
        <v>759</v>
      </c>
      <c r="G25" s="144" t="s">
        <v>1777</v>
      </c>
      <c r="H25" s="145" t="s">
        <v>781</v>
      </c>
      <c r="I25" s="145"/>
      <c r="J25" s="149"/>
    </row>
    <row r="26" spans="1:10" ht="17.25" customHeight="1">
      <c r="A26" s="150" t="s">
        <v>749</v>
      </c>
      <c r="B26" s="139"/>
      <c r="C26" s="140" t="s">
        <v>760</v>
      </c>
      <c r="D26" s="141" t="s">
        <v>1741</v>
      </c>
      <c r="E26" s="142">
        <v>200</v>
      </c>
      <c r="F26" s="143" t="s">
        <v>759</v>
      </c>
      <c r="G26" s="144" t="s">
        <v>1777</v>
      </c>
      <c r="H26" s="145" t="s">
        <v>781</v>
      </c>
      <c r="I26" s="145"/>
      <c r="J26" s="149"/>
    </row>
    <row r="27" spans="1:10" ht="17.25" customHeight="1">
      <c r="A27" s="150" t="s">
        <v>749</v>
      </c>
      <c r="B27" s="139"/>
      <c r="C27" s="140" t="s">
        <v>760</v>
      </c>
      <c r="D27" s="141" t="s">
        <v>1742</v>
      </c>
      <c r="E27" s="142">
        <v>900</v>
      </c>
      <c r="F27" s="143" t="s">
        <v>759</v>
      </c>
      <c r="G27" s="144" t="s">
        <v>1777</v>
      </c>
      <c r="H27" s="145" t="s">
        <v>126</v>
      </c>
      <c r="I27" s="145"/>
      <c r="J27" s="149"/>
    </row>
    <row r="28" spans="1:10" ht="17.25" customHeight="1">
      <c r="A28" s="150" t="s">
        <v>749</v>
      </c>
      <c r="B28" s="139"/>
      <c r="C28" s="140" t="s">
        <v>760</v>
      </c>
      <c r="D28" s="141" t="s">
        <v>1743</v>
      </c>
      <c r="E28" s="142">
        <v>10712</v>
      </c>
      <c r="F28" s="143" t="s">
        <v>759</v>
      </c>
      <c r="G28" s="144" t="s">
        <v>1777</v>
      </c>
      <c r="H28" s="145" t="s">
        <v>781</v>
      </c>
      <c r="I28" s="145"/>
      <c r="J28" s="149"/>
    </row>
    <row r="29" spans="1:10" ht="17.25" customHeight="1">
      <c r="A29" s="150" t="s">
        <v>749</v>
      </c>
      <c r="B29" s="139"/>
      <c r="C29" s="140" t="s">
        <v>760</v>
      </c>
      <c r="D29" s="141" t="s">
        <v>1743</v>
      </c>
      <c r="E29" s="142">
        <v>548</v>
      </c>
      <c r="F29" s="143" t="s">
        <v>759</v>
      </c>
      <c r="G29" s="144" t="s">
        <v>1777</v>
      </c>
      <c r="H29" s="145" t="s">
        <v>167</v>
      </c>
      <c r="I29" s="145"/>
      <c r="J29" s="149"/>
    </row>
    <row r="30" spans="1:10" ht="17.25" customHeight="1">
      <c r="A30" s="150" t="s">
        <v>749</v>
      </c>
      <c r="B30" s="139"/>
      <c r="C30" s="140" t="s">
        <v>760</v>
      </c>
      <c r="D30" s="141" t="s">
        <v>1743</v>
      </c>
      <c r="E30" s="142">
        <v>348</v>
      </c>
      <c r="F30" s="143" t="s">
        <v>759</v>
      </c>
      <c r="G30" s="144" t="s">
        <v>1777</v>
      </c>
      <c r="H30" s="145" t="s">
        <v>1776</v>
      </c>
      <c r="I30" s="145"/>
      <c r="J30" s="149"/>
    </row>
    <row r="31" spans="1:10" ht="17.25" customHeight="1">
      <c r="A31" s="150" t="s">
        <v>749</v>
      </c>
      <c r="B31" s="139"/>
      <c r="C31" s="140" t="s">
        <v>760</v>
      </c>
      <c r="D31" s="141" t="s">
        <v>1743</v>
      </c>
      <c r="E31" s="142">
        <v>469</v>
      </c>
      <c r="F31" s="143" t="s">
        <v>759</v>
      </c>
      <c r="G31" s="144" t="s">
        <v>1777</v>
      </c>
      <c r="H31" s="145" t="s">
        <v>126</v>
      </c>
      <c r="I31" s="145"/>
      <c r="J31" s="149"/>
    </row>
    <row r="32" spans="1:10" ht="17.25" customHeight="1">
      <c r="A32" s="150" t="s">
        <v>749</v>
      </c>
      <c r="B32" s="139"/>
      <c r="C32" s="140" t="s">
        <v>760</v>
      </c>
      <c r="D32" s="141" t="s">
        <v>1744</v>
      </c>
      <c r="E32" s="142">
        <v>260</v>
      </c>
      <c r="F32" s="143" t="s">
        <v>759</v>
      </c>
      <c r="G32" s="144" t="s">
        <v>1777</v>
      </c>
      <c r="H32" s="145" t="s">
        <v>1776</v>
      </c>
      <c r="I32" s="145"/>
      <c r="J32" s="149"/>
    </row>
    <row r="33" spans="1:10" ht="17.25" customHeight="1">
      <c r="A33" s="150" t="s">
        <v>749</v>
      </c>
      <c r="B33" s="139"/>
      <c r="C33" s="140" t="s">
        <v>760</v>
      </c>
      <c r="D33" s="141" t="s">
        <v>1744</v>
      </c>
      <c r="E33" s="142">
        <v>400</v>
      </c>
      <c r="F33" s="143" t="s">
        <v>759</v>
      </c>
      <c r="G33" s="144" t="s">
        <v>1777</v>
      </c>
      <c r="H33" s="145" t="s">
        <v>126</v>
      </c>
      <c r="I33" s="145"/>
      <c r="J33" s="149"/>
    </row>
    <row r="34" spans="1:10" ht="17.25" customHeight="1">
      <c r="A34" s="150" t="s">
        <v>749</v>
      </c>
      <c r="B34" s="139"/>
      <c r="C34" s="140" t="s">
        <v>760</v>
      </c>
      <c r="D34" s="141" t="s">
        <v>1744</v>
      </c>
      <c r="E34" s="142">
        <v>797</v>
      </c>
      <c r="F34" s="143" t="s">
        <v>759</v>
      </c>
      <c r="G34" s="144" t="s">
        <v>1777</v>
      </c>
      <c r="H34" s="145" t="s">
        <v>167</v>
      </c>
      <c r="I34" s="145"/>
      <c r="J34" s="149"/>
    </row>
    <row r="35" spans="1:10" ht="17.25" customHeight="1">
      <c r="A35" s="150" t="s">
        <v>749</v>
      </c>
      <c r="B35" s="139"/>
      <c r="C35" s="140" t="s">
        <v>760</v>
      </c>
      <c r="D35" s="141" t="s">
        <v>1745</v>
      </c>
      <c r="E35" s="142">
        <v>100</v>
      </c>
      <c r="F35" s="143" t="s">
        <v>759</v>
      </c>
      <c r="G35" s="144" t="s">
        <v>1777</v>
      </c>
      <c r="H35" s="145" t="s">
        <v>781</v>
      </c>
      <c r="I35" s="145"/>
      <c r="J35" s="149"/>
    </row>
    <row r="36" spans="1:10" ht="17.25" customHeight="1">
      <c r="A36" s="150" t="s">
        <v>749</v>
      </c>
      <c r="B36" s="139"/>
      <c r="C36" s="140" t="s">
        <v>760</v>
      </c>
      <c r="D36" s="141" t="s">
        <v>1745</v>
      </c>
      <c r="E36" s="142">
        <v>550</v>
      </c>
      <c r="F36" s="143" t="s">
        <v>759</v>
      </c>
      <c r="G36" s="144" t="s">
        <v>1777</v>
      </c>
      <c r="H36" s="145" t="s">
        <v>126</v>
      </c>
      <c r="I36" s="145"/>
      <c r="J36" s="149"/>
    </row>
    <row r="37" spans="1:10" ht="17.25" customHeight="1">
      <c r="A37" s="150" t="s">
        <v>749</v>
      </c>
      <c r="B37" s="139"/>
      <c r="C37" s="140" t="s">
        <v>760</v>
      </c>
      <c r="D37" s="141" t="s">
        <v>1746</v>
      </c>
      <c r="E37" s="142">
        <v>15</v>
      </c>
      <c r="F37" s="143" t="s">
        <v>759</v>
      </c>
      <c r="G37" s="144" t="s">
        <v>1777</v>
      </c>
      <c r="H37" s="145" t="s">
        <v>167</v>
      </c>
      <c r="I37" s="145"/>
      <c r="J37" s="149"/>
    </row>
    <row r="38" spans="1:10" ht="17.25" customHeight="1">
      <c r="A38" s="150" t="s">
        <v>749</v>
      </c>
      <c r="B38" s="139"/>
      <c r="C38" s="140" t="s">
        <v>760</v>
      </c>
      <c r="D38" s="141" t="s">
        <v>1747</v>
      </c>
      <c r="E38" s="142">
        <v>100</v>
      </c>
      <c r="F38" s="143" t="s">
        <v>759</v>
      </c>
      <c r="G38" s="144" t="s">
        <v>1777</v>
      </c>
      <c r="H38" s="145" t="s">
        <v>781</v>
      </c>
      <c r="I38" s="145"/>
      <c r="J38" s="149"/>
    </row>
    <row r="39" spans="1:10" ht="17.25" customHeight="1">
      <c r="A39" s="150" t="s">
        <v>749</v>
      </c>
      <c r="B39" s="139"/>
      <c r="C39" s="140" t="s">
        <v>760</v>
      </c>
      <c r="D39" s="141" t="s">
        <v>1747</v>
      </c>
      <c r="E39" s="142">
        <v>50</v>
      </c>
      <c r="F39" s="143" t="s">
        <v>759</v>
      </c>
      <c r="G39" s="144" t="s">
        <v>1777</v>
      </c>
      <c r="H39" s="145" t="s">
        <v>1776</v>
      </c>
      <c r="I39" s="145"/>
      <c r="J39" s="149"/>
    </row>
    <row r="40" spans="1:10" ht="17.25" customHeight="1">
      <c r="A40" s="150" t="s">
        <v>749</v>
      </c>
      <c r="B40" s="139"/>
      <c r="C40" s="140" t="s">
        <v>760</v>
      </c>
      <c r="D40" s="141" t="s">
        <v>1747</v>
      </c>
      <c r="E40" s="142">
        <v>50</v>
      </c>
      <c r="F40" s="143" t="s">
        <v>759</v>
      </c>
      <c r="G40" s="144" t="s">
        <v>1777</v>
      </c>
      <c r="H40" s="145" t="s">
        <v>167</v>
      </c>
      <c r="I40" s="145"/>
      <c r="J40" s="146"/>
    </row>
    <row r="41" spans="1:10" ht="17.25" customHeight="1">
      <c r="A41" s="150" t="s">
        <v>749</v>
      </c>
      <c r="B41" s="139"/>
      <c r="C41" s="140" t="s">
        <v>760</v>
      </c>
      <c r="D41" s="141" t="s">
        <v>1748</v>
      </c>
      <c r="E41" s="142">
        <v>120</v>
      </c>
      <c r="F41" s="143" t="s">
        <v>759</v>
      </c>
      <c r="G41" s="144" t="s">
        <v>1777</v>
      </c>
      <c r="H41" s="145" t="s">
        <v>781</v>
      </c>
      <c r="I41" s="145"/>
      <c r="J41" s="149"/>
    </row>
    <row r="42" spans="1:10" ht="17.25" customHeight="1">
      <c r="A42" s="150" t="s">
        <v>749</v>
      </c>
      <c r="B42" s="139"/>
      <c r="C42" s="140" t="s">
        <v>760</v>
      </c>
      <c r="D42" s="141" t="s">
        <v>1749</v>
      </c>
      <c r="E42" s="142">
        <v>20</v>
      </c>
      <c r="F42" s="143" t="s">
        <v>759</v>
      </c>
      <c r="G42" s="144" t="s">
        <v>1777</v>
      </c>
      <c r="H42" s="145" t="s">
        <v>781</v>
      </c>
      <c r="I42" s="145"/>
      <c r="J42" s="149"/>
    </row>
    <row r="43" spans="1:10" ht="17.25" customHeight="1">
      <c r="A43" s="150" t="s">
        <v>749</v>
      </c>
      <c r="B43" s="139"/>
      <c r="C43" s="140" t="s">
        <v>760</v>
      </c>
      <c r="D43" s="141" t="s">
        <v>1750</v>
      </c>
      <c r="E43" s="142">
        <v>200</v>
      </c>
      <c r="F43" s="143" t="s">
        <v>759</v>
      </c>
      <c r="G43" s="144" t="s">
        <v>1777</v>
      </c>
      <c r="H43" s="145" t="s">
        <v>781</v>
      </c>
      <c r="I43" s="145"/>
      <c r="J43" s="149"/>
    </row>
    <row r="44" spans="1:10" ht="17.25" customHeight="1">
      <c r="A44" s="150" t="s">
        <v>749</v>
      </c>
      <c r="B44" s="139"/>
      <c r="C44" s="140" t="s">
        <v>760</v>
      </c>
      <c r="D44" s="141" t="s">
        <v>1751</v>
      </c>
      <c r="E44" s="142">
        <v>150</v>
      </c>
      <c r="F44" s="143" t="s">
        <v>759</v>
      </c>
      <c r="G44" s="144" t="s">
        <v>1777</v>
      </c>
      <c r="H44" s="145" t="s">
        <v>167</v>
      </c>
      <c r="I44" s="145"/>
      <c r="J44" s="149"/>
    </row>
    <row r="45" spans="1:10" ht="17.25" customHeight="1">
      <c r="A45" s="150" t="s">
        <v>749</v>
      </c>
      <c r="B45" s="139"/>
      <c r="C45" s="140" t="s">
        <v>760</v>
      </c>
      <c r="D45" s="141" t="s">
        <v>1752</v>
      </c>
      <c r="E45" s="142">
        <v>330</v>
      </c>
      <c r="F45" s="143" t="s">
        <v>759</v>
      </c>
      <c r="G45" s="144" t="s">
        <v>1777</v>
      </c>
      <c r="H45" s="145" t="s">
        <v>781</v>
      </c>
      <c r="I45" s="145"/>
      <c r="J45" s="149"/>
    </row>
    <row r="46" spans="1:10" ht="17.25" customHeight="1">
      <c r="A46" s="150" t="s">
        <v>749</v>
      </c>
      <c r="B46" s="139"/>
      <c r="C46" s="140" t="s">
        <v>760</v>
      </c>
      <c r="D46" s="141" t="s">
        <v>1753</v>
      </c>
      <c r="E46" s="142">
        <v>322</v>
      </c>
      <c r="F46" s="143" t="s">
        <v>759</v>
      </c>
      <c r="G46" s="144" t="s">
        <v>1777</v>
      </c>
      <c r="H46" s="145" t="s">
        <v>126</v>
      </c>
      <c r="I46" s="145"/>
      <c r="J46" s="149"/>
    </row>
    <row r="47" spans="1:10" ht="17.25" customHeight="1">
      <c r="A47" s="150" t="s">
        <v>749</v>
      </c>
      <c r="B47" s="139"/>
      <c r="C47" s="140" t="s">
        <v>760</v>
      </c>
      <c r="D47" s="141" t="s">
        <v>1754</v>
      </c>
      <c r="E47" s="142">
        <v>600</v>
      </c>
      <c r="F47" s="143" t="s">
        <v>759</v>
      </c>
      <c r="G47" s="144" t="s">
        <v>1777</v>
      </c>
      <c r="H47" s="145" t="s">
        <v>781</v>
      </c>
      <c r="I47" s="145"/>
      <c r="J47" s="149"/>
    </row>
    <row r="48" spans="1:10" ht="17.25" customHeight="1">
      <c r="A48" s="150" t="s">
        <v>749</v>
      </c>
      <c r="B48" s="139"/>
      <c r="C48" s="140" t="s">
        <v>760</v>
      </c>
      <c r="D48" s="141" t="s">
        <v>1755</v>
      </c>
      <c r="E48" s="142">
        <v>8</v>
      </c>
      <c r="F48" s="143" t="s">
        <v>759</v>
      </c>
      <c r="G48" s="144" t="s">
        <v>1777</v>
      </c>
      <c r="H48" s="145" t="s">
        <v>781</v>
      </c>
      <c r="I48" s="145"/>
      <c r="J48" s="149"/>
    </row>
    <row r="49" spans="1:10" ht="17.25" customHeight="1">
      <c r="A49" s="150" t="s">
        <v>749</v>
      </c>
      <c r="B49" s="151"/>
      <c r="C49" s="140" t="s">
        <v>760</v>
      </c>
      <c r="D49" s="141" t="s">
        <v>1755</v>
      </c>
      <c r="E49" s="152">
        <v>2</v>
      </c>
      <c r="F49" s="143" t="s">
        <v>759</v>
      </c>
      <c r="G49" s="144" t="s">
        <v>1777</v>
      </c>
      <c r="H49" s="154" t="s">
        <v>1776</v>
      </c>
      <c r="I49" s="154"/>
      <c r="J49" s="146"/>
    </row>
    <row r="50" spans="1:10" ht="17.25" customHeight="1">
      <c r="A50" s="150" t="s">
        <v>749</v>
      </c>
      <c r="B50" s="151"/>
      <c r="C50" s="140" t="s">
        <v>760</v>
      </c>
      <c r="D50" s="141" t="s">
        <v>1756</v>
      </c>
      <c r="E50" s="152">
        <v>10</v>
      </c>
      <c r="F50" s="143" t="s">
        <v>759</v>
      </c>
      <c r="G50" s="144" t="s">
        <v>1777</v>
      </c>
      <c r="H50" s="154" t="s">
        <v>781</v>
      </c>
      <c r="I50" s="154"/>
      <c r="J50" s="146"/>
    </row>
    <row r="51" spans="1:10" ht="17.25" customHeight="1">
      <c r="A51" s="150" t="s">
        <v>749</v>
      </c>
      <c r="B51" s="151"/>
      <c r="C51" s="140" t="s">
        <v>760</v>
      </c>
      <c r="D51" s="141" t="s">
        <v>1756</v>
      </c>
      <c r="E51" s="152">
        <v>10</v>
      </c>
      <c r="F51" s="143" t="s">
        <v>759</v>
      </c>
      <c r="G51" s="144" t="s">
        <v>1777</v>
      </c>
      <c r="H51" s="154" t="s">
        <v>126</v>
      </c>
      <c r="I51" s="154"/>
      <c r="J51" s="146"/>
    </row>
    <row r="52" spans="1:10" ht="17.25" customHeight="1">
      <c r="A52" s="150" t="s">
        <v>749</v>
      </c>
      <c r="B52" s="151"/>
      <c r="C52" s="140" t="s">
        <v>760</v>
      </c>
      <c r="D52" s="141" t="s">
        <v>1757</v>
      </c>
      <c r="E52" s="152">
        <v>26</v>
      </c>
      <c r="F52" s="143" t="s">
        <v>759</v>
      </c>
      <c r="G52" s="144" t="s">
        <v>1777</v>
      </c>
      <c r="H52" s="154" t="s">
        <v>781</v>
      </c>
      <c r="I52" s="154"/>
      <c r="J52" s="146"/>
    </row>
    <row r="53" spans="1:10" ht="17.25" customHeight="1">
      <c r="A53" s="150" t="s">
        <v>749</v>
      </c>
      <c r="B53" s="151"/>
      <c r="C53" s="140" t="s">
        <v>760</v>
      </c>
      <c r="D53" s="141" t="s">
        <v>1758</v>
      </c>
      <c r="E53" s="152">
        <v>110</v>
      </c>
      <c r="F53" s="143" t="s">
        <v>759</v>
      </c>
      <c r="G53" s="144" t="s">
        <v>1777</v>
      </c>
      <c r="H53" s="154" t="s">
        <v>167</v>
      </c>
      <c r="I53" s="154"/>
      <c r="J53" s="146"/>
    </row>
    <row r="54" spans="1:10" ht="17.25" customHeight="1">
      <c r="A54" s="150" t="s">
        <v>749</v>
      </c>
      <c r="B54" s="151"/>
      <c r="C54" s="140" t="s">
        <v>760</v>
      </c>
      <c r="D54" s="141" t="s">
        <v>1759</v>
      </c>
      <c r="E54" s="152">
        <v>320</v>
      </c>
      <c r="F54" s="143" t="s">
        <v>759</v>
      </c>
      <c r="G54" s="144" t="s">
        <v>1777</v>
      </c>
      <c r="H54" s="154" t="s">
        <v>167</v>
      </c>
      <c r="I54" s="154"/>
      <c r="J54" s="146"/>
    </row>
    <row r="55" spans="1:10" ht="17.25" customHeight="1">
      <c r="A55" s="150" t="s">
        <v>749</v>
      </c>
      <c r="B55" s="151"/>
      <c r="C55" s="140" t="s">
        <v>760</v>
      </c>
      <c r="D55" s="141" t="s">
        <v>1760</v>
      </c>
      <c r="E55" s="152">
        <v>30</v>
      </c>
      <c r="F55" s="143" t="s">
        <v>759</v>
      </c>
      <c r="G55" s="144" t="s">
        <v>1777</v>
      </c>
      <c r="H55" s="154" t="s">
        <v>126</v>
      </c>
      <c r="I55" s="154"/>
      <c r="J55" s="146"/>
    </row>
    <row r="56" spans="1:10" ht="17.25" customHeight="1">
      <c r="A56" s="150" t="s">
        <v>749</v>
      </c>
      <c r="B56" s="151"/>
      <c r="C56" s="140" t="s">
        <v>760</v>
      </c>
      <c r="D56" s="141" t="s">
        <v>1761</v>
      </c>
      <c r="E56" s="152">
        <v>85</v>
      </c>
      <c r="F56" s="143" t="s">
        <v>759</v>
      </c>
      <c r="G56" s="144" t="s">
        <v>1777</v>
      </c>
      <c r="H56" s="154" t="s">
        <v>781</v>
      </c>
      <c r="I56" s="154"/>
      <c r="J56" s="146"/>
    </row>
    <row r="57" spans="1:10" ht="17.25" customHeight="1">
      <c r="A57" s="150" t="s">
        <v>697</v>
      </c>
      <c r="B57" s="139"/>
      <c r="C57" s="140" t="s">
        <v>760</v>
      </c>
      <c r="D57" s="141" t="s">
        <v>1762</v>
      </c>
      <c r="E57" s="142">
        <v>350</v>
      </c>
      <c r="F57" s="143" t="s">
        <v>759</v>
      </c>
      <c r="G57" s="144" t="s">
        <v>1777</v>
      </c>
      <c r="H57" s="145" t="s">
        <v>781</v>
      </c>
      <c r="I57" s="145"/>
      <c r="J57" s="149"/>
    </row>
    <row r="58" spans="1:10" ht="17.25" customHeight="1">
      <c r="A58" s="150" t="s">
        <v>697</v>
      </c>
      <c r="B58" s="151"/>
      <c r="C58" s="140" t="s">
        <v>760</v>
      </c>
      <c r="D58" s="141" t="s">
        <v>1763</v>
      </c>
      <c r="E58" s="152">
        <v>110</v>
      </c>
      <c r="F58" s="143" t="s">
        <v>759</v>
      </c>
      <c r="G58" s="144" t="s">
        <v>1777</v>
      </c>
      <c r="H58" s="154" t="s">
        <v>781</v>
      </c>
      <c r="I58" s="154"/>
      <c r="J58" s="146"/>
    </row>
    <row r="59" spans="1:10" ht="17.25" customHeight="1">
      <c r="A59" s="150" t="s">
        <v>697</v>
      </c>
      <c r="B59" s="151"/>
      <c r="C59" s="140" t="s">
        <v>760</v>
      </c>
      <c r="D59" s="141" t="s">
        <v>1764</v>
      </c>
      <c r="E59" s="152">
        <v>132</v>
      </c>
      <c r="F59" s="143" t="s">
        <v>759</v>
      </c>
      <c r="G59" s="144" t="s">
        <v>1777</v>
      </c>
      <c r="H59" s="154" t="s">
        <v>781</v>
      </c>
      <c r="I59" s="154"/>
      <c r="J59" s="146"/>
    </row>
    <row r="60" spans="1:10" ht="17.25" customHeight="1">
      <c r="A60" s="150" t="s">
        <v>697</v>
      </c>
      <c r="B60" s="139"/>
      <c r="C60" s="140" t="s">
        <v>760</v>
      </c>
      <c r="D60" s="141" t="s">
        <v>1765</v>
      </c>
      <c r="E60" s="142">
        <v>240</v>
      </c>
      <c r="F60" s="143" t="s">
        <v>759</v>
      </c>
      <c r="G60" s="144" t="s">
        <v>1777</v>
      </c>
      <c r="H60" s="145" t="s">
        <v>781</v>
      </c>
      <c r="I60" s="145"/>
      <c r="J60" s="146"/>
    </row>
    <row r="61" spans="1:10" ht="17.25" customHeight="1">
      <c r="A61" s="150" t="s">
        <v>697</v>
      </c>
      <c r="B61" s="139"/>
      <c r="C61" s="140" t="s">
        <v>760</v>
      </c>
      <c r="D61" s="141" t="s">
        <v>1765</v>
      </c>
      <c r="E61" s="142">
        <v>30</v>
      </c>
      <c r="F61" s="143" t="s">
        <v>759</v>
      </c>
      <c r="G61" s="144" t="s">
        <v>1777</v>
      </c>
      <c r="H61" s="145" t="s">
        <v>1776</v>
      </c>
      <c r="I61" s="145"/>
      <c r="J61" s="146"/>
    </row>
    <row r="62" spans="1:10" ht="17.25" customHeight="1">
      <c r="A62" s="150" t="s">
        <v>697</v>
      </c>
      <c r="B62" s="139"/>
      <c r="C62" s="140" t="s">
        <v>760</v>
      </c>
      <c r="D62" s="141" t="s">
        <v>1765</v>
      </c>
      <c r="E62" s="142">
        <v>30</v>
      </c>
      <c r="F62" s="143" t="s">
        <v>759</v>
      </c>
      <c r="G62" s="144" t="s">
        <v>1777</v>
      </c>
      <c r="H62" s="145" t="s">
        <v>1474</v>
      </c>
      <c r="I62" s="145"/>
      <c r="J62" s="146"/>
    </row>
    <row r="63" spans="1:10" ht="17.25" customHeight="1">
      <c r="A63" s="150" t="s">
        <v>697</v>
      </c>
      <c r="B63" s="139"/>
      <c r="C63" s="140" t="s">
        <v>760</v>
      </c>
      <c r="D63" s="141" t="s">
        <v>1766</v>
      </c>
      <c r="E63" s="142">
        <v>34</v>
      </c>
      <c r="F63" s="143" t="s">
        <v>759</v>
      </c>
      <c r="G63" s="144" t="s">
        <v>1777</v>
      </c>
      <c r="H63" s="145" t="s">
        <v>126</v>
      </c>
      <c r="I63" s="145"/>
      <c r="J63" s="146"/>
    </row>
    <row r="64" spans="1:10" ht="17.25" customHeight="1">
      <c r="A64" s="150" t="s">
        <v>697</v>
      </c>
      <c r="B64" s="139"/>
      <c r="C64" s="140" t="s">
        <v>760</v>
      </c>
      <c r="D64" s="141" t="s">
        <v>1767</v>
      </c>
      <c r="E64" s="142">
        <v>249</v>
      </c>
      <c r="F64" s="143" t="s">
        <v>759</v>
      </c>
      <c r="G64" s="144" t="s">
        <v>1777</v>
      </c>
      <c r="H64" s="145" t="s">
        <v>167</v>
      </c>
      <c r="I64" s="145"/>
      <c r="J64" s="146"/>
    </row>
    <row r="65" spans="1:10" ht="17.25" customHeight="1">
      <c r="A65" s="150" t="s">
        <v>697</v>
      </c>
      <c r="B65" s="139"/>
      <c r="C65" s="140" t="s">
        <v>760</v>
      </c>
      <c r="D65" s="141" t="s">
        <v>1768</v>
      </c>
      <c r="E65" s="142">
        <v>150</v>
      </c>
      <c r="F65" s="143" t="s">
        <v>759</v>
      </c>
      <c r="G65" s="144" t="s">
        <v>1777</v>
      </c>
      <c r="H65" s="145" t="s">
        <v>781</v>
      </c>
      <c r="I65" s="145"/>
      <c r="J65" s="146"/>
    </row>
    <row r="66" spans="1:10" ht="17.25" customHeight="1">
      <c r="A66" s="150" t="s">
        <v>697</v>
      </c>
      <c r="B66" s="139"/>
      <c r="C66" s="140" t="s">
        <v>760</v>
      </c>
      <c r="D66" s="141" t="s">
        <v>1768</v>
      </c>
      <c r="E66" s="142">
        <v>52</v>
      </c>
      <c r="F66" s="143" t="s">
        <v>759</v>
      </c>
      <c r="G66" s="144" t="s">
        <v>1777</v>
      </c>
      <c r="H66" s="145" t="s">
        <v>1776</v>
      </c>
      <c r="I66" s="145"/>
      <c r="J66" s="146"/>
    </row>
    <row r="67" spans="1:10" ht="17.25" customHeight="1">
      <c r="A67" s="150" t="s">
        <v>697</v>
      </c>
      <c r="B67" s="139"/>
      <c r="C67" s="140" t="s">
        <v>1775</v>
      </c>
      <c r="D67" s="141" t="s">
        <v>1769</v>
      </c>
      <c r="E67" s="142">
        <v>350</v>
      </c>
      <c r="F67" s="143" t="s">
        <v>759</v>
      </c>
      <c r="G67" s="144" t="s">
        <v>1777</v>
      </c>
      <c r="H67" s="145" t="s">
        <v>781</v>
      </c>
      <c r="I67" s="145"/>
      <c r="J67" s="146"/>
    </row>
    <row r="68" spans="1:10" ht="17.25" customHeight="1">
      <c r="A68" s="138" t="s">
        <v>697</v>
      </c>
      <c r="B68" s="139"/>
      <c r="C68" s="140" t="s">
        <v>760</v>
      </c>
      <c r="D68" s="141" t="s">
        <v>1770</v>
      </c>
      <c r="E68" s="142">
        <v>76</v>
      </c>
      <c r="F68" s="143" t="s">
        <v>759</v>
      </c>
      <c r="G68" s="144" t="s">
        <v>1777</v>
      </c>
      <c r="H68" s="145" t="s">
        <v>126</v>
      </c>
      <c r="I68" s="145"/>
      <c r="J68" s="149"/>
    </row>
    <row r="69" spans="1:10" ht="17.25" customHeight="1">
      <c r="A69" s="138" t="s">
        <v>697</v>
      </c>
      <c r="B69" s="139"/>
      <c r="C69" s="140" t="s">
        <v>1775</v>
      </c>
      <c r="D69" s="141" t="s">
        <v>1771</v>
      </c>
      <c r="E69" s="142">
        <v>700</v>
      </c>
      <c r="F69" s="143" t="s">
        <v>759</v>
      </c>
      <c r="G69" s="144" t="s">
        <v>1777</v>
      </c>
      <c r="H69" s="145" t="s">
        <v>781</v>
      </c>
      <c r="I69" s="145"/>
      <c r="J69" s="149"/>
    </row>
    <row r="70" spans="1:10" ht="18" customHeight="1">
      <c r="A70" s="138" t="s">
        <v>697</v>
      </c>
      <c r="B70" s="139"/>
      <c r="C70" s="140" t="s">
        <v>760</v>
      </c>
      <c r="D70" s="141" t="s">
        <v>1772</v>
      </c>
      <c r="E70" s="142">
        <v>142</v>
      </c>
      <c r="F70" s="143" t="s">
        <v>759</v>
      </c>
      <c r="G70" s="144" t="s">
        <v>1777</v>
      </c>
      <c r="H70" s="145" t="s">
        <v>1474</v>
      </c>
      <c r="I70" s="145"/>
      <c r="J70" s="149"/>
    </row>
    <row r="71" spans="1:10" ht="17.25" customHeight="1">
      <c r="A71" s="138" t="s">
        <v>697</v>
      </c>
      <c r="B71" s="139"/>
      <c r="C71" s="140" t="s">
        <v>760</v>
      </c>
      <c r="D71" s="141" t="s">
        <v>1773</v>
      </c>
      <c r="E71" s="142">
        <v>184</v>
      </c>
      <c r="F71" s="143" t="s">
        <v>759</v>
      </c>
      <c r="G71" s="144" t="s">
        <v>1777</v>
      </c>
      <c r="H71" s="145" t="s">
        <v>781</v>
      </c>
      <c r="I71" s="145"/>
      <c r="J71" s="149"/>
    </row>
    <row r="72" spans="1:10" ht="17.25" customHeight="1">
      <c r="A72" s="138" t="s">
        <v>697</v>
      </c>
      <c r="B72" s="139"/>
      <c r="C72" s="140" t="s">
        <v>760</v>
      </c>
      <c r="D72" s="141" t="s">
        <v>1773</v>
      </c>
      <c r="E72" s="142">
        <v>475</v>
      </c>
      <c r="F72" s="143" t="s">
        <v>759</v>
      </c>
      <c r="G72" s="144" t="s">
        <v>1777</v>
      </c>
      <c r="H72" s="145" t="s">
        <v>167</v>
      </c>
      <c r="I72" s="145"/>
      <c r="J72" s="149"/>
    </row>
    <row r="73" spans="1:10" ht="17.25" customHeight="1">
      <c r="A73" s="138" t="s">
        <v>697</v>
      </c>
      <c r="B73" s="139"/>
      <c r="C73" s="140" t="s">
        <v>760</v>
      </c>
      <c r="D73" s="141" t="s">
        <v>1773</v>
      </c>
      <c r="E73" s="142">
        <v>40</v>
      </c>
      <c r="F73" s="143" t="s">
        <v>759</v>
      </c>
      <c r="G73" s="144" t="s">
        <v>1777</v>
      </c>
      <c r="H73" s="145" t="s">
        <v>126</v>
      </c>
      <c r="I73" s="145"/>
      <c r="J73" s="149"/>
    </row>
    <row r="74" spans="1:10" ht="17.25" customHeight="1">
      <c r="A74" s="138" t="s">
        <v>697</v>
      </c>
      <c r="B74" s="139"/>
      <c r="C74" s="140" t="s">
        <v>760</v>
      </c>
      <c r="D74" s="141" t="s">
        <v>1773</v>
      </c>
      <c r="E74" s="142">
        <v>0</v>
      </c>
      <c r="F74" s="143" t="s">
        <v>759</v>
      </c>
      <c r="G74" s="144" t="s">
        <v>1777</v>
      </c>
      <c r="H74" s="145" t="s">
        <v>1776</v>
      </c>
      <c r="I74" s="145"/>
      <c r="J74" s="149"/>
    </row>
    <row r="75" spans="1:10" ht="17.25" customHeight="1">
      <c r="A75" s="138" t="s">
        <v>697</v>
      </c>
      <c r="B75" s="139"/>
      <c r="C75" s="140" t="s">
        <v>760</v>
      </c>
      <c r="D75" s="141" t="s">
        <v>1774</v>
      </c>
      <c r="E75" s="142">
        <v>2682</v>
      </c>
      <c r="F75" s="143" t="s">
        <v>759</v>
      </c>
      <c r="G75" s="144" t="s">
        <v>1777</v>
      </c>
      <c r="H75" s="145" t="s">
        <v>781</v>
      </c>
      <c r="I75" s="145"/>
      <c r="J75" s="149"/>
    </row>
    <row r="76" spans="1:10" ht="17.25" customHeight="1">
      <c r="A76" s="155" t="s">
        <v>697</v>
      </c>
      <c r="B76" s="211"/>
      <c r="C76" s="140" t="s">
        <v>760</v>
      </c>
      <c r="D76" s="212" t="s">
        <v>1774</v>
      </c>
      <c r="E76" s="213">
        <v>156</v>
      </c>
      <c r="F76" s="143" t="s">
        <v>759</v>
      </c>
      <c r="G76" s="144" t="s">
        <v>1777</v>
      </c>
      <c r="H76" s="214" t="s">
        <v>167</v>
      </c>
      <c r="I76" s="155"/>
      <c r="J76" s="215"/>
    </row>
    <row r="77" spans="1:10" ht="17.25" customHeight="1">
      <c r="A77" s="150" t="s">
        <v>698</v>
      </c>
      <c r="B77" s="139"/>
      <c r="C77" s="140" t="s">
        <v>760</v>
      </c>
      <c r="D77" s="141" t="s">
        <v>3575</v>
      </c>
      <c r="E77" s="142">
        <v>80</v>
      </c>
      <c r="F77" s="143" t="s">
        <v>759</v>
      </c>
      <c r="G77" s="144" t="s">
        <v>1777</v>
      </c>
      <c r="H77" s="145" t="s">
        <v>1776</v>
      </c>
      <c r="I77" s="145"/>
      <c r="J77" s="149"/>
    </row>
    <row r="78" spans="1:10" ht="17.25" customHeight="1">
      <c r="A78" s="150" t="s">
        <v>698</v>
      </c>
      <c r="B78" s="139"/>
      <c r="C78" s="140" t="s">
        <v>760</v>
      </c>
      <c r="D78" s="141" t="s">
        <v>3575</v>
      </c>
      <c r="E78" s="142">
        <v>130</v>
      </c>
      <c r="F78" s="143" t="s">
        <v>759</v>
      </c>
      <c r="G78" s="144" t="s">
        <v>1777</v>
      </c>
      <c r="H78" s="145" t="s">
        <v>1474</v>
      </c>
      <c r="I78" s="145"/>
      <c r="J78" s="149"/>
    </row>
    <row r="79" spans="1:10" ht="17.25" customHeight="1">
      <c r="A79" s="150" t="s">
        <v>698</v>
      </c>
      <c r="B79" s="139"/>
      <c r="C79" s="140" t="s">
        <v>760</v>
      </c>
      <c r="D79" s="141" t="s">
        <v>3576</v>
      </c>
      <c r="E79" s="142">
        <v>40</v>
      </c>
      <c r="F79" s="143" t="s">
        <v>759</v>
      </c>
      <c r="G79" s="144" t="s">
        <v>1777</v>
      </c>
      <c r="H79" s="145" t="s">
        <v>1474</v>
      </c>
      <c r="I79" s="145"/>
      <c r="J79" s="149"/>
    </row>
    <row r="80" spans="1:10" ht="17.25" customHeight="1">
      <c r="A80" s="150" t="s">
        <v>698</v>
      </c>
      <c r="B80" s="139"/>
      <c r="C80" s="140" t="s">
        <v>760</v>
      </c>
      <c r="D80" s="141" t="s">
        <v>3576</v>
      </c>
      <c r="E80" s="142">
        <v>70</v>
      </c>
      <c r="F80" s="143" t="s">
        <v>759</v>
      </c>
      <c r="G80" s="144" t="s">
        <v>1777</v>
      </c>
      <c r="H80" s="145" t="s">
        <v>781</v>
      </c>
      <c r="I80" s="145"/>
      <c r="J80" s="149"/>
    </row>
    <row r="81" spans="1:10" ht="17.25" customHeight="1">
      <c r="A81" s="150" t="s">
        <v>698</v>
      </c>
      <c r="B81" s="139"/>
      <c r="C81" s="140" t="s">
        <v>760</v>
      </c>
      <c r="D81" s="141" t="s">
        <v>3576</v>
      </c>
      <c r="E81" s="142">
        <v>540</v>
      </c>
      <c r="F81" s="143" t="s">
        <v>759</v>
      </c>
      <c r="G81" s="144" t="s">
        <v>1777</v>
      </c>
      <c r="H81" s="145" t="s">
        <v>126</v>
      </c>
      <c r="I81" s="145"/>
      <c r="J81" s="149"/>
    </row>
    <row r="82" spans="1:10" ht="17.25" customHeight="1">
      <c r="A82" s="150" t="s">
        <v>698</v>
      </c>
      <c r="B82" s="139"/>
      <c r="C82" s="140" t="s">
        <v>760</v>
      </c>
      <c r="D82" s="141" t="s">
        <v>3577</v>
      </c>
      <c r="E82" s="142">
        <v>703</v>
      </c>
      <c r="F82" s="143" t="s">
        <v>759</v>
      </c>
      <c r="G82" s="144" t="s">
        <v>1777</v>
      </c>
      <c r="H82" s="145" t="s">
        <v>781</v>
      </c>
      <c r="I82" s="145"/>
      <c r="J82" s="149"/>
    </row>
    <row r="83" spans="1:10" ht="17.25" customHeight="1">
      <c r="A83" s="150" t="s">
        <v>698</v>
      </c>
      <c r="B83" s="139"/>
      <c r="C83" s="140" t="s">
        <v>760</v>
      </c>
      <c r="D83" s="141" t="s">
        <v>3578</v>
      </c>
      <c r="E83" s="142">
        <v>4</v>
      </c>
      <c r="F83" s="143" t="s">
        <v>759</v>
      </c>
      <c r="G83" s="144" t="s">
        <v>1777</v>
      </c>
      <c r="H83" s="145" t="s">
        <v>781</v>
      </c>
      <c r="I83" s="145"/>
      <c r="J83" s="149"/>
    </row>
    <row r="84" spans="1:10" ht="17.25" customHeight="1">
      <c r="A84" s="150" t="s">
        <v>698</v>
      </c>
      <c r="B84" s="139"/>
      <c r="C84" s="140" t="s">
        <v>760</v>
      </c>
      <c r="D84" s="141" t="s">
        <v>3578</v>
      </c>
      <c r="E84" s="142">
        <v>4</v>
      </c>
      <c r="F84" s="143" t="s">
        <v>759</v>
      </c>
      <c r="G84" s="144" t="s">
        <v>1777</v>
      </c>
      <c r="H84" s="145" t="s">
        <v>167</v>
      </c>
      <c r="I84" s="145"/>
      <c r="J84" s="149"/>
    </row>
    <row r="85" spans="1:10" ht="17.25" customHeight="1">
      <c r="A85" s="150" t="s">
        <v>698</v>
      </c>
      <c r="B85" s="139"/>
      <c r="C85" s="140" t="s">
        <v>760</v>
      </c>
      <c r="D85" s="141" t="s">
        <v>3578</v>
      </c>
      <c r="E85" s="142">
        <v>2</v>
      </c>
      <c r="F85" s="143" t="s">
        <v>759</v>
      </c>
      <c r="G85" s="144" t="s">
        <v>1777</v>
      </c>
      <c r="H85" s="145" t="s">
        <v>126</v>
      </c>
      <c r="I85" s="145"/>
      <c r="J85" s="149"/>
    </row>
    <row r="86" spans="1:10" ht="17.25" customHeight="1">
      <c r="A86" s="150" t="s">
        <v>698</v>
      </c>
      <c r="B86" s="139"/>
      <c r="C86" s="140" t="s">
        <v>760</v>
      </c>
      <c r="D86" s="141" t="s">
        <v>3579</v>
      </c>
      <c r="E86" s="142">
        <v>277</v>
      </c>
      <c r="F86" s="143" t="s">
        <v>759</v>
      </c>
      <c r="G86" s="144" t="s">
        <v>1777</v>
      </c>
      <c r="H86" s="145" t="s">
        <v>781</v>
      </c>
      <c r="I86" s="145"/>
      <c r="J86" s="149"/>
    </row>
    <row r="87" spans="1:10" ht="17.25" customHeight="1">
      <c r="A87" s="150" t="s">
        <v>698</v>
      </c>
      <c r="B87" s="139"/>
      <c r="C87" s="140" t="s">
        <v>760</v>
      </c>
      <c r="D87" s="141" t="s">
        <v>3579</v>
      </c>
      <c r="E87" s="142">
        <v>277</v>
      </c>
      <c r="F87" s="143" t="s">
        <v>759</v>
      </c>
      <c r="G87" s="144" t="s">
        <v>1777</v>
      </c>
      <c r="H87" s="145" t="s">
        <v>167</v>
      </c>
      <c r="I87" s="145"/>
      <c r="J87" s="149"/>
    </row>
    <row r="88" spans="1:10" ht="17.25" customHeight="1">
      <c r="A88" s="150" t="s">
        <v>698</v>
      </c>
      <c r="B88" s="139"/>
      <c r="C88" s="140" t="s">
        <v>760</v>
      </c>
      <c r="D88" s="141" t="s">
        <v>3579</v>
      </c>
      <c r="E88" s="142">
        <v>50</v>
      </c>
      <c r="F88" s="143" t="s">
        <v>759</v>
      </c>
      <c r="G88" s="144" t="s">
        <v>1777</v>
      </c>
      <c r="H88" s="145" t="s">
        <v>1474</v>
      </c>
      <c r="I88" s="145"/>
      <c r="J88" s="149"/>
    </row>
    <row r="89" spans="1:10" ht="17.25" customHeight="1">
      <c r="A89" s="150" t="s">
        <v>698</v>
      </c>
      <c r="B89" s="139"/>
      <c r="C89" s="140" t="s">
        <v>760</v>
      </c>
      <c r="D89" s="141" t="s">
        <v>3580</v>
      </c>
      <c r="E89" s="142">
        <v>100</v>
      </c>
      <c r="F89" s="143" t="s">
        <v>759</v>
      </c>
      <c r="G89" s="144" t="s">
        <v>1777</v>
      </c>
      <c r="H89" s="145" t="s">
        <v>781</v>
      </c>
      <c r="I89" s="145"/>
      <c r="J89" s="149"/>
    </row>
    <row r="90" spans="1:10" ht="17.25" customHeight="1">
      <c r="A90" s="150" t="s">
        <v>698</v>
      </c>
      <c r="B90" s="139"/>
      <c r="C90" s="140" t="s">
        <v>760</v>
      </c>
      <c r="D90" s="141" t="s">
        <v>3580</v>
      </c>
      <c r="E90" s="142">
        <v>200</v>
      </c>
      <c r="F90" s="143" t="s">
        <v>759</v>
      </c>
      <c r="G90" s="144" t="s">
        <v>1777</v>
      </c>
      <c r="H90" s="145" t="s">
        <v>167</v>
      </c>
      <c r="I90" s="145"/>
      <c r="J90" s="149"/>
    </row>
    <row r="91" spans="1:10" ht="17.25" customHeight="1">
      <c r="A91" s="150" t="s">
        <v>698</v>
      </c>
      <c r="B91" s="139"/>
      <c r="C91" s="140" t="s">
        <v>760</v>
      </c>
      <c r="D91" s="141" t="s">
        <v>3580</v>
      </c>
      <c r="E91" s="142">
        <v>10</v>
      </c>
      <c r="F91" s="143" t="s">
        <v>759</v>
      </c>
      <c r="G91" s="144" t="s">
        <v>1777</v>
      </c>
      <c r="H91" s="145" t="s">
        <v>126</v>
      </c>
      <c r="I91" s="145"/>
      <c r="J91" s="149"/>
    </row>
    <row r="92" spans="1:10" ht="17.25" customHeight="1">
      <c r="A92" s="150" t="s">
        <v>698</v>
      </c>
      <c r="B92" s="139"/>
      <c r="C92" s="140" t="s">
        <v>760</v>
      </c>
      <c r="D92" s="141" t="s">
        <v>3580</v>
      </c>
      <c r="E92" s="142">
        <v>40</v>
      </c>
      <c r="F92" s="143" t="s">
        <v>759</v>
      </c>
      <c r="G92" s="144" t="s">
        <v>1777</v>
      </c>
      <c r="H92" s="145" t="s">
        <v>1474</v>
      </c>
      <c r="I92" s="145"/>
      <c r="J92" s="149"/>
    </row>
    <row r="93" spans="1:10" ht="17.25" customHeight="1">
      <c r="A93" s="150" t="s">
        <v>698</v>
      </c>
      <c r="B93" s="139"/>
      <c r="C93" s="140" t="s">
        <v>760</v>
      </c>
      <c r="D93" s="141" t="s">
        <v>3581</v>
      </c>
      <c r="E93" s="142">
        <v>680</v>
      </c>
      <c r="F93" s="143" t="s">
        <v>759</v>
      </c>
      <c r="G93" s="144" t="s">
        <v>1777</v>
      </c>
      <c r="H93" s="145" t="s">
        <v>781</v>
      </c>
      <c r="I93" s="145"/>
      <c r="J93" s="149"/>
    </row>
    <row r="94" spans="1:10" ht="17.25" customHeight="1">
      <c r="A94" s="150" t="s">
        <v>698</v>
      </c>
      <c r="B94" s="139"/>
      <c r="C94" s="140" t="s">
        <v>760</v>
      </c>
      <c r="D94" s="141" t="s">
        <v>3581</v>
      </c>
      <c r="E94" s="142">
        <v>100</v>
      </c>
      <c r="F94" s="143" t="s">
        <v>759</v>
      </c>
      <c r="G94" s="144" t="s">
        <v>1777</v>
      </c>
      <c r="H94" s="145" t="s">
        <v>167</v>
      </c>
      <c r="I94" s="145"/>
      <c r="J94" s="149"/>
    </row>
    <row r="95" spans="1:10" ht="17.25" customHeight="1">
      <c r="A95" s="150" t="s">
        <v>698</v>
      </c>
      <c r="B95" s="139"/>
      <c r="C95" s="140" t="s">
        <v>760</v>
      </c>
      <c r="D95" s="141" t="s">
        <v>3581</v>
      </c>
      <c r="E95" s="142">
        <v>20</v>
      </c>
      <c r="F95" s="143" t="s">
        <v>759</v>
      </c>
      <c r="G95" s="144" t="s">
        <v>1777</v>
      </c>
      <c r="H95" s="145" t="s">
        <v>126</v>
      </c>
      <c r="I95" s="145"/>
      <c r="J95" s="149"/>
    </row>
    <row r="96" spans="1:10" ht="17.25" customHeight="1">
      <c r="A96" s="150" t="s">
        <v>698</v>
      </c>
      <c r="B96" s="139"/>
      <c r="C96" s="140" t="s">
        <v>760</v>
      </c>
      <c r="D96" s="141" t="s">
        <v>3586</v>
      </c>
      <c r="E96" s="142">
        <v>1452</v>
      </c>
      <c r="F96" s="143" t="s">
        <v>759</v>
      </c>
      <c r="G96" s="144" t="s">
        <v>1777</v>
      </c>
      <c r="H96" s="145" t="s">
        <v>781</v>
      </c>
      <c r="I96" s="145"/>
      <c r="J96" s="149"/>
    </row>
    <row r="97" spans="1:10" ht="17.25" customHeight="1">
      <c r="A97" s="150" t="s">
        <v>698</v>
      </c>
      <c r="B97" s="139"/>
      <c r="C97" s="140" t="s">
        <v>760</v>
      </c>
      <c r="D97" s="141" t="s">
        <v>3587</v>
      </c>
      <c r="E97" s="142">
        <v>52.5</v>
      </c>
      <c r="F97" s="143" t="s">
        <v>759</v>
      </c>
      <c r="G97" s="144" t="s">
        <v>1777</v>
      </c>
      <c r="H97" s="145" t="s">
        <v>126</v>
      </c>
      <c r="I97" s="145"/>
      <c r="J97" s="149"/>
    </row>
    <row r="98" spans="1:10" ht="17.25" customHeight="1">
      <c r="A98" s="150" t="s">
        <v>698</v>
      </c>
      <c r="B98" s="139"/>
      <c r="C98" s="140" t="s">
        <v>760</v>
      </c>
      <c r="D98" s="141" t="s">
        <v>3582</v>
      </c>
      <c r="E98" s="142">
        <v>10</v>
      </c>
      <c r="F98" s="143" t="s">
        <v>759</v>
      </c>
      <c r="G98" s="144" t="s">
        <v>1777</v>
      </c>
      <c r="H98" s="145" t="s">
        <v>1474</v>
      </c>
      <c r="I98" s="145"/>
      <c r="J98" s="149"/>
    </row>
    <row r="99" spans="1:10" ht="17.25" customHeight="1">
      <c r="A99" s="150" t="s">
        <v>698</v>
      </c>
      <c r="B99" s="139"/>
      <c r="C99" s="140" t="s">
        <v>760</v>
      </c>
      <c r="D99" s="141" t="s">
        <v>3582</v>
      </c>
      <c r="E99" s="142">
        <v>3</v>
      </c>
      <c r="F99" s="143" t="s">
        <v>759</v>
      </c>
      <c r="G99" s="144" t="s">
        <v>1777</v>
      </c>
      <c r="H99" s="145" t="s">
        <v>167</v>
      </c>
      <c r="I99" s="145"/>
      <c r="J99" s="149"/>
    </row>
    <row r="100" spans="1:10" ht="17.25" customHeight="1">
      <c r="A100" s="150" t="s">
        <v>698</v>
      </c>
      <c r="B100" s="139"/>
      <c r="C100" s="140" t="s">
        <v>760</v>
      </c>
      <c r="D100" s="141" t="s">
        <v>3582</v>
      </c>
      <c r="E100" s="142">
        <v>4</v>
      </c>
      <c r="F100" s="143" t="s">
        <v>759</v>
      </c>
      <c r="G100" s="144" t="s">
        <v>1777</v>
      </c>
      <c r="H100" s="145" t="s">
        <v>126</v>
      </c>
      <c r="I100" s="145"/>
      <c r="J100" s="149"/>
    </row>
    <row r="101" spans="1:10" ht="17.25" customHeight="1">
      <c r="A101" s="150" t="s">
        <v>698</v>
      </c>
      <c r="B101" s="139"/>
      <c r="C101" s="140" t="s">
        <v>760</v>
      </c>
      <c r="D101" s="141" t="s">
        <v>3583</v>
      </c>
      <c r="E101" s="142">
        <v>24</v>
      </c>
      <c r="F101" s="143" t="s">
        <v>759</v>
      </c>
      <c r="G101" s="144" t="s">
        <v>1777</v>
      </c>
      <c r="H101" s="145" t="s">
        <v>126</v>
      </c>
      <c r="I101" s="145"/>
      <c r="J101" s="149"/>
    </row>
    <row r="102" spans="1:10" ht="17.25" customHeight="1">
      <c r="A102" s="150" t="s">
        <v>698</v>
      </c>
      <c r="B102" s="139"/>
      <c r="C102" s="140" t="s">
        <v>760</v>
      </c>
      <c r="D102" s="141" t="s">
        <v>3584</v>
      </c>
      <c r="E102" s="142">
        <v>100</v>
      </c>
      <c r="F102" s="143" t="s">
        <v>759</v>
      </c>
      <c r="G102" s="144" t="s">
        <v>1777</v>
      </c>
      <c r="H102" s="145" t="s">
        <v>167</v>
      </c>
      <c r="I102" s="145"/>
      <c r="J102" s="149"/>
    </row>
    <row r="103" spans="1:10" ht="17.25" customHeight="1">
      <c r="A103" s="150" t="s">
        <v>698</v>
      </c>
      <c r="B103" s="151"/>
      <c r="C103" s="140" t="s">
        <v>760</v>
      </c>
      <c r="D103" s="141" t="s">
        <v>3585</v>
      </c>
      <c r="E103" s="152">
        <v>34</v>
      </c>
      <c r="F103" s="143" t="s">
        <v>759</v>
      </c>
      <c r="G103" s="144" t="s">
        <v>1777</v>
      </c>
      <c r="H103" s="154" t="s">
        <v>1474</v>
      </c>
      <c r="I103" s="154"/>
      <c r="J103" s="146"/>
    </row>
    <row r="104" spans="1:10" ht="17.25" customHeight="1">
      <c r="A104" s="151" t="s">
        <v>698</v>
      </c>
      <c r="B104" s="151"/>
      <c r="C104" s="140" t="s">
        <v>760</v>
      </c>
      <c r="D104" s="141" t="s">
        <v>3588</v>
      </c>
      <c r="E104" s="152">
        <v>808</v>
      </c>
      <c r="F104" s="143" t="s">
        <v>759</v>
      </c>
      <c r="G104" s="144" t="s">
        <v>1777</v>
      </c>
      <c r="H104" s="140" t="s">
        <v>167</v>
      </c>
      <c r="I104" s="154"/>
      <c r="J104" s="146"/>
    </row>
    <row r="105" spans="1:10" ht="17.25" customHeight="1">
      <c r="A105" s="151" t="s">
        <v>698</v>
      </c>
      <c r="B105" s="151"/>
      <c r="C105" s="140" t="s">
        <v>760</v>
      </c>
      <c r="D105" s="141" t="s">
        <v>3588</v>
      </c>
      <c r="E105" s="152">
        <v>19643</v>
      </c>
      <c r="F105" s="143" t="s">
        <v>759</v>
      </c>
      <c r="G105" s="144" t="s">
        <v>1777</v>
      </c>
      <c r="H105" s="140" t="s">
        <v>781</v>
      </c>
      <c r="I105" s="154"/>
      <c r="J105" s="146"/>
    </row>
    <row r="106" spans="1:10" ht="17.25" customHeight="1">
      <c r="A106" s="151" t="s">
        <v>698</v>
      </c>
      <c r="B106" s="151"/>
      <c r="C106" s="140" t="s">
        <v>760</v>
      </c>
      <c r="D106" s="141" t="s">
        <v>3588</v>
      </c>
      <c r="E106" s="152">
        <v>0</v>
      </c>
      <c r="F106" s="143" t="s">
        <v>759</v>
      </c>
      <c r="G106" s="144" t="s">
        <v>1777</v>
      </c>
      <c r="H106" s="140" t="s">
        <v>1776</v>
      </c>
      <c r="I106" s="154"/>
      <c r="J106" s="146"/>
    </row>
    <row r="107" spans="1:10" ht="17.25" customHeight="1">
      <c r="A107" s="151" t="s">
        <v>698</v>
      </c>
      <c r="B107" s="151"/>
      <c r="C107" s="140" t="s">
        <v>760</v>
      </c>
      <c r="D107" s="141" t="s">
        <v>3588</v>
      </c>
      <c r="E107" s="152">
        <v>548</v>
      </c>
      <c r="F107" s="143" t="s">
        <v>759</v>
      </c>
      <c r="G107" s="144" t="s">
        <v>1777</v>
      </c>
      <c r="H107" s="140" t="s">
        <v>1474</v>
      </c>
      <c r="I107" s="154"/>
      <c r="J107" s="146"/>
    </row>
    <row r="108" spans="1:10" ht="17.25" customHeight="1">
      <c r="A108" s="139" t="s">
        <v>698</v>
      </c>
      <c r="B108" s="139"/>
      <c r="C108" s="140" t="s">
        <v>760</v>
      </c>
      <c r="D108" s="141" t="s">
        <v>3588</v>
      </c>
      <c r="E108" s="142">
        <v>32</v>
      </c>
      <c r="F108" s="143" t="s">
        <v>759</v>
      </c>
      <c r="G108" s="144" t="s">
        <v>1777</v>
      </c>
      <c r="H108" s="140" t="s">
        <v>126</v>
      </c>
      <c r="I108" s="145"/>
      <c r="J108" s="146"/>
    </row>
    <row r="109" spans="1:10" ht="17.25" customHeight="1">
      <c r="A109" s="139" t="s">
        <v>698</v>
      </c>
      <c r="B109" s="139"/>
      <c r="C109" s="140" t="s">
        <v>760</v>
      </c>
      <c r="D109" s="141" t="s">
        <v>3588</v>
      </c>
      <c r="E109" s="142">
        <v>85</v>
      </c>
      <c r="F109" s="143" t="s">
        <v>759</v>
      </c>
      <c r="G109" s="144" t="s">
        <v>1777</v>
      </c>
      <c r="H109" s="140" t="s">
        <v>1688</v>
      </c>
      <c r="I109" s="145"/>
      <c r="J109" s="146"/>
    </row>
    <row r="110" spans="1:10" ht="17.25" customHeight="1">
      <c r="A110" s="139" t="s">
        <v>698</v>
      </c>
      <c r="B110" s="139"/>
      <c r="C110" s="140" t="s">
        <v>760</v>
      </c>
      <c r="D110" s="141" t="s">
        <v>3589</v>
      </c>
      <c r="E110" s="142">
        <v>312</v>
      </c>
      <c r="F110" s="143" t="s">
        <v>759</v>
      </c>
      <c r="G110" s="144" t="s">
        <v>1777</v>
      </c>
      <c r="H110" s="140" t="s">
        <v>126</v>
      </c>
      <c r="I110" s="145"/>
      <c r="J110" s="146"/>
    </row>
    <row r="111" spans="1:10" ht="17.25" customHeight="1">
      <c r="A111" s="139" t="s">
        <v>698</v>
      </c>
      <c r="B111" s="139"/>
      <c r="C111" s="140" t="s">
        <v>760</v>
      </c>
      <c r="D111" s="141" t="s">
        <v>3589</v>
      </c>
      <c r="E111" s="142">
        <v>900</v>
      </c>
      <c r="F111" s="143" t="s">
        <v>759</v>
      </c>
      <c r="G111" s="144" t="s">
        <v>1777</v>
      </c>
      <c r="H111" s="140" t="s">
        <v>167</v>
      </c>
      <c r="I111" s="145"/>
      <c r="J111" s="146"/>
    </row>
    <row r="112" spans="1:10" ht="17.25" customHeight="1">
      <c r="A112" s="150" t="s">
        <v>5303</v>
      </c>
      <c r="B112" s="139"/>
      <c r="C112" s="140" t="s">
        <v>760</v>
      </c>
      <c r="D112" s="454" t="s">
        <v>5295</v>
      </c>
      <c r="E112" s="143">
        <v>28</v>
      </c>
      <c r="F112" s="143" t="s">
        <v>759</v>
      </c>
      <c r="G112" s="144" t="s">
        <v>1777</v>
      </c>
      <c r="H112" s="141" t="s">
        <v>170</v>
      </c>
      <c r="I112" s="145"/>
      <c r="J112" s="146"/>
    </row>
    <row r="113" spans="1:10" ht="17.25" customHeight="1">
      <c r="A113" s="150" t="s">
        <v>5303</v>
      </c>
      <c r="B113" s="139"/>
      <c r="C113" s="140" t="s">
        <v>760</v>
      </c>
      <c r="D113" s="454" t="s">
        <v>5296</v>
      </c>
      <c r="E113" s="143">
        <v>26</v>
      </c>
      <c r="F113" s="143" t="s">
        <v>759</v>
      </c>
      <c r="G113" s="144" t="s">
        <v>1777</v>
      </c>
      <c r="H113" s="141" t="s">
        <v>167</v>
      </c>
      <c r="I113" s="145"/>
      <c r="J113" s="146"/>
    </row>
    <row r="114" spans="1:10" ht="17.25" customHeight="1">
      <c r="A114" s="150" t="s">
        <v>5303</v>
      </c>
      <c r="B114" s="139"/>
      <c r="C114" s="140" t="s">
        <v>760</v>
      </c>
      <c r="D114" s="454" t="s">
        <v>5297</v>
      </c>
      <c r="E114" s="143">
        <v>10</v>
      </c>
      <c r="F114" s="143" t="s">
        <v>759</v>
      </c>
      <c r="G114" s="144" t="s">
        <v>1777</v>
      </c>
      <c r="H114" s="141" t="s">
        <v>167</v>
      </c>
      <c r="I114" s="145"/>
      <c r="J114" s="146"/>
    </row>
    <row r="115" spans="1:10" ht="17.25" customHeight="1">
      <c r="A115" s="150" t="s">
        <v>5303</v>
      </c>
      <c r="B115" s="139"/>
      <c r="C115" s="140" t="s">
        <v>760</v>
      </c>
      <c r="D115" s="454" t="s">
        <v>5297</v>
      </c>
      <c r="E115" s="143">
        <v>9</v>
      </c>
      <c r="F115" s="143" t="s">
        <v>759</v>
      </c>
      <c r="G115" s="144" t="s">
        <v>1777</v>
      </c>
      <c r="H115" s="141" t="s">
        <v>1474</v>
      </c>
      <c r="I115" s="145"/>
      <c r="J115" s="146"/>
    </row>
    <row r="116" spans="1:10" ht="17.25" customHeight="1">
      <c r="A116" s="150" t="s">
        <v>5303</v>
      </c>
      <c r="B116" s="139"/>
      <c r="C116" s="140" t="s">
        <v>760</v>
      </c>
      <c r="D116" s="454" t="s">
        <v>5298</v>
      </c>
      <c r="E116" s="143">
        <v>80</v>
      </c>
      <c r="F116" s="143" t="s">
        <v>759</v>
      </c>
      <c r="G116" s="144" t="s">
        <v>1777</v>
      </c>
      <c r="H116" s="141" t="s">
        <v>1474</v>
      </c>
      <c r="I116" s="145"/>
      <c r="J116" s="146"/>
    </row>
    <row r="117" spans="1:10" ht="17.25" customHeight="1">
      <c r="A117" s="150" t="s">
        <v>5303</v>
      </c>
      <c r="B117" s="139"/>
      <c r="C117" s="140" t="s">
        <v>760</v>
      </c>
      <c r="D117" s="454" t="s">
        <v>5299</v>
      </c>
      <c r="E117" s="143">
        <v>1010</v>
      </c>
      <c r="F117" s="143" t="s">
        <v>759</v>
      </c>
      <c r="G117" s="144" t="s">
        <v>1777</v>
      </c>
      <c r="H117" s="141" t="s">
        <v>167</v>
      </c>
      <c r="I117" s="145"/>
      <c r="J117" s="146"/>
    </row>
    <row r="118" spans="1:10" ht="17.25" customHeight="1">
      <c r="A118" s="150" t="s">
        <v>5303</v>
      </c>
      <c r="B118" s="139"/>
      <c r="C118" s="140" t="s">
        <v>760</v>
      </c>
      <c r="D118" s="454" t="s">
        <v>5300</v>
      </c>
      <c r="E118" s="143">
        <v>400</v>
      </c>
      <c r="F118" s="143" t="s">
        <v>759</v>
      </c>
      <c r="G118" s="144" t="s">
        <v>1777</v>
      </c>
      <c r="H118" s="141" t="s">
        <v>126</v>
      </c>
      <c r="I118" s="145"/>
      <c r="J118" s="146"/>
    </row>
    <row r="119" spans="1:10" ht="17.25" customHeight="1">
      <c r="A119" s="150" t="s">
        <v>5303</v>
      </c>
      <c r="B119" s="139"/>
      <c r="C119" s="140" t="s">
        <v>760</v>
      </c>
      <c r="D119" s="454" t="s">
        <v>5301</v>
      </c>
      <c r="E119" s="143">
        <v>105</v>
      </c>
      <c r="F119" s="143" t="s">
        <v>759</v>
      </c>
      <c r="G119" s="144" t="s">
        <v>1777</v>
      </c>
      <c r="H119" s="141" t="s">
        <v>167</v>
      </c>
      <c r="I119" s="145"/>
      <c r="J119" s="149"/>
    </row>
    <row r="120" spans="1:10" ht="17.25" customHeight="1">
      <c r="A120" s="150" t="s">
        <v>5303</v>
      </c>
      <c r="B120" s="139"/>
      <c r="C120" s="140" t="s">
        <v>760</v>
      </c>
      <c r="D120" s="454" t="s">
        <v>5302</v>
      </c>
      <c r="E120" s="143">
        <v>22</v>
      </c>
      <c r="F120" s="143" t="s">
        <v>759</v>
      </c>
      <c r="G120" s="144" t="s">
        <v>1777</v>
      </c>
      <c r="H120" s="141" t="s">
        <v>167</v>
      </c>
      <c r="I120" s="145"/>
      <c r="J120" s="149"/>
    </row>
    <row r="121" spans="1:10" ht="17.25" customHeight="1">
      <c r="A121" s="150" t="s">
        <v>5303</v>
      </c>
      <c r="B121" s="139"/>
      <c r="C121" s="140" t="s">
        <v>760</v>
      </c>
      <c r="D121" s="454" t="s">
        <v>5302</v>
      </c>
      <c r="E121" s="143">
        <v>54</v>
      </c>
      <c r="F121" s="143" t="s">
        <v>759</v>
      </c>
      <c r="G121" s="144" t="s">
        <v>1777</v>
      </c>
      <c r="H121" s="141" t="s">
        <v>1474</v>
      </c>
      <c r="I121" s="145"/>
      <c r="J121" s="149"/>
    </row>
    <row r="122" spans="1:10" ht="17.25" customHeight="1">
      <c r="A122" s="139" t="s">
        <v>5303</v>
      </c>
      <c r="B122" s="139"/>
      <c r="C122" s="140" t="s">
        <v>760</v>
      </c>
      <c r="D122" s="141" t="s">
        <v>5304</v>
      </c>
      <c r="E122" s="142">
        <v>30</v>
      </c>
      <c r="F122" s="143" t="s">
        <v>759</v>
      </c>
      <c r="G122" s="144" t="s">
        <v>1777</v>
      </c>
      <c r="H122" s="140" t="s">
        <v>167</v>
      </c>
      <c r="I122" s="145"/>
      <c r="J122" s="149"/>
    </row>
    <row r="123" spans="1:10" ht="17.25" customHeight="1">
      <c r="A123" s="150"/>
      <c r="B123" s="139"/>
      <c r="C123" s="140"/>
      <c r="D123" s="141"/>
      <c r="E123" s="142"/>
      <c r="F123" s="143"/>
      <c r="G123" s="144"/>
      <c r="H123" s="145"/>
      <c r="I123" s="145"/>
      <c r="J123" s="149"/>
    </row>
    <row r="124" spans="1:10" ht="17.25" customHeight="1">
      <c r="A124" s="150"/>
      <c r="B124" s="139"/>
      <c r="C124" s="140"/>
      <c r="D124" s="141"/>
      <c r="E124" s="142"/>
      <c r="F124" s="143"/>
      <c r="G124" s="144"/>
      <c r="H124" s="145"/>
      <c r="I124" s="145"/>
      <c r="J124" s="149"/>
    </row>
    <row r="125" spans="1:10" ht="17.25" customHeight="1">
      <c r="A125" s="216"/>
      <c r="B125" s="156"/>
      <c r="C125" s="157"/>
      <c r="D125" s="158"/>
      <c r="E125" s="159"/>
      <c r="F125" s="197"/>
      <c r="G125" s="217"/>
      <c r="H125" s="160"/>
      <c r="I125" s="216"/>
      <c r="J125" s="218"/>
    </row>
    <row r="126" spans="1:10" ht="17.25" customHeight="1">
      <c r="A126" s="216"/>
      <c r="B126" s="161"/>
      <c r="C126" s="162"/>
      <c r="D126" s="163"/>
      <c r="E126" s="164"/>
      <c r="F126" s="219"/>
      <c r="G126" s="220"/>
      <c r="H126" s="221"/>
      <c r="I126" s="216"/>
      <c r="J126" s="218"/>
    </row>
    <row r="127" spans="1:10" ht="17.25" customHeight="1">
      <c r="A127" s="216"/>
      <c r="B127" s="161"/>
      <c r="C127" s="162"/>
      <c r="D127" s="163"/>
      <c r="E127" s="159"/>
      <c r="F127" s="195"/>
      <c r="G127" s="222"/>
      <c r="H127" s="160"/>
      <c r="I127" s="216"/>
      <c r="J127" s="218"/>
    </row>
    <row r="128" spans="1:10" ht="17.25" customHeight="1">
      <c r="A128" s="216"/>
      <c r="B128" s="161"/>
      <c r="C128" s="162"/>
      <c r="D128" s="163"/>
      <c r="E128" s="159"/>
      <c r="F128" s="195"/>
      <c r="G128" s="222"/>
      <c r="H128" s="160"/>
      <c r="I128" s="216"/>
      <c r="J128" s="218"/>
    </row>
    <row r="129" spans="1:10" ht="17.25" customHeight="1">
      <c r="A129" s="216"/>
      <c r="B129" s="161"/>
      <c r="C129" s="162"/>
      <c r="D129" s="163"/>
      <c r="E129" s="165"/>
      <c r="F129" s="195"/>
      <c r="G129" s="222"/>
      <c r="H129" s="160"/>
      <c r="I129" s="216"/>
      <c r="J129" s="218"/>
    </row>
    <row r="130" spans="1:10" ht="17.25" customHeight="1">
      <c r="A130" s="216"/>
      <c r="B130" s="161"/>
      <c r="C130" s="162"/>
      <c r="D130" s="163"/>
      <c r="E130" s="165"/>
      <c r="F130" s="195"/>
      <c r="G130" s="222"/>
      <c r="H130" s="160"/>
      <c r="I130" s="216"/>
      <c r="J130" s="218"/>
    </row>
    <row r="131" spans="1:10" ht="17.25" customHeight="1">
      <c r="A131" s="216"/>
      <c r="B131" s="161"/>
      <c r="C131" s="162"/>
      <c r="D131" s="163"/>
      <c r="E131" s="166"/>
      <c r="F131" s="195"/>
      <c r="G131" s="222"/>
      <c r="H131" s="160"/>
      <c r="I131" s="216"/>
      <c r="J131" s="218"/>
    </row>
    <row r="132" spans="1:10" ht="17.25" customHeight="1">
      <c r="A132" s="216"/>
      <c r="B132" s="161"/>
      <c r="C132" s="162"/>
      <c r="D132" s="163"/>
      <c r="E132" s="166"/>
      <c r="F132" s="195"/>
      <c r="G132" s="222"/>
      <c r="H132" s="160"/>
      <c r="I132" s="216"/>
      <c r="J132" s="218"/>
    </row>
    <row r="133" spans="1:10" ht="17.25" customHeight="1">
      <c r="A133" s="216"/>
      <c r="B133" s="161"/>
      <c r="C133" s="162"/>
      <c r="D133" s="163"/>
      <c r="E133" s="166"/>
      <c r="F133" s="195"/>
      <c r="G133" s="222"/>
      <c r="H133" s="160"/>
      <c r="I133" s="216"/>
      <c r="J133" s="218"/>
    </row>
    <row r="134" spans="1:10" ht="17.25" customHeight="1">
      <c r="A134" s="216"/>
      <c r="B134" s="156"/>
      <c r="C134" s="167"/>
      <c r="D134" s="168"/>
      <c r="E134" s="166"/>
      <c r="F134" s="197"/>
      <c r="G134" s="217"/>
      <c r="H134" s="160"/>
      <c r="I134" s="216"/>
      <c r="J134" s="218"/>
    </row>
    <row r="135" spans="1:10" ht="17.25" customHeight="1">
      <c r="A135" s="216"/>
      <c r="B135" s="156"/>
      <c r="C135" s="167"/>
      <c r="D135" s="169"/>
      <c r="E135" s="166"/>
      <c r="F135" s="197"/>
      <c r="G135" s="217"/>
      <c r="H135" s="160"/>
      <c r="I135" s="216"/>
      <c r="J135" s="218"/>
    </row>
    <row r="136" spans="1:10" ht="17.25" customHeight="1">
      <c r="A136" s="216"/>
      <c r="B136" s="156"/>
      <c r="C136" s="194"/>
      <c r="D136" s="186"/>
      <c r="E136" s="159"/>
      <c r="F136" s="170"/>
      <c r="G136" s="171"/>
      <c r="H136" s="160"/>
      <c r="I136" s="216"/>
      <c r="J136" s="218"/>
    </row>
    <row r="137" spans="1:10" ht="17.25" customHeight="1">
      <c r="A137" s="216"/>
      <c r="B137" s="156"/>
      <c r="C137" s="194"/>
      <c r="D137" s="186"/>
      <c r="E137" s="159"/>
      <c r="F137" s="195"/>
      <c r="G137" s="222"/>
      <c r="H137" s="160"/>
      <c r="I137" s="216"/>
      <c r="J137" s="218"/>
    </row>
    <row r="138" spans="1:10" ht="17.25" customHeight="1">
      <c r="A138" s="216"/>
      <c r="B138" s="156"/>
      <c r="C138" s="194"/>
      <c r="D138" s="186"/>
      <c r="E138" s="159"/>
      <c r="F138" s="195"/>
      <c r="G138" s="222"/>
      <c r="H138" s="160"/>
      <c r="I138" s="216"/>
      <c r="J138" s="218"/>
    </row>
    <row r="139" spans="1:10" ht="17.25" customHeight="1">
      <c r="A139" s="216"/>
      <c r="B139" s="156"/>
      <c r="C139" s="194"/>
      <c r="D139" s="186"/>
      <c r="E139" s="159"/>
      <c r="F139" s="195"/>
      <c r="G139" s="222"/>
      <c r="H139" s="160"/>
      <c r="I139" s="216"/>
      <c r="J139" s="218"/>
    </row>
    <row r="140" spans="1:10" ht="17.25" customHeight="1">
      <c r="A140" s="216"/>
      <c r="B140" s="156"/>
      <c r="C140" s="194"/>
      <c r="D140" s="186"/>
      <c r="E140" s="159"/>
      <c r="F140" s="195"/>
      <c r="G140" s="222"/>
      <c r="H140" s="160"/>
      <c r="I140" s="216"/>
      <c r="J140" s="218"/>
    </row>
    <row r="141" spans="1:10" ht="17.25" customHeight="1">
      <c r="A141" s="216"/>
      <c r="B141" s="156"/>
      <c r="C141" s="194"/>
      <c r="D141" s="186"/>
      <c r="E141" s="159"/>
      <c r="F141" s="195"/>
      <c r="G141" s="222"/>
      <c r="H141" s="160"/>
      <c r="I141" s="216"/>
      <c r="J141" s="218"/>
    </row>
    <row r="142" spans="1:10" ht="17.25" customHeight="1">
      <c r="A142" s="216"/>
      <c r="B142" s="156"/>
      <c r="C142" s="194"/>
      <c r="D142" s="186"/>
      <c r="E142" s="159"/>
      <c r="F142" s="195"/>
      <c r="G142" s="222"/>
      <c r="H142" s="160"/>
      <c r="I142" s="216"/>
      <c r="J142" s="218"/>
    </row>
    <row r="143" spans="1:10" ht="17.25" customHeight="1">
      <c r="A143" s="216"/>
      <c r="B143" s="156"/>
      <c r="C143" s="184"/>
      <c r="D143" s="172"/>
      <c r="E143" s="173"/>
      <c r="F143" s="174"/>
      <c r="G143" s="175"/>
      <c r="H143" s="160"/>
      <c r="I143" s="216"/>
      <c r="J143" s="218"/>
    </row>
    <row r="144" spans="1:10" ht="17.25" customHeight="1">
      <c r="A144" s="216"/>
      <c r="B144" s="156"/>
      <c r="C144" s="184"/>
      <c r="D144" s="176"/>
      <c r="E144" s="173"/>
      <c r="F144" s="174"/>
      <c r="G144" s="175"/>
      <c r="H144" s="160"/>
      <c r="I144" s="216"/>
      <c r="J144" s="218"/>
    </row>
    <row r="145" spans="1:10" ht="17.25" customHeight="1">
      <c r="A145" s="216"/>
      <c r="B145" s="156"/>
      <c r="C145" s="184"/>
      <c r="D145" s="176"/>
      <c r="E145" s="173"/>
      <c r="F145" s="177"/>
      <c r="G145" s="217"/>
      <c r="H145" s="160"/>
      <c r="I145" s="216"/>
      <c r="J145" s="218"/>
    </row>
    <row r="146" spans="1:10" ht="17.25" customHeight="1">
      <c r="A146" s="216"/>
      <c r="B146" s="196"/>
      <c r="C146" s="184"/>
      <c r="D146" s="190"/>
      <c r="E146" s="159"/>
      <c r="F146" s="178"/>
      <c r="G146" s="179"/>
      <c r="H146" s="160"/>
      <c r="I146" s="216"/>
      <c r="J146" s="218"/>
    </row>
    <row r="147" spans="1:10" ht="17.25" customHeight="1">
      <c r="A147" s="216"/>
      <c r="B147" s="196"/>
      <c r="C147" s="184"/>
      <c r="D147" s="190"/>
      <c r="E147" s="159"/>
      <c r="F147" s="178"/>
      <c r="G147" s="179"/>
      <c r="H147" s="160"/>
      <c r="I147" s="216"/>
      <c r="J147" s="218"/>
    </row>
    <row r="148" spans="1:10" ht="17.25" customHeight="1">
      <c r="A148" s="216"/>
      <c r="B148" s="196"/>
      <c r="C148" s="184"/>
      <c r="D148" s="190"/>
      <c r="E148" s="159"/>
      <c r="F148" s="178"/>
      <c r="G148" s="179"/>
      <c r="H148" s="160"/>
      <c r="I148" s="216"/>
      <c r="J148" s="218"/>
    </row>
    <row r="149" spans="1:10" ht="17.25" customHeight="1">
      <c r="A149" s="216"/>
      <c r="B149" s="196"/>
      <c r="C149" s="184"/>
      <c r="D149" s="190"/>
      <c r="E149" s="159"/>
      <c r="F149" s="178"/>
      <c r="G149" s="179"/>
      <c r="H149" s="160"/>
      <c r="I149" s="216"/>
      <c r="J149" s="218"/>
    </row>
    <row r="150" spans="1:10" ht="17.25" customHeight="1">
      <c r="A150" s="216"/>
      <c r="B150" s="196"/>
      <c r="C150" s="184"/>
      <c r="D150" s="190"/>
      <c r="E150" s="159"/>
      <c r="F150" s="178"/>
      <c r="G150" s="179"/>
      <c r="H150" s="160"/>
      <c r="I150" s="216"/>
      <c r="J150" s="218"/>
    </row>
    <row r="151" spans="1:10" ht="17.25" customHeight="1">
      <c r="A151" s="216"/>
      <c r="B151" s="196"/>
      <c r="C151" s="184"/>
      <c r="D151" s="190"/>
      <c r="E151" s="159"/>
      <c r="F151" s="178"/>
      <c r="G151" s="179"/>
      <c r="H151" s="160"/>
      <c r="I151" s="216"/>
      <c r="J151" s="218"/>
    </row>
    <row r="152" spans="1:10" ht="17.25" customHeight="1">
      <c r="A152" s="216"/>
      <c r="B152" s="196"/>
      <c r="C152" s="184"/>
      <c r="D152" s="190"/>
      <c r="E152" s="159"/>
      <c r="F152" s="178"/>
      <c r="G152" s="179"/>
      <c r="H152" s="160"/>
      <c r="I152" s="216"/>
      <c r="J152" s="218"/>
    </row>
    <row r="153" spans="1:10" ht="17.25" customHeight="1">
      <c r="A153" s="216"/>
      <c r="B153" s="196"/>
      <c r="C153" s="184"/>
      <c r="D153" s="190"/>
      <c r="E153" s="159"/>
      <c r="F153" s="178"/>
      <c r="G153" s="179"/>
      <c r="H153" s="160"/>
      <c r="I153" s="216"/>
      <c r="J153" s="218"/>
    </row>
    <row r="154" spans="1:10" ht="17.25" customHeight="1">
      <c r="A154" s="216"/>
      <c r="B154" s="196"/>
      <c r="C154" s="184"/>
      <c r="D154" s="190"/>
      <c r="E154" s="159"/>
      <c r="F154" s="178"/>
      <c r="G154" s="179"/>
      <c r="H154" s="160"/>
      <c r="I154" s="216"/>
      <c r="J154" s="218"/>
    </row>
    <row r="155" spans="1:10" ht="17.25" customHeight="1">
      <c r="A155" s="216"/>
      <c r="B155" s="196"/>
      <c r="C155" s="184"/>
      <c r="D155" s="190"/>
      <c r="E155" s="159"/>
      <c r="F155" s="178"/>
      <c r="G155" s="179"/>
      <c r="H155" s="160"/>
      <c r="I155" s="216"/>
      <c r="J155" s="218"/>
    </row>
    <row r="156" spans="1:10" ht="17.25" customHeight="1">
      <c r="A156" s="216"/>
      <c r="B156" s="196"/>
      <c r="C156" s="184"/>
      <c r="D156" s="190"/>
      <c r="E156" s="159"/>
      <c r="F156" s="178"/>
      <c r="G156" s="179"/>
      <c r="H156" s="160"/>
      <c r="I156" s="216"/>
      <c r="J156" s="218"/>
    </row>
    <row r="157" spans="1:10" ht="17.25" customHeight="1">
      <c r="A157" s="216"/>
      <c r="B157" s="196"/>
      <c r="C157" s="184"/>
      <c r="D157" s="190"/>
      <c r="E157" s="159"/>
      <c r="F157" s="178"/>
      <c r="G157" s="179"/>
      <c r="H157" s="160"/>
      <c r="I157" s="216"/>
      <c r="J157" s="218"/>
    </row>
    <row r="158" spans="1:10" ht="17.25" customHeight="1">
      <c r="A158" s="216"/>
      <c r="B158" s="196"/>
      <c r="C158" s="184"/>
      <c r="D158" s="190"/>
      <c r="E158" s="159"/>
      <c r="F158" s="178"/>
      <c r="G158" s="179"/>
      <c r="H158" s="160"/>
      <c r="I158" s="216"/>
      <c r="J158" s="218"/>
    </row>
    <row r="159" spans="1:10" ht="17.25" customHeight="1">
      <c r="A159" s="216"/>
      <c r="B159" s="196"/>
      <c r="C159" s="184"/>
      <c r="D159" s="190"/>
      <c r="E159" s="159"/>
      <c r="F159" s="178"/>
      <c r="G159" s="179"/>
      <c r="H159" s="160"/>
      <c r="I159" s="216"/>
      <c r="J159" s="218"/>
    </row>
    <row r="160" spans="1:10" ht="17.25" customHeight="1">
      <c r="A160" s="216"/>
      <c r="B160" s="196"/>
      <c r="C160" s="184"/>
      <c r="D160" s="190"/>
      <c r="E160" s="159"/>
      <c r="F160" s="178"/>
      <c r="G160" s="179"/>
      <c r="H160" s="160"/>
      <c r="I160" s="216"/>
      <c r="J160" s="218"/>
    </row>
    <row r="161" spans="1:10" ht="17.25" customHeight="1">
      <c r="A161" s="216"/>
      <c r="B161" s="196"/>
      <c r="C161" s="184"/>
      <c r="D161" s="190"/>
      <c r="E161" s="159"/>
      <c r="F161" s="178"/>
      <c r="G161" s="179"/>
      <c r="H161" s="160"/>
      <c r="I161" s="216"/>
      <c r="J161" s="218"/>
    </row>
    <row r="162" spans="1:10" ht="17.25" customHeight="1">
      <c r="A162" s="216"/>
      <c r="B162" s="196"/>
      <c r="C162" s="184"/>
      <c r="D162" s="190"/>
      <c r="E162" s="159"/>
      <c r="F162" s="178"/>
      <c r="G162" s="179"/>
      <c r="H162" s="160"/>
      <c r="I162" s="216"/>
      <c r="J162" s="218"/>
    </row>
    <row r="163" spans="1:10" ht="17.25" customHeight="1">
      <c r="A163" s="216"/>
      <c r="B163" s="196"/>
      <c r="C163" s="184"/>
      <c r="D163" s="190"/>
      <c r="E163" s="159"/>
      <c r="F163" s="178"/>
      <c r="G163" s="179"/>
      <c r="H163" s="160"/>
      <c r="I163" s="216"/>
      <c r="J163" s="218"/>
    </row>
    <row r="164" spans="1:10" ht="17.25" customHeight="1">
      <c r="A164" s="216"/>
      <c r="B164" s="196"/>
      <c r="C164" s="184"/>
      <c r="D164" s="190"/>
      <c r="E164" s="159"/>
      <c r="F164" s="178"/>
      <c r="G164" s="179"/>
      <c r="H164" s="160"/>
      <c r="I164" s="216"/>
      <c r="J164" s="218"/>
    </row>
    <row r="165" spans="1:10" ht="17.25" customHeight="1">
      <c r="A165" s="216"/>
      <c r="B165" s="196"/>
      <c r="C165" s="184"/>
      <c r="D165" s="180"/>
      <c r="E165" s="173"/>
      <c r="F165" s="197"/>
      <c r="G165" s="179"/>
      <c r="H165" s="160"/>
      <c r="I165" s="216"/>
      <c r="J165" s="218"/>
    </row>
    <row r="166" spans="1:10" ht="17.25" customHeight="1">
      <c r="A166" s="216"/>
      <c r="B166" s="196"/>
      <c r="C166" s="184"/>
      <c r="D166" s="180"/>
      <c r="E166" s="173"/>
      <c r="F166" s="197"/>
      <c r="G166" s="179"/>
      <c r="H166" s="160"/>
      <c r="I166" s="216"/>
      <c r="J166" s="218"/>
    </row>
    <row r="167" spans="1:10" ht="17.25" customHeight="1">
      <c r="A167" s="216"/>
      <c r="B167" s="196"/>
      <c r="C167" s="184"/>
      <c r="D167" s="180"/>
      <c r="E167" s="173"/>
      <c r="F167" s="197"/>
      <c r="G167" s="179"/>
      <c r="H167" s="160"/>
      <c r="I167" s="216"/>
      <c r="J167" s="218"/>
    </row>
    <row r="168" spans="1:10" ht="17.25" customHeight="1">
      <c r="A168" s="216"/>
      <c r="B168" s="196"/>
      <c r="C168" s="184"/>
      <c r="D168" s="180"/>
      <c r="E168" s="173"/>
      <c r="F168" s="197"/>
      <c r="G168" s="179"/>
      <c r="H168" s="160"/>
      <c r="I168" s="216"/>
      <c r="J168" s="218"/>
    </row>
    <row r="169" spans="1:10" ht="17.25" customHeight="1">
      <c r="A169" s="216"/>
      <c r="B169" s="196"/>
      <c r="C169" s="184"/>
      <c r="D169" s="180"/>
      <c r="E169" s="173"/>
      <c r="F169" s="197"/>
      <c r="G169" s="179"/>
      <c r="H169" s="160"/>
      <c r="I169" s="216"/>
      <c r="J169" s="218"/>
    </row>
    <row r="170" spans="1:10" ht="17.25" customHeight="1">
      <c r="A170" s="216"/>
      <c r="B170" s="161"/>
      <c r="C170" s="157"/>
      <c r="D170" s="163"/>
      <c r="E170" s="166"/>
      <c r="F170" s="170"/>
      <c r="G170" s="175"/>
      <c r="H170" s="160"/>
      <c r="I170" s="216"/>
      <c r="J170" s="218"/>
    </row>
    <row r="171" spans="1:10" ht="17.25" customHeight="1">
      <c r="A171" s="216"/>
      <c r="B171" s="161"/>
      <c r="C171" s="157"/>
      <c r="D171" s="181"/>
      <c r="E171" s="182"/>
      <c r="F171" s="170"/>
      <c r="G171" s="175"/>
      <c r="H171" s="160"/>
      <c r="I171" s="216"/>
      <c r="J171" s="218"/>
    </row>
    <row r="172" spans="1:10" ht="17.25" customHeight="1">
      <c r="A172" s="216"/>
      <c r="B172" s="183"/>
      <c r="C172" s="162"/>
      <c r="D172" s="181"/>
      <c r="E172" s="159"/>
      <c r="F172" s="170"/>
      <c r="G172" s="175"/>
      <c r="H172" s="160"/>
      <c r="I172" s="216"/>
      <c r="J172" s="218"/>
    </row>
    <row r="173" spans="1:10" ht="17.25" customHeight="1">
      <c r="A173" s="216"/>
      <c r="B173" s="139"/>
      <c r="C173" s="140"/>
      <c r="D173" s="141"/>
      <c r="E173" s="142"/>
      <c r="F173" s="143"/>
      <c r="G173" s="144"/>
      <c r="H173" s="145"/>
      <c r="I173" s="145"/>
      <c r="J173" s="149"/>
    </row>
    <row r="174" spans="1:10" ht="17.25" customHeight="1">
      <c r="A174" s="216"/>
      <c r="B174" s="223"/>
      <c r="C174" s="224"/>
      <c r="D174" s="225"/>
      <c r="E174" s="226"/>
      <c r="F174" s="227"/>
      <c r="G174" s="228"/>
      <c r="H174" s="221"/>
      <c r="I174" s="216"/>
      <c r="J174" s="218"/>
    </row>
    <row r="175" spans="1:10" ht="17.25" customHeight="1">
      <c r="A175" s="216"/>
      <c r="B175" s="223"/>
      <c r="C175" s="224"/>
      <c r="D175" s="225"/>
      <c r="E175" s="229"/>
      <c r="F175" s="227"/>
      <c r="G175" s="228"/>
      <c r="H175" s="221"/>
      <c r="I175" s="216"/>
      <c r="J175" s="218"/>
    </row>
    <row r="176" spans="1:10" ht="17.25" customHeight="1">
      <c r="A176" s="216"/>
      <c r="B176" s="223"/>
      <c r="C176" s="224"/>
      <c r="D176" s="230"/>
      <c r="E176" s="229"/>
      <c r="F176" s="227"/>
      <c r="G176" s="228"/>
      <c r="H176" s="221"/>
      <c r="I176" s="216"/>
      <c r="J176" s="218"/>
    </row>
    <row r="177" spans="1:10" ht="17.25" customHeight="1">
      <c r="A177" s="216"/>
      <c r="B177" s="231"/>
      <c r="C177" s="224"/>
      <c r="D177" s="225"/>
      <c r="E177" s="229"/>
      <c r="F177" s="227"/>
      <c r="G177" s="228"/>
      <c r="H177" s="221"/>
      <c r="I177" s="216"/>
      <c r="J177" s="218"/>
    </row>
    <row r="178" spans="1:10" ht="17.25" customHeight="1">
      <c r="A178" s="216"/>
      <c r="B178" s="223"/>
      <c r="C178" s="232"/>
      <c r="D178" s="185"/>
      <c r="E178" s="233"/>
      <c r="F178" s="227"/>
      <c r="G178" s="228"/>
      <c r="H178" s="221"/>
      <c r="I178" s="216"/>
      <c r="J178" s="218"/>
    </row>
    <row r="179" spans="1:10" ht="17.25" customHeight="1">
      <c r="A179" s="216"/>
      <c r="B179" s="223"/>
      <c r="C179" s="234"/>
      <c r="D179" s="186"/>
      <c r="E179" s="233"/>
      <c r="F179" s="227"/>
      <c r="G179" s="228"/>
      <c r="H179" s="221"/>
      <c r="I179" s="216"/>
      <c r="J179" s="218"/>
    </row>
    <row r="180" spans="1:10" ht="17.25" customHeight="1">
      <c r="A180" s="216"/>
      <c r="B180" s="223"/>
      <c r="C180" s="232"/>
      <c r="D180" s="185"/>
      <c r="E180" s="233"/>
      <c r="F180" s="227"/>
      <c r="G180" s="228"/>
      <c r="H180" s="221"/>
      <c r="I180" s="216"/>
      <c r="J180" s="218"/>
    </row>
    <row r="181" spans="1:10" ht="17.25" customHeight="1">
      <c r="A181" s="216"/>
      <c r="B181" s="235"/>
      <c r="C181" s="232"/>
      <c r="D181" s="186"/>
      <c r="E181" s="233"/>
      <c r="F181" s="227"/>
      <c r="G181" s="228"/>
      <c r="H181" s="221"/>
      <c r="I181" s="216"/>
      <c r="J181" s="218"/>
    </row>
    <row r="182" spans="1:10" ht="17.25" customHeight="1">
      <c r="A182" s="216"/>
      <c r="B182" s="235"/>
      <c r="C182" s="232"/>
      <c r="D182" s="186"/>
      <c r="E182" s="233"/>
      <c r="F182" s="227"/>
      <c r="G182" s="228"/>
      <c r="H182" s="221"/>
      <c r="I182" s="216"/>
      <c r="J182" s="218"/>
    </row>
    <row r="183" spans="1:10" ht="17.25" customHeight="1">
      <c r="A183" s="216"/>
      <c r="B183" s="235"/>
      <c r="C183" s="232"/>
      <c r="D183" s="186"/>
      <c r="E183" s="233"/>
      <c r="F183" s="227"/>
      <c r="G183" s="228"/>
      <c r="H183" s="221"/>
      <c r="I183" s="216"/>
      <c r="J183" s="218"/>
    </row>
    <row r="184" spans="1:10" ht="17.25" customHeight="1">
      <c r="A184" s="216"/>
      <c r="B184" s="235"/>
      <c r="C184" s="232"/>
      <c r="D184" s="186"/>
      <c r="E184" s="233"/>
      <c r="F184" s="227"/>
      <c r="G184" s="228"/>
      <c r="H184" s="221"/>
      <c r="I184" s="216"/>
      <c r="J184" s="218"/>
    </row>
    <row r="185" spans="1:10" ht="17.25" customHeight="1">
      <c r="A185" s="216"/>
      <c r="B185" s="235"/>
      <c r="C185" s="232"/>
      <c r="D185" s="186"/>
      <c r="E185" s="233"/>
      <c r="F185" s="227"/>
      <c r="G185" s="228"/>
      <c r="H185" s="221"/>
      <c r="I185" s="216"/>
      <c r="J185" s="218"/>
    </row>
    <row r="186" spans="1:10" ht="17.25" customHeight="1">
      <c r="A186" s="216"/>
      <c r="B186" s="235"/>
      <c r="C186" s="232"/>
      <c r="D186" s="186"/>
      <c r="E186" s="233"/>
      <c r="F186" s="227"/>
      <c r="G186" s="228"/>
      <c r="H186" s="221"/>
      <c r="I186" s="216"/>
      <c r="J186" s="218"/>
    </row>
    <row r="187" spans="1:10" ht="17.25" customHeight="1">
      <c r="A187" s="216"/>
      <c r="B187" s="235"/>
      <c r="C187" s="232"/>
      <c r="D187" s="186"/>
      <c r="E187" s="233"/>
      <c r="F187" s="227"/>
      <c r="G187" s="228"/>
      <c r="H187" s="221"/>
      <c r="I187" s="216"/>
      <c r="J187" s="218"/>
    </row>
    <row r="188" spans="1:10" ht="17.25" customHeight="1">
      <c r="A188" s="216"/>
      <c r="B188" s="235"/>
      <c r="C188" s="232"/>
      <c r="D188" s="186"/>
      <c r="E188" s="233"/>
      <c r="F188" s="227"/>
      <c r="G188" s="228"/>
      <c r="H188" s="221"/>
      <c r="I188" s="216"/>
      <c r="J188" s="218"/>
    </row>
    <row r="189" spans="1:10" ht="17.25" customHeight="1">
      <c r="A189" s="216"/>
      <c r="B189" s="235"/>
      <c r="C189" s="232"/>
      <c r="D189" s="186"/>
      <c r="E189" s="233"/>
      <c r="F189" s="227"/>
      <c r="G189" s="228"/>
      <c r="H189" s="221"/>
      <c r="I189" s="216"/>
      <c r="J189" s="218"/>
    </row>
    <row r="190" spans="1:10" ht="17.25" customHeight="1">
      <c r="A190" s="216"/>
      <c r="B190" s="235"/>
      <c r="C190" s="232"/>
      <c r="D190" s="186"/>
      <c r="E190" s="233"/>
      <c r="F190" s="227"/>
      <c r="G190" s="228"/>
      <c r="H190" s="221"/>
      <c r="I190" s="216"/>
      <c r="J190" s="218"/>
    </row>
    <row r="191" spans="1:10" ht="17.25" customHeight="1">
      <c r="A191" s="216"/>
      <c r="B191" s="161"/>
      <c r="C191" s="184"/>
      <c r="D191" s="158"/>
      <c r="E191" s="187"/>
      <c r="F191" s="178"/>
      <c r="G191" s="144"/>
      <c r="H191" s="145"/>
      <c r="I191" s="216"/>
      <c r="J191" s="218"/>
    </row>
    <row r="192" spans="1:10" ht="17.25" customHeight="1">
      <c r="A192" s="216"/>
      <c r="B192" s="183"/>
      <c r="C192" s="184"/>
      <c r="D192" s="176"/>
      <c r="E192" s="166"/>
      <c r="F192" s="195"/>
      <c r="G192" s="144"/>
      <c r="H192" s="145"/>
      <c r="I192" s="216"/>
      <c r="J192" s="218"/>
    </row>
    <row r="193" spans="1:10" ht="17.25" customHeight="1">
      <c r="A193" s="216"/>
      <c r="B193" s="161"/>
      <c r="C193" s="184"/>
      <c r="D193" s="176"/>
      <c r="E193" s="182"/>
      <c r="F193" s="195"/>
      <c r="G193" s="144"/>
      <c r="H193" s="145"/>
      <c r="I193" s="216"/>
      <c r="J193" s="218"/>
    </row>
    <row r="194" spans="1:10" ht="17.25" customHeight="1">
      <c r="A194" s="216"/>
      <c r="B194" s="161"/>
      <c r="C194" s="184"/>
      <c r="D194" s="158"/>
      <c r="E194" s="182"/>
      <c r="F194" s="195"/>
      <c r="G194" s="144"/>
      <c r="H194" s="145"/>
      <c r="I194" s="216"/>
      <c r="J194" s="218"/>
    </row>
    <row r="195" spans="1:10" ht="17.25" customHeight="1">
      <c r="A195" s="216"/>
      <c r="B195" s="161"/>
      <c r="C195" s="184"/>
      <c r="D195" s="163"/>
      <c r="E195" s="166"/>
      <c r="F195" s="195"/>
      <c r="G195" s="144"/>
      <c r="H195" s="145"/>
      <c r="I195" s="216"/>
      <c r="J195" s="218"/>
    </row>
    <row r="196" spans="1:10" ht="17.25" customHeight="1">
      <c r="A196" s="216"/>
      <c r="B196" s="161"/>
      <c r="C196" s="184"/>
      <c r="D196" s="176"/>
      <c r="E196" s="182"/>
      <c r="F196" s="195"/>
      <c r="G196" s="144"/>
      <c r="H196" s="145"/>
      <c r="I196" s="216"/>
      <c r="J196" s="218"/>
    </row>
    <row r="197" spans="1:10" ht="17.25" customHeight="1">
      <c r="A197" s="216"/>
      <c r="B197" s="161"/>
      <c r="C197" s="184"/>
      <c r="D197" s="188"/>
      <c r="E197" s="189"/>
      <c r="F197" s="195"/>
      <c r="G197" s="144"/>
      <c r="H197" s="145"/>
      <c r="I197" s="216"/>
      <c r="J197" s="218"/>
    </row>
    <row r="198" spans="1:10" ht="17.25" customHeight="1">
      <c r="A198" s="216"/>
      <c r="B198" s="183"/>
      <c r="C198" s="184"/>
      <c r="D198" s="188"/>
      <c r="E198" s="164"/>
      <c r="F198" s="195"/>
      <c r="G198" s="144"/>
      <c r="H198" s="145"/>
      <c r="I198" s="216"/>
      <c r="J198" s="218"/>
    </row>
    <row r="199" spans="1:10" ht="17.25" customHeight="1">
      <c r="A199" s="216"/>
      <c r="B199" s="183"/>
      <c r="C199" s="184"/>
      <c r="D199" s="188"/>
      <c r="E199" s="159"/>
      <c r="F199" s="195"/>
      <c r="G199" s="144"/>
      <c r="H199" s="145"/>
      <c r="I199" s="216"/>
      <c r="J199" s="218"/>
    </row>
    <row r="200" spans="1:10" ht="17.25" customHeight="1">
      <c r="A200" s="216"/>
      <c r="B200" s="161"/>
      <c r="C200" s="184"/>
      <c r="D200" s="188"/>
      <c r="E200" s="165"/>
      <c r="F200" s="195"/>
      <c r="G200" s="144"/>
      <c r="H200" s="145"/>
      <c r="I200" s="216"/>
      <c r="J200" s="218"/>
    </row>
    <row r="201" spans="1:10" ht="17.25" customHeight="1">
      <c r="A201" s="216"/>
      <c r="B201" s="161"/>
      <c r="C201" s="184"/>
      <c r="D201" s="190"/>
      <c r="E201" s="166"/>
      <c r="F201" s="195"/>
      <c r="G201" s="144"/>
      <c r="H201" s="145"/>
      <c r="I201" s="216"/>
      <c r="J201" s="218"/>
    </row>
    <row r="202" spans="1:10" ht="17.25" customHeight="1">
      <c r="A202" s="216"/>
      <c r="B202" s="161"/>
      <c r="C202" s="184"/>
      <c r="D202" s="163"/>
      <c r="E202" s="166"/>
      <c r="F202" s="195"/>
      <c r="G202" s="144"/>
      <c r="H202" s="145"/>
      <c r="I202" s="216"/>
      <c r="J202" s="218"/>
    </row>
    <row r="203" spans="1:10" ht="17.25" customHeight="1">
      <c r="A203" s="216"/>
      <c r="B203" s="161"/>
      <c r="C203" s="184"/>
      <c r="D203" s="163"/>
      <c r="E203" s="166"/>
      <c r="F203" s="195"/>
      <c r="G203" s="144"/>
      <c r="H203" s="145"/>
      <c r="I203" s="216"/>
      <c r="J203" s="218"/>
    </row>
    <row r="204" spans="1:10" ht="17.25" customHeight="1">
      <c r="A204" s="216"/>
      <c r="B204" s="161"/>
      <c r="C204" s="184"/>
      <c r="D204" s="176"/>
      <c r="E204" s="166"/>
      <c r="F204" s="195"/>
      <c r="G204" s="144"/>
      <c r="H204" s="145"/>
      <c r="I204" s="216"/>
      <c r="J204" s="218"/>
    </row>
    <row r="205" spans="1:10" ht="17.25" customHeight="1">
      <c r="A205" s="216"/>
      <c r="B205" s="161"/>
      <c r="C205" s="194"/>
      <c r="D205" s="163"/>
      <c r="E205" s="166"/>
      <c r="F205" s="195"/>
      <c r="G205" s="144"/>
      <c r="H205" s="145"/>
      <c r="I205" s="216"/>
      <c r="J205" s="218"/>
    </row>
    <row r="206" spans="1:10" ht="17.25" customHeight="1">
      <c r="A206" s="216"/>
      <c r="B206" s="183"/>
      <c r="C206" s="184"/>
      <c r="D206" s="186"/>
      <c r="E206" s="159"/>
      <c r="F206" s="191"/>
      <c r="G206" s="144"/>
      <c r="H206" s="145"/>
      <c r="I206" s="216"/>
      <c r="J206" s="218"/>
    </row>
    <row r="207" spans="1:10" ht="17.25" customHeight="1">
      <c r="A207" s="216"/>
      <c r="B207" s="183"/>
      <c r="C207" s="184"/>
      <c r="D207" s="186"/>
      <c r="E207" s="159"/>
      <c r="F207" s="191"/>
      <c r="G207" s="144"/>
      <c r="H207" s="145"/>
      <c r="I207" s="216"/>
      <c r="J207" s="218"/>
    </row>
    <row r="208" spans="1:10" ht="17.25" customHeight="1">
      <c r="A208" s="216"/>
      <c r="B208" s="161"/>
      <c r="C208" s="194"/>
      <c r="D208" s="186"/>
      <c r="E208" s="159"/>
      <c r="F208" s="178"/>
      <c r="G208" s="144"/>
      <c r="H208" s="145"/>
      <c r="I208" s="216"/>
      <c r="J208" s="218"/>
    </row>
    <row r="209" spans="1:10" ht="17.25" customHeight="1">
      <c r="A209" s="216"/>
      <c r="B209" s="161"/>
      <c r="C209" s="194"/>
      <c r="D209" s="186"/>
      <c r="E209" s="159"/>
      <c r="F209" s="178"/>
      <c r="G209" s="144"/>
      <c r="H209" s="145"/>
      <c r="I209" s="216"/>
      <c r="J209" s="218"/>
    </row>
    <row r="210" spans="1:10" ht="17.25" customHeight="1">
      <c r="A210" s="216"/>
      <c r="B210" s="161"/>
      <c r="C210" s="194"/>
      <c r="D210" s="186"/>
      <c r="E210" s="159"/>
      <c r="F210" s="178"/>
      <c r="G210" s="144"/>
      <c r="H210" s="145"/>
      <c r="I210" s="216"/>
      <c r="J210" s="218"/>
    </row>
    <row r="211" spans="1:10" ht="17.25" customHeight="1">
      <c r="A211" s="216"/>
      <c r="B211" s="161"/>
      <c r="C211" s="194"/>
      <c r="D211" s="186"/>
      <c r="E211" s="159"/>
      <c r="F211" s="178"/>
      <c r="G211" s="144"/>
      <c r="H211" s="145"/>
      <c r="I211" s="216"/>
      <c r="J211" s="218"/>
    </row>
    <row r="212" spans="1:10" ht="17.25" customHeight="1">
      <c r="A212" s="216"/>
      <c r="B212" s="161"/>
      <c r="C212" s="194"/>
      <c r="D212" s="186"/>
      <c r="E212" s="159"/>
      <c r="F212" s="178"/>
      <c r="G212" s="144"/>
      <c r="H212" s="145"/>
      <c r="I212" s="216"/>
      <c r="J212" s="218"/>
    </row>
    <row r="213" spans="1:10" ht="17.25" customHeight="1">
      <c r="A213" s="216"/>
      <c r="B213" s="161"/>
      <c r="C213" s="194"/>
      <c r="D213" s="186"/>
      <c r="E213" s="159"/>
      <c r="F213" s="178"/>
      <c r="G213" s="144"/>
      <c r="H213" s="145"/>
      <c r="I213" s="216"/>
      <c r="J213" s="218"/>
    </row>
    <row r="214" spans="1:10" ht="17.25" customHeight="1">
      <c r="A214" s="216"/>
      <c r="B214" s="161"/>
      <c r="C214" s="194"/>
      <c r="D214" s="186"/>
      <c r="E214" s="159"/>
      <c r="F214" s="178"/>
      <c r="G214" s="144"/>
      <c r="H214" s="145"/>
      <c r="I214" s="216"/>
      <c r="J214" s="218"/>
    </row>
    <row r="215" spans="1:10" ht="17.25" customHeight="1">
      <c r="A215" s="216"/>
      <c r="B215" s="161"/>
      <c r="C215" s="194"/>
      <c r="D215" s="186"/>
      <c r="E215" s="159"/>
      <c r="F215" s="178"/>
      <c r="G215" s="144"/>
      <c r="H215" s="145"/>
      <c r="I215" s="216"/>
      <c r="J215" s="218"/>
    </row>
    <row r="216" spans="1:10" ht="17.25" customHeight="1">
      <c r="A216" s="216"/>
      <c r="B216" s="161"/>
      <c r="C216" s="194"/>
      <c r="D216" s="186"/>
      <c r="E216" s="159"/>
      <c r="F216" s="178"/>
      <c r="G216" s="144"/>
      <c r="H216" s="145"/>
      <c r="I216" s="216"/>
      <c r="J216" s="218"/>
    </row>
    <row r="217" spans="1:10" ht="17.25" customHeight="1">
      <c r="A217" s="216"/>
      <c r="B217" s="161"/>
      <c r="C217" s="194"/>
      <c r="D217" s="186"/>
      <c r="E217" s="159"/>
      <c r="F217" s="178"/>
      <c r="G217" s="144"/>
      <c r="H217" s="145"/>
      <c r="I217" s="216"/>
      <c r="J217" s="218"/>
    </row>
    <row r="218" spans="1:10" ht="17.25" customHeight="1">
      <c r="A218" s="216"/>
      <c r="B218" s="156"/>
      <c r="C218" s="184"/>
      <c r="D218" s="172"/>
      <c r="E218" s="166"/>
      <c r="F218" s="197"/>
      <c r="G218" s="144"/>
      <c r="H218" s="145"/>
      <c r="I218" s="216"/>
      <c r="J218" s="218"/>
    </row>
    <row r="219" spans="1:10" ht="17.25" customHeight="1">
      <c r="A219" s="216"/>
      <c r="B219" s="192"/>
      <c r="C219" s="184"/>
      <c r="D219" s="176"/>
      <c r="E219" s="193"/>
      <c r="F219" s="197"/>
      <c r="G219" s="144"/>
      <c r="H219" s="145"/>
      <c r="I219" s="216"/>
      <c r="J219" s="218"/>
    </row>
    <row r="220" spans="1:10" ht="17.25" customHeight="1">
      <c r="A220" s="216"/>
      <c r="B220" s="156"/>
      <c r="C220" s="184"/>
      <c r="D220" s="169"/>
      <c r="E220" s="193"/>
      <c r="F220" s="197"/>
      <c r="G220" s="144"/>
      <c r="H220" s="145"/>
      <c r="I220" s="216"/>
      <c r="J220" s="218"/>
    </row>
    <row r="221" spans="1:10" ht="17.25" customHeight="1">
      <c r="A221" s="216"/>
      <c r="B221" s="156"/>
      <c r="C221" s="184"/>
      <c r="D221" s="169"/>
      <c r="E221" s="193"/>
      <c r="F221" s="197"/>
      <c r="G221" s="144"/>
      <c r="H221" s="145"/>
      <c r="I221" s="216"/>
      <c r="J221" s="218"/>
    </row>
    <row r="222" spans="1:10" ht="17.25" customHeight="1">
      <c r="A222" s="216"/>
      <c r="B222" s="156"/>
      <c r="C222" s="184"/>
      <c r="D222" s="176"/>
      <c r="E222" s="166"/>
      <c r="F222" s="197"/>
      <c r="G222" s="144"/>
      <c r="H222" s="145"/>
      <c r="I222" s="216"/>
      <c r="J222" s="218"/>
    </row>
    <row r="223" spans="1:10" ht="17.25" customHeight="1">
      <c r="A223" s="216"/>
      <c r="B223" s="156"/>
      <c r="C223" s="184"/>
      <c r="D223" s="176"/>
      <c r="E223" s="166"/>
      <c r="F223" s="197"/>
      <c r="G223" s="144"/>
      <c r="H223" s="145"/>
      <c r="I223" s="216"/>
      <c r="J223" s="218"/>
    </row>
    <row r="224" spans="1:10" ht="17.25" customHeight="1">
      <c r="A224" s="216"/>
      <c r="B224" s="156"/>
      <c r="C224" s="184"/>
      <c r="D224" s="176"/>
      <c r="E224" s="166"/>
      <c r="F224" s="197"/>
      <c r="G224" s="144"/>
      <c r="H224" s="145"/>
      <c r="I224" s="216"/>
      <c r="J224" s="218"/>
    </row>
    <row r="225" spans="1:10" ht="17.25" customHeight="1">
      <c r="A225" s="216"/>
      <c r="B225" s="156"/>
      <c r="C225" s="184"/>
      <c r="D225" s="176"/>
      <c r="E225" s="166"/>
      <c r="F225" s="197"/>
      <c r="G225" s="144"/>
      <c r="H225" s="145"/>
      <c r="I225" s="216"/>
      <c r="J225" s="218"/>
    </row>
    <row r="226" spans="1:10" ht="17.25" customHeight="1">
      <c r="A226" s="216"/>
      <c r="B226" s="156"/>
      <c r="C226" s="184"/>
      <c r="D226" s="176"/>
      <c r="E226" s="166"/>
      <c r="F226" s="197"/>
      <c r="G226" s="144"/>
      <c r="H226" s="145"/>
      <c r="I226" s="216"/>
      <c r="J226" s="218"/>
    </row>
    <row r="227" spans="1:10" ht="17.25" customHeight="1">
      <c r="A227" s="216"/>
      <c r="B227" s="156"/>
      <c r="C227" s="184"/>
      <c r="D227" s="176"/>
      <c r="E227" s="166"/>
      <c r="F227" s="197"/>
      <c r="G227" s="144"/>
      <c r="H227" s="145"/>
      <c r="I227" s="216"/>
      <c r="J227" s="218"/>
    </row>
    <row r="228" spans="1:10" ht="17.25" customHeight="1">
      <c r="A228" s="216"/>
      <c r="B228" s="156"/>
      <c r="C228" s="184"/>
      <c r="D228" s="176"/>
      <c r="E228" s="166"/>
      <c r="F228" s="197"/>
      <c r="G228" s="144"/>
      <c r="H228" s="145"/>
      <c r="I228" s="216"/>
      <c r="J228" s="218"/>
    </row>
    <row r="229" spans="1:10" ht="17.25" customHeight="1">
      <c r="A229" s="216"/>
      <c r="B229" s="156"/>
      <c r="C229" s="184"/>
      <c r="D229" s="176"/>
      <c r="E229" s="166"/>
      <c r="F229" s="197"/>
      <c r="G229" s="144"/>
      <c r="H229" s="145"/>
      <c r="I229" s="216"/>
      <c r="J229" s="218"/>
    </row>
    <row r="230" spans="1:10" ht="17.25" customHeight="1">
      <c r="A230" s="216"/>
      <c r="B230" s="156"/>
      <c r="C230" s="184"/>
      <c r="D230" s="176"/>
      <c r="E230" s="166"/>
      <c r="F230" s="197"/>
      <c r="G230" s="144"/>
      <c r="H230" s="145"/>
      <c r="I230" s="216"/>
      <c r="J230" s="218"/>
    </row>
    <row r="231" spans="1:10" ht="17.25" customHeight="1">
      <c r="A231" s="216"/>
      <c r="B231" s="156"/>
      <c r="C231" s="184"/>
      <c r="D231" s="176"/>
      <c r="E231" s="166"/>
      <c r="F231" s="197"/>
      <c r="G231" s="144"/>
      <c r="H231" s="145"/>
      <c r="I231" s="216"/>
      <c r="J231" s="218"/>
    </row>
    <row r="232" spans="1:10" ht="17.25" customHeight="1">
      <c r="A232" s="216"/>
      <c r="B232" s="156"/>
      <c r="C232" s="184"/>
      <c r="D232" s="186"/>
      <c r="E232" s="159"/>
      <c r="F232" s="195"/>
      <c r="G232" s="144"/>
      <c r="H232" s="145"/>
      <c r="I232" s="216"/>
      <c r="J232" s="218"/>
    </row>
    <row r="233" spans="1:10" ht="17.25" customHeight="1">
      <c r="A233" s="216"/>
      <c r="B233" s="156"/>
      <c r="C233" s="184"/>
      <c r="D233" s="186"/>
      <c r="E233" s="159"/>
      <c r="F233" s="195"/>
      <c r="G233" s="144"/>
      <c r="H233" s="145"/>
      <c r="I233" s="216"/>
      <c r="J233" s="218"/>
    </row>
    <row r="234" spans="1:10" ht="17.25" customHeight="1">
      <c r="A234" s="236"/>
      <c r="B234" s="237"/>
      <c r="C234" s="238"/>
      <c r="D234" s="239"/>
      <c r="E234" s="240"/>
      <c r="F234" s="241"/>
      <c r="G234" s="228"/>
      <c r="H234" s="242"/>
      <c r="I234" s="242"/>
      <c r="J234" s="243"/>
    </row>
    <row r="235" spans="1:10" ht="17.25" customHeight="1">
      <c r="A235" s="236"/>
      <c r="B235" s="244"/>
      <c r="C235" s="245"/>
      <c r="D235" s="188"/>
      <c r="E235" s="246"/>
      <c r="F235" s="219"/>
      <c r="G235" s="228"/>
      <c r="H235" s="242"/>
      <c r="I235" s="247"/>
      <c r="J235" s="247"/>
    </row>
    <row r="236" spans="1:10" ht="17.25" customHeight="1">
      <c r="A236" s="236"/>
      <c r="B236" s="244"/>
      <c r="C236" s="245"/>
      <c r="D236" s="186"/>
      <c r="E236" s="248"/>
      <c r="F236" s="219"/>
      <c r="G236" s="228"/>
      <c r="H236" s="242"/>
      <c r="I236" s="247"/>
      <c r="J236" s="247"/>
    </row>
    <row r="237" spans="1:10" ht="17.25" customHeight="1">
      <c r="A237" s="236"/>
      <c r="B237" s="249"/>
      <c r="C237" s="245"/>
      <c r="D237" s="186"/>
      <c r="E237" s="248"/>
      <c r="F237" s="219"/>
      <c r="G237" s="228"/>
      <c r="H237" s="242"/>
      <c r="I237" s="247"/>
      <c r="J237" s="247"/>
    </row>
    <row r="238" spans="1:10" ht="17.25" customHeight="1">
      <c r="A238" s="236"/>
      <c r="B238" s="249"/>
      <c r="C238" s="245"/>
      <c r="D238" s="186"/>
      <c r="E238" s="248"/>
      <c r="F238" s="219"/>
      <c r="G238" s="228"/>
      <c r="H238" s="242"/>
      <c r="I238" s="247"/>
      <c r="J238" s="247"/>
    </row>
    <row r="239" spans="1:10" ht="17.25" customHeight="1">
      <c r="A239" s="236"/>
      <c r="B239" s="249"/>
      <c r="C239" s="224"/>
      <c r="D239" s="186"/>
      <c r="E239" s="248"/>
      <c r="F239" s="191"/>
      <c r="G239" s="228"/>
      <c r="H239" s="242"/>
      <c r="I239" s="247"/>
      <c r="J239" s="247"/>
    </row>
    <row r="240" spans="1:10" ht="17.25" customHeight="1">
      <c r="A240" s="236"/>
      <c r="B240" s="249"/>
      <c r="C240" s="224"/>
      <c r="D240" s="186"/>
      <c r="E240" s="248"/>
      <c r="F240" s="191"/>
      <c r="G240" s="228"/>
      <c r="H240" s="242"/>
      <c r="I240" s="247"/>
      <c r="J240" s="247"/>
    </row>
    <row r="241" spans="1:10" ht="17.25" customHeight="1">
      <c r="A241" s="236"/>
      <c r="B241" s="244"/>
      <c r="C241" s="224"/>
      <c r="D241" s="186"/>
      <c r="E241" s="248"/>
      <c r="F241" s="191"/>
      <c r="G241" s="228"/>
      <c r="H241" s="242"/>
      <c r="I241" s="247"/>
      <c r="J241" s="247"/>
    </row>
    <row r="242" spans="1:10" ht="17.25" customHeight="1">
      <c r="A242" s="236"/>
      <c r="B242" s="244"/>
      <c r="C242" s="245"/>
      <c r="D242" s="186"/>
      <c r="E242" s="248"/>
      <c r="F242" s="219"/>
      <c r="G242" s="228"/>
      <c r="H242" s="242"/>
      <c r="I242" s="247"/>
      <c r="J242" s="247"/>
    </row>
    <row r="243" spans="1:10" ht="17.25" customHeight="1">
      <c r="A243" s="236"/>
      <c r="B243" s="244"/>
      <c r="C243" s="245"/>
      <c r="D243" s="186"/>
      <c r="E243" s="248"/>
      <c r="F243" s="219"/>
      <c r="G243" s="228"/>
      <c r="H243" s="242"/>
      <c r="I243" s="247"/>
      <c r="J243" s="247"/>
    </row>
    <row r="244" spans="1:10" ht="17.25" customHeight="1">
      <c r="A244" s="236"/>
      <c r="B244" s="244"/>
      <c r="C244" s="245"/>
      <c r="D244" s="186"/>
      <c r="E244" s="248"/>
      <c r="F244" s="219"/>
      <c r="G244" s="228"/>
      <c r="H244" s="242"/>
      <c r="I244" s="247"/>
      <c r="J244" s="247"/>
    </row>
    <row r="245" spans="1:10" ht="17.25" customHeight="1">
      <c r="A245" s="236"/>
      <c r="B245" s="249"/>
      <c r="C245" s="245"/>
      <c r="D245" s="186"/>
      <c r="E245" s="248"/>
      <c r="F245" s="219"/>
      <c r="G245" s="228"/>
      <c r="H245" s="242"/>
      <c r="I245" s="247"/>
      <c r="J245" s="247"/>
    </row>
    <row r="246" spans="1:10" ht="17.25" customHeight="1">
      <c r="A246" s="236"/>
      <c r="B246" s="249"/>
      <c r="C246" s="245"/>
      <c r="D246" s="186"/>
      <c r="E246" s="248"/>
      <c r="F246" s="219"/>
      <c r="G246" s="228"/>
      <c r="H246" s="242"/>
      <c r="I246" s="247"/>
      <c r="J246" s="247"/>
    </row>
    <row r="247" spans="1:10" ht="17.25" customHeight="1">
      <c r="A247" s="236"/>
      <c r="B247" s="249"/>
      <c r="C247" s="245"/>
      <c r="D247" s="186"/>
      <c r="E247" s="248"/>
      <c r="F247" s="219"/>
      <c r="G247" s="228"/>
      <c r="H247" s="242"/>
      <c r="I247" s="247"/>
      <c r="J247" s="247"/>
    </row>
    <row r="248" spans="1:10" ht="17.25" customHeight="1">
      <c r="A248" s="236"/>
      <c r="B248" s="249"/>
      <c r="C248" s="245"/>
      <c r="D248" s="186"/>
      <c r="E248" s="248"/>
      <c r="F248" s="178"/>
      <c r="G248" s="228"/>
      <c r="H248" s="242"/>
      <c r="I248" s="247"/>
      <c r="J248" s="247"/>
    </row>
    <row r="249" spans="1:10" ht="17.25" customHeight="1">
      <c r="A249" s="236"/>
      <c r="B249" s="249"/>
      <c r="C249" s="245"/>
      <c r="D249" s="186"/>
      <c r="E249" s="248"/>
      <c r="F249" s="178"/>
      <c r="G249" s="228"/>
      <c r="H249" s="242"/>
      <c r="I249" s="247"/>
      <c r="J249" s="247"/>
    </row>
    <row r="250" spans="1:10" ht="17.25" customHeight="1">
      <c r="A250" s="236"/>
      <c r="B250" s="249"/>
      <c r="C250" s="245"/>
      <c r="D250" s="186"/>
      <c r="E250" s="248"/>
      <c r="F250" s="178"/>
      <c r="G250" s="228"/>
      <c r="H250" s="242"/>
      <c r="I250" s="247"/>
      <c r="J250" s="247"/>
    </row>
    <row r="251" spans="1:10" ht="17.25" customHeight="1">
      <c r="A251" s="236"/>
      <c r="B251" s="249"/>
      <c r="C251" s="245"/>
      <c r="D251" s="186"/>
      <c r="E251" s="248"/>
      <c r="F251" s="178"/>
      <c r="G251" s="228"/>
      <c r="H251" s="242"/>
      <c r="I251" s="247"/>
      <c r="J251" s="247"/>
    </row>
    <row r="252" spans="1:10" ht="17.25" customHeight="1">
      <c r="A252" s="236"/>
      <c r="B252" s="250"/>
      <c r="C252" s="224"/>
      <c r="D252" s="251"/>
      <c r="E252" s="252"/>
      <c r="F252" s="219"/>
      <c r="G252" s="228"/>
      <c r="H252" s="242"/>
      <c r="I252" s="247"/>
      <c r="J252" s="247"/>
    </row>
    <row r="253" spans="1:10" ht="17.25" customHeight="1">
      <c r="A253" s="236"/>
      <c r="B253" s="250"/>
      <c r="C253" s="224"/>
      <c r="D253" s="253"/>
      <c r="E253" s="252"/>
      <c r="F253" s="254"/>
      <c r="G253" s="228"/>
      <c r="H253" s="242"/>
      <c r="I253" s="247"/>
      <c r="J253" s="247"/>
    </row>
    <row r="254" spans="1:10" ht="17.25" customHeight="1">
      <c r="A254" s="236"/>
      <c r="B254" s="250"/>
      <c r="C254" s="224"/>
      <c r="D254" s="253"/>
      <c r="E254" s="252"/>
      <c r="F254" s="254"/>
      <c r="G254" s="228"/>
      <c r="H254" s="242"/>
      <c r="I254" s="247"/>
      <c r="J254" s="247"/>
    </row>
    <row r="255" spans="1:10" ht="17.25" customHeight="1">
      <c r="A255" s="236"/>
      <c r="B255" s="250"/>
      <c r="C255" s="224"/>
      <c r="D255" s="253"/>
      <c r="E255" s="252"/>
      <c r="F255" s="254"/>
      <c r="G255" s="228"/>
      <c r="H255" s="242"/>
      <c r="I255" s="247"/>
      <c r="J255" s="247"/>
    </row>
    <row r="256" spans="1:10" ht="17.25" customHeight="1">
      <c r="A256" s="236"/>
      <c r="B256" s="250"/>
      <c r="C256" s="224"/>
      <c r="D256" s="253"/>
      <c r="E256" s="252"/>
      <c r="F256" s="254"/>
      <c r="G256" s="228"/>
      <c r="H256" s="242"/>
      <c r="I256" s="247"/>
      <c r="J256" s="247"/>
    </row>
    <row r="257" spans="1:10" ht="17.25" customHeight="1">
      <c r="A257" s="236"/>
      <c r="B257" s="250"/>
      <c r="C257" s="224"/>
      <c r="D257" s="255"/>
      <c r="E257" s="252"/>
      <c r="F257" s="254"/>
      <c r="G257" s="228"/>
      <c r="H257" s="242"/>
      <c r="I257" s="247"/>
      <c r="J257" s="247"/>
    </row>
    <row r="258" spans="1:10" ht="17.25" customHeight="1">
      <c r="A258" s="236"/>
      <c r="B258" s="250"/>
      <c r="C258" s="224"/>
      <c r="D258" s="256"/>
      <c r="E258" s="252"/>
      <c r="F258" s="254"/>
      <c r="G258" s="228"/>
      <c r="H258" s="242"/>
      <c r="I258" s="247"/>
      <c r="J258" s="247"/>
    </row>
    <row r="259" spans="1:10" ht="17.25" customHeight="1">
      <c r="A259" s="236"/>
      <c r="B259" s="250"/>
      <c r="C259" s="224"/>
      <c r="D259" s="253"/>
      <c r="E259" s="252"/>
      <c r="F259" s="254"/>
      <c r="G259" s="228"/>
      <c r="H259" s="242"/>
      <c r="I259" s="247"/>
      <c r="J259" s="247"/>
    </row>
    <row r="260" spans="1:10" ht="17.25" customHeight="1">
      <c r="A260" s="236"/>
      <c r="B260" s="250"/>
      <c r="C260" s="224"/>
      <c r="D260" s="253"/>
      <c r="E260" s="252"/>
      <c r="F260" s="254"/>
      <c r="G260" s="228"/>
      <c r="H260" s="242"/>
      <c r="I260" s="247"/>
      <c r="J260" s="247"/>
    </row>
    <row r="261" spans="1:10" ht="17.25" customHeight="1">
      <c r="A261" s="236"/>
      <c r="B261" s="250"/>
      <c r="C261" s="224"/>
      <c r="D261" s="253"/>
      <c r="E261" s="252"/>
      <c r="F261" s="254"/>
      <c r="G261" s="228"/>
      <c r="H261" s="242"/>
      <c r="I261" s="247"/>
      <c r="J261" s="247"/>
    </row>
    <row r="262" spans="1:10" ht="17.25" customHeight="1">
      <c r="A262" s="236"/>
      <c r="B262" s="250"/>
      <c r="C262" s="224"/>
      <c r="D262" s="253"/>
      <c r="E262" s="252"/>
      <c r="F262" s="254"/>
      <c r="G262" s="228"/>
      <c r="H262" s="242"/>
      <c r="I262" s="247"/>
      <c r="J262" s="247"/>
    </row>
    <row r="263" spans="1:10" ht="17.25" customHeight="1">
      <c r="A263" s="236"/>
      <c r="B263" s="250"/>
      <c r="C263" s="224"/>
      <c r="D263" s="253"/>
      <c r="E263" s="252"/>
      <c r="F263" s="254"/>
      <c r="G263" s="228"/>
      <c r="H263" s="242"/>
      <c r="I263" s="247"/>
      <c r="J263" s="247"/>
    </row>
    <row r="264" spans="1:10" ht="17.25" customHeight="1">
      <c r="A264" s="236"/>
      <c r="B264" s="250"/>
      <c r="C264" s="224"/>
      <c r="D264" s="253"/>
      <c r="E264" s="252"/>
      <c r="F264" s="254"/>
      <c r="G264" s="228"/>
      <c r="H264" s="242"/>
      <c r="I264" s="247"/>
      <c r="J264" s="247"/>
    </row>
    <row r="265" spans="1:10" ht="17.25" customHeight="1">
      <c r="A265" s="236"/>
      <c r="B265" s="250"/>
      <c r="C265" s="224"/>
      <c r="D265" s="186"/>
      <c r="E265" s="248"/>
      <c r="F265" s="254"/>
      <c r="G265" s="228"/>
      <c r="H265" s="242"/>
      <c r="I265" s="247"/>
      <c r="J265" s="247"/>
    </row>
    <row r="266" spans="1:10" ht="17.25" customHeight="1">
      <c r="A266" s="236"/>
      <c r="B266" s="250"/>
      <c r="C266" s="224"/>
      <c r="D266" s="186"/>
      <c r="E266" s="248"/>
      <c r="F266" s="254"/>
      <c r="G266" s="228"/>
      <c r="H266" s="242"/>
      <c r="I266" s="247"/>
      <c r="J266" s="247"/>
    </row>
    <row r="267" spans="1:10" ht="17.25" customHeight="1">
      <c r="A267" s="236"/>
      <c r="B267" s="250"/>
      <c r="C267" s="224"/>
      <c r="D267" s="186"/>
      <c r="E267" s="248"/>
      <c r="F267" s="254"/>
      <c r="G267" s="228"/>
      <c r="H267" s="242"/>
      <c r="I267" s="247"/>
      <c r="J267" s="247"/>
    </row>
    <row r="268" spans="1:10" ht="17.25" customHeight="1">
      <c r="A268" s="236"/>
      <c r="B268" s="237"/>
      <c r="C268" s="238"/>
      <c r="D268" s="239"/>
      <c r="E268" s="240"/>
      <c r="F268" s="241"/>
      <c r="G268" s="228"/>
      <c r="H268" s="242"/>
      <c r="I268" s="242"/>
      <c r="J268" s="243"/>
    </row>
    <row r="269" spans="1:10" ht="17.25" customHeight="1">
      <c r="A269" s="236"/>
      <c r="B269" s="223"/>
      <c r="C269" s="245"/>
      <c r="D269" s="257"/>
      <c r="E269" s="252"/>
      <c r="F269" s="219"/>
      <c r="G269" s="228"/>
      <c r="H269" s="221"/>
      <c r="I269" s="242"/>
      <c r="J269" s="243"/>
    </row>
    <row r="270" spans="1:10" ht="17.25" customHeight="1">
      <c r="A270" s="236"/>
      <c r="B270" s="223"/>
      <c r="C270" s="245"/>
      <c r="D270" s="257"/>
      <c r="E270" s="258"/>
      <c r="F270" s="219"/>
      <c r="G270" s="228"/>
      <c r="H270" s="221"/>
      <c r="I270" s="242"/>
      <c r="J270" s="243"/>
    </row>
    <row r="271" spans="1:10" ht="17.25" customHeight="1">
      <c r="A271" s="236"/>
      <c r="B271" s="223"/>
      <c r="C271" s="245"/>
      <c r="D271" s="257"/>
      <c r="E271" s="189"/>
      <c r="F271" s="219"/>
      <c r="G271" s="228"/>
      <c r="H271" s="221"/>
      <c r="I271" s="242"/>
      <c r="J271" s="243"/>
    </row>
    <row r="272" spans="1:10" ht="17.25" customHeight="1">
      <c r="A272" s="236"/>
      <c r="B272" s="235"/>
      <c r="C272" s="245"/>
      <c r="D272" s="257"/>
      <c r="E272" s="164"/>
      <c r="F272" s="219"/>
      <c r="G272" s="228"/>
      <c r="H272" s="221"/>
      <c r="I272" s="242"/>
      <c r="J272" s="243"/>
    </row>
    <row r="273" spans="1:10" ht="17.25" customHeight="1">
      <c r="A273" s="236"/>
      <c r="B273" s="235"/>
      <c r="C273" s="245"/>
      <c r="D273" s="188"/>
      <c r="E273" s="248"/>
      <c r="F273" s="219"/>
      <c r="G273" s="228"/>
      <c r="H273" s="221"/>
      <c r="I273" s="242"/>
      <c r="J273" s="243"/>
    </row>
    <row r="274" spans="1:10" ht="17.25" customHeight="1">
      <c r="A274" s="236"/>
      <c r="B274" s="223"/>
      <c r="C274" s="245"/>
      <c r="D274" s="188"/>
      <c r="E274" s="248"/>
      <c r="F274" s="219"/>
      <c r="G274" s="228"/>
      <c r="H274" s="221"/>
      <c r="I274" s="242"/>
      <c r="J274" s="243"/>
    </row>
    <row r="275" spans="1:10" ht="17.25" customHeight="1">
      <c r="A275" s="236"/>
      <c r="B275" s="259"/>
      <c r="C275" s="245"/>
      <c r="D275" s="188"/>
      <c r="E275" s="260"/>
      <c r="F275" s="219"/>
      <c r="G275" s="228"/>
      <c r="H275" s="221"/>
      <c r="I275" s="242"/>
      <c r="J275" s="243"/>
    </row>
    <row r="276" spans="1:10" ht="17.25" customHeight="1">
      <c r="A276" s="236"/>
      <c r="B276" s="223"/>
      <c r="C276" s="245"/>
      <c r="D276" s="257"/>
      <c r="E276" s="260"/>
      <c r="F276" s="219"/>
      <c r="G276" s="228"/>
      <c r="H276" s="221"/>
      <c r="I276" s="242"/>
      <c r="J276" s="243"/>
    </row>
    <row r="277" spans="1:10" ht="17.25" customHeight="1">
      <c r="A277" s="236"/>
      <c r="B277" s="223"/>
      <c r="C277" s="245"/>
      <c r="D277" s="253"/>
      <c r="E277" s="252"/>
      <c r="F277" s="219"/>
      <c r="G277" s="228"/>
      <c r="H277" s="221"/>
      <c r="I277" s="242"/>
      <c r="J277" s="243"/>
    </row>
    <row r="278" spans="1:10" ht="17.25" customHeight="1">
      <c r="A278" s="236"/>
      <c r="B278" s="223"/>
      <c r="C278" s="245"/>
      <c r="D278" s="186"/>
      <c r="E278" s="252"/>
      <c r="F278" s="219"/>
      <c r="G278" s="228"/>
      <c r="H278" s="221"/>
      <c r="I278" s="242"/>
      <c r="J278" s="243"/>
    </row>
    <row r="279" spans="1:10" ht="17.25" customHeight="1">
      <c r="A279" s="236"/>
      <c r="B279" s="223"/>
      <c r="C279" s="245"/>
      <c r="D279" s="190"/>
      <c r="E279" s="252"/>
      <c r="F279" s="219"/>
      <c r="G279" s="228"/>
      <c r="H279" s="221"/>
      <c r="I279" s="242"/>
      <c r="J279" s="243"/>
    </row>
    <row r="280" spans="1:10" ht="17.25" customHeight="1">
      <c r="A280" s="236"/>
      <c r="B280" s="223"/>
      <c r="C280" s="245"/>
      <c r="D280" s="186"/>
      <c r="E280" s="248"/>
      <c r="F280" s="191"/>
      <c r="G280" s="228"/>
      <c r="H280" s="221"/>
      <c r="I280" s="242"/>
      <c r="J280" s="243"/>
    </row>
    <row r="281" spans="1:10" ht="17.25" customHeight="1">
      <c r="A281" s="236"/>
      <c r="B281" s="223"/>
      <c r="C281" s="245"/>
      <c r="D281" s="186"/>
      <c r="E281" s="258"/>
      <c r="F281" s="191"/>
      <c r="G281" s="228"/>
      <c r="H281" s="221"/>
      <c r="I281" s="242"/>
      <c r="J281" s="243"/>
    </row>
    <row r="282" spans="1:10" ht="17.25" customHeight="1">
      <c r="A282" s="236"/>
      <c r="B282" s="223"/>
      <c r="C282" s="245"/>
      <c r="D282" s="186"/>
      <c r="E282" s="248"/>
      <c r="F282" s="191"/>
      <c r="G282" s="228"/>
      <c r="H282" s="221"/>
      <c r="I282" s="242"/>
      <c r="J282" s="243"/>
    </row>
    <row r="283" spans="1:10" ht="17.25" customHeight="1">
      <c r="A283" s="236"/>
      <c r="B283" s="235"/>
      <c r="C283" s="245"/>
      <c r="D283" s="186"/>
      <c r="E283" s="248"/>
      <c r="F283" s="191"/>
      <c r="G283" s="228"/>
      <c r="H283" s="221"/>
      <c r="I283" s="242"/>
      <c r="J283" s="243"/>
    </row>
    <row r="284" spans="1:10" ht="17.25" customHeight="1">
      <c r="A284" s="236"/>
      <c r="B284" s="235"/>
      <c r="C284" s="245"/>
      <c r="D284" s="186"/>
      <c r="E284" s="248"/>
      <c r="F284" s="191"/>
      <c r="G284" s="228"/>
      <c r="H284" s="221"/>
      <c r="I284" s="242"/>
      <c r="J284" s="243"/>
    </row>
    <row r="285" spans="1:10" ht="17.25" customHeight="1">
      <c r="A285" s="236"/>
      <c r="B285" s="235"/>
      <c r="C285" s="245"/>
      <c r="D285" s="186"/>
      <c r="E285" s="248"/>
      <c r="F285" s="219"/>
      <c r="G285" s="228"/>
      <c r="H285" s="221"/>
      <c r="I285" s="242"/>
      <c r="J285" s="243"/>
    </row>
    <row r="286" spans="1:10" ht="17.25" customHeight="1">
      <c r="A286" s="236"/>
      <c r="B286" s="235"/>
      <c r="C286" s="245"/>
      <c r="D286" s="186"/>
      <c r="E286" s="248"/>
      <c r="F286" s="219"/>
      <c r="G286" s="228"/>
      <c r="H286" s="221"/>
      <c r="I286" s="242"/>
      <c r="J286" s="243"/>
    </row>
    <row r="287" spans="1:10" ht="17.25" customHeight="1">
      <c r="A287" s="236"/>
      <c r="B287" s="235"/>
      <c r="C287" s="245"/>
      <c r="D287" s="186"/>
      <c r="E287" s="252"/>
      <c r="F287" s="219"/>
      <c r="G287" s="228"/>
      <c r="H287" s="221"/>
      <c r="I287" s="242"/>
      <c r="J287" s="243"/>
    </row>
    <row r="288" spans="1:10" ht="17.25" customHeight="1">
      <c r="A288" s="236"/>
      <c r="B288" s="235"/>
      <c r="C288" s="245"/>
      <c r="D288" s="186"/>
      <c r="E288" s="248"/>
      <c r="F288" s="219"/>
      <c r="G288" s="228"/>
      <c r="H288" s="221"/>
      <c r="I288" s="242"/>
      <c r="J288" s="243"/>
    </row>
    <row r="289" spans="1:10" ht="17.25" customHeight="1">
      <c r="A289" s="236"/>
      <c r="B289" s="235"/>
      <c r="C289" s="245"/>
      <c r="D289" s="186"/>
      <c r="E289" s="248"/>
      <c r="F289" s="219"/>
      <c r="G289" s="228"/>
      <c r="H289" s="221"/>
      <c r="I289" s="242"/>
      <c r="J289" s="243"/>
    </row>
    <row r="290" spans="1:10" ht="17.25" customHeight="1">
      <c r="A290" s="236"/>
      <c r="B290" s="235"/>
      <c r="C290" s="245"/>
      <c r="D290" s="186"/>
      <c r="E290" s="248"/>
      <c r="F290" s="219"/>
      <c r="G290" s="228"/>
      <c r="H290" s="221"/>
      <c r="I290" s="242"/>
      <c r="J290" s="243"/>
    </row>
    <row r="291" spans="1:10" ht="17.25" customHeight="1">
      <c r="A291" s="236"/>
      <c r="B291" s="223"/>
      <c r="C291" s="245"/>
      <c r="D291" s="186"/>
      <c r="E291" s="248"/>
      <c r="F291" s="219"/>
      <c r="G291" s="228"/>
      <c r="H291" s="221"/>
      <c r="I291" s="242"/>
      <c r="J291" s="243"/>
    </row>
    <row r="292" spans="1:10" ht="17.25" customHeight="1">
      <c r="A292" s="236"/>
      <c r="B292" s="261"/>
      <c r="C292" s="224"/>
      <c r="D292" s="251"/>
      <c r="E292" s="252"/>
      <c r="F292" s="254"/>
      <c r="G292" s="228"/>
      <c r="H292" s="221"/>
      <c r="I292" s="242"/>
      <c r="J292" s="243"/>
    </row>
    <row r="293" spans="1:10" ht="17.25" customHeight="1">
      <c r="A293" s="236"/>
      <c r="B293" s="261"/>
      <c r="C293" s="224"/>
      <c r="D293" s="253"/>
      <c r="E293" s="252"/>
      <c r="F293" s="254"/>
      <c r="G293" s="228"/>
      <c r="H293" s="221"/>
      <c r="I293" s="242"/>
      <c r="J293" s="243"/>
    </row>
    <row r="294" spans="1:10" ht="17.25" customHeight="1">
      <c r="A294" s="236"/>
      <c r="B294" s="261"/>
      <c r="C294" s="224"/>
      <c r="D294" s="253"/>
      <c r="E294" s="252"/>
      <c r="F294" s="254"/>
      <c r="G294" s="228"/>
      <c r="H294" s="221"/>
      <c r="I294" s="242"/>
      <c r="J294" s="243"/>
    </row>
    <row r="295" spans="1:10" ht="17.25" customHeight="1">
      <c r="A295" s="236"/>
      <c r="B295" s="261"/>
      <c r="C295" s="224"/>
      <c r="D295" s="253"/>
      <c r="E295" s="252"/>
      <c r="F295" s="254"/>
      <c r="G295" s="228"/>
      <c r="H295" s="221"/>
      <c r="I295" s="242"/>
      <c r="J295" s="243"/>
    </row>
    <row r="296" spans="1:10" ht="17.25" customHeight="1">
      <c r="A296" s="236"/>
      <c r="B296" s="261"/>
      <c r="C296" s="224"/>
      <c r="D296" s="253"/>
      <c r="E296" s="252"/>
      <c r="F296" s="254"/>
      <c r="G296" s="228"/>
      <c r="H296" s="221"/>
      <c r="I296" s="242"/>
      <c r="J296" s="243"/>
    </row>
    <row r="297" spans="1:10" ht="17.25" customHeight="1">
      <c r="A297" s="236"/>
      <c r="B297" s="261"/>
      <c r="C297" s="224"/>
      <c r="D297" s="253"/>
      <c r="E297" s="252"/>
      <c r="F297" s="254"/>
      <c r="G297" s="228"/>
      <c r="H297" s="221"/>
      <c r="I297" s="242"/>
      <c r="J297" s="243"/>
    </row>
    <row r="298" spans="1:10" ht="17.25" customHeight="1">
      <c r="A298" s="236"/>
      <c r="B298" s="261"/>
      <c r="C298" s="224"/>
      <c r="D298" s="256"/>
      <c r="E298" s="252"/>
      <c r="F298" s="254"/>
      <c r="G298" s="228"/>
      <c r="H298" s="221"/>
      <c r="I298" s="242"/>
      <c r="J298" s="243"/>
    </row>
    <row r="299" spans="1:10" ht="17.25" customHeight="1">
      <c r="A299" s="236"/>
      <c r="B299" s="261"/>
      <c r="C299" s="224"/>
      <c r="D299" s="255"/>
      <c r="E299" s="252"/>
      <c r="F299" s="254"/>
      <c r="G299" s="228"/>
      <c r="H299" s="221"/>
      <c r="I299" s="242"/>
      <c r="J299" s="243"/>
    </row>
    <row r="300" spans="1:10" ht="17.25" customHeight="1">
      <c r="A300" s="236"/>
      <c r="B300" s="261"/>
      <c r="C300" s="224"/>
      <c r="D300" s="253"/>
      <c r="E300" s="252"/>
      <c r="F300" s="254"/>
      <c r="G300" s="228"/>
      <c r="H300" s="221"/>
      <c r="I300" s="242"/>
      <c r="J300" s="243"/>
    </row>
    <row r="301" spans="1:10" ht="17.25" customHeight="1">
      <c r="A301" s="236"/>
      <c r="B301" s="261"/>
      <c r="C301" s="224"/>
      <c r="D301" s="253"/>
      <c r="E301" s="252"/>
      <c r="F301" s="254"/>
      <c r="G301" s="228"/>
      <c r="H301" s="221"/>
      <c r="I301" s="242"/>
      <c r="J301" s="243"/>
    </row>
    <row r="302" spans="1:10" ht="17.25" customHeight="1">
      <c r="A302" s="236"/>
      <c r="B302" s="261"/>
      <c r="C302" s="224"/>
      <c r="D302" s="253"/>
      <c r="E302" s="252"/>
      <c r="F302" s="254"/>
      <c r="G302" s="228"/>
      <c r="H302" s="221"/>
      <c r="I302" s="242"/>
      <c r="J302" s="243"/>
    </row>
    <row r="303" spans="1:10" ht="17.25" customHeight="1">
      <c r="A303" s="236"/>
      <c r="B303" s="261"/>
      <c r="C303" s="224"/>
      <c r="D303" s="253"/>
      <c r="E303" s="252"/>
      <c r="F303" s="254"/>
      <c r="G303" s="228"/>
      <c r="H303" s="221"/>
      <c r="I303" s="242"/>
      <c r="J303" s="243"/>
    </row>
    <row r="304" spans="1:10" ht="17.25" customHeight="1">
      <c r="A304" s="236"/>
      <c r="B304" s="237"/>
      <c r="C304" s="238"/>
      <c r="D304" s="239"/>
      <c r="E304" s="240"/>
      <c r="F304" s="241"/>
      <c r="G304" s="228"/>
      <c r="H304" s="242"/>
      <c r="I304" s="242"/>
      <c r="J304" s="243"/>
    </row>
    <row r="305" spans="1:10" ht="17.25" customHeight="1">
      <c r="A305" s="236"/>
      <c r="B305" s="237"/>
      <c r="C305" s="238"/>
      <c r="D305" s="239"/>
      <c r="E305" s="240"/>
      <c r="F305" s="241"/>
      <c r="G305" s="228"/>
      <c r="H305" s="242"/>
      <c r="I305" s="242"/>
      <c r="J305" s="243"/>
    </row>
    <row r="306" spans="1:10" ht="17.25" customHeight="1">
      <c r="A306" s="236"/>
      <c r="B306" s="262"/>
      <c r="C306" s="238"/>
      <c r="D306" s="239"/>
      <c r="E306" s="263"/>
      <c r="F306" s="264"/>
      <c r="G306" s="238"/>
      <c r="H306" s="265"/>
      <c r="I306" s="265"/>
      <c r="J306" s="266"/>
    </row>
    <row r="307" spans="1:10" ht="17.25" customHeight="1">
      <c r="A307" s="236"/>
      <c r="B307" s="249"/>
      <c r="C307" s="238"/>
      <c r="D307" s="198"/>
      <c r="E307" s="248"/>
      <c r="F307" s="219"/>
      <c r="G307" s="238"/>
      <c r="H307" s="265"/>
      <c r="I307" s="265"/>
      <c r="J307" s="218"/>
    </row>
    <row r="308" spans="1:10" ht="17.25" customHeight="1">
      <c r="A308" s="236"/>
      <c r="B308" s="249"/>
      <c r="C308" s="238"/>
      <c r="D308" s="267"/>
      <c r="E308" s="248"/>
      <c r="F308" s="219"/>
      <c r="G308" s="238"/>
      <c r="H308" s="265"/>
      <c r="I308" s="265"/>
      <c r="J308" s="218"/>
    </row>
    <row r="309" spans="1:10" ht="17.25" customHeight="1">
      <c r="A309" s="236"/>
      <c r="B309" s="249"/>
      <c r="C309" s="238"/>
      <c r="D309" s="267"/>
      <c r="E309" s="248"/>
      <c r="F309" s="219"/>
      <c r="G309" s="238"/>
      <c r="H309" s="265"/>
      <c r="I309" s="265"/>
      <c r="J309" s="218"/>
    </row>
    <row r="310" spans="1:10" ht="17.25" customHeight="1">
      <c r="A310" s="236"/>
      <c r="B310" s="249"/>
      <c r="C310" s="238"/>
      <c r="D310" s="198"/>
      <c r="E310" s="248"/>
      <c r="F310" s="219"/>
      <c r="G310" s="238"/>
      <c r="H310" s="265"/>
      <c r="I310" s="265"/>
      <c r="J310" s="218"/>
    </row>
    <row r="311" spans="1:10" ht="17.25" customHeight="1">
      <c r="A311" s="236"/>
      <c r="B311" s="249"/>
      <c r="C311" s="238"/>
      <c r="D311" s="198"/>
      <c r="E311" s="258"/>
      <c r="F311" s="219"/>
      <c r="G311" s="238"/>
      <c r="H311" s="265"/>
      <c r="I311" s="265"/>
      <c r="J311" s="218"/>
    </row>
    <row r="312" spans="1:10" ht="17.25" customHeight="1">
      <c r="A312" s="236"/>
      <c r="B312" s="249"/>
      <c r="C312" s="238"/>
      <c r="D312" s="268"/>
      <c r="E312" s="258"/>
      <c r="F312" s="219"/>
      <c r="G312" s="238"/>
      <c r="H312" s="265"/>
      <c r="I312" s="265"/>
      <c r="J312" s="218"/>
    </row>
    <row r="313" spans="1:10" ht="17.25" customHeight="1">
      <c r="A313" s="236"/>
      <c r="B313" s="250"/>
      <c r="C313" s="238"/>
      <c r="D313" s="269"/>
      <c r="E313" s="252"/>
      <c r="F313" s="254"/>
      <c r="G313" s="238"/>
      <c r="H313" s="265"/>
      <c r="I313" s="265"/>
      <c r="J313" s="218"/>
    </row>
    <row r="314" spans="1:10" ht="17.25" customHeight="1">
      <c r="A314" s="236"/>
      <c r="B314" s="250"/>
      <c r="C314" s="238"/>
      <c r="D314" s="269"/>
      <c r="E314" s="252"/>
      <c r="F314" s="254"/>
      <c r="G314" s="238"/>
      <c r="H314" s="265"/>
      <c r="I314" s="265"/>
      <c r="J314" s="218"/>
    </row>
    <row r="315" spans="1:10" ht="17.25" customHeight="1">
      <c r="A315" s="236"/>
      <c r="B315" s="250"/>
      <c r="C315" s="238"/>
      <c r="D315" s="269"/>
      <c r="E315" s="252"/>
      <c r="F315" s="254"/>
      <c r="G315" s="238"/>
      <c r="H315" s="265"/>
      <c r="I315" s="265"/>
      <c r="J315" s="218"/>
    </row>
    <row r="316" spans="1:10" ht="17.25" customHeight="1">
      <c r="A316" s="236"/>
      <c r="B316" s="250"/>
      <c r="C316" s="238"/>
      <c r="D316" s="269"/>
      <c r="E316" s="252"/>
      <c r="F316" s="254"/>
      <c r="G316" s="238"/>
      <c r="H316" s="265"/>
      <c r="I316" s="265"/>
      <c r="J316" s="218"/>
    </row>
    <row r="317" spans="1:10" ht="17.25" customHeight="1">
      <c r="A317" s="236"/>
      <c r="B317" s="270"/>
      <c r="C317" s="238"/>
      <c r="D317" s="269"/>
      <c r="E317" s="252"/>
      <c r="F317" s="254"/>
      <c r="G317" s="238"/>
      <c r="H317" s="265"/>
      <c r="I317" s="265"/>
      <c r="J317" s="218"/>
    </row>
    <row r="318" spans="1:10" ht="17.25" customHeight="1">
      <c r="A318" s="236"/>
      <c r="B318" s="250"/>
      <c r="C318" s="238"/>
      <c r="D318" s="271"/>
      <c r="E318" s="252"/>
      <c r="F318" s="254"/>
      <c r="G318" s="238"/>
      <c r="H318" s="265"/>
      <c r="I318" s="265"/>
      <c r="J318" s="218"/>
    </row>
    <row r="319" spans="1:10" ht="17.25" customHeight="1">
      <c r="A319" s="236"/>
      <c r="B319" s="250"/>
      <c r="C319" s="224"/>
      <c r="D319" s="269"/>
      <c r="E319" s="252"/>
      <c r="F319" s="254"/>
      <c r="G319" s="238"/>
      <c r="H319" s="265"/>
      <c r="I319" s="265"/>
      <c r="J319" s="218"/>
    </row>
    <row r="320" spans="1:10" ht="17.25" customHeight="1">
      <c r="A320" s="236"/>
      <c r="B320" s="250"/>
      <c r="C320" s="238"/>
      <c r="D320" s="269"/>
      <c r="E320" s="252"/>
      <c r="F320" s="254"/>
      <c r="G320" s="238"/>
      <c r="H320" s="265"/>
      <c r="I320" s="265"/>
      <c r="J320" s="218"/>
    </row>
    <row r="321" spans="1:10" ht="17.25" customHeight="1">
      <c r="A321" s="236"/>
      <c r="B321" s="237"/>
      <c r="C321" s="238"/>
      <c r="D321" s="239"/>
      <c r="E321" s="240"/>
      <c r="F321" s="241"/>
      <c r="G321" s="228"/>
      <c r="H321" s="242"/>
      <c r="I321" s="242"/>
      <c r="J321" s="266"/>
    </row>
    <row r="322" spans="1:10" ht="17.25" customHeight="1">
      <c r="A322" s="236"/>
      <c r="B322" s="235"/>
      <c r="C322" s="238"/>
      <c r="D322" s="267"/>
      <c r="E322" s="248"/>
      <c r="F322" s="272"/>
      <c r="G322" s="273"/>
      <c r="H322" s="265"/>
      <c r="I322" s="247"/>
      <c r="J322" s="247"/>
    </row>
    <row r="323" spans="1:10" ht="17.25" customHeight="1">
      <c r="A323" s="236"/>
      <c r="B323" s="223"/>
      <c r="C323" s="238"/>
      <c r="D323" s="267"/>
      <c r="E323" s="248"/>
      <c r="F323" s="272"/>
      <c r="G323" s="273"/>
      <c r="H323" s="265"/>
      <c r="I323" s="247"/>
      <c r="J323" s="247"/>
    </row>
    <row r="324" spans="1:10" ht="17.25" customHeight="1">
      <c r="A324" s="236"/>
      <c r="B324" s="223"/>
      <c r="C324" s="238"/>
      <c r="D324" s="274"/>
      <c r="E324" s="275"/>
      <c r="F324" s="276"/>
      <c r="G324" s="273"/>
      <c r="H324" s="265"/>
      <c r="I324" s="247"/>
      <c r="J324" s="247"/>
    </row>
    <row r="325" spans="1:10" ht="17.25" customHeight="1">
      <c r="A325" s="236"/>
      <c r="B325" s="223"/>
      <c r="C325" s="238"/>
      <c r="D325" s="277"/>
      <c r="E325" s="278"/>
      <c r="F325" s="276"/>
      <c r="G325" s="273"/>
      <c r="H325" s="265"/>
      <c r="I325" s="247"/>
      <c r="J325" s="247"/>
    </row>
    <row r="326" spans="1:10" ht="17.25" customHeight="1">
      <c r="A326" s="236"/>
      <c r="B326" s="235"/>
      <c r="C326" s="238"/>
      <c r="D326" s="279"/>
      <c r="E326" s="278"/>
      <c r="F326" s="276"/>
      <c r="G326" s="273"/>
      <c r="H326" s="265"/>
      <c r="I326" s="247"/>
      <c r="J326" s="247"/>
    </row>
    <row r="327" spans="1:10" ht="17.25" customHeight="1">
      <c r="A327" s="236"/>
      <c r="B327" s="223"/>
      <c r="C327" s="238"/>
      <c r="D327" s="267"/>
      <c r="E327" s="278"/>
      <c r="F327" s="276"/>
      <c r="G327" s="273"/>
      <c r="H327" s="265"/>
      <c r="I327" s="247"/>
      <c r="J327" s="247"/>
    </row>
    <row r="328" spans="1:10" ht="17.25" customHeight="1">
      <c r="A328" s="236"/>
      <c r="B328" s="235"/>
      <c r="C328" s="238"/>
      <c r="D328" s="267"/>
      <c r="E328" s="248"/>
      <c r="F328" s="276"/>
      <c r="G328" s="273"/>
      <c r="H328" s="265"/>
      <c r="I328" s="247"/>
      <c r="J328" s="247"/>
    </row>
    <row r="329" spans="1:10" ht="17.25" customHeight="1">
      <c r="A329" s="236"/>
      <c r="B329" s="235"/>
      <c r="C329" s="238"/>
      <c r="D329" s="267"/>
      <c r="E329" s="248"/>
      <c r="F329" s="276"/>
      <c r="G329" s="273"/>
      <c r="H329" s="265"/>
      <c r="I329" s="247"/>
      <c r="J329" s="247"/>
    </row>
    <row r="330" spans="1:10" ht="17.25" customHeight="1">
      <c r="A330" s="236"/>
      <c r="B330" s="223"/>
      <c r="C330" s="238"/>
      <c r="D330" s="269"/>
      <c r="E330" s="248"/>
      <c r="F330" s="280"/>
      <c r="G330" s="273"/>
      <c r="H330" s="265"/>
      <c r="I330" s="247"/>
      <c r="J330" s="247"/>
    </row>
    <row r="331" spans="1:10" ht="17.25" customHeight="1">
      <c r="A331" s="236"/>
      <c r="B331" s="223"/>
      <c r="C331" s="238"/>
      <c r="D331" s="274"/>
      <c r="E331" s="275"/>
      <c r="F331" s="276"/>
      <c r="G331" s="273"/>
      <c r="H331" s="265"/>
      <c r="I331" s="247"/>
      <c r="J331" s="247"/>
    </row>
    <row r="332" spans="1:10" ht="17.25" customHeight="1">
      <c r="A332" s="236"/>
      <c r="B332" s="223"/>
      <c r="C332" s="238"/>
      <c r="D332" s="281"/>
      <c r="E332" s="275"/>
      <c r="F332" s="276"/>
      <c r="G332" s="273"/>
      <c r="H332" s="265"/>
      <c r="I332" s="247"/>
      <c r="J332" s="247"/>
    </row>
    <row r="333" spans="1:10" ht="17.25" customHeight="1">
      <c r="A333" s="236"/>
      <c r="B333" s="223"/>
      <c r="C333" s="238"/>
      <c r="D333" s="281"/>
      <c r="E333" s="275"/>
      <c r="F333" s="276"/>
      <c r="G333" s="273"/>
      <c r="H333" s="265"/>
      <c r="I333" s="247"/>
      <c r="J333" s="247"/>
    </row>
    <row r="334" spans="1:10" ht="17.25" customHeight="1">
      <c r="A334" s="236"/>
      <c r="B334" s="223"/>
      <c r="C334" s="238"/>
      <c r="D334" s="277"/>
      <c r="E334" s="278"/>
      <c r="F334" s="276"/>
      <c r="G334" s="273"/>
      <c r="H334" s="265"/>
      <c r="I334" s="247"/>
      <c r="J334" s="247"/>
    </row>
    <row r="335" spans="1:10" ht="17.25" customHeight="1">
      <c r="A335" s="236"/>
      <c r="B335" s="235"/>
      <c r="C335" s="238"/>
      <c r="D335" s="269"/>
      <c r="E335" s="278"/>
      <c r="F335" s="276"/>
      <c r="G335" s="273"/>
      <c r="H335" s="265"/>
      <c r="I335" s="247"/>
      <c r="J335" s="247"/>
    </row>
    <row r="336" spans="1:10" ht="17.25" customHeight="1">
      <c r="A336" s="236"/>
      <c r="B336" s="235"/>
      <c r="C336" s="238"/>
      <c r="D336" s="267"/>
      <c r="E336" s="278"/>
      <c r="F336" s="276"/>
      <c r="G336" s="273"/>
      <c r="H336" s="265"/>
      <c r="I336" s="247"/>
      <c r="J336" s="247"/>
    </row>
    <row r="337" spans="1:10" ht="17.25" customHeight="1">
      <c r="A337" s="236"/>
      <c r="B337" s="223"/>
      <c r="C337" s="238"/>
      <c r="D337" s="267"/>
      <c r="E337" s="248"/>
      <c r="F337" s="276"/>
      <c r="G337" s="273"/>
      <c r="H337" s="265"/>
      <c r="I337" s="247"/>
      <c r="J337" s="247"/>
    </row>
    <row r="338" spans="1:10" ht="17.25" customHeight="1">
      <c r="A338" s="236"/>
      <c r="B338" s="223"/>
      <c r="C338" s="238"/>
      <c r="D338" s="267"/>
      <c r="E338" s="248"/>
      <c r="F338" s="276"/>
      <c r="G338" s="273"/>
      <c r="H338" s="265"/>
      <c r="I338" s="247"/>
      <c r="J338" s="247"/>
    </row>
    <row r="339" spans="1:10" ht="17.25" customHeight="1">
      <c r="A339" s="236"/>
      <c r="B339" s="223"/>
      <c r="C339" s="238"/>
      <c r="D339" s="267"/>
      <c r="E339" s="248"/>
      <c r="F339" s="276"/>
      <c r="G339" s="273"/>
      <c r="H339" s="265"/>
      <c r="I339" s="247"/>
      <c r="J339" s="247"/>
    </row>
    <row r="340" spans="1:10" ht="17.25" customHeight="1">
      <c r="A340" s="236"/>
      <c r="B340" s="223"/>
      <c r="C340" s="238"/>
      <c r="D340" s="267"/>
      <c r="E340" s="248"/>
      <c r="F340" s="276"/>
      <c r="G340" s="273"/>
      <c r="H340" s="265"/>
      <c r="I340" s="247"/>
      <c r="J340" s="247"/>
    </row>
    <row r="341" spans="1:10" ht="17.25" customHeight="1">
      <c r="A341" s="236"/>
      <c r="B341" s="223"/>
      <c r="C341" s="238"/>
      <c r="D341" s="267"/>
      <c r="E341" s="248"/>
      <c r="F341" s="276"/>
      <c r="G341" s="273"/>
      <c r="H341" s="265"/>
      <c r="I341" s="247"/>
      <c r="J341" s="247"/>
    </row>
    <row r="342" spans="1:10" ht="17.25" customHeight="1">
      <c r="A342" s="236"/>
      <c r="B342" s="261"/>
      <c r="C342" s="238"/>
      <c r="D342" s="281"/>
      <c r="E342" s="275"/>
      <c r="F342" s="276"/>
      <c r="G342" s="273"/>
      <c r="H342" s="265"/>
      <c r="I342" s="247"/>
      <c r="J342" s="247"/>
    </row>
    <row r="343" spans="1:10" ht="17.25" customHeight="1">
      <c r="A343" s="236"/>
      <c r="B343" s="261"/>
      <c r="C343" s="238"/>
      <c r="D343" s="267"/>
      <c r="E343" s="278"/>
      <c r="F343" s="276"/>
      <c r="G343" s="273"/>
      <c r="H343" s="265"/>
      <c r="I343" s="247"/>
      <c r="J343" s="247"/>
    </row>
    <row r="344" spans="1:10" ht="17.25" customHeight="1">
      <c r="A344" s="236"/>
      <c r="B344" s="261"/>
      <c r="C344" s="238"/>
      <c r="D344" s="267"/>
      <c r="E344" s="278"/>
      <c r="F344" s="276"/>
      <c r="G344" s="273"/>
      <c r="H344" s="265"/>
      <c r="I344" s="247"/>
      <c r="J344" s="247"/>
    </row>
    <row r="345" spans="1:10" ht="17.25" customHeight="1">
      <c r="A345" s="236"/>
      <c r="B345" s="261"/>
      <c r="C345" s="238"/>
      <c r="D345" s="267"/>
      <c r="E345" s="278"/>
      <c r="F345" s="276"/>
      <c r="G345" s="273"/>
      <c r="H345" s="265"/>
      <c r="I345" s="247"/>
      <c r="J345" s="247"/>
    </row>
    <row r="346" spans="1:10" ht="17.25" customHeight="1">
      <c r="A346" s="236"/>
      <c r="B346" s="261"/>
      <c r="C346" s="238"/>
      <c r="D346" s="267"/>
      <c r="E346" s="248"/>
      <c r="F346" s="276"/>
      <c r="G346" s="273"/>
      <c r="H346" s="265"/>
      <c r="I346" s="247"/>
      <c r="J346" s="247"/>
    </row>
    <row r="347" spans="1:10" ht="17.25" customHeight="1">
      <c r="A347" s="236"/>
      <c r="B347" s="261"/>
      <c r="C347" s="238"/>
      <c r="D347" s="269"/>
      <c r="E347" s="248"/>
      <c r="F347" s="280"/>
      <c r="G347" s="273"/>
      <c r="H347" s="265"/>
      <c r="I347" s="247"/>
      <c r="J347" s="247"/>
    </row>
    <row r="348" spans="1:10" ht="17.25" customHeight="1">
      <c r="A348" s="236"/>
      <c r="B348" s="261"/>
      <c r="C348" s="238"/>
      <c r="D348" s="269"/>
      <c r="E348" s="248"/>
      <c r="F348" s="280"/>
      <c r="G348" s="273"/>
      <c r="H348" s="265"/>
      <c r="I348" s="247"/>
      <c r="J348" s="247"/>
    </row>
    <row r="349" spans="1:10" ht="17.25" customHeight="1">
      <c r="A349" s="236"/>
      <c r="B349" s="261"/>
      <c r="C349" s="238"/>
      <c r="D349" s="269"/>
      <c r="E349" s="248"/>
      <c r="F349" s="280"/>
      <c r="G349" s="273"/>
      <c r="H349" s="265"/>
      <c r="I349" s="247"/>
      <c r="J349" s="247"/>
    </row>
    <row r="350" spans="1:10" ht="17.25" customHeight="1">
      <c r="A350" s="236"/>
      <c r="B350" s="261"/>
      <c r="C350" s="238"/>
      <c r="D350" s="282"/>
      <c r="E350" s="278"/>
      <c r="F350" s="227"/>
      <c r="G350" s="273"/>
      <c r="H350" s="265"/>
      <c r="I350" s="247"/>
      <c r="J350" s="247"/>
    </row>
    <row r="351" spans="1:10" ht="17.25" customHeight="1">
      <c r="A351" s="236"/>
      <c r="B351" s="261"/>
      <c r="C351" s="238"/>
      <c r="D351" s="271"/>
      <c r="E351" s="278"/>
      <c r="F351" s="227"/>
      <c r="G351" s="273"/>
      <c r="H351" s="265"/>
      <c r="I351" s="247"/>
      <c r="J351" s="247"/>
    </row>
    <row r="352" spans="1:10" ht="17.25" customHeight="1">
      <c r="A352" s="236"/>
      <c r="B352" s="261"/>
      <c r="C352" s="238"/>
      <c r="D352" s="271"/>
      <c r="E352" s="278"/>
      <c r="F352" s="227"/>
      <c r="G352" s="273"/>
      <c r="H352" s="265"/>
      <c r="I352" s="247"/>
      <c r="J352" s="247"/>
    </row>
    <row r="353" spans="1:10" ht="17.25" customHeight="1">
      <c r="A353" s="236"/>
      <c r="B353" s="261"/>
      <c r="C353" s="238"/>
      <c r="D353" s="283"/>
      <c r="E353" s="278"/>
      <c r="F353" s="227"/>
      <c r="G353" s="273"/>
      <c r="H353" s="265"/>
      <c r="I353" s="247"/>
      <c r="J353" s="247"/>
    </row>
    <row r="354" spans="1:10" ht="17.25" customHeight="1">
      <c r="A354" s="236"/>
      <c r="B354" s="261"/>
      <c r="C354" s="238"/>
      <c r="D354" s="271"/>
      <c r="E354" s="248"/>
      <c r="F354" s="227"/>
      <c r="G354" s="273"/>
      <c r="H354" s="265"/>
      <c r="I354" s="247"/>
      <c r="J354" s="247"/>
    </row>
    <row r="355" spans="1:10" ht="17.25" customHeight="1">
      <c r="A355" s="236"/>
      <c r="B355" s="261"/>
      <c r="C355" s="238"/>
      <c r="D355" s="267"/>
      <c r="E355" s="248"/>
      <c r="F355" s="276"/>
      <c r="G355" s="273"/>
      <c r="H355" s="265"/>
      <c r="I355" s="247"/>
      <c r="J355" s="247"/>
    </row>
    <row r="356" spans="1:10" ht="17.25" customHeight="1">
      <c r="A356" s="236"/>
      <c r="B356" s="261"/>
      <c r="C356" s="238"/>
      <c r="D356" s="267"/>
      <c r="E356" s="248"/>
      <c r="F356" s="276"/>
      <c r="G356" s="273"/>
      <c r="H356" s="265"/>
      <c r="I356" s="247"/>
      <c r="J356" s="247"/>
    </row>
    <row r="357" spans="1:10" ht="17.25" customHeight="1">
      <c r="A357" s="236"/>
      <c r="B357" s="284"/>
      <c r="C357" s="238"/>
      <c r="D357" s="285"/>
      <c r="E357" s="286"/>
      <c r="F357" s="287"/>
      <c r="G357" s="273"/>
      <c r="H357" s="265"/>
      <c r="I357" s="247"/>
      <c r="J357" s="247"/>
    </row>
    <row r="358" spans="1:10" ht="17.25" customHeight="1">
      <c r="A358" s="236"/>
      <c r="B358" s="284"/>
      <c r="C358" s="238"/>
      <c r="D358" s="281"/>
      <c r="E358" s="288"/>
      <c r="F358" s="289"/>
      <c r="G358" s="273"/>
      <c r="H358" s="265"/>
      <c r="I358" s="247"/>
      <c r="J358" s="247"/>
    </row>
    <row r="359" spans="1:10" ht="17.25" customHeight="1">
      <c r="A359" s="236"/>
      <c r="B359" s="237"/>
      <c r="C359" s="238"/>
      <c r="D359" s="239"/>
      <c r="E359" s="240"/>
      <c r="F359" s="241"/>
      <c r="G359" s="228"/>
      <c r="H359" s="242"/>
      <c r="I359" s="242"/>
      <c r="J359" s="266"/>
    </row>
    <row r="360" spans="1:10" ht="17.25" customHeight="1">
      <c r="A360" s="236"/>
      <c r="B360" s="237"/>
      <c r="C360" s="238"/>
      <c r="D360" s="239"/>
      <c r="E360" s="240"/>
      <c r="F360" s="241"/>
      <c r="G360" s="228"/>
      <c r="H360" s="242"/>
      <c r="I360" s="242"/>
      <c r="J360" s="266"/>
    </row>
    <row r="361" spans="1:10" ht="17.25" customHeight="1">
      <c r="A361" s="236"/>
      <c r="B361" s="237"/>
      <c r="C361" s="238"/>
      <c r="D361" s="239"/>
      <c r="E361" s="240"/>
      <c r="F361" s="241"/>
      <c r="G361" s="228"/>
      <c r="H361" s="242"/>
      <c r="I361" s="242"/>
      <c r="J361" s="266"/>
    </row>
    <row r="362" spans="1:10" ht="17.25" customHeight="1">
      <c r="A362" s="236"/>
      <c r="B362" s="237"/>
      <c r="C362" s="238"/>
      <c r="D362" s="239"/>
      <c r="E362" s="240"/>
      <c r="F362" s="241"/>
      <c r="G362" s="228"/>
      <c r="H362" s="242"/>
      <c r="I362" s="242"/>
      <c r="J362" s="266"/>
    </row>
    <row r="363" spans="1:10" ht="17.25" customHeight="1">
      <c r="A363" s="236"/>
      <c r="B363" s="223"/>
      <c r="C363" s="238"/>
      <c r="D363" s="290"/>
      <c r="E363" s="252"/>
      <c r="F363" s="254"/>
      <c r="G363" s="291"/>
      <c r="H363" s="242"/>
      <c r="I363" s="242"/>
      <c r="J363" s="243"/>
    </row>
    <row r="364" spans="1:10" ht="17.25" customHeight="1">
      <c r="A364" s="236"/>
      <c r="B364" s="223"/>
      <c r="C364" s="238"/>
      <c r="D364" s="290"/>
      <c r="E364" s="199"/>
      <c r="F364" s="191"/>
      <c r="G364" s="291"/>
      <c r="H364" s="242"/>
      <c r="I364" s="242"/>
      <c r="J364" s="243"/>
    </row>
    <row r="365" spans="1:10" ht="17.25" customHeight="1">
      <c r="A365" s="236"/>
      <c r="B365" s="223"/>
      <c r="C365" s="238"/>
      <c r="D365" s="292"/>
      <c r="E365" s="252"/>
      <c r="F365" s="254"/>
      <c r="G365" s="291"/>
      <c r="H365" s="242"/>
      <c r="I365" s="242"/>
      <c r="J365" s="243"/>
    </row>
    <row r="366" spans="1:10" ht="17.25" customHeight="1">
      <c r="A366" s="236"/>
      <c r="B366" s="223"/>
      <c r="C366" s="238"/>
      <c r="D366" s="293"/>
      <c r="E366" s="252"/>
      <c r="F366" s="254"/>
      <c r="G366" s="291"/>
      <c r="H366" s="242"/>
      <c r="I366" s="242"/>
      <c r="J366" s="243"/>
    </row>
    <row r="367" spans="1:10" ht="17.25" customHeight="1">
      <c r="A367" s="236"/>
      <c r="B367" s="223"/>
      <c r="C367" s="238"/>
      <c r="D367" s="293"/>
      <c r="E367" s="252"/>
      <c r="F367" s="254"/>
      <c r="G367" s="291"/>
      <c r="H367" s="242"/>
      <c r="I367" s="242"/>
      <c r="J367" s="243"/>
    </row>
    <row r="368" spans="1:10" ht="17.25" customHeight="1">
      <c r="A368" s="236"/>
      <c r="B368" s="223"/>
      <c r="C368" s="238"/>
      <c r="D368" s="292"/>
      <c r="E368" s="252"/>
      <c r="F368" s="254"/>
      <c r="G368" s="291"/>
      <c r="H368" s="242"/>
      <c r="I368" s="242"/>
      <c r="J368" s="243"/>
    </row>
    <row r="369" spans="1:10" ht="17.25" customHeight="1">
      <c r="A369" s="236"/>
      <c r="B369" s="223"/>
      <c r="C369" s="238"/>
      <c r="D369" s="292"/>
      <c r="E369" s="252"/>
      <c r="F369" s="254"/>
      <c r="G369" s="291"/>
      <c r="H369" s="242"/>
      <c r="I369" s="242"/>
      <c r="J369" s="243"/>
    </row>
    <row r="370" spans="1:10" ht="17.25" customHeight="1">
      <c r="A370" s="236"/>
      <c r="B370" s="200"/>
      <c r="C370" s="238"/>
      <c r="D370" s="292"/>
      <c r="E370" s="252"/>
      <c r="F370" s="254"/>
      <c r="G370" s="291"/>
      <c r="H370" s="242"/>
      <c r="I370" s="242"/>
      <c r="J370" s="243"/>
    </row>
    <row r="371" spans="1:10" ht="17.25" customHeight="1">
      <c r="A371" s="236"/>
      <c r="B371" s="223"/>
      <c r="C371" s="238"/>
      <c r="D371" s="292"/>
      <c r="E371" s="252"/>
      <c r="F371" s="254"/>
      <c r="G371" s="291"/>
      <c r="H371" s="242"/>
      <c r="I371" s="242"/>
      <c r="J371" s="243"/>
    </row>
    <row r="372" spans="1:10" ht="17.25" customHeight="1">
      <c r="A372" s="236"/>
      <c r="B372" s="235"/>
      <c r="C372" s="238"/>
      <c r="D372" s="292"/>
      <c r="E372" s="252"/>
      <c r="F372" s="254"/>
      <c r="G372" s="291"/>
      <c r="H372" s="242"/>
      <c r="I372" s="242"/>
      <c r="J372" s="243"/>
    </row>
    <row r="373" spans="1:10" ht="17.25" customHeight="1">
      <c r="A373" s="236"/>
      <c r="B373" s="235"/>
      <c r="C373" s="238"/>
      <c r="D373" s="292"/>
      <c r="E373" s="252"/>
      <c r="F373" s="254"/>
      <c r="G373" s="291"/>
      <c r="H373" s="242"/>
      <c r="I373" s="242"/>
      <c r="J373" s="243"/>
    </row>
    <row r="374" spans="1:10" ht="17.25" customHeight="1">
      <c r="A374" s="236"/>
      <c r="B374" s="235"/>
      <c r="C374" s="238"/>
      <c r="D374" s="292"/>
      <c r="E374" s="252"/>
      <c r="F374" s="254"/>
      <c r="G374" s="291"/>
      <c r="H374" s="242"/>
      <c r="I374" s="242"/>
      <c r="J374" s="243"/>
    </row>
    <row r="375" spans="1:10" ht="17.25" customHeight="1">
      <c r="A375" s="236"/>
      <c r="B375" s="223"/>
      <c r="C375" s="238"/>
      <c r="D375" s="292"/>
      <c r="E375" s="252"/>
      <c r="F375" s="254"/>
      <c r="G375" s="291"/>
      <c r="H375" s="242"/>
      <c r="I375" s="242"/>
      <c r="J375" s="243"/>
    </row>
    <row r="376" spans="1:10" ht="17.25" customHeight="1">
      <c r="A376" s="236"/>
      <c r="B376" s="223"/>
      <c r="C376" s="238"/>
      <c r="D376" s="292"/>
      <c r="E376" s="252"/>
      <c r="F376" s="254"/>
      <c r="G376" s="291"/>
      <c r="H376" s="242"/>
      <c r="I376" s="242"/>
      <c r="J376" s="243"/>
    </row>
    <row r="377" spans="1:10" ht="17.25" customHeight="1">
      <c r="A377" s="236"/>
      <c r="B377" s="223"/>
      <c r="C377" s="238"/>
      <c r="D377" s="292"/>
      <c r="E377" s="252"/>
      <c r="F377" s="254"/>
      <c r="G377" s="291"/>
      <c r="H377" s="242"/>
      <c r="I377" s="242"/>
      <c r="J377" s="243"/>
    </row>
    <row r="378" spans="1:10" ht="17.25" customHeight="1">
      <c r="A378" s="236"/>
      <c r="B378" s="223"/>
      <c r="C378" s="238"/>
      <c r="D378" s="292"/>
      <c r="E378" s="252"/>
      <c r="F378" s="254"/>
      <c r="G378" s="291"/>
      <c r="H378" s="242"/>
      <c r="I378" s="242"/>
      <c r="J378" s="243"/>
    </row>
    <row r="379" spans="1:10" ht="17.25" customHeight="1">
      <c r="A379" s="236"/>
      <c r="B379" s="223"/>
      <c r="C379" s="238"/>
      <c r="D379" s="292"/>
      <c r="E379" s="252"/>
      <c r="F379" s="254"/>
      <c r="G379" s="291"/>
      <c r="H379" s="242"/>
      <c r="I379" s="242"/>
      <c r="J379" s="243"/>
    </row>
    <row r="380" spans="1:10" ht="17.25" customHeight="1">
      <c r="A380" s="236"/>
      <c r="B380" s="223"/>
      <c r="C380" s="238"/>
      <c r="D380" s="292"/>
      <c r="E380" s="252"/>
      <c r="F380" s="254"/>
      <c r="G380" s="291"/>
      <c r="H380" s="242"/>
      <c r="I380" s="242"/>
      <c r="J380" s="243"/>
    </row>
    <row r="381" spans="1:10" ht="17.25" customHeight="1">
      <c r="A381" s="236"/>
      <c r="B381" s="261"/>
      <c r="C381" s="238"/>
      <c r="D381" s="294"/>
      <c r="E381" s="252"/>
      <c r="F381" s="254"/>
      <c r="G381" s="291"/>
      <c r="H381" s="242"/>
      <c r="I381" s="242"/>
      <c r="J381" s="243"/>
    </row>
    <row r="382" spans="1:10" ht="17.25" customHeight="1">
      <c r="A382" s="236"/>
      <c r="B382" s="261"/>
      <c r="C382" s="238"/>
      <c r="D382" s="294"/>
      <c r="E382" s="252"/>
      <c r="F382" s="219"/>
      <c r="G382" s="291"/>
      <c r="H382" s="242"/>
      <c r="I382" s="242"/>
      <c r="J382" s="243"/>
    </row>
    <row r="383" spans="1:10" ht="17.25" customHeight="1">
      <c r="A383" s="236"/>
      <c r="B383" s="261"/>
      <c r="C383" s="238"/>
      <c r="D383" s="294"/>
      <c r="E383" s="252"/>
      <c r="F383" s="219"/>
      <c r="G383" s="291"/>
      <c r="H383" s="242"/>
      <c r="I383" s="242"/>
      <c r="J383" s="243"/>
    </row>
    <row r="384" spans="1:10" ht="17.25" customHeight="1">
      <c r="A384" s="236"/>
      <c r="B384" s="261"/>
      <c r="C384" s="238"/>
      <c r="D384" s="294"/>
      <c r="E384" s="252"/>
      <c r="F384" s="219"/>
      <c r="G384" s="291"/>
      <c r="H384" s="242"/>
      <c r="I384" s="242"/>
      <c r="J384" s="243"/>
    </row>
    <row r="385" spans="1:10" ht="17.25" customHeight="1">
      <c r="A385" s="236"/>
      <c r="B385" s="261"/>
      <c r="C385" s="238"/>
      <c r="D385" s="295"/>
      <c r="E385" s="252"/>
      <c r="F385" s="219"/>
      <c r="G385" s="291"/>
      <c r="H385" s="242"/>
      <c r="I385" s="242"/>
      <c r="J385" s="243"/>
    </row>
    <row r="386" spans="1:10" ht="17.25" customHeight="1">
      <c r="A386" s="236"/>
      <c r="B386" s="261"/>
      <c r="C386" s="238"/>
      <c r="D386" s="293"/>
      <c r="E386" s="252"/>
      <c r="F386" s="254"/>
      <c r="G386" s="291"/>
      <c r="H386" s="242"/>
      <c r="I386" s="242"/>
      <c r="J386" s="243"/>
    </row>
    <row r="387" spans="1:10" ht="17.25" customHeight="1">
      <c r="A387" s="236"/>
      <c r="B387" s="284"/>
      <c r="C387" s="238"/>
      <c r="D387" s="281"/>
      <c r="E387" s="229"/>
      <c r="F387" s="254"/>
      <c r="G387" s="291"/>
      <c r="H387" s="242"/>
      <c r="I387" s="242"/>
      <c r="J387" s="243"/>
    </row>
    <row r="388" spans="1:10" ht="17.25" customHeight="1">
      <c r="A388" s="216"/>
      <c r="B388" s="139"/>
      <c r="C388" s="140"/>
      <c r="D388" s="141"/>
      <c r="E388" s="142"/>
      <c r="F388" s="143"/>
      <c r="G388" s="144"/>
      <c r="H388" s="145"/>
      <c r="I388" s="145"/>
      <c r="J388" s="149"/>
    </row>
    <row r="389" spans="1:10" ht="17.25" customHeight="1">
      <c r="A389" s="216"/>
      <c r="B389" s="139"/>
      <c r="C389" s="140"/>
      <c r="D389" s="141"/>
      <c r="E389" s="142"/>
      <c r="F389" s="143"/>
      <c r="G389" s="144"/>
      <c r="H389" s="145"/>
      <c r="I389" s="145"/>
      <c r="J389" s="146"/>
    </row>
    <row r="390" spans="1:10" ht="17.25" customHeight="1">
      <c r="A390" s="216"/>
      <c r="B390" s="139"/>
      <c r="C390" s="140"/>
      <c r="D390" s="141"/>
      <c r="E390" s="142"/>
      <c r="F390" s="143"/>
      <c r="G390" s="144"/>
      <c r="H390" s="145"/>
      <c r="I390" s="145"/>
      <c r="J390" s="146"/>
    </row>
    <row r="391" spans="1:10" ht="17.25" customHeight="1">
      <c r="A391" s="150"/>
      <c r="B391" s="139"/>
      <c r="C391" s="140"/>
      <c r="D391" s="141"/>
      <c r="E391" s="142"/>
      <c r="F391" s="143"/>
      <c r="G391" s="144"/>
      <c r="H391" s="145"/>
      <c r="I391" s="145"/>
      <c r="J391" s="146"/>
    </row>
    <row r="392" spans="1:10" ht="17.25" customHeight="1">
      <c r="A392" s="150"/>
      <c r="B392" s="139"/>
      <c r="C392" s="140"/>
      <c r="D392" s="141"/>
      <c r="E392" s="142"/>
      <c r="F392" s="143"/>
      <c r="G392" s="144"/>
      <c r="H392" s="145"/>
      <c r="I392" s="145"/>
      <c r="J392" s="146"/>
    </row>
    <row r="393" spans="1:10" ht="17.25" customHeight="1">
      <c r="A393" s="150"/>
      <c r="B393" s="139"/>
      <c r="C393" s="140"/>
      <c r="D393" s="141"/>
      <c r="E393" s="142"/>
      <c r="F393" s="143"/>
      <c r="G393" s="144"/>
      <c r="H393" s="145"/>
      <c r="I393" s="145"/>
      <c r="J393" s="146"/>
    </row>
    <row r="394" spans="1:10" ht="17.25" customHeight="1">
      <c r="A394" s="150"/>
      <c r="B394" s="139"/>
      <c r="C394" s="140"/>
      <c r="D394" s="141"/>
      <c r="E394" s="142"/>
      <c r="F394" s="143"/>
      <c r="G394" s="144"/>
      <c r="H394" s="145"/>
      <c r="I394" s="145"/>
      <c r="J394" s="146"/>
    </row>
    <row r="395" spans="1:10" ht="17.25" customHeight="1">
      <c r="A395" s="150"/>
      <c r="B395" s="139"/>
      <c r="C395" s="140"/>
      <c r="D395" s="141"/>
      <c r="E395" s="142"/>
      <c r="F395" s="143"/>
      <c r="G395" s="144"/>
      <c r="H395" s="145"/>
      <c r="I395" s="145"/>
      <c r="J395" s="146"/>
    </row>
    <row r="396" spans="1:10" ht="17.25" customHeight="1">
      <c r="A396" s="150"/>
      <c r="B396" s="139"/>
      <c r="C396" s="140"/>
      <c r="D396" s="141"/>
      <c r="E396" s="142"/>
      <c r="F396" s="143"/>
      <c r="G396" s="144"/>
      <c r="H396" s="145"/>
      <c r="I396" s="145"/>
      <c r="J396" s="149"/>
    </row>
    <row r="397" spans="1:10" ht="17.25" customHeight="1">
      <c r="A397" s="150"/>
      <c r="B397" s="139"/>
      <c r="C397" s="140"/>
      <c r="D397" s="141"/>
      <c r="E397" s="142"/>
      <c r="F397" s="143"/>
      <c r="G397" s="144"/>
      <c r="H397" s="145"/>
      <c r="I397" s="145"/>
      <c r="J397" s="149"/>
    </row>
    <row r="398" spans="1:10" ht="17.25" customHeight="1">
      <c r="A398" s="150"/>
      <c r="B398" s="139"/>
      <c r="C398" s="140"/>
      <c r="D398" s="141"/>
      <c r="E398" s="142"/>
      <c r="F398" s="143"/>
      <c r="G398" s="144"/>
      <c r="H398" s="145"/>
      <c r="I398" s="145"/>
      <c r="J398" s="149"/>
    </row>
    <row r="399" spans="1:10" ht="17.25" customHeight="1">
      <c r="A399" s="150"/>
      <c r="B399" s="151"/>
      <c r="C399" s="140"/>
      <c r="D399" s="141"/>
      <c r="E399" s="152"/>
      <c r="F399" s="153"/>
      <c r="G399" s="140"/>
      <c r="H399" s="154"/>
      <c r="I399" s="154"/>
      <c r="J399" s="146"/>
    </row>
    <row r="400" spans="1:10" ht="17.25" customHeight="1">
      <c r="A400" s="150"/>
      <c r="B400" s="151"/>
      <c r="C400" s="140"/>
      <c r="D400" s="141"/>
      <c r="E400" s="152"/>
      <c r="F400" s="153"/>
      <c r="G400" s="140"/>
      <c r="H400" s="154"/>
      <c r="I400" s="154"/>
      <c r="J400" s="146"/>
    </row>
    <row r="401" spans="1:10" ht="17.25" customHeight="1">
      <c r="A401" s="150"/>
      <c r="B401" s="139"/>
      <c r="C401" s="140"/>
      <c r="D401" s="141"/>
      <c r="E401" s="142"/>
      <c r="F401" s="143"/>
      <c r="G401" s="144"/>
      <c r="H401" s="145"/>
      <c r="I401" s="145"/>
      <c r="J401" s="146"/>
    </row>
    <row r="402" spans="1:10" ht="17.25" customHeight="1">
      <c r="A402" s="216"/>
      <c r="B402" s="139"/>
      <c r="C402" s="140"/>
      <c r="D402" s="141"/>
      <c r="E402" s="142"/>
      <c r="F402" s="143"/>
      <c r="G402" s="144"/>
      <c r="H402" s="145"/>
      <c r="I402" s="145"/>
      <c r="J402" s="149"/>
    </row>
    <row r="403" spans="1:10" ht="17.25" customHeight="1">
      <c r="A403" s="216"/>
      <c r="B403" s="139"/>
      <c r="C403" s="140"/>
      <c r="D403" s="141"/>
      <c r="E403" s="142"/>
      <c r="F403" s="143"/>
      <c r="G403" s="144"/>
      <c r="H403" s="145"/>
      <c r="I403" s="145"/>
      <c r="J403" s="149"/>
    </row>
    <row r="404" spans="1:10" ht="17.25" customHeight="1">
      <c r="A404" s="216"/>
      <c r="B404" s="139"/>
      <c r="C404" s="140"/>
      <c r="D404" s="141"/>
      <c r="E404" s="142"/>
      <c r="F404" s="143"/>
      <c r="G404" s="144"/>
      <c r="H404" s="145"/>
      <c r="I404" s="145"/>
      <c r="J404" s="149"/>
    </row>
    <row r="405" spans="1:10" ht="17.25" customHeight="1">
      <c r="A405" s="216"/>
      <c r="B405" s="139"/>
      <c r="C405" s="140"/>
      <c r="D405" s="141"/>
      <c r="E405" s="142"/>
      <c r="F405" s="143"/>
      <c r="G405" s="144"/>
      <c r="H405" s="145"/>
      <c r="I405" s="145"/>
      <c r="J405" s="149"/>
    </row>
    <row r="406" spans="1:10" ht="17.25" customHeight="1">
      <c r="A406" s="216"/>
      <c r="B406" s="139"/>
      <c r="C406" s="140"/>
      <c r="D406" s="141"/>
      <c r="E406" s="142"/>
      <c r="F406" s="143"/>
      <c r="G406" s="144"/>
      <c r="H406" s="145"/>
      <c r="I406" s="145"/>
      <c r="J406" s="149"/>
    </row>
    <row r="407" spans="1:10" ht="17.25" customHeight="1">
      <c r="A407" s="216"/>
      <c r="B407" s="139"/>
      <c r="C407" s="140"/>
      <c r="D407" s="141"/>
      <c r="E407" s="142"/>
      <c r="F407" s="143"/>
      <c r="G407" s="144"/>
      <c r="H407" s="145"/>
      <c r="I407" s="145"/>
      <c r="J407" s="149"/>
    </row>
    <row r="408" spans="1:10" ht="17.25" customHeight="1">
      <c r="A408" s="216"/>
      <c r="B408" s="139"/>
      <c r="C408" s="140"/>
      <c r="D408" s="141"/>
      <c r="E408" s="142"/>
      <c r="F408" s="143"/>
      <c r="G408" s="144"/>
      <c r="H408" s="145"/>
      <c r="I408" s="145"/>
      <c r="J408" s="149"/>
    </row>
    <row r="409" spans="1:10" ht="17.25" customHeight="1">
      <c r="A409" s="216"/>
      <c r="B409" s="139"/>
      <c r="C409" s="140"/>
      <c r="D409" s="141"/>
      <c r="E409" s="142"/>
      <c r="F409" s="143"/>
      <c r="G409" s="144"/>
      <c r="H409" s="145"/>
      <c r="I409" s="145"/>
      <c r="J409" s="149"/>
    </row>
    <row r="410" spans="1:10" ht="17.25" customHeight="1">
      <c r="A410" s="216"/>
      <c r="B410" s="139"/>
      <c r="C410" s="140"/>
      <c r="D410" s="141"/>
      <c r="E410" s="142"/>
      <c r="F410" s="143"/>
      <c r="G410" s="144"/>
      <c r="H410" s="145"/>
      <c r="I410" s="145"/>
      <c r="J410" s="145"/>
    </row>
    <row r="411" spans="1:10" ht="17.25" customHeight="1">
      <c r="A411" s="216"/>
      <c r="B411" s="139"/>
      <c r="C411" s="140"/>
      <c r="D411" s="141"/>
      <c r="E411" s="142"/>
      <c r="F411" s="143"/>
      <c r="G411" s="144"/>
      <c r="H411" s="145"/>
      <c r="I411" s="145"/>
      <c r="J411" s="145"/>
    </row>
    <row r="412" spans="1:10" ht="17.25" customHeight="1">
      <c r="A412" s="216"/>
      <c r="B412" s="139"/>
      <c r="C412" s="140"/>
      <c r="D412" s="141"/>
      <c r="E412" s="142"/>
      <c r="F412" s="143"/>
      <c r="G412" s="144"/>
      <c r="H412" s="145"/>
      <c r="I412" s="145"/>
      <c r="J412" s="149"/>
    </row>
    <row r="413" spans="1:10" ht="17.25" customHeight="1">
      <c r="A413" s="216"/>
      <c r="B413" s="139"/>
      <c r="C413" s="201"/>
      <c r="D413" s="202"/>
      <c r="E413" s="203"/>
      <c r="F413" s="204"/>
      <c r="G413" s="205"/>
      <c r="H413" s="206"/>
      <c r="I413" s="206"/>
      <c r="J413" s="206"/>
    </row>
    <row r="414" spans="1:10" ht="17.25" customHeight="1">
      <c r="A414" s="216"/>
      <c r="B414" s="139"/>
      <c r="C414" s="201"/>
      <c r="D414" s="202"/>
      <c r="E414" s="203"/>
      <c r="F414" s="204"/>
      <c r="G414" s="205"/>
      <c r="H414" s="206"/>
      <c r="I414" s="206"/>
      <c r="J414" s="206"/>
    </row>
    <row r="415" spans="1:10" ht="17.25" customHeight="1">
      <c r="A415" s="216"/>
      <c r="B415" s="139"/>
      <c r="C415" s="201"/>
      <c r="D415" s="202"/>
      <c r="E415" s="203"/>
      <c r="F415" s="204"/>
      <c r="G415" s="205"/>
      <c r="H415" s="206"/>
      <c r="I415" s="206"/>
      <c r="J415" s="206"/>
    </row>
    <row r="416" spans="1:10" ht="17.25" customHeight="1">
      <c r="A416" s="216"/>
      <c r="B416" s="139"/>
      <c r="C416" s="201"/>
      <c r="D416" s="202"/>
      <c r="E416" s="203"/>
      <c r="F416" s="204"/>
      <c r="G416" s="205"/>
      <c r="H416" s="206"/>
      <c r="I416" s="206"/>
      <c r="J416" s="206"/>
    </row>
    <row r="417" spans="1:10" ht="17.25" customHeight="1">
      <c r="A417" s="216"/>
      <c r="B417" s="207"/>
      <c r="C417" s="296"/>
      <c r="D417" s="297"/>
      <c r="E417" s="203"/>
      <c r="F417" s="298"/>
      <c r="G417" s="299"/>
      <c r="H417" s="300"/>
      <c r="I417" s="300"/>
      <c r="J417" s="300"/>
    </row>
    <row r="418" spans="1:10" ht="17.25" customHeight="1">
      <c r="A418" s="216"/>
      <c r="B418" s="139"/>
      <c r="C418" s="140"/>
      <c r="D418" s="141"/>
      <c r="E418" s="142"/>
      <c r="F418" s="143"/>
      <c r="G418" s="144"/>
      <c r="H418" s="145"/>
      <c r="I418" s="145"/>
      <c r="J418" s="145"/>
    </row>
    <row r="419" spans="1:10" ht="17.25" customHeight="1">
      <c r="A419" s="216"/>
      <c r="B419" s="139"/>
      <c r="C419" s="140"/>
      <c r="D419" s="141"/>
      <c r="E419" s="142"/>
      <c r="F419" s="143"/>
      <c r="G419" s="144"/>
      <c r="H419" s="145"/>
      <c r="I419" s="145"/>
      <c r="J419" s="145"/>
    </row>
    <row r="420" spans="1:10" ht="17.25" customHeight="1">
      <c r="A420" s="216"/>
      <c r="B420" s="139"/>
      <c r="C420" s="140"/>
      <c r="D420" s="141"/>
      <c r="E420" s="142"/>
      <c r="F420" s="143"/>
      <c r="G420" s="144"/>
      <c r="H420" s="145"/>
      <c r="I420" s="145"/>
      <c r="J420" s="149"/>
    </row>
    <row r="421" spans="1:10" ht="17.25" customHeight="1">
      <c r="A421" s="216"/>
      <c r="B421" s="139"/>
      <c r="C421" s="140"/>
      <c r="D421" s="141"/>
      <c r="E421" s="142"/>
      <c r="F421" s="143"/>
      <c r="G421" s="144"/>
      <c r="H421" s="145"/>
      <c r="I421" s="145"/>
      <c r="J421" s="149"/>
    </row>
    <row r="422" spans="1:10" ht="17.25" customHeight="1">
      <c r="A422" s="216"/>
      <c r="B422" s="139"/>
      <c r="C422" s="140"/>
      <c r="D422" s="141"/>
      <c r="E422" s="142"/>
      <c r="F422" s="143"/>
      <c r="G422" s="144"/>
      <c r="H422" s="145"/>
      <c r="I422" s="145"/>
      <c r="J422" s="149"/>
    </row>
    <row r="423" spans="1:10" ht="17.25" customHeight="1">
      <c r="A423" s="216"/>
      <c r="B423" s="139"/>
      <c r="C423" s="140"/>
      <c r="D423" s="141"/>
      <c r="E423" s="142"/>
      <c r="F423" s="143"/>
      <c r="G423" s="144"/>
      <c r="H423" s="145"/>
      <c r="I423" s="145"/>
      <c r="J423" s="149"/>
    </row>
    <row r="424" spans="1:10" ht="17.25" customHeight="1">
      <c r="A424" s="216"/>
      <c r="B424" s="139"/>
      <c r="C424" s="140"/>
      <c r="D424" s="141"/>
      <c r="E424" s="142"/>
      <c r="F424" s="143"/>
      <c r="G424" s="144"/>
      <c r="H424" s="145"/>
      <c r="I424" s="145"/>
      <c r="J424" s="149"/>
    </row>
    <row r="425" spans="1:10" ht="17.25" customHeight="1">
      <c r="A425" s="216"/>
      <c r="B425" s="139"/>
      <c r="C425" s="140"/>
      <c r="D425" s="141"/>
      <c r="E425" s="142"/>
      <c r="F425" s="143"/>
      <c r="G425" s="144"/>
      <c r="H425" s="145"/>
      <c r="I425" s="145"/>
      <c r="J425" s="145"/>
    </row>
    <row r="426" spans="1:10" ht="17.25" customHeight="1">
      <c r="A426" s="216"/>
      <c r="B426" s="139"/>
      <c r="C426" s="140"/>
      <c r="D426" s="141"/>
      <c r="E426" s="142"/>
      <c r="F426" s="143"/>
      <c r="G426" s="144"/>
      <c r="H426" s="145"/>
      <c r="I426" s="145"/>
      <c r="J426" s="145"/>
    </row>
    <row r="427" spans="1:10" ht="17.25" customHeight="1">
      <c r="A427" s="216"/>
      <c r="B427" s="139"/>
      <c r="C427" s="140"/>
      <c r="D427" s="141"/>
      <c r="E427" s="142"/>
      <c r="F427" s="143"/>
      <c r="G427" s="144"/>
      <c r="H427" s="145"/>
      <c r="I427" s="145"/>
      <c r="J427" s="149"/>
    </row>
    <row r="428" spans="1:10" ht="17.25" customHeight="1">
      <c r="A428" s="150"/>
      <c r="B428" s="139"/>
      <c r="C428" s="140"/>
      <c r="D428" s="141"/>
      <c r="E428" s="142"/>
      <c r="F428" s="143"/>
      <c r="G428" s="144"/>
      <c r="H428" s="145"/>
      <c r="I428" s="145"/>
      <c r="J428" s="149"/>
    </row>
    <row r="429" spans="1:10" ht="17.25" customHeight="1">
      <c r="A429" s="150"/>
      <c r="B429" s="139"/>
      <c r="C429" s="140"/>
      <c r="D429" s="141"/>
      <c r="E429" s="142"/>
      <c r="F429" s="143"/>
      <c r="G429" s="144"/>
      <c r="H429" s="145"/>
      <c r="I429" s="145"/>
      <c r="J429" s="149"/>
    </row>
    <row r="430" spans="1:10" ht="17.25" customHeight="1">
      <c r="A430" s="150"/>
      <c r="B430" s="139"/>
      <c r="C430" s="140"/>
      <c r="D430" s="141"/>
      <c r="E430" s="142"/>
      <c r="F430" s="143"/>
      <c r="G430" s="144"/>
      <c r="H430" s="145"/>
      <c r="I430" s="145"/>
      <c r="J430" s="149"/>
    </row>
    <row r="431" spans="1:10" ht="17.25" customHeight="1">
      <c r="A431" s="150"/>
      <c r="B431" s="139"/>
      <c r="C431" s="140"/>
      <c r="D431" s="141"/>
      <c r="E431" s="142"/>
      <c r="F431" s="143"/>
      <c r="G431" s="144"/>
      <c r="H431" s="145"/>
      <c r="I431" s="145"/>
      <c r="J431" s="149"/>
    </row>
    <row r="432" spans="1:10" ht="17.25" customHeight="1">
      <c r="A432" s="150"/>
      <c r="B432" s="139"/>
      <c r="C432" s="140"/>
      <c r="D432" s="141"/>
      <c r="E432" s="142"/>
      <c r="F432" s="143"/>
      <c r="G432" s="144"/>
      <c r="H432" s="145"/>
      <c r="I432" s="145"/>
      <c r="J432" s="149"/>
    </row>
    <row r="433" spans="1:10" ht="17.25" customHeight="1">
      <c r="A433" s="150"/>
      <c r="B433" s="139"/>
      <c r="C433" s="140"/>
      <c r="D433" s="141"/>
      <c r="E433" s="142"/>
      <c r="F433" s="143"/>
      <c r="G433" s="144"/>
      <c r="H433" s="145"/>
      <c r="I433" s="145"/>
      <c r="J433" s="149"/>
    </row>
    <row r="434" spans="1:10" ht="17.25" customHeight="1">
      <c r="A434" s="150"/>
      <c r="B434" s="139"/>
      <c r="C434" s="140"/>
      <c r="D434" s="141"/>
      <c r="E434" s="142"/>
      <c r="F434" s="143"/>
      <c r="G434" s="144"/>
      <c r="H434" s="145"/>
      <c r="I434" s="145"/>
      <c r="J434" s="149"/>
    </row>
    <row r="435" spans="1:10" ht="17.25" customHeight="1">
      <c r="A435" s="216"/>
      <c r="B435" s="139"/>
      <c r="C435" s="140"/>
      <c r="D435" s="141"/>
      <c r="E435" s="142"/>
      <c r="F435" s="143"/>
      <c r="G435" s="144"/>
      <c r="H435" s="145"/>
      <c r="I435" s="145"/>
      <c r="J435" s="149"/>
    </row>
    <row r="436" spans="1:10" ht="17.25" customHeight="1">
      <c r="A436" s="150"/>
      <c r="B436" s="139"/>
      <c r="C436" s="140"/>
      <c r="D436" s="141"/>
      <c r="E436" s="142"/>
      <c r="F436" s="143"/>
      <c r="G436" s="144"/>
      <c r="H436" s="145"/>
      <c r="I436" s="145"/>
      <c r="J436" s="149"/>
    </row>
    <row r="437" spans="1:10" ht="17.25" customHeight="1">
      <c r="A437" s="150"/>
      <c r="B437" s="139"/>
      <c r="C437" s="140"/>
      <c r="D437" s="141"/>
      <c r="E437" s="142"/>
      <c r="F437" s="143"/>
      <c r="G437" s="144"/>
      <c r="H437" s="145"/>
      <c r="I437" s="145"/>
      <c r="J437" s="149"/>
    </row>
    <row r="438" spans="1:10" ht="17.25" customHeight="1">
      <c r="A438" s="150"/>
      <c r="B438" s="139"/>
      <c r="C438" s="140"/>
      <c r="D438" s="141"/>
      <c r="E438" s="142"/>
      <c r="F438" s="143"/>
      <c r="G438" s="144"/>
      <c r="H438" s="145"/>
      <c r="I438" s="145"/>
      <c r="J438" s="146"/>
    </row>
    <row r="439" spans="1:10" ht="17.25" customHeight="1">
      <c r="A439" s="150"/>
      <c r="B439" s="139"/>
      <c r="C439" s="140"/>
      <c r="D439" s="141"/>
      <c r="E439" s="142"/>
      <c r="F439" s="143"/>
      <c r="G439" s="144"/>
      <c r="H439" s="145"/>
      <c r="I439" s="145"/>
      <c r="J439" s="146"/>
    </row>
    <row r="440" spans="1:10" ht="17.25" customHeight="1">
      <c r="A440" s="150"/>
      <c r="B440" s="139"/>
      <c r="C440" s="140"/>
      <c r="D440" s="141"/>
      <c r="E440" s="142"/>
      <c r="F440" s="143"/>
      <c r="G440" s="144"/>
      <c r="H440" s="145"/>
      <c r="I440" s="145"/>
      <c r="J440" s="146"/>
    </row>
    <row r="441" spans="1:10" ht="17.25" customHeight="1">
      <c r="A441" s="150"/>
      <c r="B441" s="139"/>
      <c r="C441" s="140"/>
      <c r="D441" s="141"/>
      <c r="E441" s="142"/>
      <c r="F441" s="143"/>
      <c r="G441" s="144"/>
      <c r="H441" s="145"/>
      <c r="I441" s="145"/>
      <c r="J441" s="146"/>
    </row>
    <row r="442" spans="1:10" ht="17.25" customHeight="1">
      <c r="A442" s="150"/>
      <c r="B442" s="139"/>
      <c r="C442" s="140"/>
      <c r="D442" s="141"/>
      <c r="E442" s="142"/>
      <c r="F442" s="143"/>
      <c r="G442" s="144"/>
      <c r="H442" s="145"/>
      <c r="I442" s="145"/>
      <c r="J442" s="146"/>
    </row>
    <row r="443" spans="1:10" ht="17.25" customHeight="1">
      <c r="A443" s="150"/>
      <c r="B443" s="139"/>
      <c r="C443" s="140"/>
      <c r="D443" s="141"/>
      <c r="E443" s="142"/>
      <c r="F443" s="143"/>
      <c r="G443" s="144"/>
      <c r="H443" s="145"/>
      <c r="I443" s="145"/>
      <c r="J443" s="146"/>
    </row>
    <row r="444" spans="1:10" ht="17.25" customHeight="1">
      <c r="A444" s="150"/>
      <c r="B444" s="139"/>
      <c r="C444" s="140"/>
      <c r="D444" s="141"/>
      <c r="E444" s="142"/>
      <c r="F444" s="143"/>
      <c r="G444" s="144"/>
      <c r="H444" s="145"/>
      <c r="I444" s="145"/>
      <c r="J444" s="146"/>
    </row>
    <row r="445" spans="1:10" ht="17.25" customHeight="1">
      <c r="A445" s="150"/>
      <c r="B445" s="139"/>
      <c r="C445" s="140"/>
      <c r="D445" s="141"/>
      <c r="E445" s="142"/>
      <c r="F445" s="143"/>
      <c r="G445" s="144"/>
      <c r="H445" s="145"/>
      <c r="I445" s="145"/>
      <c r="J445" s="146"/>
    </row>
    <row r="446" spans="1:10" ht="17.25" customHeight="1">
      <c r="A446" s="150"/>
      <c r="B446" s="139"/>
      <c r="C446" s="140"/>
      <c r="D446" s="141"/>
      <c r="E446" s="142"/>
      <c r="F446" s="143"/>
      <c r="G446" s="144"/>
      <c r="H446" s="145"/>
      <c r="I446" s="145"/>
      <c r="J446" s="146"/>
    </row>
    <row r="447" spans="1:10" ht="17.25" customHeight="1">
      <c r="A447" s="150"/>
      <c r="B447" s="139"/>
      <c r="C447" s="140"/>
      <c r="D447" s="141"/>
      <c r="E447" s="142"/>
      <c r="F447" s="143"/>
      <c r="G447" s="144"/>
      <c r="H447" s="145"/>
      <c r="I447" s="145"/>
      <c r="J447" s="146"/>
    </row>
    <row r="448" spans="1:10" ht="17.25" customHeight="1">
      <c r="A448" s="150"/>
      <c r="B448" s="139"/>
      <c r="C448" s="140"/>
      <c r="D448" s="141"/>
      <c r="E448" s="142"/>
      <c r="F448" s="143"/>
      <c r="G448" s="144"/>
      <c r="H448" s="145"/>
      <c r="I448" s="145"/>
      <c r="J448" s="146"/>
    </row>
    <row r="449" spans="1:10" ht="17.25" customHeight="1">
      <c r="A449" s="150"/>
      <c r="B449" s="139"/>
      <c r="C449" s="140"/>
      <c r="D449" s="141"/>
      <c r="E449" s="142"/>
      <c r="F449" s="143"/>
      <c r="G449" s="144"/>
      <c r="H449" s="145"/>
      <c r="I449" s="145"/>
      <c r="J449" s="146"/>
    </row>
    <row r="450" spans="1:10" ht="17.25" customHeight="1">
      <c r="A450" s="150"/>
      <c r="B450" s="139"/>
      <c r="C450" s="140"/>
      <c r="D450" s="141"/>
      <c r="E450" s="142"/>
      <c r="F450" s="143"/>
      <c r="G450" s="144"/>
      <c r="H450" s="145"/>
      <c r="I450" s="145"/>
      <c r="J450" s="146"/>
    </row>
    <row r="451" spans="1:10" ht="17.25" customHeight="1">
      <c r="A451" s="150"/>
      <c r="B451" s="139"/>
      <c r="C451" s="140"/>
      <c r="D451" s="141"/>
      <c r="E451" s="142"/>
      <c r="F451" s="143"/>
      <c r="G451" s="144"/>
      <c r="H451" s="145"/>
      <c r="I451" s="145"/>
      <c r="J451" s="146"/>
    </row>
    <row r="452" spans="1:10" ht="17.25" customHeight="1">
      <c r="A452" s="150"/>
      <c r="B452" s="139"/>
      <c r="C452" s="140"/>
      <c r="D452" s="141"/>
      <c r="E452" s="142"/>
      <c r="F452" s="143"/>
      <c r="G452" s="144"/>
      <c r="H452" s="145"/>
      <c r="I452" s="145"/>
      <c r="J452" s="146"/>
    </row>
    <row r="453" spans="1:10" ht="17.25" customHeight="1">
      <c r="A453" s="150"/>
      <c r="B453" s="139"/>
      <c r="C453" s="140"/>
      <c r="D453" s="141"/>
      <c r="E453" s="142"/>
      <c r="F453" s="143"/>
      <c r="G453" s="144"/>
      <c r="H453" s="145"/>
      <c r="I453" s="145"/>
      <c r="J453" s="146"/>
    </row>
    <row r="454" spans="1:10" ht="17.25" customHeight="1">
      <c r="A454" s="150"/>
      <c r="B454" s="139"/>
      <c r="C454" s="140"/>
      <c r="D454" s="141"/>
      <c r="E454" s="142"/>
      <c r="F454" s="143"/>
      <c r="G454" s="144"/>
      <c r="H454" s="145"/>
      <c r="I454" s="145"/>
      <c r="J454" s="146"/>
    </row>
    <row r="455" spans="1:10" ht="17.25" customHeight="1">
      <c r="A455" s="150"/>
      <c r="B455" s="139"/>
      <c r="C455" s="140"/>
      <c r="D455" s="141"/>
      <c r="E455" s="142"/>
      <c r="F455" s="143"/>
      <c r="G455" s="144"/>
      <c r="H455" s="145"/>
      <c r="I455" s="145"/>
      <c r="J455" s="146"/>
    </row>
    <row r="456" spans="1:10" ht="17.25" customHeight="1">
      <c r="A456" s="150"/>
      <c r="B456" s="139"/>
      <c r="C456" s="140"/>
      <c r="D456" s="141"/>
      <c r="E456" s="142"/>
      <c r="F456" s="143"/>
      <c r="G456" s="144"/>
      <c r="H456" s="145"/>
      <c r="I456" s="145"/>
      <c r="J456" s="146"/>
    </row>
    <row r="457" spans="1:10" ht="17.25" customHeight="1">
      <c r="A457" s="150"/>
      <c r="B457" s="139"/>
      <c r="C457" s="140"/>
      <c r="D457" s="141"/>
      <c r="E457" s="142"/>
      <c r="F457" s="143"/>
      <c r="G457" s="144"/>
      <c r="H457" s="145"/>
      <c r="I457" s="145"/>
      <c r="J457" s="146"/>
    </row>
    <row r="458" spans="1:10" ht="17.25" customHeight="1">
      <c r="A458" s="150"/>
      <c r="B458" s="139"/>
      <c r="C458" s="140"/>
      <c r="D458" s="141"/>
      <c r="E458" s="142"/>
      <c r="F458" s="143"/>
      <c r="G458" s="144"/>
      <c r="H458" s="145"/>
      <c r="I458" s="145"/>
      <c r="J458" s="146"/>
    </row>
    <row r="459" spans="1:10" ht="17.25" customHeight="1">
      <c r="A459" s="150"/>
      <c r="B459" s="139"/>
      <c r="C459" s="140"/>
      <c r="D459" s="141"/>
      <c r="E459" s="142"/>
      <c r="F459" s="143"/>
      <c r="G459" s="144"/>
      <c r="H459" s="145"/>
      <c r="I459" s="145"/>
      <c r="J459" s="146"/>
    </row>
    <row r="460" spans="1:10" ht="17.25" customHeight="1">
      <c r="A460" s="150"/>
      <c r="B460" s="139"/>
      <c r="C460" s="140"/>
      <c r="D460" s="141"/>
      <c r="E460" s="142"/>
      <c r="F460" s="143"/>
      <c r="G460" s="144"/>
      <c r="H460" s="145"/>
      <c r="I460" s="145"/>
      <c r="J460" s="146"/>
    </row>
    <row r="461" spans="1:10" ht="17.25" customHeight="1">
      <c r="A461" s="150"/>
      <c r="B461" s="139"/>
      <c r="C461" s="140"/>
      <c r="D461" s="141"/>
      <c r="E461" s="142"/>
      <c r="F461" s="143"/>
      <c r="G461" s="144"/>
      <c r="H461" s="145"/>
      <c r="I461" s="145"/>
      <c r="J461" s="146"/>
    </row>
    <row r="462" spans="1:10" ht="17.25" customHeight="1">
      <c r="A462" s="150"/>
      <c r="B462" s="139"/>
      <c r="C462" s="140"/>
      <c r="D462" s="141"/>
      <c r="E462" s="142"/>
      <c r="F462" s="143"/>
      <c r="G462" s="144"/>
      <c r="H462" s="145"/>
      <c r="I462" s="145"/>
      <c r="J462" s="146"/>
    </row>
    <row r="463" spans="1:10" ht="17.25" customHeight="1">
      <c r="A463" s="150"/>
      <c r="B463" s="139"/>
      <c r="C463" s="140"/>
      <c r="D463" s="141"/>
      <c r="E463" s="142"/>
      <c r="F463" s="143"/>
      <c r="G463" s="144"/>
      <c r="H463" s="145"/>
      <c r="I463" s="145"/>
      <c r="J463" s="146"/>
    </row>
    <row r="464" spans="1:10" ht="17.25" customHeight="1">
      <c r="A464" s="150"/>
      <c r="B464" s="139"/>
      <c r="C464" s="140"/>
      <c r="D464" s="141"/>
      <c r="E464" s="142"/>
      <c r="F464" s="143"/>
      <c r="G464" s="144"/>
      <c r="H464" s="145"/>
      <c r="I464" s="145"/>
      <c r="J464" s="146"/>
    </row>
    <row r="465" spans="1:10" ht="17.25" customHeight="1">
      <c r="A465" s="150"/>
      <c r="B465" s="139"/>
      <c r="C465" s="140"/>
      <c r="D465" s="141"/>
      <c r="E465" s="142"/>
      <c r="F465" s="143"/>
      <c r="G465" s="144"/>
      <c r="H465" s="145"/>
      <c r="I465" s="145"/>
      <c r="J465" s="146"/>
    </row>
    <row r="466" spans="1:10" ht="17.25" customHeight="1">
      <c r="A466" s="150"/>
      <c r="B466" s="139"/>
      <c r="C466" s="140"/>
      <c r="D466" s="141"/>
      <c r="E466" s="142"/>
      <c r="F466" s="143"/>
      <c r="G466" s="144"/>
      <c r="H466" s="145"/>
      <c r="I466" s="145"/>
      <c r="J466" s="146"/>
    </row>
    <row r="467" spans="1:10" ht="17.25" customHeight="1">
      <c r="A467" s="150"/>
      <c r="B467" s="139"/>
      <c r="C467" s="140"/>
      <c r="D467" s="141"/>
      <c r="E467" s="142"/>
      <c r="F467" s="143"/>
      <c r="G467" s="144"/>
      <c r="H467" s="145"/>
      <c r="I467" s="145"/>
      <c r="J467" s="146"/>
    </row>
    <row r="468" spans="1:10" ht="17.25" customHeight="1">
      <c r="A468" s="150"/>
      <c r="B468" s="139"/>
      <c r="C468" s="140"/>
      <c r="D468" s="141"/>
      <c r="E468" s="142"/>
      <c r="F468" s="143"/>
      <c r="G468" s="144"/>
      <c r="H468" s="145"/>
      <c r="I468" s="145"/>
      <c r="J468" s="146"/>
    </row>
    <row r="469" spans="1:10" ht="17.25" customHeight="1">
      <c r="A469" s="150"/>
      <c r="B469" s="139"/>
      <c r="C469" s="140"/>
      <c r="D469" s="141"/>
      <c r="E469" s="142"/>
      <c r="F469" s="143"/>
      <c r="G469" s="144"/>
      <c r="H469" s="145"/>
      <c r="I469" s="145"/>
      <c r="J469" s="146"/>
    </row>
    <row r="470" spans="1:10" ht="17.25" customHeight="1">
      <c r="A470" s="150"/>
      <c r="B470" s="139"/>
      <c r="C470" s="140"/>
      <c r="D470" s="141"/>
      <c r="E470" s="142"/>
      <c r="F470" s="143"/>
      <c r="G470" s="144"/>
      <c r="H470" s="145"/>
      <c r="I470" s="145"/>
      <c r="J470" s="146"/>
    </row>
    <row r="471" spans="1:10" ht="17.25" customHeight="1">
      <c r="A471" s="150"/>
      <c r="B471" s="139"/>
      <c r="C471" s="140"/>
      <c r="D471" s="141"/>
      <c r="E471" s="142"/>
      <c r="F471" s="143"/>
      <c r="G471" s="144"/>
      <c r="H471" s="145"/>
      <c r="I471" s="145"/>
      <c r="J471" s="146"/>
    </row>
    <row r="472" spans="1:10" ht="17.25" customHeight="1">
      <c r="A472" s="150"/>
      <c r="B472" s="139"/>
      <c r="C472" s="140"/>
      <c r="D472" s="141"/>
      <c r="E472" s="142"/>
      <c r="F472" s="143"/>
      <c r="G472" s="144"/>
      <c r="H472" s="145"/>
      <c r="I472" s="145"/>
      <c r="J472" s="146"/>
    </row>
    <row r="473" spans="1:10" ht="17.25" customHeight="1">
      <c r="A473" s="150"/>
      <c r="B473" s="139"/>
      <c r="C473" s="140"/>
      <c r="D473" s="141"/>
      <c r="E473" s="142"/>
      <c r="F473" s="143"/>
      <c r="G473" s="144"/>
      <c r="H473" s="145"/>
      <c r="I473" s="145"/>
      <c r="J473" s="146"/>
    </row>
    <row r="474" spans="1:10" ht="17.25" customHeight="1">
      <c r="A474" s="150"/>
      <c r="B474" s="139"/>
      <c r="C474" s="140"/>
      <c r="D474" s="141"/>
      <c r="E474" s="142"/>
      <c r="F474" s="143"/>
      <c r="G474" s="144"/>
      <c r="H474" s="145"/>
      <c r="I474" s="145"/>
      <c r="J474" s="146"/>
    </row>
    <row r="475" spans="1:10" ht="17.25" customHeight="1">
      <c r="A475" s="150"/>
      <c r="B475" s="139"/>
      <c r="C475" s="140"/>
      <c r="D475" s="141"/>
      <c r="E475" s="142"/>
      <c r="F475" s="143"/>
      <c r="G475" s="144"/>
      <c r="H475" s="145"/>
      <c r="I475" s="145"/>
      <c r="J475" s="146"/>
    </row>
    <row r="476" spans="1:10" ht="17.25" customHeight="1">
      <c r="A476" s="150"/>
      <c r="B476" s="139"/>
      <c r="C476" s="140"/>
      <c r="D476" s="141"/>
      <c r="E476" s="142"/>
      <c r="F476" s="143"/>
      <c r="G476" s="144"/>
      <c r="H476" s="145"/>
      <c r="I476" s="145"/>
      <c r="J476" s="146"/>
    </row>
    <row r="477" spans="1:10" ht="17.25" customHeight="1">
      <c r="A477" s="150"/>
      <c r="B477" s="139"/>
      <c r="C477" s="140"/>
      <c r="D477" s="141"/>
      <c r="E477" s="142"/>
      <c r="F477" s="143"/>
      <c r="G477" s="144"/>
      <c r="H477" s="145"/>
      <c r="I477" s="145"/>
      <c r="J477" s="146"/>
    </row>
    <row r="478" spans="1:10" ht="17.25" customHeight="1">
      <c r="A478" s="150"/>
      <c r="B478" s="139"/>
      <c r="C478" s="140"/>
      <c r="D478" s="141"/>
      <c r="E478" s="142"/>
      <c r="F478" s="143"/>
      <c r="G478" s="144"/>
      <c r="H478" s="145"/>
      <c r="I478" s="145"/>
      <c r="J478" s="146"/>
    </row>
    <row r="479" spans="1:10" ht="17.25" customHeight="1">
      <c r="A479" s="150"/>
      <c r="B479" s="139"/>
      <c r="C479" s="140"/>
      <c r="D479" s="141"/>
      <c r="E479" s="142"/>
      <c r="F479" s="143"/>
      <c r="G479" s="144"/>
      <c r="H479" s="145"/>
      <c r="I479" s="145"/>
      <c r="J479" s="146"/>
    </row>
    <row r="480" spans="1:10" ht="17.25" customHeight="1">
      <c r="A480" s="150"/>
      <c r="B480" s="139"/>
      <c r="C480" s="140"/>
      <c r="D480" s="141"/>
      <c r="E480" s="142"/>
      <c r="F480" s="143"/>
      <c r="G480" s="144"/>
      <c r="H480" s="145"/>
      <c r="I480" s="145"/>
      <c r="J480" s="146"/>
    </row>
    <row r="481" spans="1:10" ht="17.25" customHeight="1">
      <c r="A481" s="150"/>
      <c r="B481" s="139"/>
      <c r="C481" s="140"/>
      <c r="D481" s="141"/>
      <c r="E481" s="142"/>
      <c r="F481" s="143"/>
      <c r="G481" s="144"/>
      <c r="H481" s="145"/>
      <c r="I481" s="145"/>
      <c r="J481" s="146"/>
    </row>
    <row r="482" spans="1:10" ht="17.25" customHeight="1">
      <c r="A482" s="150"/>
      <c r="B482" s="139"/>
      <c r="C482" s="140"/>
      <c r="D482" s="141"/>
      <c r="E482" s="142"/>
      <c r="F482" s="143"/>
      <c r="G482" s="144"/>
      <c r="H482" s="145"/>
      <c r="I482" s="145"/>
      <c r="J482" s="146"/>
    </row>
    <row r="483" spans="1:10" ht="17.25" customHeight="1">
      <c r="A483" s="150"/>
      <c r="B483" s="139"/>
      <c r="C483" s="140"/>
      <c r="D483" s="141"/>
      <c r="E483" s="142"/>
      <c r="F483" s="143"/>
      <c r="G483" s="144"/>
      <c r="H483" s="145"/>
      <c r="I483" s="145"/>
      <c r="J483" s="149"/>
    </row>
    <row r="484" spans="1:10" ht="17.25" customHeight="1">
      <c r="A484" s="150"/>
      <c r="B484" s="139"/>
      <c r="C484" s="140"/>
      <c r="D484" s="141"/>
      <c r="E484" s="142"/>
      <c r="F484" s="143"/>
      <c r="G484" s="144"/>
      <c r="H484" s="145"/>
      <c r="I484" s="145"/>
      <c r="J484" s="149"/>
    </row>
    <row r="485" spans="1:10" ht="17.25" customHeight="1">
      <c r="A485" s="150"/>
      <c r="B485" s="139"/>
      <c r="C485" s="140"/>
      <c r="D485" s="141"/>
      <c r="E485" s="142"/>
      <c r="F485" s="143"/>
      <c r="G485" s="144"/>
      <c r="H485" s="145"/>
      <c r="I485" s="145"/>
      <c r="J485" s="149"/>
    </row>
    <row r="486" spans="1:10" ht="17.25" customHeight="1">
      <c r="A486" s="150"/>
      <c r="B486" s="139"/>
      <c r="C486" s="140"/>
      <c r="D486" s="141"/>
      <c r="E486" s="142"/>
      <c r="F486" s="143"/>
      <c r="G486" s="144"/>
      <c r="H486" s="145"/>
      <c r="I486" s="145"/>
      <c r="J486" s="149"/>
    </row>
    <row r="487" spans="1:10" ht="17.25" customHeight="1">
      <c r="A487" s="150"/>
      <c r="B487" s="139"/>
      <c r="C487" s="140"/>
      <c r="D487" s="141"/>
      <c r="E487" s="142"/>
      <c r="F487" s="143"/>
      <c r="G487" s="144"/>
      <c r="H487" s="145"/>
      <c r="I487" s="145"/>
      <c r="J487" s="149"/>
    </row>
    <row r="488" spans="1:10" ht="17.25" customHeight="1">
      <c r="A488" s="150"/>
      <c r="B488" s="139"/>
      <c r="C488" s="140"/>
      <c r="D488" s="141"/>
      <c r="E488" s="142"/>
      <c r="F488" s="143"/>
      <c r="G488" s="144"/>
      <c r="H488" s="145"/>
      <c r="I488" s="145"/>
      <c r="J488" s="149"/>
    </row>
    <row r="489" spans="1:10" ht="17.25" customHeight="1">
      <c r="A489" s="150"/>
      <c r="B489" s="139"/>
      <c r="C489" s="140"/>
      <c r="D489" s="141"/>
      <c r="E489" s="142"/>
      <c r="F489" s="143"/>
      <c r="G489" s="144"/>
      <c r="H489" s="145"/>
      <c r="I489" s="145"/>
      <c r="J489" s="149"/>
    </row>
    <row r="490" spans="1:10" ht="17.25" customHeight="1">
      <c r="A490" s="150"/>
      <c r="B490" s="139"/>
      <c r="C490" s="140"/>
      <c r="D490" s="141"/>
      <c r="E490" s="142"/>
      <c r="F490" s="143"/>
      <c r="G490" s="144"/>
      <c r="H490" s="145"/>
      <c r="I490" s="145"/>
      <c r="J490" s="149"/>
    </row>
    <row r="491" spans="1:10" ht="17.25" customHeight="1">
      <c r="A491" s="150"/>
      <c r="B491" s="139"/>
      <c r="C491" s="140"/>
      <c r="D491" s="141"/>
      <c r="E491" s="142"/>
      <c r="F491" s="143"/>
      <c r="G491" s="144"/>
      <c r="H491" s="145"/>
      <c r="I491" s="145"/>
      <c r="J491" s="149"/>
    </row>
    <row r="492" spans="1:10" ht="17.25" customHeight="1">
      <c r="A492" s="150"/>
      <c r="B492" s="139"/>
      <c r="C492" s="140"/>
      <c r="D492" s="141"/>
      <c r="E492" s="142"/>
      <c r="F492" s="143"/>
      <c r="G492" s="144"/>
      <c r="H492" s="145"/>
      <c r="I492" s="145"/>
      <c r="J492" s="149"/>
    </row>
    <row r="493" spans="1:10" ht="17.25" customHeight="1">
      <c r="A493" s="150"/>
      <c r="B493" s="139"/>
      <c r="C493" s="140"/>
      <c r="D493" s="141"/>
      <c r="E493" s="142"/>
      <c r="F493" s="143"/>
      <c r="G493" s="144"/>
      <c r="H493" s="145"/>
      <c r="I493" s="145"/>
      <c r="J493" s="149"/>
    </row>
    <row r="494" spans="1:10" ht="17.25" customHeight="1">
      <c r="A494" s="150"/>
      <c r="B494" s="139"/>
      <c r="C494" s="140"/>
      <c r="D494" s="141"/>
      <c r="E494" s="142"/>
      <c r="F494" s="143"/>
      <c r="G494" s="144"/>
      <c r="H494" s="145"/>
      <c r="I494" s="145"/>
      <c r="J494" s="149"/>
    </row>
    <row r="495" spans="1:10" ht="17.25" customHeight="1">
      <c r="A495" s="150"/>
      <c r="B495" s="139"/>
      <c r="C495" s="140"/>
      <c r="D495" s="141"/>
      <c r="E495" s="142"/>
      <c r="F495" s="143"/>
      <c r="G495" s="144"/>
      <c r="H495" s="145"/>
      <c r="I495" s="145"/>
      <c r="J495" s="149"/>
    </row>
    <row r="496" spans="1:10" ht="17.25" customHeight="1">
      <c r="A496" s="150"/>
      <c r="B496" s="139"/>
      <c r="C496" s="140"/>
      <c r="D496" s="141"/>
      <c r="E496" s="142"/>
      <c r="F496" s="143"/>
      <c r="G496" s="144"/>
      <c r="H496" s="145"/>
      <c r="I496" s="145"/>
      <c r="J496" s="149"/>
    </row>
    <row r="497" spans="1:10" ht="17.25" customHeight="1">
      <c r="A497" s="150"/>
      <c r="B497" s="139"/>
      <c r="C497" s="140"/>
      <c r="D497" s="141"/>
      <c r="E497" s="142"/>
      <c r="F497" s="143"/>
      <c r="G497" s="144"/>
      <c r="H497" s="145"/>
      <c r="I497" s="145"/>
      <c r="J497" s="149"/>
    </row>
    <row r="498" spans="1:10" ht="17.25" customHeight="1">
      <c r="A498" s="150"/>
      <c r="B498" s="139"/>
      <c r="C498" s="140"/>
      <c r="D498" s="141"/>
      <c r="E498" s="142"/>
      <c r="F498" s="143"/>
      <c r="G498" s="144"/>
      <c r="H498" s="145"/>
      <c r="I498" s="145"/>
      <c r="J498" s="149"/>
    </row>
    <row r="499" spans="1:10" ht="17.25" customHeight="1">
      <c r="A499" s="150"/>
      <c r="B499" s="139"/>
      <c r="C499" s="140"/>
      <c r="D499" s="141"/>
      <c r="E499" s="142"/>
      <c r="F499" s="143"/>
      <c r="G499" s="144"/>
      <c r="H499" s="145"/>
      <c r="I499" s="145"/>
      <c r="J499" s="149"/>
    </row>
    <row r="500" spans="1:10" ht="17.25" customHeight="1">
      <c r="A500" s="150"/>
      <c r="B500" s="139"/>
      <c r="C500" s="140"/>
      <c r="D500" s="141"/>
      <c r="E500" s="142"/>
      <c r="F500" s="143"/>
      <c r="G500" s="144"/>
      <c r="H500" s="145"/>
      <c r="I500" s="145"/>
      <c r="J500" s="149"/>
    </row>
    <row r="501" spans="1:10" ht="17.25" customHeight="1">
      <c r="A501" s="150"/>
      <c r="B501" s="196"/>
      <c r="C501" s="208"/>
      <c r="D501" s="209"/>
      <c r="E501" s="166"/>
      <c r="F501" s="197"/>
      <c r="G501" s="210"/>
      <c r="H501" s="145"/>
      <c r="I501" s="216"/>
      <c r="J501" s="218"/>
    </row>
    <row r="502" spans="1:10" ht="17.25" customHeight="1">
      <c r="A502" s="236"/>
      <c r="B502" s="249"/>
      <c r="C502" s="301"/>
      <c r="D502" s="292"/>
      <c r="E502" s="252"/>
      <c r="F502" s="254"/>
      <c r="G502" s="302"/>
      <c r="H502" s="242"/>
      <c r="I502" s="216"/>
      <c r="J502" s="218"/>
    </row>
    <row r="503" spans="1:10" ht="17.25" customHeight="1">
      <c r="A503" s="236"/>
      <c r="B503" s="249"/>
      <c r="C503" s="301"/>
      <c r="D503" s="292"/>
      <c r="E503" s="252"/>
      <c r="F503" s="254"/>
      <c r="G503" s="302"/>
      <c r="H503" s="242"/>
      <c r="I503" s="216"/>
      <c r="J503" s="218"/>
    </row>
    <row r="504" spans="1:10" ht="17.25" customHeight="1">
      <c r="A504" s="236"/>
      <c r="B504" s="249"/>
      <c r="C504" s="301"/>
      <c r="D504" s="292"/>
      <c r="E504" s="252"/>
      <c r="F504" s="254"/>
      <c r="G504" s="302"/>
      <c r="H504" s="242"/>
      <c r="I504" s="216"/>
      <c r="J504" s="218"/>
    </row>
    <row r="505" spans="1:10" ht="17.25" customHeight="1">
      <c r="A505" s="236"/>
      <c r="B505" s="249"/>
      <c r="C505" s="301"/>
      <c r="D505" s="292"/>
      <c r="E505" s="252"/>
      <c r="F505" s="254"/>
      <c r="G505" s="302"/>
      <c r="H505" s="242"/>
      <c r="I505" s="216"/>
      <c r="J505" s="218"/>
    </row>
    <row r="506" spans="1:10" ht="17.25" customHeight="1">
      <c r="A506" s="236"/>
      <c r="B506" s="303"/>
      <c r="C506" s="301"/>
      <c r="D506" s="292"/>
      <c r="E506" s="252"/>
      <c r="F506" s="254"/>
      <c r="G506" s="302"/>
      <c r="H506" s="242"/>
      <c r="I506" s="216"/>
      <c r="J506" s="218"/>
    </row>
    <row r="507" spans="1:10" ht="17.25" customHeight="1">
      <c r="A507" s="236"/>
      <c r="B507" s="249"/>
      <c r="C507" s="245"/>
      <c r="D507" s="292"/>
      <c r="E507" s="252"/>
      <c r="F507" s="254"/>
      <c r="G507" s="302"/>
      <c r="H507" s="242"/>
      <c r="I507" s="216"/>
      <c r="J507" s="218"/>
    </row>
    <row r="508" spans="1:10" ht="17.25" customHeight="1">
      <c r="A508" s="236"/>
      <c r="B508" s="249"/>
      <c r="C508" s="245"/>
      <c r="D508" s="292"/>
      <c r="E508" s="252"/>
      <c r="F508" s="254"/>
      <c r="G508" s="302"/>
      <c r="H508" s="242"/>
      <c r="I508" s="216"/>
      <c r="J508" s="218"/>
    </row>
    <row r="509" spans="1:10" ht="17.25" customHeight="1">
      <c r="A509" s="236"/>
      <c r="B509" s="249"/>
      <c r="C509" s="245"/>
      <c r="D509" s="292"/>
      <c r="E509" s="252"/>
      <c r="F509" s="254"/>
      <c r="G509" s="302"/>
      <c r="H509" s="242"/>
      <c r="I509" s="216"/>
      <c r="J509" s="218"/>
    </row>
    <row r="510" spans="1:10" ht="17.25" customHeight="1">
      <c r="A510" s="236"/>
      <c r="B510" s="200"/>
      <c r="C510" s="245"/>
      <c r="D510" s="198"/>
      <c r="E510" s="252"/>
      <c r="F510" s="254"/>
      <c r="G510" s="302"/>
      <c r="H510" s="242"/>
      <c r="I510" s="216"/>
      <c r="J510" s="218"/>
    </row>
    <row r="511" spans="1:10" ht="17.25" customHeight="1">
      <c r="A511" s="236"/>
      <c r="B511" s="249"/>
      <c r="C511" s="245"/>
      <c r="D511" s="269"/>
      <c r="E511" s="252"/>
      <c r="F511" s="254"/>
      <c r="G511" s="302"/>
      <c r="H511" s="242"/>
      <c r="I511" s="216"/>
      <c r="J511" s="218"/>
    </row>
    <row r="512" spans="1:10" ht="17.25" customHeight="1">
      <c r="A512" s="236"/>
      <c r="B512" s="244"/>
      <c r="C512" s="245"/>
      <c r="D512" s="269"/>
      <c r="E512" s="252"/>
      <c r="F512" s="254"/>
      <c r="G512" s="302"/>
      <c r="H512" s="242"/>
      <c r="I512" s="216"/>
      <c r="J512" s="218"/>
    </row>
    <row r="513" spans="1:10" ht="17.25" customHeight="1">
      <c r="A513" s="236"/>
      <c r="B513" s="244"/>
      <c r="C513" s="245"/>
      <c r="D513" s="269"/>
      <c r="E513" s="252"/>
      <c r="F513" s="254"/>
      <c r="G513" s="302"/>
      <c r="H513" s="242"/>
      <c r="I513" s="216"/>
      <c r="J513" s="218"/>
    </row>
    <row r="514" spans="1:10" ht="17.25" customHeight="1">
      <c r="A514" s="236"/>
      <c r="B514" s="244"/>
      <c r="C514" s="245"/>
      <c r="D514" s="269"/>
      <c r="E514" s="252"/>
      <c r="F514" s="254"/>
      <c r="G514" s="302"/>
      <c r="H514" s="242"/>
      <c r="I514" s="216"/>
      <c r="J514" s="218"/>
    </row>
    <row r="515" spans="1:10" ht="17.25" customHeight="1">
      <c r="A515" s="236"/>
      <c r="B515" s="250"/>
      <c r="C515" s="301"/>
      <c r="D515" s="294"/>
      <c r="E515" s="252"/>
      <c r="F515" s="254"/>
      <c r="G515" s="302"/>
      <c r="H515" s="242"/>
      <c r="I515" s="216"/>
      <c r="J515" s="218"/>
    </row>
    <row r="516" spans="1:10" ht="17.25" customHeight="1">
      <c r="A516" s="236"/>
      <c r="B516" s="250"/>
      <c r="C516" s="245"/>
      <c r="D516" s="269"/>
      <c r="E516" s="252"/>
      <c r="F516" s="254"/>
      <c r="G516" s="302"/>
      <c r="H516" s="242"/>
      <c r="I516" s="216"/>
      <c r="J516" s="218"/>
    </row>
    <row r="517" spans="1:10" ht="17.25" customHeight="1">
      <c r="A517" s="236"/>
      <c r="B517" s="304"/>
      <c r="C517" s="305"/>
      <c r="D517" s="306"/>
      <c r="E517" s="252"/>
      <c r="F517" s="307"/>
      <c r="G517" s="302"/>
      <c r="H517" s="242"/>
      <c r="I517" s="216"/>
      <c r="J517" s="218"/>
    </row>
    <row r="518" spans="1:10" ht="17.25" customHeight="1">
      <c r="A518" s="236"/>
      <c r="B518" s="304"/>
      <c r="C518" s="305"/>
      <c r="D518" s="306"/>
      <c r="E518" s="252"/>
      <c r="F518" s="307"/>
      <c r="G518" s="302"/>
      <c r="H518" s="242"/>
      <c r="I518" s="216"/>
      <c r="J518" s="218"/>
    </row>
    <row r="519" spans="1:10" ht="17.25" customHeight="1">
      <c r="A519" s="236"/>
      <c r="B519" s="304"/>
      <c r="C519" s="305"/>
      <c r="D519" s="306"/>
      <c r="E519" s="252"/>
      <c r="F519" s="307"/>
      <c r="G519" s="302"/>
      <c r="H519" s="242"/>
      <c r="I519" s="216"/>
      <c r="J519" s="218"/>
    </row>
    <row r="520" spans="1:10" ht="17.25" customHeight="1">
      <c r="A520" s="236"/>
      <c r="B520" s="304"/>
      <c r="C520" s="305"/>
      <c r="D520" s="306"/>
      <c r="E520" s="252"/>
      <c r="F520" s="307"/>
      <c r="G520" s="302"/>
      <c r="H520" s="242"/>
      <c r="I520" s="216"/>
      <c r="J520" s="218"/>
    </row>
    <row r="521" spans="1:10" ht="17.25" customHeight="1">
      <c r="A521" s="236"/>
      <c r="B521" s="304"/>
      <c r="C521" s="305"/>
      <c r="D521" s="306"/>
      <c r="E521" s="252"/>
      <c r="F521" s="307"/>
      <c r="G521" s="302"/>
      <c r="H521" s="242"/>
      <c r="I521" s="216"/>
      <c r="J521" s="218"/>
    </row>
    <row r="522" spans="1:10" ht="17.25" customHeight="1">
      <c r="A522" s="236"/>
      <c r="B522" s="304"/>
      <c r="C522" s="305"/>
      <c r="D522" s="306"/>
      <c r="E522" s="252"/>
      <c r="F522" s="307"/>
      <c r="G522" s="302"/>
      <c r="H522" s="242"/>
      <c r="I522" s="216"/>
      <c r="J522" s="218"/>
    </row>
    <row r="523" spans="1:10" ht="17.25" customHeight="1">
      <c r="A523" s="236"/>
      <c r="B523" s="304"/>
      <c r="C523" s="305"/>
      <c r="D523" s="306"/>
      <c r="E523" s="252"/>
      <c r="F523" s="307"/>
      <c r="G523" s="302"/>
      <c r="H523" s="242"/>
      <c r="I523" s="216"/>
      <c r="J523" s="218"/>
    </row>
    <row r="524" spans="1:10" ht="17.25" customHeight="1">
      <c r="A524" s="236"/>
      <c r="B524" s="304"/>
      <c r="C524" s="305"/>
      <c r="D524" s="306"/>
      <c r="E524" s="252"/>
      <c r="F524" s="307"/>
      <c r="G524" s="302"/>
      <c r="H524" s="242"/>
      <c r="I524" s="216"/>
      <c r="J524" s="218"/>
    </row>
    <row r="525" spans="1:10" ht="17.25" customHeight="1">
      <c r="A525" s="236"/>
      <c r="B525" s="304"/>
      <c r="C525" s="305"/>
      <c r="D525" s="306"/>
      <c r="E525" s="252"/>
      <c r="F525" s="307"/>
      <c r="G525" s="302"/>
      <c r="H525" s="242"/>
      <c r="I525" s="216"/>
      <c r="J525" s="218"/>
    </row>
    <row r="526" spans="1:10" ht="17.25" customHeight="1">
      <c r="A526" s="236"/>
      <c r="B526" s="304"/>
      <c r="C526" s="305"/>
      <c r="D526" s="306"/>
      <c r="E526" s="252"/>
      <c r="F526" s="307"/>
      <c r="G526" s="302"/>
      <c r="H526" s="242"/>
      <c r="I526" s="216"/>
      <c r="J526" s="218"/>
    </row>
    <row r="527" spans="1:10" ht="17.25" customHeight="1">
      <c r="A527" s="236"/>
      <c r="B527" s="304"/>
      <c r="C527" s="305"/>
      <c r="D527" s="306"/>
      <c r="E527" s="252"/>
      <c r="F527" s="307"/>
      <c r="G527" s="302"/>
      <c r="H527" s="242"/>
      <c r="I527" s="216"/>
      <c r="J527" s="218"/>
    </row>
    <row r="528" spans="1:10" ht="17.25" customHeight="1">
      <c r="A528" s="236"/>
      <c r="B528" s="304"/>
      <c r="C528" s="305"/>
      <c r="D528" s="306"/>
      <c r="E528" s="252"/>
      <c r="F528" s="307"/>
      <c r="G528" s="302"/>
      <c r="H528" s="242"/>
      <c r="I528" s="216"/>
      <c r="J528" s="218"/>
    </row>
    <row r="529" spans="1:10" ht="17.25" customHeight="1">
      <c r="A529" s="236"/>
      <c r="B529" s="304"/>
      <c r="C529" s="305"/>
      <c r="D529" s="306"/>
      <c r="E529" s="252"/>
      <c r="F529" s="307"/>
      <c r="G529" s="302"/>
      <c r="H529" s="242"/>
      <c r="I529" s="216"/>
      <c r="J529" s="218"/>
    </row>
    <row r="530" spans="1:10" ht="17.25" customHeight="1">
      <c r="A530" s="236"/>
      <c r="B530" s="304"/>
      <c r="C530" s="305"/>
      <c r="D530" s="306"/>
      <c r="E530" s="252"/>
      <c r="F530" s="307"/>
      <c r="G530" s="302"/>
      <c r="H530" s="242"/>
      <c r="I530" s="216"/>
      <c r="J530" s="218"/>
    </row>
    <row r="531" spans="1:10" ht="17.25" customHeight="1">
      <c r="A531" s="236"/>
      <c r="B531" s="304"/>
      <c r="C531" s="305"/>
      <c r="D531" s="306"/>
      <c r="E531" s="252"/>
      <c r="F531" s="307"/>
      <c r="G531" s="302"/>
      <c r="H531" s="242"/>
      <c r="I531" s="216"/>
      <c r="J531" s="218"/>
    </row>
    <row r="532" spans="1:10" ht="17.25" customHeight="1">
      <c r="A532" s="236"/>
      <c r="B532" s="304"/>
      <c r="C532" s="305"/>
      <c r="D532" s="306"/>
      <c r="E532" s="252"/>
      <c r="F532" s="307"/>
      <c r="G532" s="302"/>
      <c r="H532" s="242"/>
      <c r="I532" s="216"/>
      <c r="J532" s="218"/>
    </row>
    <row r="533" spans="1:10" ht="17.25" customHeight="1">
      <c r="A533" s="236"/>
      <c r="B533" s="304"/>
      <c r="C533" s="305"/>
      <c r="D533" s="306"/>
      <c r="E533" s="252"/>
      <c r="F533" s="307"/>
      <c r="G533" s="302"/>
      <c r="H533" s="242"/>
      <c r="I533" s="216"/>
      <c r="J533" s="218"/>
    </row>
    <row r="534" spans="1:10" ht="17.25" customHeight="1">
      <c r="A534" s="236"/>
      <c r="B534" s="304"/>
      <c r="C534" s="305"/>
      <c r="D534" s="306"/>
      <c r="E534" s="252"/>
      <c r="F534" s="307"/>
      <c r="G534" s="302"/>
      <c r="H534" s="242"/>
      <c r="I534" s="216"/>
      <c r="J534" s="218"/>
    </row>
    <row r="535" spans="1:10" ht="17.25" customHeight="1">
      <c r="A535" s="236"/>
      <c r="B535" s="304"/>
      <c r="C535" s="305"/>
      <c r="D535" s="306"/>
      <c r="E535" s="252"/>
      <c r="F535" s="307"/>
      <c r="G535" s="302"/>
      <c r="H535" s="242"/>
      <c r="I535" s="216"/>
      <c r="J535" s="218"/>
    </row>
    <row r="536" spans="1:10" ht="17.25" customHeight="1">
      <c r="A536" s="236"/>
      <c r="B536" s="304"/>
      <c r="C536" s="305"/>
      <c r="D536" s="306"/>
      <c r="E536" s="252"/>
      <c r="F536" s="307"/>
      <c r="G536" s="302"/>
      <c r="H536" s="242"/>
      <c r="I536" s="216"/>
      <c r="J536" s="218"/>
    </row>
    <row r="537" spans="1:10" ht="17.25" customHeight="1">
      <c r="A537" s="236"/>
      <c r="B537" s="304"/>
      <c r="C537" s="305"/>
      <c r="D537" s="306"/>
      <c r="E537" s="252"/>
      <c r="F537" s="307"/>
      <c r="G537" s="302"/>
      <c r="H537" s="242"/>
      <c r="I537" s="216"/>
      <c r="J537" s="218"/>
    </row>
    <row r="538" spans="1:10" ht="17.25" customHeight="1">
      <c r="A538" s="236"/>
      <c r="B538" s="304"/>
      <c r="C538" s="305"/>
      <c r="D538" s="306"/>
      <c r="E538" s="252"/>
      <c r="F538" s="307"/>
      <c r="G538" s="302"/>
      <c r="H538" s="242"/>
      <c r="I538" s="216"/>
      <c r="J538" s="218"/>
    </row>
    <row r="539" spans="1:10" ht="17.25" customHeight="1">
      <c r="A539" s="236"/>
      <c r="B539" s="304"/>
      <c r="C539" s="305"/>
      <c r="D539" s="306"/>
      <c r="E539" s="252"/>
      <c r="F539" s="307"/>
      <c r="G539" s="302"/>
      <c r="H539" s="242"/>
      <c r="I539" s="216"/>
      <c r="J539" s="218"/>
    </row>
    <row r="540" spans="1:10" ht="17.25" customHeight="1">
      <c r="A540" s="236"/>
      <c r="B540" s="304"/>
      <c r="C540" s="305"/>
      <c r="D540" s="306"/>
      <c r="E540" s="252"/>
      <c r="F540" s="307"/>
      <c r="G540" s="302"/>
      <c r="H540" s="242"/>
      <c r="I540" s="216"/>
      <c r="J540" s="218"/>
    </row>
    <row r="541" spans="1:10" ht="17.25" customHeight="1">
      <c r="A541" s="236"/>
      <c r="B541" s="304"/>
      <c r="C541" s="305"/>
      <c r="D541" s="306"/>
      <c r="E541" s="252"/>
      <c r="F541" s="307"/>
      <c r="G541" s="302"/>
      <c r="H541" s="242"/>
      <c r="I541" s="216"/>
      <c r="J541" s="218"/>
    </row>
    <row r="542" spans="1:10" ht="17.25" customHeight="1">
      <c r="A542" s="236"/>
      <c r="B542" s="304"/>
      <c r="C542" s="305"/>
      <c r="D542" s="306"/>
      <c r="E542" s="252"/>
      <c r="F542" s="307"/>
      <c r="G542" s="302"/>
      <c r="H542" s="242"/>
      <c r="I542" s="216"/>
      <c r="J542" s="218"/>
    </row>
    <row r="543" spans="1:10" ht="17.25" customHeight="1">
      <c r="A543" s="236"/>
      <c r="B543" s="304"/>
      <c r="C543" s="305"/>
      <c r="D543" s="306"/>
      <c r="E543" s="252"/>
      <c r="F543" s="307"/>
      <c r="G543" s="302"/>
      <c r="H543" s="242"/>
      <c r="I543" s="216"/>
      <c r="J543" s="218"/>
    </row>
    <row r="544" spans="1:10" ht="17.25" customHeight="1">
      <c r="A544" s="236"/>
      <c r="B544" s="304"/>
      <c r="C544" s="305"/>
      <c r="D544" s="306"/>
      <c r="E544" s="252"/>
      <c r="F544" s="307"/>
      <c r="G544" s="302"/>
      <c r="H544" s="242"/>
      <c r="I544" s="216"/>
      <c r="J544" s="218"/>
    </row>
    <row r="545" spans="1:10" ht="17.25" customHeight="1">
      <c r="A545" s="236"/>
      <c r="B545" s="304"/>
      <c r="C545" s="305"/>
      <c r="D545" s="306"/>
      <c r="E545" s="252"/>
      <c r="F545" s="307"/>
      <c r="G545" s="302"/>
      <c r="H545" s="242"/>
      <c r="I545" s="216"/>
      <c r="J545" s="218"/>
    </row>
    <row r="546" spans="1:10" ht="17.25" customHeight="1">
      <c r="A546" s="236"/>
      <c r="B546" s="304"/>
      <c r="C546" s="305"/>
      <c r="D546" s="306"/>
      <c r="E546" s="252"/>
      <c r="F546" s="307"/>
      <c r="G546" s="302"/>
      <c r="H546" s="242"/>
      <c r="I546" s="216"/>
      <c r="J546" s="218"/>
    </row>
    <row r="547" spans="1:10" ht="17.25" customHeight="1">
      <c r="A547" s="236"/>
      <c r="B547" s="304"/>
      <c r="C547" s="305"/>
      <c r="D547" s="306"/>
      <c r="E547" s="252"/>
      <c r="F547" s="307"/>
      <c r="G547" s="302"/>
      <c r="H547" s="242"/>
      <c r="I547" s="216"/>
      <c r="J547" s="218"/>
    </row>
    <row r="548" spans="1:10" ht="17.25" customHeight="1">
      <c r="A548" s="236"/>
      <c r="B548" s="304"/>
      <c r="C548" s="305"/>
      <c r="D548" s="306"/>
      <c r="E548" s="252"/>
      <c r="F548" s="307"/>
      <c r="G548" s="302"/>
      <c r="H548" s="242"/>
      <c r="I548" s="216"/>
      <c r="J548" s="218"/>
    </row>
    <row r="549" spans="1:10" ht="17.25" customHeight="1">
      <c r="A549" s="236"/>
      <c r="B549" s="304"/>
      <c r="C549" s="305"/>
      <c r="D549" s="306"/>
      <c r="E549" s="252"/>
      <c r="F549" s="307"/>
      <c r="G549" s="302"/>
      <c r="H549" s="242"/>
      <c r="I549" s="216"/>
      <c r="J549" s="218"/>
    </row>
    <row r="550" spans="1:10" ht="17.25" customHeight="1">
      <c r="A550" s="236"/>
      <c r="B550" s="304"/>
      <c r="C550" s="305"/>
      <c r="D550" s="306"/>
      <c r="E550" s="252"/>
      <c r="F550" s="307"/>
      <c r="G550" s="302"/>
      <c r="H550" s="242"/>
      <c r="I550" s="216"/>
      <c r="J550" s="218"/>
    </row>
    <row r="551" spans="1:10" ht="17.25" customHeight="1">
      <c r="A551" s="236"/>
      <c r="B551" s="304"/>
      <c r="C551" s="305"/>
      <c r="D551" s="306"/>
      <c r="E551" s="252"/>
      <c r="F551" s="307"/>
      <c r="G551" s="302"/>
      <c r="H551" s="242"/>
      <c r="I551" s="216"/>
      <c r="J551" s="218"/>
    </row>
    <row r="552" spans="1:10" ht="17.25" customHeight="1">
      <c r="A552" s="236"/>
      <c r="B552" s="304"/>
      <c r="C552" s="305"/>
      <c r="D552" s="306"/>
      <c r="E552" s="252"/>
      <c r="F552" s="307"/>
      <c r="G552" s="302"/>
      <c r="H552" s="242"/>
      <c r="I552" s="216"/>
      <c r="J552" s="218"/>
    </row>
    <row r="553" spans="1:10" ht="17.25" customHeight="1">
      <c r="A553" s="236"/>
      <c r="B553" s="304"/>
      <c r="C553" s="305"/>
      <c r="D553" s="306"/>
      <c r="E553" s="252"/>
      <c r="F553" s="307"/>
      <c r="G553" s="302"/>
      <c r="H553" s="242"/>
      <c r="I553" s="216"/>
      <c r="J553" s="218"/>
    </row>
    <row r="554" spans="1:10" ht="17.25" customHeight="1">
      <c r="A554" s="236"/>
      <c r="B554" s="304"/>
      <c r="C554" s="305"/>
      <c r="D554" s="306"/>
      <c r="E554" s="252"/>
      <c r="F554" s="307"/>
      <c r="G554" s="302"/>
      <c r="H554" s="242"/>
      <c r="I554" s="216"/>
      <c r="J554" s="218"/>
    </row>
    <row r="555" spans="1:10" ht="17.25" customHeight="1">
      <c r="A555" s="236"/>
      <c r="B555" s="304"/>
      <c r="C555" s="305"/>
      <c r="D555" s="306"/>
      <c r="E555" s="252"/>
      <c r="F555" s="307"/>
      <c r="G555" s="302"/>
      <c r="H555" s="242"/>
      <c r="I555" s="216"/>
      <c r="J555" s="218"/>
    </row>
    <row r="556" spans="1:10" ht="17.25" customHeight="1">
      <c r="A556" s="236"/>
      <c r="B556" s="304"/>
      <c r="C556" s="305"/>
      <c r="D556" s="306"/>
      <c r="E556" s="252"/>
      <c r="F556" s="307"/>
      <c r="G556" s="302"/>
      <c r="H556" s="242"/>
      <c r="I556" s="216"/>
      <c r="J556" s="218"/>
    </row>
    <row r="557" spans="1:10" ht="17.25" customHeight="1">
      <c r="A557" s="236"/>
      <c r="B557" s="304"/>
      <c r="C557" s="305"/>
      <c r="D557" s="306"/>
      <c r="E557" s="252"/>
      <c r="F557" s="307"/>
      <c r="G557" s="302"/>
      <c r="H557" s="242"/>
      <c r="I557" s="216"/>
      <c r="J557" s="218"/>
    </row>
    <row r="558" spans="1:10" ht="17.25" customHeight="1">
      <c r="A558" s="236"/>
      <c r="B558" s="304"/>
      <c r="C558" s="305"/>
      <c r="D558" s="306"/>
      <c r="E558" s="252"/>
      <c r="F558" s="307"/>
      <c r="G558" s="302"/>
      <c r="H558" s="242"/>
      <c r="I558" s="216"/>
      <c r="J558" s="218"/>
    </row>
    <row r="559" spans="1:10" ht="17.25" customHeight="1">
      <c r="A559" s="236"/>
      <c r="B559" s="304"/>
      <c r="C559" s="305"/>
      <c r="D559" s="306"/>
      <c r="E559" s="252"/>
      <c r="F559" s="307"/>
      <c r="G559" s="302"/>
      <c r="H559" s="242"/>
      <c r="I559" s="216"/>
      <c r="J559" s="218"/>
    </row>
    <row r="560" spans="1:10" ht="17.25" customHeight="1">
      <c r="A560" s="236"/>
      <c r="B560" s="304"/>
      <c r="C560" s="305"/>
      <c r="D560" s="306"/>
      <c r="E560" s="252"/>
      <c r="F560" s="307"/>
      <c r="G560" s="302"/>
      <c r="H560" s="242"/>
      <c r="I560" s="216"/>
      <c r="J560" s="218"/>
    </row>
    <row r="561" spans="1:10" ht="17.25" customHeight="1">
      <c r="A561" s="236"/>
      <c r="B561" s="304"/>
      <c r="C561" s="305"/>
      <c r="D561" s="306"/>
      <c r="E561" s="252"/>
      <c r="F561" s="307"/>
      <c r="G561" s="302"/>
      <c r="H561" s="242"/>
      <c r="I561" s="216"/>
      <c r="J561" s="218"/>
    </row>
    <row r="562" spans="1:10" ht="17.25" customHeight="1">
      <c r="A562" s="236"/>
      <c r="B562" s="304"/>
      <c r="C562" s="305"/>
      <c r="D562" s="306"/>
      <c r="E562" s="252"/>
      <c r="F562" s="307"/>
      <c r="G562" s="302"/>
      <c r="H562" s="242"/>
      <c r="I562" s="216"/>
      <c r="J562" s="218"/>
    </row>
    <row r="563" spans="1:10" ht="17.25" customHeight="1">
      <c r="A563" s="236"/>
      <c r="B563" s="304"/>
      <c r="C563" s="305"/>
      <c r="D563" s="306"/>
      <c r="E563" s="252"/>
      <c r="F563" s="307"/>
      <c r="G563" s="302"/>
      <c r="H563" s="242"/>
      <c r="I563" s="216"/>
      <c r="J563" s="218"/>
    </row>
    <row r="564" spans="1:10" ht="17.25" customHeight="1">
      <c r="A564" s="236"/>
      <c r="B564" s="304"/>
      <c r="C564" s="305"/>
      <c r="D564" s="306"/>
      <c r="E564" s="252"/>
      <c r="F564" s="307"/>
      <c r="G564" s="302"/>
      <c r="H564" s="242"/>
      <c r="I564" s="216"/>
      <c r="J564" s="218"/>
    </row>
    <row r="565" spans="1:10" ht="17.25" customHeight="1">
      <c r="A565" s="236"/>
      <c r="B565" s="304"/>
      <c r="C565" s="305"/>
      <c r="D565" s="306"/>
      <c r="E565" s="252"/>
      <c r="F565" s="307"/>
      <c r="G565" s="302"/>
      <c r="H565" s="242"/>
      <c r="I565" s="216"/>
      <c r="J565" s="218"/>
    </row>
    <row r="566" spans="1:10" ht="17.25" customHeight="1">
      <c r="A566" s="236"/>
      <c r="B566" s="304"/>
      <c r="C566" s="305"/>
      <c r="D566" s="306"/>
      <c r="E566" s="252"/>
      <c r="F566" s="307"/>
      <c r="G566" s="302"/>
      <c r="H566" s="242"/>
      <c r="I566" s="216"/>
      <c r="J566" s="218"/>
    </row>
    <row r="567" spans="1:10" ht="17.25" customHeight="1">
      <c r="A567" s="236"/>
      <c r="B567" s="304"/>
      <c r="C567" s="305"/>
      <c r="D567" s="306"/>
      <c r="E567" s="252"/>
      <c r="F567" s="307"/>
      <c r="G567" s="302"/>
      <c r="H567" s="242"/>
      <c r="I567" s="216"/>
      <c r="J567" s="218"/>
    </row>
    <row r="568" spans="1:10" ht="17.25" customHeight="1">
      <c r="A568" s="236"/>
      <c r="B568" s="304"/>
      <c r="C568" s="305"/>
      <c r="D568" s="306"/>
      <c r="E568" s="252"/>
      <c r="F568" s="307"/>
      <c r="G568" s="302"/>
      <c r="H568" s="242"/>
      <c r="I568" s="216"/>
      <c r="J568" s="218"/>
    </row>
    <row r="569" spans="1:10" ht="17.25" customHeight="1">
      <c r="A569" s="236"/>
      <c r="B569" s="304"/>
      <c r="C569" s="305"/>
      <c r="D569" s="306"/>
      <c r="E569" s="252"/>
      <c r="F569" s="307"/>
      <c r="G569" s="302"/>
      <c r="H569" s="242"/>
      <c r="I569" s="216"/>
      <c r="J569" s="218"/>
    </row>
    <row r="570" spans="1:10" ht="17.25" customHeight="1">
      <c r="A570" s="236"/>
      <c r="B570" s="304"/>
      <c r="C570" s="305"/>
      <c r="D570" s="306"/>
      <c r="E570" s="252"/>
      <c r="F570" s="307"/>
      <c r="G570" s="302"/>
      <c r="H570" s="242"/>
      <c r="I570" s="216"/>
      <c r="J570" s="218"/>
    </row>
    <row r="571" spans="1:10" ht="17.25" customHeight="1">
      <c r="A571" s="236"/>
      <c r="B571" s="304"/>
      <c r="C571" s="305"/>
      <c r="D571" s="306"/>
      <c r="E571" s="252"/>
      <c r="F571" s="307"/>
      <c r="G571" s="302"/>
      <c r="H571" s="242"/>
      <c r="I571" s="216"/>
      <c r="J571" s="218"/>
    </row>
    <row r="572" spans="1:10" ht="17.25" customHeight="1">
      <c r="A572" s="236"/>
      <c r="B572" s="304"/>
      <c r="C572" s="305"/>
      <c r="D572" s="306"/>
      <c r="E572" s="252"/>
      <c r="F572" s="307"/>
      <c r="G572" s="302"/>
      <c r="H572" s="242"/>
      <c r="I572" s="216"/>
      <c r="J572" s="218"/>
    </row>
    <row r="573" spans="1:10" ht="17.25" customHeight="1">
      <c r="A573" s="236"/>
      <c r="B573" s="304"/>
      <c r="C573" s="305"/>
      <c r="D573" s="306"/>
      <c r="E573" s="252"/>
      <c r="F573" s="307"/>
      <c r="G573" s="302"/>
      <c r="H573" s="242"/>
      <c r="I573" s="216"/>
      <c r="J573" s="218"/>
    </row>
    <row r="574" spans="1:10" ht="17.25" customHeight="1">
      <c r="A574" s="236"/>
      <c r="B574" s="304"/>
      <c r="C574" s="305"/>
      <c r="D574" s="306"/>
      <c r="E574" s="252"/>
      <c r="F574" s="307"/>
      <c r="G574" s="302"/>
      <c r="H574" s="242"/>
      <c r="I574" s="216"/>
      <c r="J574" s="218"/>
    </row>
    <row r="575" spans="1:10" ht="17.25" customHeight="1">
      <c r="A575" s="236"/>
      <c r="B575" s="304"/>
      <c r="C575" s="305"/>
      <c r="D575" s="306"/>
      <c r="E575" s="252"/>
      <c r="F575" s="307"/>
      <c r="G575" s="302"/>
      <c r="H575" s="242"/>
      <c r="I575" s="216"/>
      <c r="J575" s="218"/>
    </row>
    <row r="576" spans="1:10" ht="17.25" customHeight="1">
      <c r="A576" s="236"/>
      <c r="B576" s="304"/>
      <c r="C576" s="305"/>
      <c r="D576" s="306"/>
      <c r="E576" s="252"/>
      <c r="F576" s="307"/>
      <c r="G576" s="302"/>
      <c r="H576" s="242"/>
      <c r="I576" s="216"/>
      <c r="J576" s="218"/>
    </row>
    <row r="577" spans="1:10" ht="17.25" customHeight="1">
      <c r="A577" s="236"/>
      <c r="B577" s="304"/>
      <c r="C577" s="305"/>
      <c r="D577" s="306"/>
      <c r="E577" s="252"/>
      <c r="F577" s="307"/>
      <c r="G577" s="302"/>
      <c r="H577" s="242"/>
      <c r="I577" s="216"/>
      <c r="J577" s="218"/>
    </row>
    <row r="578" spans="1:10" ht="17.25" customHeight="1">
      <c r="A578" s="236"/>
      <c r="B578" s="304"/>
      <c r="C578" s="305"/>
      <c r="D578" s="306"/>
      <c r="E578" s="252"/>
      <c r="F578" s="307"/>
      <c r="G578" s="302"/>
      <c r="H578" s="242"/>
      <c r="I578" s="216"/>
      <c r="J578" s="218"/>
    </row>
    <row r="579" spans="1:10" ht="17.25" customHeight="1">
      <c r="A579" s="236"/>
      <c r="B579" s="304"/>
      <c r="C579" s="305"/>
      <c r="D579" s="306"/>
      <c r="E579" s="252"/>
      <c r="F579" s="307"/>
      <c r="G579" s="302"/>
      <c r="H579" s="242"/>
      <c r="I579" s="216"/>
      <c r="J579" s="218"/>
    </row>
    <row r="580" spans="1:10" ht="17.25" customHeight="1">
      <c r="A580" s="236"/>
      <c r="B580" s="304"/>
      <c r="C580" s="305"/>
      <c r="D580" s="306"/>
      <c r="E580" s="252"/>
      <c r="F580" s="307"/>
      <c r="G580" s="302"/>
      <c r="H580" s="242"/>
      <c r="I580" s="216"/>
      <c r="J580" s="218"/>
    </row>
    <row r="581" spans="1:10" ht="17.25" customHeight="1">
      <c r="A581" s="236"/>
      <c r="B581" s="304"/>
      <c r="C581" s="305"/>
      <c r="D581" s="306"/>
      <c r="E581" s="252"/>
      <c r="F581" s="307"/>
      <c r="G581" s="302"/>
      <c r="H581" s="242"/>
      <c r="I581" s="216"/>
      <c r="J581" s="218"/>
    </row>
    <row r="582" spans="1:10" ht="17.25" customHeight="1">
      <c r="A582" s="236"/>
      <c r="B582" s="304"/>
      <c r="C582" s="305"/>
      <c r="D582" s="306"/>
      <c r="E582" s="252"/>
      <c r="F582" s="307"/>
      <c r="G582" s="302"/>
      <c r="H582" s="242"/>
      <c r="I582" s="216"/>
      <c r="J582" s="218"/>
    </row>
    <row r="583" spans="1:10" ht="17.25" customHeight="1">
      <c r="A583" s="236"/>
      <c r="B583" s="304"/>
      <c r="C583" s="305"/>
      <c r="D583" s="306"/>
      <c r="E583" s="252"/>
      <c r="F583" s="307"/>
      <c r="G583" s="302"/>
      <c r="H583" s="242"/>
      <c r="I583" s="216"/>
      <c r="J583" s="218"/>
    </row>
    <row r="584" spans="1:10" ht="17.25" customHeight="1">
      <c r="A584" s="236"/>
      <c r="B584" s="304"/>
      <c r="C584" s="305"/>
      <c r="D584" s="306"/>
      <c r="E584" s="252"/>
      <c r="F584" s="307"/>
      <c r="G584" s="302"/>
      <c r="H584" s="242"/>
      <c r="I584" s="216"/>
      <c r="J584" s="218"/>
    </row>
    <row r="585" spans="1:10" ht="17.25" customHeight="1">
      <c r="A585" s="236"/>
      <c r="B585" s="304"/>
      <c r="C585" s="305"/>
      <c r="D585" s="306"/>
      <c r="E585" s="252"/>
      <c r="F585" s="307"/>
      <c r="G585" s="302"/>
      <c r="H585" s="242"/>
      <c r="I585" s="216"/>
      <c r="J585" s="218"/>
    </row>
    <row r="586" spans="1:10" ht="17.25" customHeight="1">
      <c r="A586" s="236"/>
      <c r="B586" s="304"/>
      <c r="C586" s="305"/>
      <c r="D586" s="306"/>
      <c r="E586" s="252"/>
      <c r="F586" s="307"/>
      <c r="G586" s="302"/>
      <c r="H586" s="242"/>
      <c r="I586" s="216"/>
      <c r="J586" s="218"/>
    </row>
    <row r="587" spans="1:10" ht="17.25" customHeight="1">
      <c r="A587" s="236"/>
      <c r="B587" s="304"/>
      <c r="C587" s="305"/>
      <c r="D587" s="306"/>
      <c r="E587" s="252"/>
      <c r="F587" s="307"/>
      <c r="G587" s="302"/>
      <c r="H587" s="242"/>
      <c r="I587" s="216"/>
      <c r="J587" s="218"/>
    </row>
    <row r="588" spans="1:10" ht="17.25" customHeight="1">
      <c r="A588" s="236"/>
      <c r="B588" s="304"/>
      <c r="C588" s="305"/>
      <c r="D588" s="306"/>
      <c r="E588" s="252"/>
      <c r="F588" s="307"/>
      <c r="G588" s="302"/>
      <c r="H588" s="242"/>
      <c r="I588" s="216"/>
      <c r="J588" s="218"/>
    </row>
    <row r="589" spans="1:10" ht="17.25" customHeight="1">
      <c r="A589" s="236"/>
      <c r="B589" s="304"/>
      <c r="C589" s="305"/>
      <c r="D589" s="306"/>
      <c r="E589" s="252"/>
      <c r="F589" s="307"/>
      <c r="G589" s="302"/>
      <c r="H589" s="242"/>
      <c r="I589" s="216"/>
      <c r="J589" s="218"/>
    </row>
    <row r="590" spans="1:10" ht="17.25" customHeight="1">
      <c r="A590" s="236"/>
      <c r="B590" s="304"/>
      <c r="C590" s="305"/>
      <c r="D590" s="306"/>
      <c r="E590" s="252"/>
      <c r="F590" s="307"/>
      <c r="G590" s="302"/>
      <c r="H590" s="242"/>
      <c r="I590" s="216"/>
      <c r="J590" s="218"/>
    </row>
    <row r="591" spans="1:10" ht="17.25" customHeight="1">
      <c r="A591" s="236"/>
      <c r="B591" s="304"/>
      <c r="C591" s="305"/>
      <c r="D591" s="306"/>
      <c r="E591" s="252"/>
      <c r="F591" s="307"/>
      <c r="G591" s="302"/>
      <c r="H591" s="242"/>
      <c r="I591" s="216"/>
      <c r="J591" s="218"/>
    </row>
    <row r="592" spans="1:10" ht="17.25" customHeight="1">
      <c r="A592" s="236"/>
      <c r="B592" s="304"/>
      <c r="C592" s="305"/>
      <c r="D592" s="306"/>
      <c r="E592" s="252"/>
      <c r="F592" s="307"/>
      <c r="G592" s="302"/>
      <c r="H592" s="242"/>
      <c r="I592" s="216"/>
      <c r="J592" s="218"/>
    </row>
    <row r="593" spans="1:10" ht="17.25" customHeight="1">
      <c r="A593" s="236"/>
      <c r="B593" s="304"/>
      <c r="C593" s="305"/>
      <c r="D593" s="306"/>
      <c r="E593" s="252"/>
      <c r="F593" s="307"/>
      <c r="G593" s="302"/>
      <c r="H593" s="242"/>
      <c r="I593" s="216"/>
      <c r="J593" s="218"/>
    </row>
    <row r="594" spans="1:10" ht="17.25" customHeight="1">
      <c r="A594" s="236"/>
      <c r="B594" s="304"/>
      <c r="C594" s="305"/>
      <c r="D594" s="306"/>
      <c r="E594" s="252"/>
      <c r="F594" s="307"/>
      <c r="G594" s="302"/>
      <c r="H594" s="242"/>
      <c r="I594" s="216"/>
      <c r="J594" s="218"/>
    </row>
    <row r="595" spans="1:10" ht="17.25" customHeight="1">
      <c r="A595" s="236"/>
      <c r="B595" s="304"/>
      <c r="C595" s="305"/>
      <c r="D595" s="306"/>
      <c r="E595" s="252"/>
      <c r="F595" s="307"/>
      <c r="G595" s="302"/>
      <c r="H595" s="242"/>
      <c r="I595" s="216"/>
      <c r="J595" s="218"/>
    </row>
    <row r="596" spans="1:10" ht="17.25" customHeight="1">
      <c r="A596" s="236"/>
      <c r="B596" s="304"/>
      <c r="C596" s="305"/>
      <c r="D596" s="306"/>
      <c r="E596" s="252"/>
      <c r="F596" s="307"/>
      <c r="G596" s="302"/>
      <c r="H596" s="242"/>
      <c r="I596" s="216"/>
      <c r="J596" s="218"/>
    </row>
    <row r="597" spans="1:10" ht="17.25" customHeight="1">
      <c r="A597" s="236"/>
      <c r="B597" s="304"/>
      <c r="C597" s="305"/>
      <c r="D597" s="306"/>
      <c r="E597" s="252"/>
      <c r="F597" s="307"/>
      <c r="G597" s="302"/>
      <c r="H597" s="242"/>
      <c r="I597" s="216"/>
      <c r="J597" s="218"/>
    </row>
    <row r="598" spans="1:10" ht="17.25" customHeight="1">
      <c r="A598" s="236"/>
      <c r="B598" s="304"/>
      <c r="C598" s="305"/>
      <c r="D598" s="306"/>
      <c r="E598" s="252"/>
      <c r="F598" s="307"/>
      <c r="G598" s="302"/>
      <c r="H598" s="242"/>
      <c r="I598" s="216"/>
      <c r="J598" s="218"/>
    </row>
    <row r="599" spans="1:10" ht="17.25" customHeight="1">
      <c r="A599" s="236"/>
      <c r="B599" s="304"/>
      <c r="C599" s="305"/>
      <c r="D599" s="306"/>
      <c r="E599" s="252"/>
      <c r="F599" s="307"/>
      <c r="G599" s="302"/>
      <c r="H599" s="242"/>
      <c r="I599" s="216"/>
      <c r="J599" s="218"/>
    </row>
    <row r="600" spans="1:10" ht="17.25" customHeight="1">
      <c r="A600" s="236"/>
      <c r="B600" s="304"/>
      <c r="C600" s="305"/>
      <c r="D600" s="306"/>
      <c r="E600" s="252"/>
      <c r="F600" s="307"/>
      <c r="G600" s="302"/>
      <c r="H600" s="242"/>
      <c r="I600" s="216"/>
      <c r="J600" s="218"/>
    </row>
    <row r="601" spans="1:10" ht="17.25" customHeight="1">
      <c r="A601" s="236"/>
      <c r="B601" s="304"/>
      <c r="C601" s="305"/>
      <c r="D601" s="306"/>
      <c r="E601" s="252"/>
      <c r="F601" s="307"/>
      <c r="G601" s="302"/>
      <c r="H601" s="242"/>
      <c r="I601" s="216"/>
      <c r="J601" s="218"/>
    </row>
    <row r="602" spans="1:10" ht="17.25" customHeight="1">
      <c r="A602" s="236"/>
      <c r="B602" s="304"/>
      <c r="C602" s="305"/>
      <c r="D602" s="306"/>
      <c r="E602" s="252"/>
      <c r="F602" s="307"/>
      <c r="G602" s="302"/>
      <c r="H602" s="242"/>
      <c r="I602" s="216"/>
      <c r="J602" s="218"/>
    </row>
    <row r="603" spans="1:10" ht="17.25" customHeight="1">
      <c r="A603" s="236"/>
      <c r="B603" s="304"/>
      <c r="C603" s="305"/>
      <c r="D603" s="306"/>
      <c r="E603" s="252"/>
      <c r="F603" s="307"/>
      <c r="G603" s="302"/>
      <c r="H603" s="242"/>
      <c r="I603" s="216"/>
      <c r="J603" s="218"/>
    </row>
    <row r="604" spans="1:10" ht="17.25" customHeight="1">
      <c r="A604" s="236"/>
      <c r="B604" s="304"/>
      <c r="C604" s="305"/>
      <c r="D604" s="306"/>
      <c r="E604" s="252"/>
      <c r="F604" s="307"/>
      <c r="G604" s="302"/>
      <c r="H604" s="242"/>
      <c r="I604" s="216"/>
      <c r="J604" s="218"/>
    </row>
    <row r="605" spans="1:10" ht="17.25" customHeight="1">
      <c r="A605" s="236"/>
      <c r="B605" s="304"/>
      <c r="C605" s="305"/>
      <c r="D605" s="306"/>
      <c r="E605" s="252"/>
      <c r="F605" s="307"/>
      <c r="G605" s="302"/>
      <c r="H605" s="242"/>
      <c r="I605" s="216"/>
      <c r="J605" s="218"/>
    </row>
    <row r="606" spans="1:10" ht="17.25" customHeight="1">
      <c r="A606" s="236"/>
      <c r="B606" s="304"/>
      <c r="C606" s="305"/>
      <c r="D606" s="306"/>
      <c r="E606" s="252"/>
      <c r="F606" s="307"/>
      <c r="G606" s="302"/>
      <c r="H606" s="242"/>
      <c r="I606" s="216"/>
      <c r="J606" s="218"/>
    </row>
    <row r="607" spans="1:10" ht="17.25" customHeight="1">
      <c r="A607" s="236"/>
      <c r="B607" s="304"/>
      <c r="C607" s="305"/>
      <c r="D607" s="306"/>
      <c r="E607" s="252"/>
      <c r="F607" s="307"/>
      <c r="G607" s="302"/>
      <c r="H607" s="242"/>
      <c r="I607" s="216"/>
      <c r="J607" s="218"/>
    </row>
    <row r="608" spans="1:10" ht="17.25" customHeight="1">
      <c r="A608" s="236"/>
      <c r="B608" s="304"/>
      <c r="C608" s="305"/>
      <c r="D608" s="306"/>
      <c r="E608" s="252"/>
      <c r="F608" s="307"/>
      <c r="G608" s="302"/>
      <c r="H608" s="242"/>
      <c r="I608" s="216"/>
      <c r="J608" s="218"/>
    </row>
    <row r="609" spans="1:10" ht="17.25" customHeight="1">
      <c r="A609" s="236"/>
      <c r="B609" s="304"/>
      <c r="C609" s="305"/>
      <c r="D609" s="306"/>
      <c r="E609" s="252"/>
      <c r="F609" s="307"/>
      <c r="G609" s="302"/>
      <c r="H609" s="242"/>
      <c r="I609" s="216"/>
      <c r="J609" s="218"/>
    </row>
    <row r="610" spans="1:10" ht="17.25" customHeight="1">
      <c r="A610" s="236"/>
      <c r="B610" s="304"/>
      <c r="C610" s="305"/>
      <c r="D610" s="306"/>
      <c r="E610" s="252"/>
      <c r="F610" s="307"/>
      <c r="G610" s="302"/>
      <c r="H610" s="242"/>
      <c r="I610" s="216"/>
      <c r="J610" s="218"/>
    </row>
    <row r="611" spans="1:10" ht="17.25" customHeight="1">
      <c r="A611" s="236"/>
      <c r="B611" s="304"/>
      <c r="C611" s="305"/>
      <c r="D611" s="306"/>
      <c r="E611" s="252"/>
      <c r="F611" s="307"/>
      <c r="G611" s="302"/>
      <c r="H611" s="242"/>
      <c r="I611" s="216"/>
      <c r="J611" s="218"/>
    </row>
    <row r="612" spans="1:10" ht="17.25" customHeight="1">
      <c r="A612" s="236"/>
      <c r="B612" s="304"/>
      <c r="C612" s="305"/>
      <c r="D612" s="306"/>
      <c r="E612" s="252"/>
      <c r="F612" s="307"/>
      <c r="G612" s="302"/>
      <c r="H612" s="242"/>
      <c r="I612" s="216"/>
      <c r="J612" s="218"/>
    </row>
    <row r="613" spans="1:10" ht="17.25" customHeight="1">
      <c r="A613" s="236"/>
      <c r="B613" s="304"/>
      <c r="C613" s="305"/>
      <c r="D613" s="306"/>
      <c r="E613" s="252"/>
      <c r="F613" s="307"/>
      <c r="G613" s="302"/>
      <c r="H613" s="242"/>
      <c r="I613" s="216"/>
      <c r="J613" s="218"/>
    </row>
    <row r="614" spans="1:10" ht="17.25" customHeight="1">
      <c r="A614" s="236"/>
      <c r="B614" s="304"/>
      <c r="C614" s="305"/>
      <c r="D614" s="306"/>
      <c r="E614" s="252"/>
      <c r="F614" s="307"/>
      <c r="G614" s="302"/>
      <c r="H614" s="242"/>
      <c r="I614" s="216"/>
      <c r="J614" s="218"/>
    </row>
    <row r="615" spans="1:10" ht="17.25" customHeight="1">
      <c r="A615" s="236"/>
      <c r="B615" s="304"/>
      <c r="C615" s="305"/>
      <c r="D615" s="306"/>
      <c r="E615" s="252"/>
      <c r="F615" s="307"/>
      <c r="G615" s="302"/>
      <c r="H615" s="242"/>
      <c r="I615" s="216"/>
      <c r="J615" s="218"/>
    </row>
    <row r="616" spans="1:10" ht="17.25" customHeight="1">
      <c r="A616" s="236"/>
      <c r="B616" s="304"/>
      <c r="C616" s="305"/>
      <c r="D616" s="306"/>
      <c r="E616" s="252"/>
      <c r="F616" s="307"/>
      <c r="G616" s="302"/>
      <c r="H616" s="242"/>
      <c r="I616" s="216"/>
      <c r="J616" s="218"/>
    </row>
    <row r="617" spans="1:10" ht="17.25" customHeight="1">
      <c r="A617" s="236"/>
      <c r="B617" s="304"/>
      <c r="C617" s="305"/>
      <c r="D617" s="306"/>
      <c r="E617" s="252"/>
      <c r="F617" s="307"/>
      <c r="G617" s="302"/>
      <c r="H617" s="242"/>
      <c r="I617" s="216"/>
      <c r="J617" s="218"/>
    </row>
    <row r="618" spans="1:10" ht="17.25" customHeight="1">
      <c r="A618" s="236"/>
      <c r="B618" s="304"/>
      <c r="C618" s="305"/>
      <c r="D618" s="306"/>
      <c r="E618" s="252"/>
      <c r="F618" s="307"/>
      <c r="G618" s="302"/>
      <c r="H618" s="242"/>
      <c r="I618" s="216"/>
      <c r="J618" s="218"/>
    </row>
    <row r="619" spans="1:10" ht="17.25" customHeight="1">
      <c r="A619" s="236"/>
      <c r="B619" s="304"/>
      <c r="C619" s="305"/>
      <c r="D619" s="306"/>
      <c r="E619" s="252"/>
      <c r="F619" s="307"/>
      <c r="G619" s="302"/>
      <c r="H619" s="242"/>
      <c r="I619" s="216"/>
      <c r="J619" s="218"/>
    </row>
    <row r="620" spans="1:10" ht="17.25" customHeight="1">
      <c r="A620" s="236"/>
      <c r="B620" s="304"/>
      <c r="C620" s="305"/>
      <c r="D620" s="306"/>
      <c r="E620" s="252"/>
      <c r="F620" s="307"/>
      <c r="G620" s="302"/>
      <c r="H620" s="242"/>
      <c r="I620" s="216"/>
      <c r="J620" s="218"/>
    </row>
    <row r="621" spans="1:10" ht="17.25" customHeight="1">
      <c r="A621" s="236"/>
      <c r="B621" s="304"/>
      <c r="C621" s="305"/>
      <c r="D621" s="306"/>
      <c r="E621" s="252"/>
      <c r="F621" s="307"/>
      <c r="G621" s="302"/>
      <c r="H621" s="242"/>
      <c r="I621" s="216"/>
      <c r="J621" s="218"/>
    </row>
    <row r="622" spans="1:10" ht="17.25" customHeight="1">
      <c r="A622" s="236"/>
      <c r="B622" s="304"/>
      <c r="C622" s="305"/>
      <c r="D622" s="306"/>
      <c r="E622" s="252"/>
      <c r="F622" s="307"/>
      <c r="G622" s="302"/>
      <c r="H622" s="242"/>
      <c r="I622" s="216"/>
      <c r="J622" s="218"/>
    </row>
    <row r="623" spans="1:10" ht="17.25" customHeight="1">
      <c r="A623" s="236"/>
      <c r="B623" s="304"/>
      <c r="C623" s="305"/>
      <c r="D623" s="306"/>
      <c r="E623" s="252"/>
      <c r="F623" s="307"/>
      <c r="G623" s="302"/>
      <c r="H623" s="242"/>
      <c r="I623" s="216"/>
      <c r="J623" s="218"/>
    </row>
    <row r="624" spans="1:10" ht="17.25" customHeight="1">
      <c r="A624" s="236"/>
      <c r="B624" s="304"/>
      <c r="C624" s="305"/>
      <c r="D624" s="306"/>
      <c r="E624" s="252"/>
      <c r="F624" s="307"/>
      <c r="G624" s="302"/>
      <c r="H624" s="242"/>
      <c r="I624" s="216"/>
      <c r="J624" s="218"/>
    </row>
    <row r="625" spans="1:10" ht="17.25" customHeight="1">
      <c r="A625" s="236"/>
      <c r="B625" s="304"/>
      <c r="C625" s="305"/>
      <c r="D625" s="306"/>
      <c r="E625" s="252"/>
      <c r="F625" s="307"/>
      <c r="G625" s="302"/>
      <c r="H625" s="242"/>
      <c r="I625" s="216"/>
      <c r="J625" s="218"/>
    </row>
    <row r="626" spans="1:10" ht="17.25" customHeight="1">
      <c r="A626" s="236"/>
      <c r="B626" s="304"/>
      <c r="C626" s="305"/>
      <c r="D626" s="306"/>
      <c r="E626" s="252"/>
      <c r="F626" s="307"/>
      <c r="G626" s="302"/>
      <c r="H626" s="242"/>
      <c r="I626" s="216"/>
      <c r="J626" s="218"/>
    </row>
    <row r="627" spans="1:10" ht="17.25" customHeight="1">
      <c r="A627" s="236"/>
      <c r="B627" s="304"/>
      <c r="C627" s="305"/>
      <c r="D627" s="306"/>
      <c r="E627" s="252"/>
      <c r="F627" s="307"/>
      <c r="G627" s="302"/>
      <c r="H627" s="242"/>
      <c r="I627" s="216"/>
      <c r="J627" s="218"/>
    </row>
    <row r="628" spans="1:10" ht="17.25" customHeight="1">
      <c r="A628" s="236"/>
      <c r="B628" s="304"/>
      <c r="C628" s="305"/>
      <c r="D628" s="306"/>
      <c r="E628" s="252"/>
      <c r="F628" s="307"/>
      <c r="G628" s="302"/>
      <c r="H628" s="242"/>
      <c r="I628" s="216"/>
      <c r="J628" s="218"/>
    </row>
    <row r="629" spans="1:10" ht="17.25" customHeight="1">
      <c r="A629" s="236"/>
      <c r="B629" s="304"/>
      <c r="C629" s="305"/>
      <c r="D629" s="306"/>
      <c r="E629" s="252"/>
      <c r="F629" s="307"/>
      <c r="G629" s="302"/>
      <c r="H629" s="242"/>
      <c r="I629" s="216"/>
      <c r="J629" s="218"/>
    </row>
    <row r="630" spans="1:10" ht="17.25" customHeight="1">
      <c r="A630" s="236"/>
      <c r="B630" s="304"/>
      <c r="C630" s="305"/>
      <c r="D630" s="306"/>
      <c r="E630" s="252"/>
      <c r="F630" s="307"/>
      <c r="G630" s="302"/>
      <c r="H630" s="242"/>
      <c r="I630" s="216"/>
      <c r="J630" s="218"/>
    </row>
    <row r="631" spans="1:10" ht="17.25" customHeight="1">
      <c r="A631" s="236"/>
      <c r="B631" s="304"/>
      <c r="C631" s="305"/>
      <c r="D631" s="306"/>
      <c r="E631" s="252"/>
      <c r="F631" s="307"/>
      <c r="G631" s="302"/>
      <c r="H631" s="242"/>
      <c r="I631" s="216"/>
      <c r="J631" s="218"/>
    </row>
    <row r="632" spans="1:10" ht="17.25" customHeight="1">
      <c r="A632" s="236"/>
      <c r="B632" s="304"/>
      <c r="C632" s="305"/>
      <c r="D632" s="306"/>
      <c r="E632" s="252"/>
      <c r="F632" s="307"/>
      <c r="G632" s="302"/>
      <c r="H632" s="242"/>
      <c r="I632" s="216"/>
      <c r="J632" s="218"/>
    </row>
    <row r="633" spans="1:10" ht="17.25" customHeight="1">
      <c r="A633" s="236"/>
      <c r="B633" s="304"/>
      <c r="C633" s="305"/>
      <c r="D633" s="306"/>
      <c r="E633" s="252"/>
      <c r="F633" s="307"/>
      <c r="G633" s="302"/>
      <c r="H633" s="242"/>
      <c r="I633" s="216"/>
      <c r="J633" s="218"/>
    </row>
    <row r="634" spans="1:10" ht="17.25" customHeight="1">
      <c r="A634" s="236"/>
      <c r="B634" s="304"/>
      <c r="C634" s="305"/>
      <c r="D634" s="306"/>
      <c r="E634" s="252"/>
      <c r="F634" s="307"/>
      <c r="G634" s="302"/>
      <c r="H634" s="242"/>
      <c r="I634" s="216"/>
      <c r="J634" s="218"/>
    </row>
    <row r="635" spans="1:10" ht="17.25" customHeight="1">
      <c r="A635" s="236"/>
      <c r="B635" s="304"/>
      <c r="C635" s="305"/>
      <c r="D635" s="306"/>
      <c r="E635" s="252"/>
      <c r="F635" s="307"/>
      <c r="G635" s="302"/>
      <c r="H635" s="242"/>
      <c r="I635" s="216"/>
      <c r="J635" s="218"/>
    </row>
    <row r="636" spans="1:10" ht="17.25" customHeight="1">
      <c r="A636" s="236"/>
      <c r="B636" s="304"/>
      <c r="C636" s="305"/>
      <c r="D636" s="306"/>
      <c r="E636" s="252"/>
      <c r="F636" s="307"/>
      <c r="G636" s="302"/>
      <c r="H636" s="242"/>
      <c r="I636" s="216"/>
      <c r="J636" s="218"/>
    </row>
    <row r="637" spans="1:10" ht="17.25" customHeight="1">
      <c r="A637" s="236"/>
      <c r="B637" s="304"/>
      <c r="C637" s="305"/>
      <c r="D637" s="306"/>
      <c r="E637" s="252"/>
      <c r="F637" s="307"/>
      <c r="G637" s="302"/>
      <c r="H637" s="242"/>
      <c r="I637" s="216"/>
      <c r="J637" s="218"/>
    </row>
    <row r="638" spans="1:10" ht="17.25" customHeight="1">
      <c r="A638" s="236"/>
      <c r="B638" s="304"/>
      <c r="C638" s="305"/>
      <c r="D638" s="306"/>
      <c r="E638" s="252"/>
      <c r="F638" s="307"/>
      <c r="G638" s="302"/>
      <c r="H638" s="242"/>
      <c r="I638" s="216"/>
      <c r="J638" s="218"/>
    </row>
    <row r="639" spans="1:10" ht="17.25" customHeight="1">
      <c r="A639" s="236"/>
      <c r="B639" s="304"/>
      <c r="C639" s="305"/>
      <c r="D639" s="306"/>
      <c r="E639" s="252"/>
      <c r="F639" s="307"/>
      <c r="G639" s="302"/>
      <c r="H639" s="242"/>
      <c r="I639" s="216"/>
      <c r="J639" s="218"/>
    </row>
    <row r="640" spans="1:10" ht="17.25" customHeight="1">
      <c r="A640" s="236"/>
      <c r="B640" s="304"/>
      <c r="C640" s="305"/>
      <c r="D640" s="306"/>
      <c r="E640" s="252"/>
      <c r="F640" s="307"/>
      <c r="G640" s="302"/>
      <c r="H640" s="242"/>
      <c r="I640" s="216"/>
      <c r="J640" s="218"/>
    </row>
    <row r="641" spans="1:10" ht="17.25" customHeight="1">
      <c r="A641" s="236"/>
      <c r="B641" s="304"/>
      <c r="C641" s="305"/>
      <c r="D641" s="306"/>
      <c r="E641" s="252"/>
      <c r="F641" s="307"/>
      <c r="G641" s="302"/>
      <c r="H641" s="242"/>
      <c r="I641" s="216"/>
      <c r="J641" s="218"/>
    </row>
    <row r="642" spans="1:10" ht="17.25" customHeight="1">
      <c r="A642" s="236"/>
      <c r="B642" s="304"/>
      <c r="C642" s="305"/>
      <c r="D642" s="306"/>
      <c r="E642" s="252"/>
      <c r="F642" s="307"/>
      <c r="G642" s="302"/>
      <c r="H642" s="242"/>
      <c r="I642" s="216"/>
      <c r="J642" s="218"/>
    </row>
    <row r="643" spans="1:10" ht="17.25" customHeight="1">
      <c r="A643" s="236"/>
      <c r="B643" s="304"/>
      <c r="C643" s="305"/>
      <c r="D643" s="306"/>
      <c r="E643" s="252"/>
      <c r="F643" s="307"/>
      <c r="G643" s="302"/>
      <c r="H643" s="242"/>
      <c r="I643" s="216"/>
      <c r="J643" s="218"/>
    </row>
    <row r="644" spans="1:10" ht="17.25" customHeight="1">
      <c r="A644" s="236"/>
      <c r="B644" s="304"/>
      <c r="C644" s="305"/>
      <c r="D644" s="306"/>
      <c r="E644" s="252"/>
      <c r="F644" s="307"/>
      <c r="G644" s="302"/>
      <c r="H644" s="242"/>
      <c r="I644" s="216"/>
      <c r="J644" s="218"/>
    </row>
    <row r="645" spans="1:10" ht="17.25" customHeight="1">
      <c r="A645" s="236"/>
      <c r="B645" s="304"/>
      <c r="C645" s="305"/>
      <c r="D645" s="306"/>
      <c r="E645" s="252"/>
      <c r="F645" s="307"/>
      <c r="G645" s="302"/>
      <c r="H645" s="242"/>
      <c r="I645" s="216"/>
      <c r="J645" s="218"/>
    </row>
    <row r="646" spans="1:10" ht="17.25" customHeight="1">
      <c r="A646" s="236"/>
      <c r="B646" s="304"/>
      <c r="C646" s="305"/>
      <c r="D646" s="306"/>
      <c r="E646" s="252"/>
      <c r="F646" s="307"/>
      <c r="G646" s="302"/>
      <c r="H646" s="242"/>
      <c r="I646" s="216"/>
      <c r="J646" s="218"/>
    </row>
    <row r="647" spans="1:10" ht="17.25" customHeight="1">
      <c r="A647" s="236"/>
      <c r="B647" s="304"/>
      <c r="C647" s="305"/>
      <c r="D647" s="306"/>
      <c r="E647" s="252"/>
      <c r="F647" s="307"/>
      <c r="G647" s="302"/>
      <c r="H647" s="242"/>
      <c r="I647" s="216"/>
      <c r="J647" s="218"/>
    </row>
    <row r="648" spans="1:10" ht="17.25" customHeight="1">
      <c r="A648" s="236"/>
      <c r="B648" s="304"/>
      <c r="C648" s="305"/>
      <c r="D648" s="306"/>
      <c r="E648" s="252"/>
      <c r="F648" s="307"/>
      <c r="G648" s="302"/>
      <c r="H648" s="242"/>
      <c r="I648" s="216"/>
      <c r="J648" s="218"/>
    </row>
    <row r="649" spans="1:10" ht="17.25" customHeight="1">
      <c r="A649" s="236"/>
      <c r="B649" s="304"/>
      <c r="C649" s="305"/>
      <c r="D649" s="306"/>
      <c r="E649" s="252"/>
      <c r="F649" s="307"/>
      <c r="G649" s="302"/>
      <c r="H649" s="242"/>
      <c r="I649" s="216"/>
      <c r="J649" s="218"/>
    </row>
    <row r="650" spans="1:10" ht="17.25" customHeight="1">
      <c r="A650" s="236"/>
      <c r="B650" s="304"/>
      <c r="C650" s="305"/>
      <c r="D650" s="306"/>
      <c r="E650" s="252"/>
      <c r="F650" s="307"/>
      <c r="G650" s="302"/>
      <c r="H650" s="242"/>
      <c r="I650" s="216"/>
      <c r="J650" s="218"/>
    </row>
    <row r="651" spans="1:10" ht="17.25" customHeight="1">
      <c r="A651" s="236"/>
      <c r="B651" s="304"/>
      <c r="C651" s="305"/>
      <c r="D651" s="306"/>
      <c r="E651" s="252"/>
      <c r="F651" s="307"/>
      <c r="G651" s="302"/>
      <c r="H651" s="242"/>
      <c r="I651" s="216"/>
      <c r="J651" s="218"/>
    </row>
    <row r="652" spans="1:10" ht="17.25" customHeight="1">
      <c r="A652" s="236"/>
      <c r="B652" s="304"/>
      <c r="C652" s="305"/>
      <c r="D652" s="306"/>
      <c r="E652" s="252"/>
      <c r="F652" s="307"/>
      <c r="G652" s="302"/>
      <c r="H652" s="242"/>
      <c r="I652" s="216"/>
      <c r="J652" s="218"/>
    </row>
    <row r="653" spans="1:10" ht="17.25" customHeight="1">
      <c r="A653" s="236"/>
      <c r="B653" s="304"/>
      <c r="C653" s="305"/>
      <c r="D653" s="306"/>
      <c r="E653" s="252"/>
      <c r="F653" s="307"/>
      <c r="G653" s="302"/>
      <c r="H653" s="242"/>
      <c r="I653" s="216"/>
      <c r="J653" s="218"/>
    </row>
    <row r="654" spans="1:10" ht="17.25" customHeight="1">
      <c r="A654" s="236"/>
      <c r="B654" s="304"/>
      <c r="C654" s="305"/>
      <c r="D654" s="306"/>
      <c r="E654" s="252"/>
      <c r="F654" s="307"/>
      <c r="G654" s="302"/>
      <c r="H654" s="242"/>
      <c r="I654" s="216"/>
      <c r="J654" s="218"/>
    </row>
    <row r="655" spans="1:10" ht="17.25" customHeight="1">
      <c r="A655" s="236"/>
      <c r="B655" s="304"/>
      <c r="C655" s="305"/>
      <c r="D655" s="306"/>
      <c r="E655" s="252"/>
      <c r="F655" s="307"/>
      <c r="G655" s="302"/>
      <c r="H655" s="242"/>
      <c r="I655" s="216"/>
      <c r="J655" s="218"/>
    </row>
    <row r="656" spans="1:10" ht="17.25" customHeight="1">
      <c r="A656" s="236"/>
      <c r="B656" s="304"/>
      <c r="C656" s="305"/>
      <c r="D656" s="306"/>
      <c r="E656" s="252"/>
      <c r="F656" s="307"/>
      <c r="G656" s="302"/>
      <c r="H656" s="242"/>
      <c r="I656" s="216"/>
      <c r="J656" s="218"/>
    </row>
    <row r="657" spans="1:10" ht="17.25" customHeight="1">
      <c r="A657" s="236"/>
      <c r="B657" s="304"/>
      <c r="C657" s="305"/>
      <c r="D657" s="306"/>
      <c r="E657" s="252"/>
      <c r="F657" s="307"/>
      <c r="G657" s="302"/>
      <c r="H657" s="242"/>
      <c r="I657" s="216"/>
      <c r="J657" s="218"/>
    </row>
    <row r="658" spans="1:10" ht="17.25" customHeight="1">
      <c r="A658" s="236"/>
      <c r="B658" s="304"/>
      <c r="C658" s="305"/>
      <c r="D658" s="306"/>
      <c r="E658" s="252"/>
      <c r="F658" s="307"/>
      <c r="G658" s="302"/>
      <c r="H658" s="242"/>
      <c r="I658" s="216"/>
      <c r="J658" s="218"/>
    </row>
    <row r="659" spans="1:10" ht="17.25" customHeight="1">
      <c r="A659" s="236"/>
      <c r="B659" s="304"/>
      <c r="C659" s="305"/>
      <c r="D659" s="306"/>
      <c r="E659" s="252"/>
      <c r="F659" s="307"/>
      <c r="G659" s="302"/>
      <c r="H659" s="242"/>
      <c r="I659" s="216"/>
      <c r="J659" s="218"/>
    </row>
  </sheetData>
  <autoFilter ref="A2:J76"/>
  <phoneticPr fontId="12" type="noConversion"/>
  <hyperlinks>
    <hyperlink ref="A1" location="目录!A1" display="返回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8"/>
  <sheetViews>
    <sheetView workbookViewId="0">
      <selection activeCell="N8" sqref="N8"/>
    </sheetView>
  </sheetViews>
  <sheetFormatPr defaultRowHeight="13.5"/>
  <cols>
    <col min="2" max="13" width="10.625" customWidth="1"/>
    <col min="14" max="14" width="12.375" customWidth="1"/>
    <col min="15" max="15" width="14.75" customWidth="1"/>
    <col min="16" max="16" width="13.875" bestFit="1" customWidth="1"/>
  </cols>
  <sheetData>
    <row r="1" spans="1:16" ht="22.5" customHeight="1">
      <c r="A1" s="469" t="s">
        <v>220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</row>
    <row r="2" spans="1:16" ht="31.5" customHeight="1">
      <c r="A2" s="455" t="s">
        <v>4049</v>
      </c>
      <c r="B2" s="455"/>
      <c r="C2" s="455"/>
      <c r="D2" s="455"/>
      <c r="E2" s="455"/>
      <c r="F2" s="455"/>
      <c r="G2" s="455"/>
      <c r="H2" s="455"/>
      <c r="I2" s="455"/>
      <c r="J2" s="455"/>
      <c r="K2" s="455"/>
      <c r="L2" s="455"/>
      <c r="M2" s="455"/>
      <c r="N2" s="455"/>
      <c r="O2" s="455"/>
    </row>
    <row r="3" spans="1:16" ht="24" customHeight="1">
      <c r="A3" s="470" t="s">
        <v>221</v>
      </c>
      <c r="B3" s="466" t="s">
        <v>692</v>
      </c>
      <c r="C3" s="466"/>
      <c r="D3" s="466" t="s">
        <v>693</v>
      </c>
      <c r="E3" s="466"/>
      <c r="F3" s="466" t="s">
        <v>708</v>
      </c>
      <c r="G3" s="466"/>
      <c r="H3" s="466" t="s">
        <v>226</v>
      </c>
      <c r="I3" s="466"/>
      <c r="J3" s="467" t="s">
        <v>227</v>
      </c>
      <c r="K3" s="468"/>
      <c r="L3" s="467" t="s">
        <v>1691</v>
      </c>
      <c r="M3" s="468"/>
      <c r="N3" s="466" t="s">
        <v>222</v>
      </c>
      <c r="O3" s="466"/>
    </row>
    <row r="4" spans="1:16" ht="38.25" customHeight="1">
      <c r="A4" s="466"/>
      <c r="B4" s="66" t="s">
        <v>695</v>
      </c>
      <c r="C4" s="66" t="s">
        <v>694</v>
      </c>
      <c r="D4" s="67" t="s">
        <v>695</v>
      </c>
      <c r="E4" s="67" t="s">
        <v>694</v>
      </c>
      <c r="F4" s="67" t="s">
        <v>695</v>
      </c>
      <c r="G4" s="67" t="s">
        <v>694</v>
      </c>
      <c r="H4" s="67" t="s">
        <v>695</v>
      </c>
      <c r="I4" s="67" t="s">
        <v>694</v>
      </c>
      <c r="J4" s="67" t="s">
        <v>695</v>
      </c>
      <c r="K4" s="67" t="s">
        <v>694</v>
      </c>
      <c r="L4" s="363" t="s">
        <v>695</v>
      </c>
      <c r="M4" s="363" t="s">
        <v>694</v>
      </c>
      <c r="N4" s="110" t="s">
        <v>223</v>
      </c>
      <c r="O4" s="110" t="s">
        <v>224</v>
      </c>
    </row>
    <row r="5" spans="1:16" ht="26.25" customHeight="1">
      <c r="A5" s="40" t="s">
        <v>696</v>
      </c>
      <c r="B5" s="41">
        <f>SUMIFS('1-13'!L:L,'1-13'!C:C,"1月",'1-13'!E:E,"蝶阀")</f>
        <v>128756.2</v>
      </c>
      <c r="C5" s="42">
        <f>SUMIFS('1-13'!J:J,'1-13'!C:C,"1月",'1-13'!E:E,"蝶阀")</f>
        <v>356</v>
      </c>
      <c r="D5" s="41">
        <f>SUMIFS('1-13'!L:L,'1-13'!C:C,A5,'1-13'!E:E,"整机")</f>
        <v>590698.16</v>
      </c>
      <c r="E5" s="42">
        <f>SUMIFS('1-13'!J:J,'1-13'!C:C,A5,'1-13'!E:E,"整机")</f>
        <v>2001</v>
      </c>
      <c r="F5" s="41">
        <f>SUMIFS('1-13'!L:L,'1-13'!C:C,A5,'1-13'!E:E,"电动")</f>
        <v>232276</v>
      </c>
      <c r="G5" s="42">
        <f>SUMIFS('1-13'!J:J,'1-13'!C:C,A5,'1-13'!E:E,"电动")</f>
        <v>192</v>
      </c>
      <c r="H5" s="42">
        <f>SUMIFS('1-13'!L:L,'1-13'!C:C,A5,'1-13'!E:E,"气动")</f>
        <v>74534</v>
      </c>
      <c r="I5" s="42">
        <f>SUMIFS('1-13'!J:J,'1-13'!C:C,A5,'1-13'!E:E,"气动")</f>
        <v>322</v>
      </c>
      <c r="J5" s="42">
        <f>SUMIFS('1-13'!L:L,'1-13'!C:C,A5,'1-13'!E:E,"其他")</f>
        <v>21662.35</v>
      </c>
      <c r="K5" s="42">
        <f>SUMIFS('1-13'!J:J,'1-13'!C:C,A5,'1-13'!E:E,"其他")</f>
        <v>14119</v>
      </c>
      <c r="L5" s="392">
        <f>SUMIFS('1-13'!L:L,'1-13'!E:E,"工程",'1-13'!C:C,A5)</f>
        <v>136956</v>
      </c>
      <c r="M5" s="392">
        <f>SUMIFS('1-13'!J:J,'1-13'!E:E,"工程",'1-13'!C:C,A5)</f>
        <v>174</v>
      </c>
      <c r="N5" s="111">
        <f>B5+D5+F5+H5+J5+L5</f>
        <v>1184882.71</v>
      </c>
      <c r="O5" s="112">
        <f>C5+E5+G5+I5+K5+M5</f>
        <v>17164</v>
      </c>
    </row>
    <row r="6" spans="1:16" ht="26.25" customHeight="1">
      <c r="A6" s="67" t="s">
        <v>697</v>
      </c>
      <c r="B6" s="41">
        <f>SUMIFS('1-13'!L:L,'1-13'!C:C,"2月",'1-13'!E:E,"蝶阀")</f>
        <v>10280</v>
      </c>
      <c r="C6" s="42">
        <f>SUMIFS('1-13'!J:J,'1-13'!C:C,"2月",'1-13'!E:E,"蝶阀")</f>
        <v>29</v>
      </c>
      <c r="D6" s="41">
        <f>SUMIFS('1-13'!L:L,'1-13'!C:C,A6,'1-13'!E:E,"整机")</f>
        <v>206371.09999999998</v>
      </c>
      <c r="E6" s="42">
        <f>SUMIFS('1-13'!J:J,'1-13'!C:C,A6,'1-13'!E:E,"整机")</f>
        <v>852</v>
      </c>
      <c r="F6" s="41">
        <f>SUMIFS('1-13'!L:L,'1-13'!C:C,A6,'1-13'!E:E,"电动")</f>
        <v>24140</v>
      </c>
      <c r="G6" s="42">
        <f>SUMIFS('1-13'!J:J,'1-13'!C:C,A6,'1-13'!E:E,"电动")</f>
        <v>57</v>
      </c>
      <c r="H6" s="42">
        <f>SUMIFS('1-13'!L:L,'1-13'!C:C,A6,'1-13'!E:E,"气动")</f>
        <v>42069</v>
      </c>
      <c r="I6" s="42">
        <f>SUMIFS('1-13'!J:J,'1-13'!C:C,A6,'1-13'!E:E,"气动")</f>
        <v>1243</v>
      </c>
      <c r="J6" s="42">
        <f>SUMIFS('1-13'!L:L,'1-13'!C:C,A6,'1-13'!E:E,"其他")</f>
        <v>6367.6</v>
      </c>
      <c r="K6" s="42">
        <f>SUMIFS('1-13'!J:J,'1-13'!C:C,A6,'1-13'!E:E,"其他")</f>
        <v>12162</v>
      </c>
      <c r="L6" s="392">
        <f>SUMIFS('1-13'!L:L,'1-13'!E:E,"工程",'1-13'!C:C,A6)</f>
        <v>0</v>
      </c>
      <c r="M6" s="392">
        <f>SUMIFS('1-13'!J:J,'1-13'!E:E,"工程",'1-13'!C:C,A6)</f>
        <v>0</v>
      </c>
      <c r="N6" s="111">
        <f t="shared" ref="N6:N16" si="0">B6+D6+F6+H6+J6+L6</f>
        <v>289227.69999999995</v>
      </c>
      <c r="O6" s="112">
        <f t="shared" ref="O6:O16" si="1">C6+E6+G6+I6+K6+M6</f>
        <v>14343</v>
      </c>
    </row>
    <row r="7" spans="1:16" ht="26.25" customHeight="1">
      <c r="A7" s="67" t="s">
        <v>698</v>
      </c>
      <c r="B7" s="41">
        <f>SUMIFS('1-13'!L:L,'1-13'!C:C,"3月",'1-13'!E:E,"蝶阀")</f>
        <v>574160.9</v>
      </c>
      <c r="C7" s="42">
        <f>SUMIFS('1-13'!J:J,'1-13'!C:C,"3月",'1-13'!E:E,"蝶阀")</f>
        <v>2689</v>
      </c>
      <c r="D7" s="41">
        <f>SUMIFS('1-13'!L:L,'1-13'!C:C,A7,'1-13'!E:E,"整机")</f>
        <v>823459.09999999974</v>
      </c>
      <c r="E7" s="42">
        <f>SUMIFS('1-13'!J:J,'1-13'!C:C,A7,'1-13'!E:E,"整机")</f>
        <v>2647</v>
      </c>
      <c r="F7" s="41">
        <f>SUMIFS('1-13'!L:L,'1-13'!C:C,A7,'1-13'!E:E,"电动")</f>
        <v>342860</v>
      </c>
      <c r="G7" s="42">
        <f>SUMIFS('1-13'!J:J,'1-13'!C:C,A7,'1-13'!E:E,"电动")</f>
        <v>453</v>
      </c>
      <c r="H7" s="42">
        <f>SUMIFS('1-13'!L:L,'1-13'!C:C,A7,'1-13'!E:E,"气动")</f>
        <v>20806</v>
      </c>
      <c r="I7" s="42">
        <f>SUMIFS('1-13'!J:J,'1-13'!C:C,A7,'1-13'!E:E,"气动")</f>
        <v>285</v>
      </c>
      <c r="J7" s="42">
        <f>SUMIFS('1-13'!L:L,'1-13'!C:C,A7,'1-13'!E:E,"其他")</f>
        <v>39792.699999999997</v>
      </c>
      <c r="K7" s="42">
        <f>SUMIFS('1-13'!J:J,'1-13'!C:C,A7,'1-13'!E:E,"其他")</f>
        <v>2946</v>
      </c>
      <c r="L7" s="392">
        <f>SUMIFS('1-13'!L:L,'1-13'!E:E,"工程",'1-13'!C:C,A7)</f>
        <v>88480</v>
      </c>
      <c r="M7" s="392">
        <f>SUMIFS('1-13'!J:J,'1-13'!E:E,"工程",'1-13'!C:C,A7)</f>
        <v>30</v>
      </c>
      <c r="N7" s="111">
        <f t="shared" si="0"/>
        <v>1889558.6999999997</v>
      </c>
      <c r="O7" s="112">
        <f t="shared" si="1"/>
        <v>9050</v>
      </c>
      <c r="P7" s="440"/>
    </row>
    <row r="8" spans="1:16" ht="26.25" customHeight="1">
      <c r="A8" s="67" t="s">
        <v>699</v>
      </c>
      <c r="B8" s="41">
        <f>SUMIFS('1-13'!L:L,'1-13'!C:C,"4月",'1-13'!E:E,"蝶阀")</f>
        <v>135487</v>
      </c>
      <c r="C8" s="42">
        <f>SUMIFS('1-13'!J:J,'1-13'!C:C,"4月",'1-13'!E:E,"蝶阀")</f>
        <v>551</v>
      </c>
      <c r="D8" s="41">
        <f>SUMIFS('1-13'!L:L,'1-13'!C:C,A8,'1-13'!E:E,"整机")</f>
        <v>332269.48</v>
      </c>
      <c r="E8" s="42">
        <f>SUMIFS('1-13'!J:J,'1-13'!C:C,A8,'1-13'!E:E,"整机")</f>
        <v>1592</v>
      </c>
      <c r="F8" s="41">
        <f>SUMIFS('1-13'!L:L,'1-13'!C:C,A8,'1-13'!E:E,"电动")</f>
        <v>220157</v>
      </c>
      <c r="G8" s="42">
        <f>SUMIFS('1-13'!J:J,'1-13'!C:C,A8,'1-13'!E:E,"电动")</f>
        <v>292</v>
      </c>
      <c r="H8" s="42">
        <f>SUMIFS('1-13'!L:L,'1-13'!C:C,A8,'1-13'!E:E,"气动")</f>
        <v>91856</v>
      </c>
      <c r="I8" s="42">
        <f>SUMIFS('1-13'!J:J,'1-13'!C:C,A8,'1-13'!E:E,"气动")</f>
        <v>401</v>
      </c>
      <c r="J8" s="42">
        <f>SUMIFS('1-13'!L:L,'1-13'!C:C,A8,'1-13'!E:E,"其他")</f>
        <v>31695.5</v>
      </c>
      <c r="K8" s="42">
        <f>SUMIFS('1-13'!J:J,'1-13'!C:C,A8,'1-13'!E:E,"其他")</f>
        <v>8351</v>
      </c>
      <c r="L8" s="392">
        <f>SUMIFS('1-13'!L:L,'1-13'!E:E,"工程",'1-13'!C:C,A8)</f>
        <v>29600</v>
      </c>
      <c r="M8" s="392">
        <f>SUMIFS('1-13'!J:J,'1-13'!E:E,"工程",'1-13'!C:C,A8)</f>
        <v>5</v>
      </c>
      <c r="N8" s="111">
        <f t="shared" si="0"/>
        <v>841064.98</v>
      </c>
      <c r="O8" s="112">
        <f t="shared" si="1"/>
        <v>11192</v>
      </c>
    </row>
    <row r="9" spans="1:16" ht="26.25" customHeight="1">
      <c r="A9" s="67" t="s">
        <v>700</v>
      </c>
      <c r="B9" s="41">
        <f>SUMIFS('1-13'!L:L,'1-13'!C:C,"5月",'1-13'!E:E,"蝶阀")</f>
        <v>0</v>
      </c>
      <c r="C9" s="42">
        <f>SUMIFS('1-13'!J:J,'1-13'!C:C,"5月",'1-13'!E:E,"蝶阀")</f>
        <v>0</v>
      </c>
      <c r="D9" s="41">
        <f>SUMIFS('1-13'!L:L,'1-13'!C:C,A9,'1-13'!E:E,"整机")</f>
        <v>0</v>
      </c>
      <c r="E9" s="42">
        <f>SUMIFS('1-13'!J:J,'1-13'!C:C,A9,'1-13'!E:E,"整机")</f>
        <v>0</v>
      </c>
      <c r="F9" s="41">
        <f>SUMIFS('1-13'!L:L,'1-13'!C:C,A9,'1-13'!E:E,"电动")</f>
        <v>0</v>
      </c>
      <c r="G9" s="42">
        <f>SUMIFS('1-13'!J:J,'1-13'!C:C,A9,'1-13'!E:E,"电动")</f>
        <v>0</v>
      </c>
      <c r="H9" s="42">
        <f>SUMIFS('1-13'!L:L,'1-13'!C:C,A9,'1-13'!E:E,"气动")</f>
        <v>0</v>
      </c>
      <c r="I9" s="42">
        <f>SUMIFS('1-13'!J:J,'1-13'!C:C,A9,'1-13'!E:E,"气动")</f>
        <v>0</v>
      </c>
      <c r="J9" s="42">
        <f>SUMIFS('1-13'!L:L,'1-13'!C:C,A9,'1-13'!E:E,"其他")</f>
        <v>0</v>
      </c>
      <c r="K9" s="42">
        <f>SUMIFS('1-13'!J:J,'1-13'!C:C,A9,'1-13'!E:E,"其他")</f>
        <v>0</v>
      </c>
      <c r="L9" s="392">
        <f>SUMIFS('1-13'!L:L,'1-13'!E:E,"工程",'1-13'!C:C,A9)</f>
        <v>0</v>
      </c>
      <c r="M9" s="392">
        <f>SUMIFS('1-13'!J:J,'1-13'!E:E,"工程",'1-13'!C:C,A9)</f>
        <v>0</v>
      </c>
      <c r="N9" s="111">
        <f t="shared" si="0"/>
        <v>0</v>
      </c>
      <c r="O9" s="112">
        <f t="shared" si="1"/>
        <v>0</v>
      </c>
    </row>
    <row r="10" spans="1:16" ht="26.25" customHeight="1">
      <c r="A10" s="67" t="s">
        <v>701</v>
      </c>
      <c r="B10" s="41">
        <f>SUMIFS('1-13'!L:L,'1-13'!C:C,"6月",'1-13'!E:E,"蝶阀")</f>
        <v>0</v>
      </c>
      <c r="C10" s="42">
        <f>SUMIFS('1-13'!J:J,'1-13'!C:C,"6月",'1-13'!E:E,"蝶阀")</f>
        <v>0</v>
      </c>
      <c r="D10" s="41">
        <f>SUMIFS('1-13'!L:L,'1-13'!C:C,A10,'1-13'!E:E,"整机")</f>
        <v>0</v>
      </c>
      <c r="E10" s="42">
        <f>SUMIFS('1-13'!J:J,'1-13'!C:C,A10,'1-13'!E:E,"整机")</f>
        <v>0</v>
      </c>
      <c r="F10" s="41">
        <f>SUMIFS('1-13'!L:L,'1-13'!C:C,A10,'1-13'!E:E,"电动")</f>
        <v>0</v>
      </c>
      <c r="G10" s="42">
        <f>SUMIFS('1-13'!J:J,'1-13'!C:C,A10,'1-13'!E:E,"电动")</f>
        <v>0</v>
      </c>
      <c r="H10" s="42">
        <f>SUMIFS('1-13'!L:L,'1-13'!C:C,A10,'1-13'!E:E,"气动")</f>
        <v>0</v>
      </c>
      <c r="I10" s="42">
        <f>SUMIFS('1-13'!J:J,'1-13'!C:C,A10,'1-13'!E:E,"气动")</f>
        <v>0</v>
      </c>
      <c r="J10" s="42">
        <f>SUMIFS('1-13'!L:L,'1-13'!C:C,A10,'1-13'!E:E,"其他")</f>
        <v>0</v>
      </c>
      <c r="K10" s="42">
        <f>SUMIFS('1-13'!J:J,'1-13'!C:C,A10,'1-13'!E:E,"其他")</f>
        <v>0</v>
      </c>
      <c r="L10" s="392">
        <f>SUMIFS('1-13'!L:L,'1-13'!E:E,"工程",'1-13'!C:C,A10)</f>
        <v>0</v>
      </c>
      <c r="M10" s="392">
        <f>SUMIFS('1-13'!J:J,'1-13'!E:E,"工程",'1-13'!C:C,A10)</f>
        <v>0</v>
      </c>
      <c r="N10" s="111">
        <f t="shared" si="0"/>
        <v>0</v>
      </c>
      <c r="O10" s="112">
        <f t="shared" si="1"/>
        <v>0</v>
      </c>
    </row>
    <row r="11" spans="1:16" ht="26.25" customHeight="1">
      <c r="A11" s="67" t="s">
        <v>702</v>
      </c>
      <c r="B11" s="41">
        <f>SUMIFS('1-13'!L:L,'1-13'!C:C,"7月",'1-13'!E:E,"蝶阀")</f>
        <v>0</v>
      </c>
      <c r="C11" s="42">
        <f>SUMIFS('1-13'!J:J,'1-13'!C:C,"7月",'1-13'!E:E,"蝶阀")</f>
        <v>0</v>
      </c>
      <c r="D11" s="41">
        <f>SUMIFS('1-13'!L:L,'1-13'!C:C,A11,'1-13'!E:E,"整机")</f>
        <v>0</v>
      </c>
      <c r="E11" s="42">
        <f>SUMIFS('1-13'!J:J,'1-13'!C:C,A11,'1-13'!E:E,"整机")</f>
        <v>0</v>
      </c>
      <c r="F11" s="41">
        <f>SUMIFS('1-13'!L:L,'1-13'!C:C,A11,'1-13'!E:E,"电动")</f>
        <v>0</v>
      </c>
      <c r="G11" s="42">
        <f>SUMIFS('1-13'!J:J,'1-13'!C:C,A11,'1-13'!E:E,"电动")</f>
        <v>0</v>
      </c>
      <c r="H11" s="42">
        <f>SUMIFS('1-13'!L:L,'1-13'!C:C,A11,'1-13'!E:E,"气动")</f>
        <v>0</v>
      </c>
      <c r="I11" s="42">
        <f>SUMIFS('1-13'!J:J,'1-13'!C:C,A11,'1-13'!E:E,"气动")</f>
        <v>0</v>
      </c>
      <c r="J11" s="42">
        <f>SUMIFS('1-13'!L:L,'1-13'!C:C,A11,'1-13'!E:E,"其他")</f>
        <v>0</v>
      </c>
      <c r="K11" s="42">
        <f>SUMIFS('1-13'!J:J,'1-13'!C:C,A11,'1-13'!E:E,"其他")</f>
        <v>0</v>
      </c>
      <c r="L11" s="392">
        <f>SUMIFS('1-13'!L:L,'1-13'!E:E,"工程",'1-13'!C:C,A11)</f>
        <v>0</v>
      </c>
      <c r="M11" s="392">
        <f>SUMIFS('1-13'!J:J,'1-13'!E:E,"工程",'1-13'!C:C,A11)</f>
        <v>0</v>
      </c>
      <c r="N11" s="111">
        <f t="shared" si="0"/>
        <v>0</v>
      </c>
      <c r="O11" s="112">
        <f t="shared" si="1"/>
        <v>0</v>
      </c>
    </row>
    <row r="12" spans="1:16" ht="26.25" customHeight="1">
      <c r="A12" s="67" t="s">
        <v>703</v>
      </c>
      <c r="B12" s="41">
        <f>SUMIFS('1-13'!L:L,'1-13'!C:C,"8月",'1-13'!E:E,"蝶阀")</f>
        <v>0</v>
      </c>
      <c r="C12" s="42">
        <f>SUMIFS('1-13'!J:J,'1-13'!C:C,"8月",'1-13'!E:E,"蝶阀")</f>
        <v>0</v>
      </c>
      <c r="D12" s="41">
        <f>SUMIFS('1-13'!L:L,'1-13'!C:C,A12,'1-13'!E:E,"整机")</f>
        <v>0</v>
      </c>
      <c r="E12" s="42">
        <f>SUMIFS('1-13'!J:J,'1-13'!C:C,A12,'1-13'!E:E,"整机")</f>
        <v>0</v>
      </c>
      <c r="F12" s="41">
        <f>SUMIFS('1-13'!L:L,'1-13'!C:C,A12,'1-13'!E:E,"电动")</f>
        <v>0</v>
      </c>
      <c r="G12" s="42">
        <f>SUMIFS('1-13'!J:J,'1-13'!C:C,A12,'1-13'!E:E,"电动")</f>
        <v>0</v>
      </c>
      <c r="H12" s="42">
        <f>SUMIFS('1-13'!L:L,'1-13'!C:C,A12,'1-13'!E:E,"气动")</f>
        <v>0</v>
      </c>
      <c r="I12" s="42">
        <f>SUMIFS('1-13'!J:J,'1-13'!C:C,A12,'1-13'!E:E,"气动")</f>
        <v>0</v>
      </c>
      <c r="J12" s="42">
        <f>SUMIFS('1-13'!L:L,'1-13'!C:C,A12,'1-13'!E:E,"其他")</f>
        <v>0</v>
      </c>
      <c r="K12" s="42">
        <f>SUMIFS('1-13'!J:J,'1-13'!C:C,A12,'1-13'!E:E,"其他")</f>
        <v>0</v>
      </c>
      <c r="L12" s="392">
        <f>SUMIFS('1-13'!L:L,'1-13'!E:E,"工程",'1-13'!C:C,A12)</f>
        <v>0</v>
      </c>
      <c r="M12" s="392">
        <f>SUMIFS('1-13'!J:J,'1-13'!E:E,"工程",'1-13'!C:C,A12)</f>
        <v>0</v>
      </c>
      <c r="N12" s="111">
        <f t="shared" si="0"/>
        <v>0</v>
      </c>
      <c r="O12" s="112">
        <f t="shared" si="1"/>
        <v>0</v>
      </c>
    </row>
    <row r="13" spans="1:16" ht="26.25" customHeight="1">
      <c r="A13" s="67" t="s">
        <v>704</v>
      </c>
      <c r="B13" s="41">
        <f>SUMIFS('1-13'!L:L,'1-13'!C:C,"9月",'1-13'!E:E,"蝶阀")</f>
        <v>0</v>
      </c>
      <c r="C13" s="42">
        <f>SUMIFS('1-13'!J:J,'1-13'!C:C,"9月",'1-13'!E:E,"蝶阀")</f>
        <v>0</v>
      </c>
      <c r="D13" s="41">
        <f>SUMIFS('1-13'!L:L,'1-13'!C:C,A13,'1-13'!E:E,"整机")</f>
        <v>0</v>
      </c>
      <c r="E13" s="42">
        <f>SUMIFS('1-13'!J:J,'1-13'!C:C,A13,'1-13'!E:E,"整机")</f>
        <v>0</v>
      </c>
      <c r="F13" s="41">
        <f>SUMIFS('1-13'!L:L,'1-13'!C:C,A13,'1-13'!E:E,"电动")</f>
        <v>0</v>
      </c>
      <c r="G13" s="42">
        <f>SUMIFS('1-13'!J:J,'1-13'!C:C,A13,'1-13'!E:E,"电动")</f>
        <v>0</v>
      </c>
      <c r="H13" s="42">
        <f>SUMIFS('1-13'!L:L,'1-13'!C:C,A13,'1-13'!E:E,"气动")</f>
        <v>0</v>
      </c>
      <c r="I13" s="42">
        <f>SUMIFS('1-13'!J:J,'1-13'!C:C,A13,'1-13'!E:E,"气动")</f>
        <v>0</v>
      </c>
      <c r="J13" s="42">
        <f>SUMIFS('1-13'!L:L,'1-13'!C:C,A13,'1-13'!E:E,"其他")</f>
        <v>0</v>
      </c>
      <c r="K13" s="42">
        <f>SUMIFS('1-13'!J:J,'1-13'!C:C,A13,'1-13'!E:E,"其他")</f>
        <v>0</v>
      </c>
      <c r="L13" s="392">
        <f>SUMIFS('1-13'!L:L,'1-13'!E:E,"工程",'1-13'!C:C,A13)</f>
        <v>0</v>
      </c>
      <c r="M13" s="392">
        <f>SUMIFS('1-13'!J:J,'1-13'!E:E,"工程",'1-13'!C:C,A13)</f>
        <v>0</v>
      </c>
      <c r="N13" s="111">
        <f t="shared" si="0"/>
        <v>0</v>
      </c>
      <c r="O13" s="112">
        <f t="shared" si="1"/>
        <v>0</v>
      </c>
    </row>
    <row r="14" spans="1:16" ht="26.25" customHeight="1">
      <c r="A14" s="67" t="s">
        <v>705</v>
      </c>
      <c r="B14" s="41">
        <f>SUMIFS('1-13'!L:L,'1-13'!C:C,"10月",'1-13'!E:E,"蝶阀")</f>
        <v>0</v>
      </c>
      <c r="C14" s="42">
        <f>SUMIFS('1-13'!J:J,'1-13'!C:C,"10月",'1-13'!E:E,"蝶阀")</f>
        <v>0</v>
      </c>
      <c r="D14" s="41">
        <f>SUMIFS('1-13'!L:L,'1-13'!C:C,A14,'1-13'!E:E,"整机")</f>
        <v>0</v>
      </c>
      <c r="E14" s="42">
        <f>SUMIFS('1-13'!J:J,'1-13'!C:C,A14,'1-13'!E:E,"整机")</f>
        <v>0</v>
      </c>
      <c r="F14" s="41">
        <f>SUMIFS('1-13'!L:L,'1-13'!C:C,A14,'1-13'!E:E,"电动")</f>
        <v>0</v>
      </c>
      <c r="G14" s="42">
        <f>SUMIFS('1-13'!J:J,'1-13'!C:C,A14,'1-13'!E:E,"电动")</f>
        <v>0</v>
      </c>
      <c r="H14" s="42">
        <f>SUMIFS('1-13'!L:L,'1-13'!C:C,A14,'1-13'!E:E,"气动")</f>
        <v>0</v>
      </c>
      <c r="I14" s="42">
        <f>SUMIFS('1-13'!J:J,'1-13'!C:C,A14,'1-13'!E:E,"气动")</f>
        <v>0</v>
      </c>
      <c r="J14" s="42">
        <f>SUMIFS('1-13'!L:L,'1-13'!C:C,A14,'1-13'!E:E,"其他")</f>
        <v>0</v>
      </c>
      <c r="K14" s="42">
        <f>SUMIFS('1-13'!J:J,'1-13'!C:C,A14,'1-13'!E:E,"其他")</f>
        <v>0</v>
      </c>
      <c r="L14" s="392">
        <f>SUMIFS('1-13'!L:L,'1-13'!E:E,"工程",'1-13'!C:C,A14)</f>
        <v>0</v>
      </c>
      <c r="M14" s="392">
        <f>SUMIFS('1-13'!J:J,'1-13'!E:E,"工程",'1-13'!C:C,A14)</f>
        <v>0</v>
      </c>
      <c r="N14" s="111">
        <f t="shared" si="0"/>
        <v>0</v>
      </c>
      <c r="O14" s="112">
        <f t="shared" si="1"/>
        <v>0</v>
      </c>
    </row>
    <row r="15" spans="1:16" ht="26.25" customHeight="1">
      <c r="A15" s="67" t="s">
        <v>706</v>
      </c>
      <c r="B15" s="41">
        <f>SUMIFS('1-13'!L:L,'1-13'!C:C,"11月",'1-13'!E:E,"蝶阀")</f>
        <v>0</v>
      </c>
      <c r="C15" s="42">
        <f>SUMIFS('1-13'!J:J,'1-13'!C:C,"11月",'1-13'!E:E,"蝶阀")</f>
        <v>0</v>
      </c>
      <c r="D15" s="41">
        <f>SUMIFS('1-13'!L:L,'1-13'!C:C,A15,'1-13'!E:E,"整机")</f>
        <v>0</v>
      </c>
      <c r="E15" s="42">
        <f>SUMIFS('1-13'!J:J,'1-13'!C:C,A15,'1-13'!E:E,"整机")</f>
        <v>0</v>
      </c>
      <c r="F15" s="41">
        <f>SUMIFS('1-13'!L:L,'1-13'!C:C,A15,'1-13'!E:E,"电动")</f>
        <v>0</v>
      </c>
      <c r="G15" s="42">
        <f>SUMIFS('1-13'!J:J,'1-13'!C:C,A15,'1-13'!E:E,"电动")</f>
        <v>0</v>
      </c>
      <c r="H15" s="42">
        <f>SUMIFS('1-13'!L:L,'1-13'!C:C,A15,'1-13'!E:E,"气动")</f>
        <v>0</v>
      </c>
      <c r="I15" s="42">
        <f>SUMIFS('1-13'!J:J,'1-13'!C:C,A15,'1-13'!E:E,"气动")</f>
        <v>0</v>
      </c>
      <c r="J15" s="42">
        <f>SUMIFS('1-13'!L:L,'1-13'!C:C,A15,'1-13'!E:E,"其他")</f>
        <v>0</v>
      </c>
      <c r="K15" s="42">
        <f>SUMIFS('1-13'!J:J,'1-13'!C:C,A15,'1-13'!E:E,"其他")</f>
        <v>0</v>
      </c>
      <c r="L15" s="392">
        <f>SUMIFS('1-13'!L:L,'1-13'!E:E,"工程",'1-13'!C:C,A15)</f>
        <v>0</v>
      </c>
      <c r="M15" s="392">
        <f>SUMIFS('1-13'!J:J,'1-13'!E:E,"工程",'1-13'!C:C,A15)</f>
        <v>0</v>
      </c>
      <c r="N15" s="111">
        <f t="shared" si="0"/>
        <v>0</v>
      </c>
      <c r="O15" s="112">
        <f t="shared" si="1"/>
        <v>0</v>
      </c>
    </row>
    <row r="16" spans="1:16" ht="26.25" customHeight="1">
      <c r="A16" s="67" t="s">
        <v>707</v>
      </c>
      <c r="B16" s="41">
        <f>SUMIFS('1-13'!L:L,'1-13'!C:C,"12月",'1-13'!E:E,"蝶阀")</f>
        <v>0</v>
      </c>
      <c r="C16" s="42">
        <f>SUMIFS('1-13'!J:J,'1-13'!C:C,"12月",'1-13'!E:E,"蝶阀")</f>
        <v>0</v>
      </c>
      <c r="D16" s="41">
        <f>SUMIFS('1-13'!L:L,'1-13'!C:C,A16,'1-13'!E:E,"整机")</f>
        <v>0</v>
      </c>
      <c r="E16" s="42">
        <f>SUMIFS('1-13'!J:J,'1-13'!C:C,A16,'1-13'!E:E,"整机")</f>
        <v>0</v>
      </c>
      <c r="F16" s="41">
        <f>SUMIFS('1-13'!L:L,'1-13'!C:C,A16,'1-13'!E:E,"电动")</f>
        <v>0</v>
      </c>
      <c r="G16" s="42">
        <f>SUMIFS('1-13'!J:J,'1-13'!C:C,A16,'1-13'!E:E,"电动")</f>
        <v>0</v>
      </c>
      <c r="H16" s="42">
        <f>SUMIFS('1-13'!L:L,'1-13'!C:C,A16,'1-13'!E:E,"气动")</f>
        <v>0</v>
      </c>
      <c r="I16" s="42">
        <f>SUMIFS('1-13'!J:J,'1-13'!C:C,A16,'1-13'!E:E,"气动")</f>
        <v>0</v>
      </c>
      <c r="J16" s="42">
        <f>SUMIFS('1-13'!L:L,'1-13'!C:C,A16,'1-13'!E:E,"其他")</f>
        <v>0</v>
      </c>
      <c r="K16" s="42">
        <f>SUMIFS('1-13'!J:J,'1-13'!C:C,A16,'1-13'!E:E,"其他")</f>
        <v>0</v>
      </c>
      <c r="L16" s="392">
        <f>SUMIFS('1-13'!L:L,'1-13'!E:E,"工程",'1-13'!C:C,A16)</f>
        <v>0</v>
      </c>
      <c r="M16" s="392">
        <f>SUMIFS('1-13'!J:J,'1-13'!E:E,"工程",'1-13'!C:C,A16)</f>
        <v>0</v>
      </c>
      <c r="N16" s="111">
        <f t="shared" si="0"/>
        <v>0</v>
      </c>
      <c r="O16" s="112">
        <f t="shared" si="1"/>
        <v>0</v>
      </c>
    </row>
    <row r="17" spans="1:15" ht="26.25" customHeight="1">
      <c r="A17" s="40" t="s">
        <v>225</v>
      </c>
      <c r="B17" s="42">
        <f>SUM(B5:B16)</f>
        <v>848684.10000000009</v>
      </c>
      <c r="C17" s="42">
        <f t="shared" ref="C17:O17" si="2">SUM(C5:C16)</f>
        <v>3625</v>
      </c>
      <c r="D17" s="42">
        <f t="shared" si="2"/>
        <v>1952797.8399999999</v>
      </c>
      <c r="E17" s="42">
        <f t="shared" si="2"/>
        <v>7092</v>
      </c>
      <c r="F17" s="42">
        <f t="shared" si="2"/>
        <v>819433</v>
      </c>
      <c r="G17" s="42">
        <f t="shared" si="2"/>
        <v>994</v>
      </c>
      <c r="H17" s="42">
        <f t="shared" si="2"/>
        <v>229265</v>
      </c>
      <c r="I17" s="42">
        <f t="shared" si="2"/>
        <v>2251</v>
      </c>
      <c r="J17" s="42">
        <f t="shared" si="2"/>
        <v>99518.15</v>
      </c>
      <c r="K17" s="42">
        <f t="shared" si="2"/>
        <v>37578</v>
      </c>
      <c r="L17" s="392">
        <f>SUM(L5:L16)</f>
        <v>255036</v>
      </c>
      <c r="M17" s="392">
        <f>SUM(M5:M16)</f>
        <v>209</v>
      </c>
      <c r="N17" s="112">
        <f>SUM(N5:N16)</f>
        <v>4204734.09</v>
      </c>
      <c r="O17" s="112">
        <f t="shared" si="2"/>
        <v>51749</v>
      </c>
    </row>
    <row r="18" spans="1:15" ht="23.25" customHeight="1">
      <c r="A18" s="464" t="s">
        <v>254</v>
      </c>
      <c r="B18" s="465"/>
      <c r="C18" s="465"/>
      <c r="D18" s="465"/>
      <c r="E18" s="465"/>
      <c r="F18" s="465"/>
      <c r="G18" s="465"/>
      <c r="H18" s="465"/>
      <c r="I18" s="465"/>
      <c r="J18" s="465"/>
      <c r="K18" s="465"/>
      <c r="L18" s="465"/>
      <c r="M18" s="465"/>
      <c r="N18" s="465"/>
      <c r="O18" s="465"/>
    </row>
  </sheetData>
  <mergeCells count="11">
    <mergeCell ref="A18:O18"/>
    <mergeCell ref="H3:I3"/>
    <mergeCell ref="J3:K3"/>
    <mergeCell ref="A1:O1"/>
    <mergeCell ref="A2:O2"/>
    <mergeCell ref="A3:A4"/>
    <mergeCell ref="B3:C3"/>
    <mergeCell ref="D3:E3"/>
    <mergeCell ref="F3:G3"/>
    <mergeCell ref="N3:O3"/>
    <mergeCell ref="L3:M3"/>
  </mergeCells>
  <phoneticPr fontId="1" type="noConversion"/>
  <hyperlinks>
    <hyperlink ref="A1:O1" location="目录!A1" display="返回目录"/>
  </hyperlinks>
  <pageMargins left="0.27" right="0.19" top="0.74803149606299213" bottom="0.56999999999999995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selection activeCell="B9" sqref="B9"/>
    </sheetView>
  </sheetViews>
  <sheetFormatPr defaultRowHeight="13.5"/>
  <cols>
    <col min="2" max="2" width="15.5" customWidth="1"/>
    <col min="3" max="9" width="13.5" customWidth="1"/>
    <col min="10" max="10" width="13.875" customWidth="1"/>
  </cols>
  <sheetData>
    <row r="1" spans="1:15" s="6" customFormat="1" ht="22.5" customHeight="1">
      <c r="A1" s="471" t="s">
        <v>12</v>
      </c>
      <c r="B1" s="471"/>
      <c r="C1" s="471"/>
      <c r="D1" s="471"/>
      <c r="E1" s="471"/>
      <c r="F1" s="471"/>
      <c r="G1" s="471"/>
      <c r="H1" s="471"/>
      <c r="I1" s="471"/>
      <c r="J1" s="471"/>
      <c r="K1" s="471"/>
      <c r="L1" s="471"/>
      <c r="M1" s="471"/>
      <c r="N1" s="471"/>
      <c r="O1" s="471"/>
    </row>
    <row r="2" spans="1:15" s="6" customFormat="1" ht="29.25" customHeight="1">
      <c r="A2" s="472" t="s">
        <v>4048</v>
      </c>
      <c r="B2" s="472"/>
      <c r="C2" s="473"/>
      <c r="D2" s="473"/>
      <c r="E2" s="473"/>
      <c r="F2" s="473"/>
      <c r="G2" s="473"/>
      <c r="H2" s="473"/>
      <c r="I2" s="441"/>
    </row>
    <row r="3" spans="1:15" s="2" customFormat="1" ht="21.95" customHeight="1">
      <c r="A3" s="7" t="s">
        <v>34</v>
      </c>
      <c r="B3" s="474" t="s">
        <v>183</v>
      </c>
      <c r="C3" s="476" t="s">
        <v>189</v>
      </c>
      <c r="D3" s="476"/>
      <c r="E3" s="476"/>
      <c r="F3" s="476"/>
      <c r="G3" s="476"/>
      <c r="H3" s="476"/>
      <c r="I3" s="477"/>
      <c r="J3" s="476"/>
    </row>
    <row r="4" spans="1:15" s="2" customFormat="1" ht="21.95" customHeight="1">
      <c r="A4" s="7" t="s">
        <v>181</v>
      </c>
      <c r="B4" s="475"/>
      <c r="C4" s="391" t="s">
        <v>175</v>
      </c>
      <c r="D4" s="391" t="s">
        <v>168</v>
      </c>
      <c r="E4" s="391" t="s">
        <v>169</v>
      </c>
      <c r="F4" s="391" t="s">
        <v>171</v>
      </c>
      <c r="G4" s="391" t="s">
        <v>180</v>
      </c>
      <c r="H4" s="391" t="s">
        <v>1690</v>
      </c>
      <c r="I4" s="446" t="s">
        <v>4707</v>
      </c>
      <c r="J4" s="391" t="s">
        <v>264</v>
      </c>
    </row>
    <row r="5" spans="1:15" s="2" customFormat="1" ht="21.95" customHeight="1">
      <c r="A5" s="8" t="s">
        <v>32</v>
      </c>
      <c r="B5" s="32">
        <f>SUM(B6:B17)</f>
        <v>4204734.09</v>
      </c>
      <c r="C5" s="12">
        <f>SUM(C6:C17)</f>
        <v>59750.549999999996</v>
      </c>
      <c r="D5" s="12">
        <f t="shared" ref="D5:J5" si="0">SUM(D6:D17)</f>
        <v>2401971.2599999998</v>
      </c>
      <c r="E5" s="12">
        <f t="shared" si="0"/>
        <v>1128067.28</v>
      </c>
      <c r="F5" s="12">
        <f t="shared" si="0"/>
        <v>30584.799999999999</v>
      </c>
      <c r="G5" s="12">
        <f t="shared" si="0"/>
        <v>959</v>
      </c>
      <c r="H5" s="12">
        <f t="shared" si="0"/>
        <v>566333.19999999995</v>
      </c>
      <c r="I5" s="12">
        <f t="shared" si="0"/>
        <v>16908</v>
      </c>
      <c r="J5" s="12">
        <f t="shared" si="0"/>
        <v>160</v>
      </c>
    </row>
    <row r="6" spans="1:15" s="2" customFormat="1" ht="21.95" customHeight="1">
      <c r="A6" s="1" t="s">
        <v>762</v>
      </c>
      <c r="B6" s="31">
        <f>SUM(C6:J6)</f>
        <v>1184882.71</v>
      </c>
      <c r="C6" s="4">
        <f>SUMIFS('1-13'!L:L,'1-13'!B:B,"大宇",'1-13'!C:C,A6)</f>
        <v>33341.85</v>
      </c>
      <c r="D6" s="4">
        <f>SUMIFS('1-13'!L:L,'1-13'!B:B,"上海",'1-13'!C:C,A6)</f>
        <v>888021.55999999994</v>
      </c>
      <c r="E6" s="4">
        <f>SUMIFS('1-13'!L:L,'1-13'!B:B,"时代",'1-13'!C:C,A6)</f>
        <v>108354.1</v>
      </c>
      <c r="F6" s="4">
        <f>SUMIFS('1-13'!L:L,'1-13'!B:B,"市场管理",'1-13'!C:C,A6)</f>
        <v>13586</v>
      </c>
      <c r="G6" s="4">
        <f>SUMIFS('1-13'!L:L,'1-13'!B:B,"综合服务",'1-13'!C:C,A6)</f>
        <v>959</v>
      </c>
      <c r="H6" s="4">
        <f>SUMIFS('1-13'!L:L,'1-13'!B:B,"工业服务",'1-13'!C:C,A6)</f>
        <v>140460.20000000001</v>
      </c>
      <c r="I6" s="447">
        <f>SUMIFS('1-13'!L:L,'1-13'!C:C,A6,'1-13'!B:B,"北京工厂")</f>
        <v>0</v>
      </c>
      <c r="J6" s="4">
        <f>SUMIFS('1-13'!L:L,'1-13'!B:B,"售后",'1-13'!C:C,A6)</f>
        <v>160</v>
      </c>
      <c r="L6" s="390"/>
    </row>
    <row r="7" spans="1:15" s="2" customFormat="1" ht="21.95" customHeight="1">
      <c r="A7" s="1" t="s">
        <v>697</v>
      </c>
      <c r="B7" s="31">
        <f t="shared" ref="B7:B17" si="1">SUM(C7:J7)</f>
        <v>289227.69999999995</v>
      </c>
      <c r="C7" s="4">
        <f>SUMIFS('1-13'!L:L,'1-13'!B:B,"大宇",'1-13'!C:C,A7)</f>
        <v>5667.6</v>
      </c>
      <c r="D7" s="4">
        <f>SUMIFS('1-13'!L:L,'1-13'!B:B,"上海",'1-13'!C:C,A7)</f>
        <v>207724.09999999998</v>
      </c>
      <c r="E7" s="4">
        <f>SUMIFS('1-13'!L:L,'1-13'!B:B,"时代",'1-13'!C:C,A7)</f>
        <v>0</v>
      </c>
      <c r="F7" s="4">
        <f>SUMIFS('1-13'!L:L,'1-13'!B:B,"市场管理",'1-13'!C:C,A7)</f>
        <v>127</v>
      </c>
      <c r="G7" s="4">
        <f>SUMIFS('1-13'!L:L,'1-13'!B:B,"综合服务",'1-13'!C:C,A7)</f>
        <v>0</v>
      </c>
      <c r="H7" s="4">
        <f>SUMIFS('1-13'!L:L,'1-13'!B:B,"工业服务",'1-13'!C:C,A7)</f>
        <v>75709</v>
      </c>
      <c r="I7" s="447">
        <f>SUMIFS('1-13'!L:L,'1-13'!C:C,A7,'1-13'!B:B,"北京工厂")</f>
        <v>0</v>
      </c>
      <c r="J7" s="4">
        <f>SUMIFS('1-13'!L:L,'1-13'!B:B,"售后",'1-13'!C:C,A7)</f>
        <v>0</v>
      </c>
    </row>
    <row r="8" spans="1:15" s="2" customFormat="1" ht="21.95" customHeight="1">
      <c r="A8" s="1" t="s">
        <v>698</v>
      </c>
      <c r="B8" s="31">
        <f t="shared" si="1"/>
        <v>1889558.7</v>
      </c>
      <c r="C8" s="4">
        <f>SUMIFS('1-13'!L:L,'1-13'!B:B,"大宇",'1-13'!C:C,A8)</f>
        <v>17201.2</v>
      </c>
      <c r="D8" s="4">
        <f>SUMIFS('1-13'!L:L,'1-13'!B:B,"上海",'1-13'!C:C,A8)</f>
        <v>883853.69999999984</v>
      </c>
      <c r="E8" s="4">
        <f>SUMIFS('1-13'!L:L,'1-13'!B:B,"时代",'1-13'!C:C,A8)</f>
        <v>702925</v>
      </c>
      <c r="F8" s="4">
        <f>SUMIFS('1-13'!L:L,'1-13'!B:B,"市场管理",'1-13'!C:C,A8)</f>
        <v>4011.8</v>
      </c>
      <c r="G8" s="4">
        <f>SUMIFS('1-13'!L:L,'1-13'!B:B,"综合服务",'1-13'!C:C,A8)</f>
        <v>0</v>
      </c>
      <c r="H8" s="4">
        <f>SUMIFS('1-13'!L:L,'1-13'!B:B,"工业服务",'1-13'!C:C,A8)</f>
        <v>281567</v>
      </c>
      <c r="I8" s="447">
        <f>SUMIFS('1-13'!L:L,'1-13'!C:C,A8,'1-13'!B:B,"北京工厂")</f>
        <v>0</v>
      </c>
      <c r="J8" s="4">
        <f>SUMIFS('1-13'!L:L,'1-13'!B:B,"售后",'1-13'!C:C,A8)</f>
        <v>0</v>
      </c>
    </row>
    <row r="9" spans="1:15" s="2" customFormat="1" ht="21.95" customHeight="1">
      <c r="A9" s="1" t="s">
        <v>699</v>
      </c>
      <c r="B9" s="31">
        <f t="shared" si="1"/>
        <v>841064.9800000001</v>
      </c>
      <c r="C9" s="4">
        <f>SUMIFS('1-13'!L:L,'1-13'!B:B,"大宇",'1-13'!C:C,A9)</f>
        <v>3539.9</v>
      </c>
      <c r="D9" s="4">
        <f>SUMIFS('1-13'!L:L,'1-13'!B:B,"上海",'1-13'!C:C,A9)</f>
        <v>422371.9</v>
      </c>
      <c r="E9" s="4">
        <f>SUMIFS('1-13'!L:L,'1-13'!B:B,"时代",'1-13'!C:C,A9)</f>
        <v>316788.18000000005</v>
      </c>
      <c r="F9" s="4">
        <f>SUMIFS('1-13'!L:L,'1-13'!B:B,"市场管理",'1-13'!C:C,A9)</f>
        <v>12860</v>
      </c>
      <c r="G9" s="4">
        <f>SUMIFS('1-13'!L:L,'1-13'!B:B,"综合服务",'1-13'!C:C,A9)</f>
        <v>0</v>
      </c>
      <c r="H9" s="4">
        <f>SUMIFS('1-13'!L:L,'1-13'!B:B,"工业服务",'1-13'!C:C,A9)</f>
        <v>68597</v>
      </c>
      <c r="I9" s="447">
        <f>SUMIFS('1-13'!L:L,'1-13'!C:C,A9,'1-13'!B:B,"北京工厂")</f>
        <v>16908</v>
      </c>
      <c r="J9" s="4">
        <f>SUMIFS('1-13'!L:L,'1-13'!B:B,"售后",'1-13'!C:C,A9)</f>
        <v>0</v>
      </c>
    </row>
    <row r="10" spans="1:15" s="2" customFormat="1" ht="21.95" customHeight="1">
      <c r="A10" s="1" t="s">
        <v>700</v>
      </c>
      <c r="B10" s="31">
        <f t="shared" si="1"/>
        <v>0</v>
      </c>
      <c r="C10" s="4">
        <f>SUMIFS('1-13'!L:L,'1-13'!B:B,"大宇",'1-13'!C:C,A10)</f>
        <v>0</v>
      </c>
      <c r="D10" s="4">
        <f>SUMIFS('1-13'!L:L,'1-13'!B:B,"上海",'1-13'!C:C,A10)</f>
        <v>0</v>
      </c>
      <c r="E10" s="4">
        <f>SUMIFS('1-13'!L:L,'1-13'!B:B,"时代",'1-13'!C:C,A10)</f>
        <v>0</v>
      </c>
      <c r="F10" s="4">
        <f>SUMIFS('1-13'!L:L,'1-13'!B:B,"市场管理",'1-13'!C:C,A10)</f>
        <v>0</v>
      </c>
      <c r="G10" s="4">
        <f>SUMIFS('1-13'!L:L,'1-13'!B:B,"综合服务",'1-13'!C:C,A10)</f>
        <v>0</v>
      </c>
      <c r="H10" s="4">
        <f>SUMIFS('1-13'!L:L,'1-13'!B:B,"工业服务",'1-13'!C:C,A10)</f>
        <v>0</v>
      </c>
      <c r="I10" s="447"/>
      <c r="J10" s="4">
        <f>SUMIFS('1-13'!L:L,'1-13'!B:B,"售后",'1-13'!C:C,A10)</f>
        <v>0</v>
      </c>
    </row>
    <row r="11" spans="1:15" s="2" customFormat="1" ht="21.95" customHeight="1">
      <c r="A11" s="1" t="s">
        <v>701</v>
      </c>
      <c r="B11" s="31">
        <f t="shared" si="1"/>
        <v>0</v>
      </c>
      <c r="C11" s="4">
        <f>SUMIFS('1-13'!L:L,'1-13'!B:B,"大宇",'1-13'!C:C,A11)</f>
        <v>0</v>
      </c>
      <c r="D11" s="4">
        <f>SUMIFS('1-13'!L:L,'1-13'!B:B,"上海",'1-13'!C:C,A11)</f>
        <v>0</v>
      </c>
      <c r="E11" s="4">
        <f>SUMIFS('1-13'!L:L,'1-13'!B:B,"时代",'1-13'!C:C,A11)</f>
        <v>0</v>
      </c>
      <c r="F11" s="4">
        <f>SUMIFS('1-13'!L:L,'1-13'!B:B,"市场管理",'1-13'!C:C,A11)</f>
        <v>0</v>
      </c>
      <c r="G11" s="4">
        <f>SUMIFS('1-13'!L:L,'1-13'!B:B,"综合服务",'1-13'!C:C,A11)</f>
        <v>0</v>
      </c>
      <c r="H11" s="4">
        <f>SUMIFS('1-13'!L:L,'1-13'!B:B,"工业服务",'1-13'!C:C,A11)</f>
        <v>0</v>
      </c>
      <c r="I11" s="447"/>
      <c r="J11" s="4">
        <f>SUMIFS('1-13'!L:L,'1-13'!B:B,"售后",'1-13'!C:C,A11)</f>
        <v>0</v>
      </c>
    </row>
    <row r="12" spans="1:15" s="2" customFormat="1" ht="21.95" customHeight="1">
      <c r="A12" s="1" t="s">
        <v>702</v>
      </c>
      <c r="B12" s="31">
        <f t="shared" si="1"/>
        <v>0</v>
      </c>
      <c r="C12" s="4">
        <f>SUMIFS('1-13'!L:L,'1-13'!B:B,"大宇",'1-13'!C:C,A12)</f>
        <v>0</v>
      </c>
      <c r="D12" s="4">
        <f>SUMIFS('1-13'!L:L,'1-13'!B:B,"上海",'1-13'!C:C,A12)</f>
        <v>0</v>
      </c>
      <c r="E12" s="4">
        <f>SUMIFS('1-13'!L:L,'1-13'!B:B,"时代",'1-13'!C:C,A12)</f>
        <v>0</v>
      </c>
      <c r="F12" s="4">
        <f>SUMIFS('1-13'!L:L,'1-13'!B:B,"市场管理",'1-13'!C:C,A12)</f>
        <v>0</v>
      </c>
      <c r="G12" s="4">
        <f>SUMIFS('1-13'!L:L,'1-13'!B:B,"综合服务",'1-13'!C:C,A12)</f>
        <v>0</v>
      </c>
      <c r="H12" s="4">
        <f>SUMIFS('1-13'!L:L,'1-13'!B:B,"工业服务",'1-13'!C:C,A12)</f>
        <v>0</v>
      </c>
      <c r="I12" s="447"/>
      <c r="J12" s="4">
        <f>SUMIFS('1-13'!L:L,'1-13'!B:B,"售后",'1-13'!C:C,A12)</f>
        <v>0</v>
      </c>
    </row>
    <row r="13" spans="1:15" s="2" customFormat="1" ht="21.95" customHeight="1">
      <c r="A13" s="1" t="s">
        <v>703</v>
      </c>
      <c r="B13" s="31">
        <f t="shared" si="1"/>
        <v>0</v>
      </c>
      <c r="C13" s="4">
        <f>SUMIFS('1-13'!L:L,'1-13'!B:B,"大宇",'1-13'!C:C,A13)</f>
        <v>0</v>
      </c>
      <c r="D13" s="4">
        <f>SUMIFS('1-13'!L:L,'1-13'!B:B,"上海",'1-13'!C:C,A13)</f>
        <v>0</v>
      </c>
      <c r="E13" s="4">
        <f>SUMIFS('1-13'!L:L,'1-13'!B:B,"时代",'1-13'!C:C,A13)</f>
        <v>0</v>
      </c>
      <c r="F13" s="4">
        <f>SUMIFS('1-13'!L:L,'1-13'!B:B,"市场管理",'1-13'!C:C,A13)</f>
        <v>0</v>
      </c>
      <c r="G13" s="4">
        <f>SUMIFS('1-13'!L:L,'1-13'!B:B,"综合服务",'1-13'!C:C,A13)</f>
        <v>0</v>
      </c>
      <c r="H13" s="4">
        <f>SUMIFS('1-13'!L:L,'1-13'!B:B,"工业服务",'1-13'!C:C,A13)</f>
        <v>0</v>
      </c>
      <c r="I13" s="447"/>
      <c r="J13" s="4">
        <f>SUMIFS('1-13'!L:L,'1-13'!B:B,"售后",'1-13'!C:C,A13)</f>
        <v>0</v>
      </c>
    </row>
    <row r="14" spans="1:15" s="2" customFormat="1" ht="21.95" customHeight="1">
      <c r="A14" s="1" t="s">
        <v>704</v>
      </c>
      <c r="B14" s="31">
        <f t="shared" si="1"/>
        <v>0</v>
      </c>
      <c r="C14" s="4">
        <f>SUMIFS('1-13'!L:L,'1-13'!B:B,"大宇",'1-13'!C:C,A14)</f>
        <v>0</v>
      </c>
      <c r="D14" s="4">
        <f>SUMIFS('1-13'!L:L,'1-13'!B:B,"上海",'1-13'!C:C,A14)</f>
        <v>0</v>
      </c>
      <c r="E14" s="4">
        <f>SUMIFS('1-13'!L:L,'1-13'!B:B,"时代",'1-13'!C:C,A14)</f>
        <v>0</v>
      </c>
      <c r="F14" s="4">
        <f>SUMIFS('1-13'!L:L,'1-13'!B:B,"市场管理",'1-13'!C:C,A14)</f>
        <v>0</v>
      </c>
      <c r="G14" s="4">
        <f>SUMIFS('1-13'!L:L,'1-13'!B:B,"综合服务",'1-13'!C:C,A14)</f>
        <v>0</v>
      </c>
      <c r="H14" s="4">
        <f>SUMIFS('1-13'!L:L,'1-13'!B:B,"工业服务",'1-13'!C:C,A14)</f>
        <v>0</v>
      </c>
      <c r="I14" s="447"/>
      <c r="J14" s="4">
        <f>SUMIFS('1-13'!L:L,'1-13'!B:B,"售后",'1-13'!C:C,A14)</f>
        <v>0</v>
      </c>
    </row>
    <row r="15" spans="1:15" s="2" customFormat="1" ht="21.95" customHeight="1">
      <c r="A15" s="1" t="s">
        <v>705</v>
      </c>
      <c r="B15" s="31">
        <f t="shared" si="1"/>
        <v>0</v>
      </c>
      <c r="C15" s="4">
        <f>SUMIFS('1-13'!L:L,'1-13'!B:B,"大宇",'1-13'!C:C,A15)</f>
        <v>0</v>
      </c>
      <c r="D15" s="4">
        <f>SUMIFS('1-13'!L:L,'1-13'!B:B,"上海",'1-13'!C:C,A15)</f>
        <v>0</v>
      </c>
      <c r="E15" s="4">
        <f>SUMIFS('1-13'!L:L,'1-13'!B:B,"时代",'1-13'!C:C,A15)</f>
        <v>0</v>
      </c>
      <c r="F15" s="4">
        <f>SUMIFS('1-13'!L:L,'1-13'!B:B,"市场管理",'1-13'!C:C,A15)</f>
        <v>0</v>
      </c>
      <c r="G15" s="4">
        <f>SUMIFS('1-13'!L:L,'1-13'!B:B,"综合服务",'1-13'!C:C,A15)</f>
        <v>0</v>
      </c>
      <c r="H15" s="4">
        <f>SUMIFS('1-13'!L:L,'1-13'!B:B,"工业服务",'1-13'!C:C,A15)</f>
        <v>0</v>
      </c>
      <c r="I15" s="447"/>
      <c r="J15" s="4">
        <f>SUMIFS('1-13'!L:L,'1-13'!B:B,"售后",'1-13'!C:C,A15)</f>
        <v>0</v>
      </c>
    </row>
    <row r="16" spans="1:15" s="2" customFormat="1" ht="21.95" customHeight="1">
      <c r="A16" s="1" t="s">
        <v>706</v>
      </c>
      <c r="B16" s="31">
        <f t="shared" si="1"/>
        <v>0</v>
      </c>
      <c r="C16" s="4">
        <f>SUMIFS('1-13'!L:L,'1-13'!B:B,"大宇",'1-13'!C:C,A16)</f>
        <v>0</v>
      </c>
      <c r="D16" s="4">
        <f>SUMIFS('1-13'!L:L,'1-13'!B:B,"上海",'1-13'!C:C,A16)</f>
        <v>0</v>
      </c>
      <c r="E16" s="4">
        <f>SUMIFS('1-13'!L:L,'1-13'!B:B,"时代",'1-13'!C:C,A16)</f>
        <v>0</v>
      </c>
      <c r="F16" s="4">
        <f>SUMIFS('1-13'!L:L,'1-13'!B:B,"市场管理",'1-13'!C:C,A16)</f>
        <v>0</v>
      </c>
      <c r="G16" s="4">
        <f>SUMIFS('1-13'!L:L,'1-13'!B:B,"综合服务",'1-13'!C:C,A16)</f>
        <v>0</v>
      </c>
      <c r="H16" s="4">
        <f>SUMIFS('1-13'!L:L,'1-13'!B:B,"工业服务",'1-13'!C:C,A16)</f>
        <v>0</v>
      </c>
      <c r="I16" s="447"/>
      <c r="J16" s="4">
        <f>SUMIFS('1-13'!L:L,'1-13'!B:B,"售后",'1-13'!C:C,A16)</f>
        <v>0</v>
      </c>
    </row>
    <row r="17" spans="1:10" s="2" customFormat="1" ht="21.95" customHeight="1">
      <c r="A17" s="1" t="s">
        <v>707</v>
      </c>
      <c r="B17" s="31">
        <f t="shared" si="1"/>
        <v>0</v>
      </c>
      <c r="C17" s="4">
        <f>SUMIFS('1-13'!L:L,'1-13'!B:B,"大宇",'1-13'!C:C,A17)</f>
        <v>0</v>
      </c>
      <c r="D17" s="4">
        <f>SUMIFS('1-13'!L:L,'1-13'!B:B,"上海",'1-13'!C:C,A17)</f>
        <v>0</v>
      </c>
      <c r="E17" s="4">
        <f>SUMIFS('1-13'!L:L,'1-13'!B:B,"时代",'1-13'!C:C,A17)</f>
        <v>0</v>
      </c>
      <c r="F17" s="4">
        <f>SUMIFS('1-13'!L:L,'1-13'!B:B,"市场管理",'1-13'!C:C,A17)</f>
        <v>0</v>
      </c>
      <c r="G17" s="4">
        <f>SUMIFS('1-13'!L:L,'1-13'!B:B,"综合服务",'1-13'!C:C,A17)</f>
        <v>0</v>
      </c>
      <c r="H17" s="4">
        <f>SUMIFS('1-13'!L:L,'1-13'!B:B,"工业服务",'1-13'!C:C,A17)</f>
        <v>0</v>
      </c>
      <c r="I17" s="447"/>
      <c r="J17" s="4">
        <f>SUMIFS('1-13'!L:L,'1-13'!B:B,"售后",'1-13'!C:C,A17)</f>
        <v>0</v>
      </c>
    </row>
    <row r="18" spans="1:10" s="2" customFormat="1" ht="20.25" customHeight="1">
      <c r="A18" s="15" t="s">
        <v>37</v>
      </c>
      <c r="B18" s="15"/>
      <c r="C18" s="15"/>
      <c r="D18" s="15"/>
      <c r="E18" s="15"/>
      <c r="F18" s="15"/>
      <c r="G18" s="15"/>
      <c r="H18" s="15"/>
      <c r="I18" s="15"/>
    </row>
  </sheetData>
  <mergeCells count="4">
    <mergeCell ref="A1:O1"/>
    <mergeCell ref="A2:H2"/>
    <mergeCell ref="B3:B4"/>
    <mergeCell ref="C3:J3"/>
  </mergeCells>
  <phoneticPr fontId="1" type="noConversion"/>
  <hyperlinks>
    <hyperlink ref="A1:O1" location="目录!A1" display="返回目录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19"/>
  <sheetViews>
    <sheetView workbookViewId="0">
      <selection activeCell="B9" sqref="B9"/>
    </sheetView>
  </sheetViews>
  <sheetFormatPr defaultRowHeight="13.5"/>
  <cols>
    <col min="1" max="1" width="9" style="6"/>
    <col min="2" max="2" width="12.875" style="6" customWidth="1"/>
    <col min="3" max="4" width="13.125" style="6" customWidth="1"/>
    <col min="5" max="5" width="11" style="6" customWidth="1"/>
    <col min="6" max="6" width="13.75" style="6" customWidth="1"/>
    <col min="7" max="7" width="10" style="6" customWidth="1"/>
    <col min="8" max="8" width="13.375" style="6" customWidth="1"/>
    <col min="9" max="17" width="10" style="6" customWidth="1"/>
    <col min="18" max="18" width="12.5" style="6" customWidth="1"/>
    <col min="19" max="24" width="10" style="6" customWidth="1"/>
    <col min="25" max="25" width="13.875" style="6" customWidth="1"/>
    <col min="26" max="26" width="10" style="6" customWidth="1"/>
    <col min="27" max="16384" width="9" style="6"/>
  </cols>
  <sheetData>
    <row r="1" spans="1:33" ht="22.5" customHeight="1">
      <c r="A1" s="471" t="s">
        <v>12</v>
      </c>
      <c r="B1" s="471"/>
      <c r="C1" s="471"/>
      <c r="D1" s="471"/>
      <c r="E1" s="471"/>
      <c r="F1" s="471"/>
      <c r="G1" s="471"/>
      <c r="H1" s="471"/>
      <c r="I1" s="471"/>
      <c r="J1" s="471"/>
      <c r="K1" s="471"/>
      <c r="L1" s="471"/>
      <c r="M1" s="471"/>
      <c r="N1" s="471"/>
      <c r="O1" s="471"/>
      <c r="P1" s="471"/>
      <c r="Q1" s="471"/>
      <c r="R1" s="471"/>
      <c r="S1" s="471"/>
      <c r="T1" s="471"/>
      <c r="U1" s="471"/>
      <c r="V1" s="471"/>
      <c r="W1" s="471"/>
      <c r="X1" s="471"/>
      <c r="Y1" s="471"/>
      <c r="Z1" s="471"/>
      <c r="AA1" s="471"/>
      <c r="AB1" s="471"/>
      <c r="AC1" s="471"/>
      <c r="AD1" s="471"/>
      <c r="AE1" s="471"/>
      <c r="AF1" s="471"/>
      <c r="AG1" s="471"/>
    </row>
    <row r="2" spans="1:33" ht="29.25" customHeight="1">
      <c r="A2" s="478" t="s">
        <v>4050</v>
      </c>
      <c r="B2" s="478"/>
      <c r="C2" s="478"/>
      <c r="D2" s="478"/>
      <c r="E2" s="478"/>
      <c r="F2" s="478"/>
      <c r="G2" s="478"/>
      <c r="H2" s="478"/>
      <c r="I2" s="478"/>
      <c r="J2" s="478"/>
      <c r="K2" s="478"/>
      <c r="L2" s="478"/>
      <c r="M2" s="478"/>
      <c r="N2" s="478"/>
      <c r="O2" s="478"/>
      <c r="P2" s="478"/>
      <c r="Q2" s="478"/>
      <c r="R2" s="478"/>
      <c r="S2" s="478"/>
      <c r="T2" s="478"/>
      <c r="U2" s="478"/>
      <c r="V2" s="478"/>
      <c r="W2" s="478"/>
      <c r="X2" s="478"/>
      <c r="Y2" s="478"/>
      <c r="Z2" s="478"/>
    </row>
    <row r="3" spans="1:33" s="2" customFormat="1" ht="21.95" customHeight="1">
      <c r="A3" s="7" t="s">
        <v>34</v>
      </c>
      <c r="B3" s="474" t="s">
        <v>195</v>
      </c>
      <c r="C3" s="474" t="s">
        <v>192</v>
      </c>
      <c r="D3" s="474" t="s">
        <v>184</v>
      </c>
      <c r="E3" s="474" t="s">
        <v>185</v>
      </c>
      <c r="F3" s="479" t="s">
        <v>193</v>
      </c>
      <c r="G3" s="479"/>
      <c r="H3" s="479"/>
      <c r="I3" s="479"/>
      <c r="J3" s="479"/>
      <c r="K3" s="479"/>
      <c r="L3" s="479"/>
      <c r="M3" s="479" t="s">
        <v>35</v>
      </c>
      <c r="N3" s="479"/>
      <c r="O3" s="479"/>
      <c r="P3" s="479"/>
      <c r="Q3" s="479"/>
      <c r="R3" s="479"/>
      <c r="S3" s="479"/>
      <c r="T3" s="480" t="s">
        <v>36</v>
      </c>
      <c r="U3" s="480"/>
      <c r="V3" s="480"/>
      <c r="W3" s="480"/>
      <c r="X3" s="480"/>
      <c r="Y3" s="480"/>
      <c r="Z3" s="480"/>
    </row>
    <row r="4" spans="1:33" s="2" customFormat="1" ht="21.95" customHeight="1">
      <c r="A4" s="7" t="s">
        <v>181</v>
      </c>
      <c r="B4" s="475"/>
      <c r="C4" s="475" t="s">
        <v>184</v>
      </c>
      <c r="D4" s="475" t="s">
        <v>184</v>
      </c>
      <c r="E4" s="475" t="s">
        <v>185</v>
      </c>
      <c r="F4" s="30" t="s">
        <v>175</v>
      </c>
      <c r="G4" s="30" t="s">
        <v>168</v>
      </c>
      <c r="H4" s="30" t="s">
        <v>169</v>
      </c>
      <c r="I4" s="30" t="s">
        <v>171</v>
      </c>
      <c r="J4" s="30" t="s">
        <v>173</v>
      </c>
      <c r="K4" s="30" t="s">
        <v>177</v>
      </c>
      <c r="L4" s="30" t="s">
        <v>179</v>
      </c>
      <c r="M4" s="28" t="s">
        <v>175</v>
      </c>
      <c r="N4" s="28" t="s">
        <v>168</v>
      </c>
      <c r="O4" s="28" t="s">
        <v>169</v>
      </c>
      <c r="P4" s="28" t="s">
        <v>171</v>
      </c>
      <c r="Q4" s="28" t="s">
        <v>173</v>
      </c>
      <c r="R4" s="28" t="s">
        <v>177</v>
      </c>
      <c r="S4" s="28" t="s">
        <v>179</v>
      </c>
      <c r="T4" s="29" t="s">
        <v>174</v>
      </c>
      <c r="U4" s="29" t="s">
        <v>167</v>
      </c>
      <c r="V4" s="29" t="s">
        <v>126</v>
      </c>
      <c r="W4" s="29" t="s">
        <v>170</v>
      </c>
      <c r="X4" s="29" t="s">
        <v>172</v>
      </c>
      <c r="Y4" s="29" t="s">
        <v>176</v>
      </c>
      <c r="Z4" s="29" t="s">
        <v>178</v>
      </c>
    </row>
    <row r="5" spans="1:33" s="2" customFormat="1" ht="21.95" customHeight="1">
      <c r="A5" s="8" t="s">
        <v>32</v>
      </c>
      <c r="B5" s="32">
        <f>SUM(B6:B17)</f>
        <v>4204734.09</v>
      </c>
      <c r="C5" s="32">
        <f>SUM(C6:C17)</f>
        <v>0</v>
      </c>
      <c r="D5" s="32">
        <f>SUM(D6:D17)</f>
        <v>0</v>
      </c>
      <c r="E5" s="32">
        <f>SUM(E6:E17)</f>
        <v>0</v>
      </c>
      <c r="F5" s="32">
        <f>SUM(F6:F17)</f>
        <v>0</v>
      </c>
      <c r="G5" s="32">
        <f t="shared" ref="G5:L5" si="0">SUM(G6:G17)</f>
        <v>0</v>
      </c>
      <c r="H5" s="32">
        <f t="shared" si="0"/>
        <v>0</v>
      </c>
      <c r="I5" s="32">
        <f t="shared" si="0"/>
        <v>0</v>
      </c>
      <c r="J5" s="32">
        <f t="shared" si="0"/>
        <v>0</v>
      </c>
      <c r="K5" s="32">
        <f t="shared" si="0"/>
        <v>0</v>
      </c>
      <c r="L5" s="32">
        <f t="shared" si="0"/>
        <v>0</v>
      </c>
      <c r="M5" s="12">
        <f>SUM(M6:M17)</f>
        <v>0</v>
      </c>
      <c r="N5" s="12">
        <f t="shared" ref="N5:S5" si="1">SUM(N6:N17)</f>
        <v>0</v>
      </c>
      <c r="O5" s="12">
        <f t="shared" si="1"/>
        <v>0</v>
      </c>
      <c r="P5" s="12">
        <f t="shared" si="1"/>
        <v>0</v>
      </c>
      <c r="Q5" s="12">
        <f t="shared" si="1"/>
        <v>0</v>
      </c>
      <c r="R5" s="12">
        <f t="shared" si="1"/>
        <v>0</v>
      </c>
      <c r="S5" s="12">
        <f t="shared" si="1"/>
        <v>0</v>
      </c>
      <c r="T5" s="12">
        <f>SUM(T6:T17)</f>
        <v>0</v>
      </c>
      <c r="U5" s="12">
        <f t="shared" ref="U5:Z5" si="2">SUM(U6:U17)</f>
        <v>0</v>
      </c>
      <c r="V5" s="12">
        <f t="shared" si="2"/>
        <v>0</v>
      </c>
      <c r="W5" s="12">
        <f t="shared" si="2"/>
        <v>0</v>
      </c>
      <c r="X5" s="12">
        <f t="shared" si="2"/>
        <v>0</v>
      </c>
      <c r="Y5" s="12">
        <f t="shared" si="2"/>
        <v>0</v>
      </c>
      <c r="Z5" s="12">
        <f t="shared" si="2"/>
        <v>0</v>
      </c>
    </row>
    <row r="6" spans="1:33" s="2" customFormat="1" ht="21.95" customHeight="1">
      <c r="A6" s="1" t="s">
        <v>0</v>
      </c>
      <c r="B6" s="1">
        <f>'1-2'!B6</f>
        <v>1184882.71</v>
      </c>
      <c r="C6" s="31">
        <f>F6+G6+H6+I6+J6+K6+L6</f>
        <v>0</v>
      </c>
      <c r="D6" s="31">
        <f>M6+N6+O6+P6+Q6+R6+S6</f>
        <v>0</v>
      </c>
      <c r="E6" s="31">
        <f>T6+U6+V6+W6+X6+Y6+Z6</f>
        <v>0</v>
      </c>
      <c r="F6" s="31"/>
      <c r="G6" s="31"/>
      <c r="H6" s="31"/>
      <c r="I6" s="31"/>
      <c r="J6" s="31"/>
      <c r="K6" s="31"/>
      <c r="L6" s="31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33" s="2" customFormat="1" ht="21.95" customHeight="1">
      <c r="A7" s="1" t="s">
        <v>1</v>
      </c>
      <c r="B7" s="1">
        <f>'1-2'!B7</f>
        <v>289227.69999999995</v>
      </c>
      <c r="C7" s="31">
        <f t="shared" ref="C7:C17" si="3">F7+G7+H7+I7+J7+K7+L7</f>
        <v>0</v>
      </c>
      <c r="D7" s="31">
        <f t="shared" ref="D7:D17" si="4">M7+N7+O7+P7+Q7+R7+S7</f>
        <v>0</v>
      </c>
      <c r="E7" s="31">
        <f t="shared" ref="E7:E17" si="5">T7+U7+V7+W7+X7+Y7+Z7</f>
        <v>0</v>
      </c>
      <c r="F7" s="31"/>
      <c r="G7" s="31"/>
      <c r="H7" s="31"/>
      <c r="I7" s="31"/>
      <c r="J7" s="31"/>
      <c r="K7" s="31"/>
      <c r="L7" s="31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33" s="2" customFormat="1" ht="21.95" customHeight="1">
      <c r="A8" s="1" t="s">
        <v>2</v>
      </c>
      <c r="B8" s="1">
        <f>'1-2'!B8</f>
        <v>1889558.7</v>
      </c>
      <c r="C8" s="31">
        <f t="shared" si="3"/>
        <v>0</v>
      </c>
      <c r="D8" s="31">
        <f t="shared" si="4"/>
        <v>0</v>
      </c>
      <c r="E8" s="31">
        <f t="shared" si="5"/>
        <v>0</v>
      </c>
      <c r="F8" s="31"/>
      <c r="G8" s="31"/>
      <c r="H8" s="31"/>
      <c r="I8" s="31"/>
      <c r="J8" s="31"/>
      <c r="K8" s="31"/>
      <c r="L8" s="31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33" s="2" customFormat="1" ht="21.95" customHeight="1">
      <c r="A9" s="1" t="s">
        <v>3</v>
      </c>
      <c r="B9" s="1">
        <f>'1-2'!B9</f>
        <v>841064.9800000001</v>
      </c>
      <c r="C9" s="31">
        <f t="shared" si="3"/>
        <v>0</v>
      </c>
      <c r="D9" s="31">
        <f t="shared" si="4"/>
        <v>0</v>
      </c>
      <c r="E9" s="31">
        <f t="shared" si="5"/>
        <v>0</v>
      </c>
      <c r="F9" s="31"/>
      <c r="G9" s="31"/>
      <c r="H9" s="31"/>
      <c r="I9" s="31"/>
      <c r="J9" s="31"/>
      <c r="K9" s="31"/>
      <c r="L9" s="31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33" s="2" customFormat="1" ht="21.95" customHeight="1">
      <c r="A10" s="1" t="s">
        <v>4</v>
      </c>
      <c r="B10" s="1">
        <f>'1-2'!B10</f>
        <v>0</v>
      </c>
      <c r="C10" s="31">
        <f t="shared" si="3"/>
        <v>0</v>
      </c>
      <c r="D10" s="31">
        <f t="shared" si="4"/>
        <v>0</v>
      </c>
      <c r="E10" s="31">
        <f t="shared" si="5"/>
        <v>0</v>
      </c>
      <c r="F10" s="31"/>
      <c r="G10" s="31"/>
      <c r="H10" s="31"/>
      <c r="I10" s="31"/>
      <c r="J10" s="31"/>
      <c r="K10" s="31"/>
      <c r="L10" s="31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33" s="2" customFormat="1" ht="21.95" customHeight="1">
      <c r="A11" s="1" t="s">
        <v>5</v>
      </c>
      <c r="B11" s="1">
        <f>'1-2'!B11</f>
        <v>0</v>
      </c>
      <c r="C11" s="31">
        <f t="shared" si="3"/>
        <v>0</v>
      </c>
      <c r="D11" s="31">
        <f t="shared" si="4"/>
        <v>0</v>
      </c>
      <c r="E11" s="31">
        <f t="shared" si="5"/>
        <v>0</v>
      </c>
      <c r="F11" s="31"/>
      <c r="G11" s="31"/>
      <c r="H11" s="31"/>
      <c r="I11" s="31"/>
      <c r="J11" s="31"/>
      <c r="K11" s="31"/>
      <c r="L11" s="31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33" s="2" customFormat="1" ht="21.95" customHeight="1">
      <c r="A12" s="1" t="s">
        <v>6</v>
      </c>
      <c r="B12" s="1">
        <f>'1-2'!B12</f>
        <v>0</v>
      </c>
      <c r="C12" s="31">
        <f t="shared" si="3"/>
        <v>0</v>
      </c>
      <c r="D12" s="31">
        <f t="shared" si="4"/>
        <v>0</v>
      </c>
      <c r="E12" s="31">
        <f t="shared" si="5"/>
        <v>0</v>
      </c>
      <c r="F12" s="31"/>
      <c r="G12" s="31"/>
      <c r="H12" s="31"/>
      <c r="I12" s="31"/>
      <c r="J12" s="31"/>
      <c r="K12" s="31"/>
      <c r="L12" s="31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33" s="2" customFormat="1" ht="21.95" customHeight="1">
      <c r="A13" s="1" t="s">
        <v>7</v>
      </c>
      <c r="B13" s="1">
        <f>'1-2'!B13</f>
        <v>0</v>
      </c>
      <c r="C13" s="31">
        <f t="shared" si="3"/>
        <v>0</v>
      </c>
      <c r="D13" s="31">
        <f t="shared" si="4"/>
        <v>0</v>
      </c>
      <c r="E13" s="31">
        <f t="shared" si="5"/>
        <v>0</v>
      </c>
      <c r="F13" s="31"/>
      <c r="G13" s="31"/>
      <c r="H13" s="31"/>
      <c r="I13" s="31"/>
      <c r="J13" s="31"/>
      <c r="K13" s="31"/>
      <c r="L13" s="31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33" s="2" customFormat="1" ht="21.95" customHeight="1">
      <c r="A14" s="1" t="s">
        <v>8</v>
      </c>
      <c r="B14" s="1">
        <f>'1-2'!B14</f>
        <v>0</v>
      </c>
      <c r="C14" s="31">
        <f t="shared" si="3"/>
        <v>0</v>
      </c>
      <c r="D14" s="31">
        <f t="shared" si="4"/>
        <v>0</v>
      </c>
      <c r="E14" s="31">
        <f t="shared" si="5"/>
        <v>0</v>
      </c>
      <c r="F14" s="31"/>
      <c r="G14" s="31"/>
      <c r="H14" s="31"/>
      <c r="I14" s="31"/>
      <c r="J14" s="31"/>
      <c r="K14" s="31"/>
      <c r="L14" s="31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33" s="2" customFormat="1" ht="21.95" customHeight="1">
      <c r="A15" s="1" t="s">
        <v>9</v>
      </c>
      <c r="B15" s="1">
        <f>'1-2'!B15</f>
        <v>0</v>
      </c>
      <c r="C15" s="31">
        <f t="shared" si="3"/>
        <v>0</v>
      </c>
      <c r="D15" s="31">
        <f t="shared" si="4"/>
        <v>0</v>
      </c>
      <c r="E15" s="31">
        <f t="shared" si="5"/>
        <v>0</v>
      </c>
      <c r="F15" s="31"/>
      <c r="G15" s="31"/>
      <c r="H15" s="31"/>
      <c r="I15" s="31"/>
      <c r="J15" s="31"/>
      <c r="K15" s="31"/>
      <c r="L15" s="31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33" s="2" customFormat="1" ht="21.95" customHeight="1">
      <c r="A16" s="1" t="s">
        <v>10</v>
      </c>
      <c r="B16" s="1">
        <f>'1-2'!B16</f>
        <v>0</v>
      </c>
      <c r="C16" s="31">
        <f t="shared" si="3"/>
        <v>0</v>
      </c>
      <c r="D16" s="31">
        <f t="shared" si="4"/>
        <v>0</v>
      </c>
      <c r="E16" s="31">
        <f t="shared" si="5"/>
        <v>0</v>
      </c>
      <c r="F16" s="31"/>
      <c r="G16" s="31"/>
      <c r="H16" s="31"/>
      <c r="I16" s="31"/>
      <c r="J16" s="31"/>
      <c r="K16" s="31"/>
      <c r="L16" s="31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2" customFormat="1" ht="21.95" customHeight="1">
      <c r="A17" s="1" t="s">
        <v>11</v>
      </c>
      <c r="B17" s="1">
        <f>'1-2'!B17</f>
        <v>0</v>
      </c>
      <c r="C17" s="31">
        <f t="shared" si="3"/>
        <v>0</v>
      </c>
      <c r="D17" s="31">
        <f t="shared" si="4"/>
        <v>0</v>
      </c>
      <c r="E17" s="31">
        <f t="shared" si="5"/>
        <v>0</v>
      </c>
      <c r="F17" s="31"/>
      <c r="G17" s="31"/>
      <c r="H17" s="31"/>
      <c r="I17" s="31"/>
      <c r="J17" s="31"/>
      <c r="K17" s="31"/>
      <c r="L17" s="31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2" customFormat="1" ht="20.25" customHeight="1">
      <c r="A18" s="15" t="s">
        <v>37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2" customFormat="1" ht="10.5" customHeight="1"/>
  </sheetData>
  <mergeCells count="9">
    <mergeCell ref="A2:Z2"/>
    <mergeCell ref="A1:AG1"/>
    <mergeCell ref="M3:S3"/>
    <mergeCell ref="T3:Z3"/>
    <mergeCell ref="C3:C4"/>
    <mergeCell ref="D3:D4"/>
    <mergeCell ref="E3:E4"/>
    <mergeCell ref="F3:L3"/>
    <mergeCell ref="B3:B4"/>
  </mergeCells>
  <phoneticPr fontId="1" type="noConversion"/>
  <hyperlinks>
    <hyperlink ref="A1:AG1" location="目录!A1" display="返回目录"/>
    <hyperlink ref="Q1" location="目录!A1" display="返回目录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B10" sqref="B10"/>
    </sheetView>
  </sheetViews>
  <sheetFormatPr defaultRowHeight="18.2" customHeight="1"/>
  <cols>
    <col min="1" max="1" width="21.375" style="10" customWidth="1"/>
    <col min="2" max="9" width="15" style="10" customWidth="1"/>
    <col min="10" max="10" width="13.875" style="10" customWidth="1"/>
    <col min="11" max="11" width="9" style="10"/>
    <col min="12" max="12" width="10.25" style="10" bestFit="1" customWidth="1"/>
    <col min="13" max="16384" width="9" style="10"/>
  </cols>
  <sheetData>
    <row r="1" spans="1:12" customFormat="1" ht="22.5" customHeight="1">
      <c r="A1" s="65" t="s">
        <v>12</v>
      </c>
    </row>
    <row r="2" spans="1:12" customFormat="1" ht="31.5" customHeight="1">
      <c r="A2" s="113" t="s">
        <v>4051</v>
      </c>
      <c r="B2" s="113"/>
      <c r="C2" s="113"/>
      <c r="D2" s="113"/>
      <c r="E2" s="113"/>
    </row>
    <row r="3" spans="1:12" s="14" customFormat="1" ht="21" customHeight="1">
      <c r="A3" s="68" t="s">
        <v>33</v>
      </c>
      <c r="B3" s="68" t="s">
        <v>710</v>
      </c>
      <c r="C3" s="68" t="s">
        <v>711</v>
      </c>
      <c r="D3" s="68" t="s">
        <v>712</v>
      </c>
      <c r="E3" s="68" t="s">
        <v>713</v>
      </c>
      <c r="F3" s="68" t="s">
        <v>714</v>
      </c>
      <c r="G3" s="68" t="s">
        <v>1693</v>
      </c>
      <c r="H3" s="448" t="s">
        <v>4708</v>
      </c>
      <c r="I3" s="68" t="s">
        <v>715</v>
      </c>
    </row>
    <row r="4" spans="1:12" s="14" customFormat="1" ht="30.75" customHeight="1">
      <c r="A4" s="68" t="s">
        <v>262</v>
      </c>
      <c r="B4" s="11">
        <f>SUM(B5:B10)</f>
        <v>59750.549999999996</v>
      </c>
      <c r="C4" s="11">
        <f t="shared" ref="C4:I4" si="0">SUM(C5:C10)</f>
        <v>2401971.2600000002</v>
      </c>
      <c r="D4" s="11">
        <f t="shared" si="0"/>
        <v>1128067.2800000003</v>
      </c>
      <c r="E4" s="11">
        <f t="shared" si="0"/>
        <v>30584.799999999999</v>
      </c>
      <c r="F4" s="11">
        <f t="shared" si="0"/>
        <v>160</v>
      </c>
      <c r="G4" s="11">
        <f t="shared" si="0"/>
        <v>566333.19999999995</v>
      </c>
      <c r="H4" s="11">
        <f t="shared" si="0"/>
        <v>16908</v>
      </c>
      <c r="I4" s="11">
        <f t="shared" si="0"/>
        <v>959</v>
      </c>
      <c r="J4" s="395"/>
      <c r="L4" s="395"/>
    </row>
    <row r="5" spans="1:12" s="14" customFormat="1" ht="27" customHeight="1">
      <c r="A5" s="68" t="s">
        <v>740</v>
      </c>
      <c r="B5" s="68">
        <f>SUMIFS('1-13'!L:L,'1-13'!E:E,J5,'1-13'!B:B,"大宇")</f>
        <v>677</v>
      </c>
      <c r="C5" s="68">
        <f>SUMIFS('1-13'!L:L,'1-13'!E:E,J5,'1-13'!B:B,"上海")</f>
        <v>1521093.36</v>
      </c>
      <c r="D5" s="68">
        <f>SUMIFS('1-13'!L:L,'1-13'!E:E,J5,'1-13'!B:B,"时代")</f>
        <v>212104.68000000002</v>
      </c>
      <c r="E5" s="68">
        <f>SUMIFS('1-13'!L:L,'1-13'!E:E,J5,'1-13'!B:B,"市场管理")</f>
        <v>8032.8</v>
      </c>
      <c r="F5" s="68">
        <f>SUMIFS('1-13'!L:L,'1-13'!E:E,J5,'1-13'!B:B,"售后")</f>
        <v>0</v>
      </c>
      <c r="G5" s="68">
        <f>SUMIFS('1-13'!L:L,'1-13'!E:E,J5,'1-13'!B:B,"工业服务")</f>
        <v>210890</v>
      </c>
      <c r="H5" s="68">
        <f>SUMIFS('1-13'!L:L,'1-13'!E:E,J5,'1-13'!B:B,"北京工厂")</f>
        <v>0</v>
      </c>
      <c r="I5" s="68">
        <f>SUMIFS('1-13'!L:L,'1-13'!E:E,J5,'1-13'!B:B,"综合服务")</f>
        <v>0</v>
      </c>
      <c r="J5" s="14" t="s">
        <v>1711</v>
      </c>
    </row>
    <row r="6" spans="1:12" s="14" customFormat="1" ht="27" customHeight="1">
      <c r="A6" s="68" t="s">
        <v>741</v>
      </c>
      <c r="B6" s="68">
        <f>SUMIFS('1-13'!L:L,'1-13'!E:E,J6,'1-13'!B:B,"大宇")</f>
        <v>11679</v>
      </c>
      <c r="C6" s="68">
        <f>SUMIFS('1-13'!L:L,'1-13'!E:E,J6,'1-13'!B:B,"上海")</f>
        <v>372192.9</v>
      </c>
      <c r="D6" s="68">
        <f>SUMIFS('1-13'!L:L,'1-13'!E:E,J6,'1-13'!B:B,"时代")</f>
        <v>417215</v>
      </c>
      <c r="E6" s="68">
        <f>SUMIFS('1-13'!L:L,'1-13'!E:E,J6,'1-13'!B:B,"市场管理")</f>
        <v>10015</v>
      </c>
      <c r="F6" s="68">
        <f>SUMIFS('1-13'!L:L,'1-13'!E:E,J6,'1-13'!B:B,"售后")</f>
        <v>0</v>
      </c>
      <c r="G6" s="68">
        <f>SUMIFS('1-13'!L:L,'1-13'!E:E,J6,'1-13'!B:B,"工业服务")</f>
        <v>37582.199999999997</v>
      </c>
      <c r="H6" s="68">
        <f>SUMIFS('1-13'!L:L,'1-13'!E:E,J6,'1-13'!B:B,"北京工厂")</f>
        <v>0</v>
      </c>
      <c r="I6" s="68">
        <f>SUMIFS('1-13'!L:L,'1-13'!E:E,J6,'1-13'!B:B,"综合服务")</f>
        <v>0</v>
      </c>
      <c r="J6" s="14" t="s">
        <v>1712</v>
      </c>
    </row>
    <row r="7" spans="1:12" s="14" customFormat="1" ht="27" customHeight="1">
      <c r="A7" s="68" t="s">
        <v>742</v>
      </c>
      <c r="B7" s="68">
        <f>SUMIFS('1-13'!L:L,'1-13'!E:E,J7,'1-13'!B:B,"大宇")</f>
        <v>460</v>
      </c>
      <c r="C7" s="68">
        <f>SUMIFS('1-13'!L:L,'1-13'!E:E,J7,'1-13'!B:B,"上海")</f>
        <v>313762</v>
      </c>
      <c r="D7" s="68">
        <f>SUMIFS('1-13'!L:L,'1-13'!E:E,J7,'1-13'!B:B,"时代")</f>
        <v>462311</v>
      </c>
      <c r="E7" s="68">
        <f>SUMIFS('1-13'!L:L,'1-13'!E:E,J7,'1-13'!B:B,"市场管理")</f>
        <v>4360</v>
      </c>
      <c r="F7" s="68">
        <f>SUMIFS('1-13'!L:L,'1-13'!E:E,J7,'1-13'!B:B,"售后")</f>
        <v>0</v>
      </c>
      <c r="G7" s="68">
        <f>SUMIFS('1-13'!L:L,'1-13'!E:E,J7,'1-13'!B:B,"工业服务")</f>
        <v>38540</v>
      </c>
      <c r="H7" s="68">
        <f>SUMIFS('1-13'!L:L,'1-13'!E:E,J7,'1-13'!B:B,"北京工厂")</f>
        <v>0</v>
      </c>
      <c r="I7" s="68">
        <f>SUMIFS('1-13'!L:L,'1-13'!E:E,J7,'1-13'!B:B,"综合服务")</f>
        <v>0</v>
      </c>
      <c r="J7" s="14" t="s">
        <v>1713</v>
      </c>
    </row>
    <row r="8" spans="1:12" s="14" customFormat="1" ht="27" customHeight="1">
      <c r="A8" s="68" t="s">
        <v>709</v>
      </c>
      <c r="B8" s="68">
        <f>SUMIFS('1-13'!L:L,'1-13'!E:E,J8,'1-13'!B:B,"大宇")</f>
        <v>0</v>
      </c>
      <c r="C8" s="68">
        <f>SUMIFS('1-13'!L:L,'1-13'!E:E,J8,'1-13'!B:B,"上海")</f>
        <v>194223</v>
      </c>
      <c r="D8" s="68">
        <f>SUMIFS('1-13'!L:L,'1-13'!E:E,J8,'1-13'!B:B,"时代")</f>
        <v>2580</v>
      </c>
      <c r="E8" s="68">
        <f>SUMIFS('1-13'!L:L,'1-13'!E:E,J8,'1-13'!B:B,"市场管理")</f>
        <v>8177</v>
      </c>
      <c r="F8" s="68">
        <f>SUMIFS('1-13'!L:L,'1-13'!E:E,J8,'1-13'!B:B,"售后")</f>
        <v>0</v>
      </c>
      <c r="G8" s="68">
        <f>SUMIFS('1-13'!L:L,'1-13'!E:E,J8,'1-13'!B:B,"工业服务")</f>
        <v>24285</v>
      </c>
      <c r="H8" s="68">
        <f>SUMIFS('1-13'!L:L,'1-13'!E:E,J8,'1-13'!B:B,"北京工厂")</f>
        <v>0</v>
      </c>
      <c r="I8" s="68">
        <f>SUMIFS('1-13'!L:L,'1-13'!E:E,J8,'1-13'!B:B,"综合服务")</f>
        <v>0</v>
      </c>
      <c r="J8" s="14" t="s">
        <v>1714</v>
      </c>
    </row>
    <row r="9" spans="1:12" s="14" customFormat="1" ht="27" customHeight="1">
      <c r="A9" s="68" t="s">
        <v>182</v>
      </c>
      <c r="B9" s="68">
        <f>SUMIFS('1-13'!L:L,'1-13'!E:E,J9,'1-13'!B:B,"大宇")</f>
        <v>46934.549999999996</v>
      </c>
      <c r="C9" s="68">
        <f>SUMIFS('1-13'!L:L,'1-13'!E:E,J9,'1-13'!B:B,"上海")</f>
        <v>700.00000000000011</v>
      </c>
      <c r="D9" s="68">
        <f>SUMIFS('1-13'!L:L,'1-13'!E:E,J9,'1-13'!B:B,"时代")</f>
        <v>33856.6</v>
      </c>
      <c r="E9" s="68">
        <f>SUMIFS('1-13'!L:L,'1-13'!E:E,J9,'1-13'!B:B,"市场管理")</f>
        <v>0</v>
      </c>
      <c r="F9" s="68">
        <f>SUMIFS('1-13'!L:L,'1-13'!E:E,J9,'1-13'!B:B,"售后")</f>
        <v>160</v>
      </c>
      <c r="G9" s="68">
        <f>SUMIFS('1-13'!L:L,'1-13'!E:E,J9,'1-13'!B:B,"工业服务")</f>
        <v>0</v>
      </c>
      <c r="H9" s="68">
        <f>SUMIFS('1-13'!L:L,'1-13'!E:E,J9,'1-13'!B:B,"北京工厂")</f>
        <v>16908</v>
      </c>
      <c r="I9" s="68">
        <f>SUMIFS('1-13'!L:L,'1-13'!E:E,J9,'1-13'!B:B,"综合服务")</f>
        <v>959</v>
      </c>
      <c r="J9" s="14" t="s">
        <v>1715</v>
      </c>
    </row>
    <row r="10" spans="1:12" s="14" customFormat="1" ht="27" customHeight="1">
      <c r="A10" s="68" t="s">
        <v>1694</v>
      </c>
      <c r="B10" s="68">
        <f>SUMIFS('1-13'!L:L,'1-13'!E:E,J10,'1-13'!B:B,"大宇")</f>
        <v>0</v>
      </c>
      <c r="C10" s="68">
        <f>SUMIFS('1-13'!L:L,'1-13'!E:E,J10,'1-13'!B:B,"上海")</f>
        <v>0</v>
      </c>
      <c r="D10" s="68">
        <f>SUMIFS('1-13'!L:L,'1-13'!E:E,J10,'1-13'!B:B,"时代")</f>
        <v>0</v>
      </c>
      <c r="E10" s="68">
        <f>SUMIFS('1-13'!L:L,'1-13'!E:E,J10,'1-13'!B:B,"市场管理")</f>
        <v>0</v>
      </c>
      <c r="F10" s="68">
        <f>SUMIFS('1-13'!L:L,'1-13'!E:E,J10,'1-13'!B:B,"售后")</f>
        <v>0</v>
      </c>
      <c r="G10" s="68">
        <f>SUMIFS('1-13'!L:L,'1-13'!E:E,J10,'1-13'!B:B,"工业服务")</f>
        <v>255036</v>
      </c>
      <c r="H10" s="68">
        <f>SUMIFS('1-13'!L:L,'1-13'!E:E,J10,'1-13'!B:B,"北京工厂")</f>
        <v>0</v>
      </c>
      <c r="I10" s="68">
        <f>SUMIFS('1-13'!L:L,'1-13'!E:E,J10,'1-13'!B:B,"综合服务")</f>
        <v>0</v>
      </c>
      <c r="J10" s="14" t="s">
        <v>1716</v>
      </c>
    </row>
  </sheetData>
  <phoneticPr fontId="1" type="noConversion"/>
  <hyperlinks>
    <hyperlink ref="A1" location="目录!A1" display="返回目录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183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G7" sqref="G7"/>
    </sheetView>
  </sheetViews>
  <sheetFormatPr defaultRowHeight="13.5"/>
  <cols>
    <col min="1" max="1" width="5" style="83" customWidth="1"/>
    <col min="2" max="2" width="15.75" style="83" customWidth="1"/>
    <col min="3" max="3" width="12.375" style="109" customWidth="1"/>
    <col min="4" max="4" width="22.5" style="87" hidden="1" customWidth="1"/>
    <col min="5" max="5" width="12.25" style="83" customWidth="1"/>
    <col min="6" max="8" width="10.625" style="83" customWidth="1"/>
    <col min="9" max="9" width="10.625" style="109" customWidth="1"/>
    <col min="10" max="10" width="10.625" style="83" customWidth="1"/>
    <col min="11" max="11" width="10.625" style="82" customWidth="1"/>
    <col min="12" max="12" width="10.625" style="83" customWidth="1"/>
    <col min="13" max="13" width="10.625" style="84" customWidth="1"/>
    <col min="14" max="17" width="10.625" style="83" customWidth="1"/>
    <col min="18" max="16384" width="9" style="83"/>
  </cols>
  <sheetData>
    <row r="1" spans="1:18" ht="22.5" customHeight="1">
      <c r="A1" s="471" t="s">
        <v>12</v>
      </c>
      <c r="B1" s="471"/>
      <c r="C1" s="471"/>
      <c r="D1" s="471"/>
      <c r="E1" s="471"/>
      <c r="F1" s="471"/>
      <c r="G1" s="471"/>
      <c r="H1" s="471"/>
      <c r="I1" s="471"/>
      <c r="J1" s="471"/>
    </row>
    <row r="2" spans="1:18" ht="28.5" customHeight="1">
      <c r="A2" s="71" t="s">
        <v>4042</v>
      </c>
      <c r="B2" s="71"/>
      <c r="C2" s="71"/>
      <c r="D2" s="71"/>
      <c r="E2" s="21"/>
      <c r="F2" s="21"/>
      <c r="G2" s="21"/>
      <c r="H2" s="21"/>
      <c r="I2" s="18"/>
      <c r="J2" s="21"/>
      <c r="K2" s="23"/>
      <c r="L2" s="21"/>
      <c r="M2" s="22"/>
      <c r="N2" s="21"/>
      <c r="O2" s="21"/>
      <c r="P2" s="21"/>
      <c r="Q2" s="21"/>
      <c r="R2" s="5"/>
    </row>
    <row r="3" spans="1:18" s="90" customFormat="1" ht="18.75" customHeight="1">
      <c r="A3" s="24" t="s">
        <v>28</v>
      </c>
      <c r="B3" s="85"/>
      <c r="C3" s="86"/>
      <c r="D3" s="87"/>
      <c r="E3" s="85"/>
      <c r="F3" s="85"/>
      <c r="G3" s="85"/>
      <c r="H3" s="432"/>
      <c r="I3" s="432"/>
      <c r="J3" s="394"/>
      <c r="K3" s="88"/>
      <c r="L3" s="85"/>
      <c r="M3" s="89"/>
      <c r="N3" s="85"/>
      <c r="O3" s="85"/>
      <c r="P3" s="85"/>
      <c r="Q3" s="85"/>
    </row>
    <row r="4" spans="1:18" s="96" customFormat="1" ht="41.25" customHeight="1">
      <c r="A4" s="91" t="s">
        <v>18</v>
      </c>
      <c r="B4" s="91" t="s">
        <v>19</v>
      </c>
      <c r="C4" s="92" t="s">
        <v>4052</v>
      </c>
      <c r="D4" s="92" t="s">
        <v>29</v>
      </c>
      <c r="E4" s="92" t="s">
        <v>30</v>
      </c>
      <c r="F4" s="93" t="s">
        <v>20</v>
      </c>
      <c r="G4" s="93" t="s">
        <v>21</v>
      </c>
      <c r="H4" s="93" t="s">
        <v>22</v>
      </c>
      <c r="I4" s="93" t="s">
        <v>23</v>
      </c>
      <c r="J4" s="93" t="s">
        <v>24</v>
      </c>
      <c r="K4" s="94" t="s">
        <v>25</v>
      </c>
      <c r="L4" s="94" t="s">
        <v>26</v>
      </c>
      <c r="M4" s="94" t="s">
        <v>27</v>
      </c>
      <c r="N4" s="94" t="s">
        <v>186</v>
      </c>
      <c r="O4" s="94" t="s">
        <v>187</v>
      </c>
      <c r="P4" s="94" t="s">
        <v>188</v>
      </c>
      <c r="Q4" s="95" t="s">
        <v>31</v>
      </c>
    </row>
    <row r="5" spans="1:18" s="90" customFormat="1" ht="18" customHeight="1">
      <c r="B5" s="362" t="s">
        <v>376</v>
      </c>
      <c r="C5" s="97">
        <f t="shared" ref="C5:C36" si="0">SUM(E5:P5)</f>
        <v>4204734.09</v>
      </c>
      <c r="D5" s="98"/>
      <c r="E5" s="99">
        <f>SUM(E6:E300)</f>
        <v>1184882.71</v>
      </c>
      <c r="F5" s="99">
        <f t="shared" ref="F5:P5" si="1">SUM(F6:F298)</f>
        <v>289227.69999999995</v>
      </c>
      <c r="G5" s="99">
        <f t="shared" si="1"/>
        <v>1889558.7</v>
      </c>
      <c r="H5" s="99">
        <f t="shared" si="1"/>
        <v>841064.9800000001</v>
      </c>
      <c r="I5" s="99">
        <f t="shared" si="1"/>
        <v>0</v>
      </c>
      <c r="J5" s="99">
        <f t="shared" si="1"/>
        <v>0</v>
      </c>
      <c r="K5" s="99">
        <f t="shared" si="1"/>
        <v>0</v>
      </c>
      <c r="L5" s="99">
        <f t="shared" si="1"/>
        <v>0</v>
      </c>
      <c r="M5" s="99">
        <f t="shared" si="1"/>
        <v>0</v>
      </c>
      <c r="N5" s="99">
        <f t="shared" si="1"/>
        <v>0</v>
      </c>
      <c r="O5" s="99">
        <f t="shared" si="1"/>
        <v>0</v>
      </c>
      <c r="P5" s="99">
        <f t="shared" si="1"/>
        <v>0</v>
      </c>
      <c r="Q5" s="100"/>
    </row>
    <row r="6" spans="1:18" s="90" customFormat="1" ht="15" customHeight="1">
      <c r="A6" s="101">
        <v>2</v>
      </c>
      <c r="B6" s="104" t="s">
        <v>300</v>
      </c>
      <c r="C6" s="97">
        <f t="shared" si="0"/>
        <v>849803.1</v>
      </c>
      <c r="D6" s="17"/>
      <c r="E6" s="102">
        <f>SUMIFS('1-13'!L:L,'1-13'!F:F,B6,'1-13'!C:C,"1月")</f>
        <v>111830.2</v>
      </c>
      <c r="F6" s="102">
        <f>SUMIFS('1-13'!L:L,'1-13'!F:F,B6,'1-13'!C:C,"2月")</f>
        <v>10280</v>
      </c>
      <c r="G6" s="102">
        <f>SUMIFS('1-13'!L:L,'1-13'!F:F,B6,'1-13'!C:C,"3月")</f>
        <v>601001.9</v>
      </c>
      <c r="H6" s="102">
        <f>SUMIFS('1-13'!L:L,'1-13'!F:F,B6,'1-13'!C:C,"4月")</f>
        <v>126691</v>
      </c>
      <c r="I6" s="102">
        <f>SUMIFS('1-13'!L:L,'1-13'!F:F,B6,'1-13'!C:C,"5月")</f>
        <v>0</v>
      </c>
      <c r="J6" s="102">
        <f>SUMIFS('1-13'!L:L,'1-13'!F:F,B6,'1-13'!C:C,"6月")</f>
        <v>0</v>
      </c>
      <c r="K6" s="102">
        <f>SUMIFS('1-13'!L:L,'1-13'!F:F,B6,'1-13'!C:C,"7月")</f>
        <v>0</v>
      </c>
      <c r="L6" s="102">
        <f>SUMIFS('1-13'!L:L,'1-13'!F:F,B6,'1-13'!C:C,"8月")</f>
        <v>0</v>
      </c>
      <c r="M6" s="102">
        <f>SUMIFS('1-13'!L:L,'1-13'!F:F,B6,'1-13'!C:C,"9月")</f>
        <v>0</v>
      </c>
      <c r="N6" s="99">
        <f>SUMIFS('1-13'!L:L,'1-13'!F:F,B6,'1-13'!C:C,"10月")</f>
        <v>0</v>
      </c>
      <c r="O6" s="102">
        <f>SUMIFS('1-13'!L:L,'1-13'!F:F,B6,'1-13'!C:C,"11月")</f>
        <v>0</v>
      </c>
      <c r="P6" s="102">
        <f>SUMIFS('1-13'!L:L,'1-13'!F:F,B6,'1-13'!C:C,"12月")</f>
        <v>0</v>
      </c>
      <c r="Q6" s="100"/>
    </row>
    <row r="7" spans="1:18" s="90" customFormat="1" ht="15" customHeight="1">
      <c r="A7" s="101">
        <v>3</v>
      </c>
      <c r="B7" s="101" t="s">
        <v>309</v>
      </c>
      <c r="C7" s="97">
        <f t="shared" si="0"/>
        <v>358230</v>
      </c>
      <c r="D7" s="17" t="s">
        <v>66</v>
      </c>
      <c r="E7" s="102">
        <f>SUMIFS('1-13'!L:L,'1-13'!F:F,B7,'1-13'!C:C,"1月")</f>
        <v>84204</v>
      </c>
      <c r="F7" s="102">
        <f>SUMIFS('1-13'!L:L,'1-13'!F:F,B7,'1-13'!C:C,"2月")</f>
        <v>23419</v>
      </c>
      <c r="G7" s="102">
        <f>SUMIFS('1-13'!L:L,'1-13'!F:F,B7,'1-13'!C:C,"3月")</f>
        <v>119921</v>
      </c>
      <c r="H7" s="102">
        <f>SUMIFS('1-13'!L:L,'1-13'!F:F,B7,'1-13'!C:C,"4月")</f>
        <v>130686</v>
      </c>
      <c r="I7" s="102">
        <f>SUMIFS('1-13'!L:L,'1-13'!F:F,B7,'1-13'!C:C,"5月")</f>
        <v>0</v>
      </c>
      <c r="J7" s="102">
        <f>SUMIFS('1-13'!L:L,'1-13'!F:F,B7,'1-13'!C:C,"6月")</f>
        <v>0</v>
      </c>
      <c r="K7" s="102">
        <f>SUMIFS('1-13'!L:L,'1-13'!F:F,B7,'1-13'!C:C,"7月")</f>
        <v>0</v>
      </c>
      <c r="L7" s="102">
        <f>SUMIFS('1-13'!L:L,'1-13'!F:F,B7,'1-13'!C:C,"8月")</f>
        <v>0</v>
      </c>
      <c r="M7" s="102">
        <f>SUMIFS('1-13'!L:L,'1-13'!F:F,B7,'1-13'!C:C,"9月")</f>
        <v>0</v>
      </c>
      <c r="N7" s="99">
        <f>SUMIFS('1-13'!L:L,'1-13'!F:F,B7,'1-13'!C:C,"10月")</f>
        <v>0</v>
      </c>
      <c r="O7" s="102">
        <f>SUMIFS('1-13'!L:L,'1-13'!F:F,B7,'1-13'!C:C,"11月")</f>
        <v>0</v>
      </c>
      <c r="P7" s="102">
        <f>SUMIFS('1-13'!L:L,'1-13'!F:F,B7,'1-13'!C:C,"12月")</f>
        <v>0</v>
      </c>
      <c r="Q7" s="100"/>
    </row>
    <row r="8" spans="1:18" s="90" customFormat="1" ht="15" customHeight="1">
      <c r="A8" s="101">
        <v>16</v>
      </c>
      <c r="B8" s="101" t="s">
        <v>273</v>
      </c>
      <c r="C8" s="97">
        <f t="shared" si="0"/>
        <v>329106</v>
      </c>
      <c r="D8" s="105" t="s">
        <v>69</v>
      </c>
      <c r="E8" s="102">
        <f>SUMIFS('1-13'!L:L,'1-13'!F:F,B8,'1-13'!C:C,"1月")</f>
        <v>26908</v>
      </c>
      <c r="F8" s="102">
        <f>SUMIFS('1-13'!L:L,'1-13'!F:F,B8,'1-13'!C:C,"2月")</f>
        <v>0</v>
      </c>
      <c r="G8" s="102">
        <f>SUMIFS('1-13'!L:L,'1-13'!F:F,B8,'1-13'!C:C,"3月")</f>
        <v>180379</v>
      </c>
      <c r="H8" s="102">
        <f>SUMIFS('1-13'!L:L,'1-13'!F:F,B8,'1-13'!C:C,"4月")</f>
        <v>121819</v>
      </c>
      <c r="I8" s="102">
        <f>SUMIFS('1-13'!L:L,'1-13'!F:F,B8,'1-13'!C:C,"5月")</f>
        <v>0</v>
      </c>
      <c r="J8" s="102">
        <f>SUMIFS('1-13'!L:L,'1-13'!F:F,B8,'1-13'!C:C,"6月")</f>
        <v>0</v>
      </c>
      <c r="K8" s="102">
        <f>SUMIFS('1-13'!L:L,'1-13'!F:F,B8,'1-13'!C:C,"7月")</f>
        <v>0</v>
      </c>
      <c r="L8" s="102">
        <f>SUMIFS('1-13'!L:L,'1-13'!F:F,B8,'1-13'!C:C,"8月")</f>
        <v>0</v>
      </c>
      <c r="M8" s="102">
        <f>SUMIFS('1-13'!L:L,'1-13'!F:F,B8,'1-13'!C:C,"9月")</f>
        <v>0</v>
      </c>
      <c r="N8" s="99">
        <f>SUMIFS('1-13'!L:L,'1-13'!F:F,B8,'1-13'!C:C,"10月")</f>
        <v>0</v>
      </c>
      <c r="O8" s="102">
        <f>SUMIFS('1-13'!L:L,'1-13'!F:F,B8,'1-13'!C:C,"11月")</f>
        <v>0</v>
      </c>
      <c r="P8" s="102">
        <f>SUMIFS('1-13'!L:L,'1-13'!F:F,B8,'1-13'!C:C,"12月")</f>
        <v>0</v>
      </c>
      <c r="Q8" s="100"/>
    </row>
    <row r="9" spans="1:18" s="90" customFormat="1" ht="15" customHeight="1">
      <c r="A9" s="101">
        <v>7</v>
      </c>
      <c r="B9" s="101" t="s">
        <v>340</v>
      </c>
      <c r="C9" s="97">
        <f t="shared" si="0"/>
        <v>222730</v>
      </c>
      <c r="D9" s="17"/>
      <c r="E9" s="102">
        <f>SUMIFS('1-13'!L:L,'1-13'!F:F,B9,'1-13'!C:C,"1月")</f>
        <v>51080</v>
      </c>
      <c r="F9" s="102">
        <f>SUMIFS('1-13'!L:L,'1-13'!F:F,B9,'1-13'!C:C,"2月")</f>
        <v>24140</v>
      </c>
      <c r="G9" s="102">
        <f>SUMIFS('1-13'!L:L,'1-13'!F:F,B9,'1-13'!C:C,"3月")</f>
        <v>75430</v>
      </c>
      <c r="H9" s="102">
        <f>SUMIFS('1-13'!L:L,'1-13'!F:F,B9,'1-13'!C:C,"4月")</f>
        <v>72080</v>
      </c>
      <c r="I9" s="102">
        <f>SUMIFS('1-13'!L:L,'1-13'!F:F,B9,'1-13'!C:C,"5月")</f>
        <v>0</v>
      </c>
      <c r="J9" s="102">
        <f>SUMIFS('1-13'!L:L,'1-13'!F:F,B9,'1-13'!C:C,"6月")</f>
        <v>0</v>
      </c>
      <c r="K9" s="102">
        <f>SUMIFS('1-13'!L:L,'1-13'!F:F,B9,'1-13'!C:C,"7月")</f>
        <v>0</v>
      </c>
      <c r="L9" s="102">
        <f>SUMIFS('1-13'!L:L,'1-13'!F:F,B9,'1-13'!C:C,"8月")</f>
        <v>0</v>
      </c>
      <c r="M9" s="102">
        <f>SUMIFS('1-13'!L:L,'1-13'!F:F,B9,'1-13'!C:C,"9月")</f>
        <v>0</v>
      </c>
      <c r="N9" s="99">
        <f>SUMIFS('1-13'!L:L,'1-13'!F:F,B9,'1-13'!C:C,"10月")</f>
        <v>0</v>
      </c>
      <c r="O9" s="102">
        <f>SUMIFS('1-13'!L:L,'1-13'!F:F,B9,'1-13'!C:C,"11月")</f>
        <v>0</v>
      </c>
      <c r="P9" s="102">
        <f>SUMIFS('1-13'!L:L,'1-13'!F:F,B9,'1-13'!C:C,"12月")</f>
        <v>0</v>
      </c>
      <c r="Q9" s="100"/>
    </row>
    <row r="10" spans="1:18" s="90" customFormat="1" ht="15" customHeight="1">
      <c r="A10" s="101">
        <v>5</v>
      </c>
      <c r="B10" s="104" t="s">
        <v>306</v>
      </c>
      <c r="C10" s="97">
        <f t="shared" si="0"/>
        <v>203766</v>
      </c>
      <c r="D10" s="17"/>
      <c r="E10" s="102">
        <f>SUMIFS('1-13'!L:L,'1-13'!F:F,B10,'1-13'!C:C,"1月")</f>
        <v>59315</v>
      </c>
      <c r="F10" s="102">
        <f>SUMIFS('1-13'!L:L,'1-13'!F:F,B10,'1-13'!C:C,"2月")</f>
        <v>34043</v>
      </c>
      <c r="G10" s="102">
        <f>SUMIFS('1-13'!L:L,'1-13'!F:F,B10,'1-13'!C:C,"3月")</f>
        <v>29556</v>
      </c>
      <c r="H10" s="102">
        <f>SUMIFS('1-13'!L:L,'1-13'!F:F,B10,'1-13'!C:C,"4月")</f>
        <v>80852</v>
      </c>
      <c r="I10" s="102">
        <f>SUMIFS('1-13'!L:L,'1-13'!F:F,B10,'1-13'!C:C,"5月")</f>
        <v>0</v>
      </c>
      <c r="J10" s="102">
        <f>SUMIFS('1-13'!L:L,'1-13'!F:F,B10,'1-13'!C:C,"6月")</f>
        <v>0</v>
      </c>
      <c r="K10" s="102">
        <f>SUMIFS('1-13'!L:L,'1-13'!F:F,B10,'1-13'!C:C,"7月")</f>
        <v>0</v>
      </c>
      <c r="L10" s="102">
        <f>SUMIFS('1-13'!L:L,'1-13'!F:F,B10,'1-13'!C:C,"8月")</f>
        <v>0</v>
      </c>
      <c r="M10" s="102">
        <f>SUMIFS('1-13'!L:L,'1-13'!F:F,B10,'1-13'!C:C,"9月")</f>
        <v>0</v>
      </c>
      <c r="N10" s="99">
        <f>SUMIFS('1-13'!L:L,'1-13'!F:F,B10,'1-13'!C:C,"10月")</f>
        <v>0</v>
      </c>
      <c r="O10" s="102">
        <f>SUMIFS('1-13'!L:L,'1-13'!F:F,B10,'1-13'!C:C,"11月")</f>
        <v>0</v>
      </c>
      <c r="P10" s="102">
        <f>SUMIFS('1-13'!L:L,'1-13'!F:F,B10,'1-13'!C:C,"12月")</f>
        <v>0</v>
      </c>
      <c r="Q10" s="100"/>
    </row>
    <row r="11" spans="1:18" s="90" customFormat="1" ht="15" customHeight="1">
      <c r="A11" s="101">
        <v>1</v>
      </c>
      <c r="B11" s="101" t="s">
        <v>49</v>
      </c>
      <c r="C11" s="97">
        <f t="shared" si="0"/>
        <v>166800</v>
      </c>
      <c r="D11" s="17" t="s">
        <v>84</v>
      </c>
      <c r="E11" s="102">
        <f>SUMIFS('1-13'!L:L,'1-13'!F:F,B11,'1-13'!C:C,"1月")</f>
        <v>125800</v>
      </c>
      <c r="F11" s="102">
        <f>SUMIFS('1-13'!L:L,'1-13'!F:F,B11,'1-13'!C:C,"2月")</f>
        <v>41000</v>
      </c>
      <c r="G11" s="102">
        <f>SUMIFS('1-13'!L:L,'1-13'!F:F,B11,'1-13'!C:C,"3月")</f>
        <v>0</v>
      </c>
      <c r="H11" s="102">
        <f>SUMIFS('1-13'!L:L,'1-13'!F:F,B11,'1-13'!C:C,"4月")</f>
        <v>0</v>
      </c>
      <c r="I11" s="102">
        <f>SUMIFS('1-13'!L:L,'1-13'!F:F,B11,'1-13'!C:C,"5月")</f>
        <v>0</v>
      </c>
      <c r="J11" s="102">
        <f>SUMIFS('1-13'!L:L,'1-13'!F:F,B11,'1-13'!C:C,"6月")</f>
        <v>0</v>
      </c>
      <c r="K11" s="102">
        <f>SUMIFS('1-13'!L:L,'1-13'!F:F,B11,'1-13'!C:C,"7月")</f>
        <v>0</v>
      </c>
      <c r="L11" s="102">
        <f>SUMIFS('1-13'!L:L,'1-13'!F:F,B11,'1-13'!C:C,"8月")</f>
        <v>0</v>
      </c>
      <c r="M11" s="102">
        <f>SUMIFS('1-13'!L:L,'1-13'!F:F,B11,'1-13'!C:C,"9月")</f>
        <v>0</v>
      </c>
      <c r="N11" s="99">
        <f>SUMIFS('1-13'!L:L,'1-13'!F:F,B11,'1-13'!C:C,"10月")</f>
        <v>0</v>
      </c>
      <c r="O11" s="102">
        <f>SUMIFS('1-13'!L:L,'1-13'!F:F,B11,'1-13'!C:C,"11月")</f>
        <v>0</v>
      </c>
      <c r="P11" s="102">
        <f>SUMIFS('1-13'!L:L,'1-13'!F:F,B11,'1-13'!C:C,"12月")</f>
        <v>0</v>
      </c>
      <c r="Q11" s="100"/>
    </row>
    <row r="12" spans="1:18" s="90" customFormat="1" ht="15" customHeight="1">
      <c r="A12" s="101">
        <v>6</v>
      </c>
      <c r="B12" s="101" t="s">
        <v>44</v>
      </c>
      <c r="C12" s="97">
        <f t="shared" si="0"/>
        <v>158832.79999999999</v>
      </c>
      <c r="D12" s="17" t="s">
        <v>78</v>
      </c>
      <c r="E12" s="102">
        <f>SUMIFS('1-13'!L:L,'1-13'!F:F,B12,'1-13'!C:C,"1月")</f>
        <v>40457.599999999999</v>
      </c>
      <c r="F12" s="102">
        <f>SUMIFS('1-13'!L:L,'1-13'!F:F,B12,'1-13'!C:C,"2月")</f>
        <v>40962.1</v>
      </c>
      <c r="G12" s="102">
        <f>SUMIFS('1-13'!L:L,'1-13'!F:F,B12,'1-13'!C:C,"3月")</f>
        <v>53278.2</v>
      </c>
      <c r="H12" s="102">
        <f>SUMIFS('1-13'!L:L,'1-13'!F:F,B12,'1-13'!C:C,"4月")</f>
        <v>24134.9</v>
      </c>
      <c r="I12" s="102">
        <f>SUMIFS('1-13'!L:L,'1-13'!F:F,B12,'1-13'!C:C,"5月")</f>
        <v>0</v>
      </c>
      <c r="J12" s="102">
        <f>SUMIFS('1-13'!L:L,'1-13'!F:F,B12,'1-13'!C:C,"6月")</f>
        <v>0</v>
      </c>
      <c r="K12" s="102">
        <f>SUMIFS('1-13'!L:L,'1-13'!F:F,B12,'1-13'!C:C,"7月")</f>
        <v>0</v>
      </c>
      <c r="L12" s="102">
        <f>SUMIFS('1-13'!L:L,'1-13'!F:F,B12,'1-13'!C:C,"8月")</f>
        <v>0</v>
      </c>
      <c r="M12" s="102">
        <f>SUMIFS('1-13'!L:L,'1-13'!F:F,B12,'1-13'!C:C,"9月")</f>
        <v>0</v>
      </c>
      <c r="N12" s="99">
        <f>SUMIFS('1-13'!L:L,'1-13'!F:F,B12,'1-13'!C:C,"10月")</f>
        <v>0</v>
      </c>
      <c r="O12" s="102">
        <f>SUMIFS('1-13'!L:L,'1-13'!F:F,B12,'1-13'!C:C,"11月")</f>
        <v>0</v>
      </c>
      <c r="P12" s="102">
        <f>SUMIFS('1-13'!L:L,'1-13'!F:F,B12,'1-13'!C:C,"12月")</f>
        <v>0</v>
      </c>
      <c r="Q12" s="107"/>
    </row>
    <row r="13" spans="1:18" s="90" customFormat="1" ht="15" customHeight="1">
      <c r="A13" s="101">
        <v>37</v>
      </c>
      <c r="B13" s="101" t="s">
        <v>266</v>
      </c>
      <c r="C13" s="97">
        <f t="shared" si="0"/>
        <v>141471</v>
      </c>
      <c r="D13" s="105" t="s">
        <v>68</v>
      </c>
      <c r="E13" s="102">
        <f>SUMIFS('1-13'!L:L,'1-13'!F:F,B13,'1-13'!C:C,"1月")</f>
        <v>10841</v>
      </c>
      <c r="F13" s="102">
        <f>SUMIFS('1-13'!L:L,'1-13'!F:F,B13,'1-13'!C:C,"2月")</f>
        <v>0</v>
      </c>
      <c r="G13" s="102">
        <f>SUMIFS('1-13'!L:L,'1-13'!F:F,B13,'1-13'!C:C,"3月")</f>
        <v>104372</v>
      </c>
      <c r="H13" s="102">
        <f>SUMIFS('1-13'!L:L,'1-13'!F:F,B13,'1-13'!C:C,"4月")</f>
        <v>26258</v>
      </c>
      <c r="I13" s="102">
        <f>SUMIFS('1-13'!L:L,'1-13'!F:F,B13,'1-13'!C:C,"5月")</f>
        <v>0</v>
      </c>
      <c r="J13" s="102">
        <f>SUMIFS('1-13'!L:L,'1-13'!F:F,B13,'1-13'!C:C,"6月")</f>
        <v>0</v>
      </c>
      <c r="K13" s="102">
        <f>SUMIFS('1-13'!L:L,'1-13'!F:F,B13,'1-13'!C:C,"7月")</f>
        <v>0</v>
      </c>
      <c r="L13" s="102">
        <f>SUMIFS('1-13'!L:L,'1-13'!F:F,B13,'1-13'!C:C,"8月")</f>
        <v>0</v>
      </c>
      <c r="M13" s="102">
        <f>SUMIFS('1-13'!L:L,'1-13'!F:F,B13,'1-13'!C:C,"9月")</f>
        <v>0</v>
      </c>
      <c r="N13" s="99">
        <f>SUMIFS('1-13'!L:L,'1-13'!F:F,B13,'1-13'!C:C,"10月")</f>
        <v>0</v>
      </c>
      <c r="O13" s="102">
        <f>SUMIFS('1-13'!L:L,'1-13'!F:F,B13,'1-13'!C:C,"11月")</f>
        <v>0</v>
      </c>
      <c r="P13" s="102">
        <f>SUMIFS('1-13'!L:L,'1-13'!F:F,B13,'1-13'!C:C,"12月")</f>
        <v>0</v>
      </c>
      <c r="Q13" s="100"/>
    </row>
    <row r="14" spans="1:18" s="90" customFormat="1" ht="15" customHeight="1">
      <c r="A14" s="101">
        <v>15</v>
      </c>
      <c r="B14" s="101" t="s">
        <v>345</v>
      </c>
      <c r="C14" s="97">
        <f t="shared" si="0"/>
        <v>117520</v>
      </c>
      <c r="D14" s="105" t="s">
        <v>89</v>
      </c>
      <c r="E14" s="102">
        <f>SUMIFS('1-13'!L:L,'1-13'!F:F,B14,'1-13'!C:C,"1月")</f>
        <v>24062</v>
      </c>
      <c r="F14" s="102">
        <f>SUMIFS('1-13'!L:L,'1-13'!F:F,B14,'1-13'!C:C,"2月")</f>
        <v>3336</v>
      </c>
      <c r="G14" s="102">
        <f>SUMIFS('1-13'!L:L,'1-13'!F:F,B14,'1-13'!C:C,"3月")</f>
        <v>86506</v>
      </c>
      <c r="H14" s="102">
        <f>SUMIFS('1-13'!L:L,'1-13'!F:F,B14,'1-13'!C:C,"4月")</f>
        <v>3616</v>
      </c>
      <c r="I14" s="102">
        <f>SUMIFS('1-13'!L:L,'1-13'!F:F,B14,'1-13'!C:C,"5月")</f>
        <v>0</v>
      </c>
      <c r="J14" s="102">
        <f>SUMIFS('1-13'!L:L,'1-13'!F:F,B14,'1-13'!C:C,"6月")</f>
        <v>0</v>
      </c>
      <c r="K14" s="102">
        <f>SUMIFS('1-13'!L:L,'1-13'!F:F,B14,'1-13'!C:C,"7月")</f>
        <v>0</v>
      </c>
      <c r="L14" s="102">
        <f>SUMIFS('1-13'!L:L,'1-13'!F:F,B14,'1-13'!C:C,"8月")</f>
        <v>0</v>
      </c>
      <c r="M14" s="102">
        <f>SUMIFS('1-13'!L:L,'1-13'!F:F,B14,'1-13'!C:C,"9月")</f>
        <v>0</v>
      </c>
      <c r="N14" s="99">
        <f>SUMIFS('1-13'!L:L,'1-13'!F:F,B14,'1-13'!C:C,"10月")</f>
        <v>0</v>
      </c>
      <c r="O14" s="102">
        <f>SUMIFS('1-13'!L:L,'1-13'!F:F,B14,'1-13'!C:C,"11月")</f>
        <v>0</v>
      </c>
      <c r="P14" s="102">
        <f>SUMIFS('1-13'!L:L,'1-13'!F:F,B14,'1-13'!C:C,"12月")</f>
        <v>0</v>
      </c>
      <c r="Q14" s="100"/>
    </row>
    <row r="15" spans="1:18" s="90" customFormat="1" ht="15" customHeight="1">
      <c r="A15" s="101">
        <v>96</v>
      </c>
      <c r="B15" s="104" t="s">
        <v>328</v>
      </c>
      <c r="C15" s="97">
        <f t="shared" si="0"/>
        <v>106125</v>
      </c>
      <c r="D15" s="17"/>
      <c r="E15" s="102">
        <f>SUMIFS('1-13'!L:L,'1-13'!F:F,B15,'1-13'!C:C,"1月")</f>
        <v>0</v>
      </c>
      <c r="F15" s="102">
        <f>SUMIFS('1-13'!L:L,'1-13'!F:F,B15,'1-13'!C:C,"2月")</f>
        <v>0</v>
      </c>
      <c r="G15" s="102">
        <f>SUMIFS('1-13'!L:L,'1-13'!F:F,B15,'1-13'!C:C,"3月")</f>
        <v>103290</v>
      </c>
      <c r="H15" s="102">
        <f>SUMIFS('1-13'!L:L,'1-13'!F:F,B15,'1-13'!C:C,"4月")</f>
        <v>2835</v>
      </c>
      <c r="I15" s="102">
        <f>SUMIFS('1-13'!L:L,'1-13'!F:F,B15,'1-13'!C:C,"5月")</f>
        <v>0</v>
      </c>
      <c r="J15" s="102">
        <f>SUMIFS('1-13'!L:L,'1-13'!F:F,B15,'1-13'!C:C,"6月")</f>
        <v>0</v>
      </c>
      <c r="K15" s="102">
        <f>SUMIFS('1-13'!L:L,'1-13'!F:F,B15,'1-13'!C:C,"7月")</f>
        <v>0</v>
      </c>
      <c r="L15" s="102">
        <f>SUMIFS('1-13'!L:L,'1-13'!F:F,B15,'1-13'!C:C,"8月")</f>
        <v>0</v>
      </c>
      <c r="M15" s="102">
        <f>SUMIFS('1-13'!L:L,'1-13'!F:F,B15,'1-13'!C:C,"9月")</f>
        <v>0</v>
      </c>
      <c r="N15" s="99">
        <f>SUMIFS('1-13'!L:L,'1-13'!F:F,B15,'1-13'!C:C,"10月")</f>
        <v>0</v>
      </c>
      <c r="O15" s="102">
        <f>SUMIFS('1-13'!L:L,'1-13'!F:F,B15,'1-13'!C:C,"11月")</f>
        <v>0</v>
      </c>
      <c r="P15" s="102">
        <f>SUMIFS('1-13'!L:L,'1-13'!F:F,B15,'1-13'!C:C,"12月")</f>
        <v>0</v>
      </c>
      <c r="Q15" s="100"/>
    </row>
    <row r="16" spans="1:18" s="90" customFormat="1" ht="15" customHeight="1">
      <c r="A16" s="101">
        <v>175</v>
      </c>
      <c r="B16" s="101" t="s">
        <v>3619</v>
      </c>
      <c r="C16" s="97">
        <f t="shared" si="0"/>
        <v>103100</v>
      </c>
      <c r="D16" s="105"/>
      <c r="E16" s="102">
        <f>SUMIFS('1-13'!L:L,'1-13'!F:F,B16,'1-13'!C:C,"1月")</f>
        <v>0</v>
      </c>
      <c r="F16" s="102">
        <f>SUMIFS('1-13'!L:L,'1-13'!F:F,B16,'1-13'!C:C,"2月")</f>
        <v>0</v>
      </c>
      <c r="G16" s="102">
        <f>SUMIFS('1-13'!L:L,'1-13'!F:F,B16,'1-13'!C:C,"3月")</f>
        <v>103100</v>
      </c>
      <c r="H16" s="102">
        <f>SUMIFS('1-13'!L:L,'1-13'!F:F,B16,'1-13'!C:C,"4月")</f>
        <v>0</v>
      </c>
      <c r="I16" s="102">
        <f>SUMIFS('1-13'!L:L,'1-13'!F:F,B16,'1-13'!C:C,"5月")</f>
        <v>0</v>
      </c>
      <c r="J16" s="102">
        <f>SUMIFS('1-13'!L:L,'1-13'!F:F,B16,'1-13'!C:C,"6月")</f>
        <v>0</v>
      </c>
      <c r="K16" s="102">
        <f>SUMIFS('1-13'!L:L,'1-13'!F:F,B16,'1-13'!C:C,"7月")</f>
        <v>0</v>
      </c>
      <c r="L16" s="102">
        <f>SUMIFS('1-13'!L:L,'1-13'!F:F,B16,'1-13'!C:C,"8月")</f>
        <v>0</v>
      </c>
      <c r="M16" s="102">
        <f>SUMIFS('1-13'!L:L,'1-13'!F:F,B16,'1-13'!C:C,"9月")</f>
        <v>0</v>
      </c>
      <c r="N16" s="99">
        <f>SUMIFS('1-13'!L:L,'1-13'!F:F,B16,'1-13'!C:C,"10月")</f>
        <v>0</v>
      </c>
      <c r="O16" s="102">
        <f>SUMIFS('1-13'!L:L,'1-13'!F:F,B16,'1-13'!C:C,"11月")</f>
        <v>0</v>
      </c>
      <c r="P16" s="102">
        <f>SUMIFS('1-13'!L:L,'1-13'!F:F,B16,'1-13'!C:C,"12月")</f>
        <v>0</v>
      </c>
      <c r="Q16" s="108"/>
      <c r="R16" s="83"/>
    </row>
    <row r="17" spans="1:18" s="90" customFormat="1" ht="15" customHeight="1">
      <c r="A17" s="101">
        <v>4</v>
      </c>
      <c r="B17" s="101" t="s">
        <v>1710</v>
      </c>
      <c r="C17" s="97">
        <f t="shared" si="0"/>
        <v>100000</v>
      </c>
      <c r="D17" s="17"/>
      <c r="E17" s="102">
        <f>SUMIFS('1-13'!L:L,'1-13'!F:F,B17,'1-13'!C:C,"1月")</f>
        <v>100000</v>
      </c>
      <c r="F17" s="102">
        <f>SUMIFS('1-13'!L:L,'1-13'!F:F,B17,'1-13'!C:C,"2月")</f>
        <v>0</v>
      </c>
      <c r="G17" s="102">
        <f>SUMIFS('1-13'!L:L,'1-13'!F:F,B17,'1-13'!C:C,"3月")</f>
        <v>0</v>
      </c>
      <c r="H17" s="102">
        <f>SUMIFS('1-13'!L:L,'1-13'!F:F,B17,'1-13'!C:C,"4月")</f>
        <v>0</v>
      </c>
      <c r="I17" s="102">
        <f>SUMIFS('1-13'!L:L,'1-13'!F:F,B17,'1-13'!C:C,"5月")</f>
        <v>0</v>
      </c>
      <c r="J17" s="102">
        <f>SUMIFS('1-13'!L:L,'1-13'!F:F,B17,'1-13'!C:C,"6月")</f>
        <v>0</v>
      </c>
      <c r="K17" s="102">
        <f>SUMIFS('1-13'!L:L,'1-13'!F:F,B17,'1-13'!C:C,"7月")</f>
        <v>0</v>
      </c>
      <c r="L17" s="102">
        <f>SUMIFS('1-13'!L:L,'1-13'!F:F,B17,'1-13'!C:C,"8月")</f>
        <v>0</v>
      </c>
      <c r="M17" s="102">
        <f>SUMIFS('1-13'!L:L,'1-13'!F:F,B17,'1-13'!C:C,"9月")</f>
        <v>0</v>
      </c>
      <c r="N17" s="99">
        <f>SUMIFS('1-13'!L:L,'1-13'!F:F,B17,'1-13'!C:C,"10月")</f>
        <v>0</v>
      </c>
      <c r="O17" s="102">
        <f>SUMIFS('1-13'!L:L,'1-13'!F:F,B17,'1-13'!C:C,"11月")</f>
        <v>0</v>
      </c>
      <c r="P17" s="102">
        <f>SUMIFS('1-13'!L:L,'1-13'!F:F,B17,'1-13'!C:C,"12月")</f>
        <v>0</v>
      </c>
      <c r="Q17" s="108"/>
      <c r="R17" s="83"/>
    </row>
    <row r="18" spans="1:18" s="90" customFormat="1" ht="15" customHeight="1">
      <c r="A18" s="101">
        <v>18</v>
      </c>
      <c r="B18" s="101" t="s">
        <v>51</v>
      </c>
      <c r="C18" s="97">
        <f t="shared" si="0"/>
        <v>82629</v>
      </c>
      <c r="D18" s="17" t="s">
        <v>92</v>
      </c>
      <c r="E18" s="102">
        <f>SUMIFS('1-13'!L:L,'1-13'!F:F,B18,'1-13'!C:C,"1月")</f>
        <v>20419</v>
      </c>
      <c r="F18" s="102">
        <f>SUMIFS('1-13'!L:L,'1-13'!F:F,B18,'1-13'!C:C,"2月")</f>
        <v>0</v>
      </c>
      <c r="G18" s="102">
        <f>SUMIFS('1-13'!L:L,'1-13'!F:F,B18,'1-13'!C:C,"3月")</f>
        <v>33775</v>
      </c>
      <c r="H18" s="102">
        <f>SUMIFS('1-13'!L:L,'1-13'!F:F,B18,'1-13'!C:C,"4月")</f>
        <v>28435</v>
      </c>
      <c r="I18" s="102">
        <f>SUMIFS('1-13'!L:L,'1-13'!F:F,B18,'1-13'!C:C,"5月")</f>
        <v>0</v>
      </c>
      <c r="J18" s="102">
        <f>SUMIFS('1-13'!L:L,'1-13'!F:F,B18,'1-13'!C:C,"6月")</f>
        <v>0</v>
      </c>
      <c r="K18" s="102">
        <f>SUMIFS('1-13'!L:L,'1-13'!F:F,B18,'1-13'!C:C,"7月")</f>
        <v>0</v>
      </c>
      <c r="L18" s="102">
        <f>SUMIFS('1-13'!L:L,'1-13'!F:F,B18,'1-13'!C:C,"8月")</f>
        <v>0</v>
      </c>
      <c r="M18" s="102">
        <f>SUMIFS('1-13'!L:L,'1-13'!F:F,B18,'1-13'!C:C,"9月")</f>
        <v>0</v>
      </c>
      <c r="N18" s="99">
        <f>SUMIFS('1-13'!L:L,'1-13'!F:F,B18,'1-13'!C:C,"10月")</f>
        <v>0</v>
      </c>
      <c r="O18" s="102">
        <f>SUMIFS('1-13'!L:L,'1-13'!F:F,B18,'1-13'!C:C,"11月")</f>
        <v>0</v>
      </c>
      <c r="P18" s="102">
        <f>SUMIFS('1-13'!L:L,'1-13'!F:F,B18,'1-13'!C:C,"12月")</f>
        <v>0</v>
      </c>
      <c r="Q18" s="107"/>
    </row>
    <row r="19" spans="1:18" s="90" customFormat="1" ht="15" customHeight="1">
      <c r="A19" s="101">
        <v>66</v>
      </c>
      <c r="B19" s="101" t="s">
        <v>278</v>
      </c>
      <c r="C19" s="97">
        <f t="shared" si="0"/>
        <v>78289</v>
      </c>
      <c r="D19" s="17" t="s">
        <v>74</v>
      </c>
      <c r="E19" s="102">
        <f>SUMIFS('1-13'!L:L,'1-13'!F:F,B19,'1-13'!C:C,"1月")</f>
        <v>0</v>
      </c>
      <c r="F19" s="102">
        <f>SUMIFS('1-13'!L:L,'1-13'!F:F,B19,'1-13'!C:C,"2月")</f>
        <v>0</v>
      </c>
      <c r="G19" s="102">
        <f>SUMIFS('1-13'!L:L,'1-13'!F:F,B19,'1-13'!C:C,"3月")</f>
        <v>52791</v>
      </c>
      <c r="H19" s="102">
        <f>SUMIFS('1-13'!L:L,'1-13'!F:F,B19,'1-13'!C:C,"4月")</f>
        <v>25498</v>
      </c>
      <c r="I19" s="102">
        <f>SUMIFS('1-13'!L:L,'1-13'!F:F,B19,'1-13'!C:C,"5月")</f>
        <v>0</v>
      </c>
      <c r="J19" s="102">
        <f>SUMIFS('1-13'!L:L,'1-13'!F:F,B19,'1-13'!C:C,"6月")</f>
        <v>0</v>
      </c>
      <c r="K19" s="102">
        <f>SUMIFS('1-13'!L:L,'1-13'!F:F,B19,'1-13'!C:C,"7月")</f>
        <v>0</v>
      </c>
      <c r="L19" s="102">
        <f>SUMIFS('1-13'!L:L,'1-13'!F:F,B19,'1-13'!C:C,"8月")</f>
        <v>0</v>
      </c>
      <c r="M19" s="102">
        <f>SUMIFS('1-13'!L:L,'1-13'!F:F,B19,'1-13'!C:C,"9月")</f>
        <v>0</v>
      </c>
      <c r="N19" s="99">
        <f>SUMIFS('1-13'!L:L,'1-13'!F:F,B19,'1-13'!C:C,"10月")</f>
        <v>0</v>
      </c>
      <c r="O19" s="102">
        <f>SUMIFS('1-13'!L:L,'1-13'!F:F,B19,'1-13'!C:C,"11月")</f>
        <v>0</v>
      </c>
      <c r="P19" s="102">
        <f>SUMIFS('1-13'!L:L,'1-13'!F:F,B19,'1-13'!C:C,"12月")</f>
        <v>0</v>
      </c>
      <c r="Q19" s="100"/>
    </row>
    <row r="20" spans="1:18" s="90" customFormat="1" ht="15" customHeight="1">
      <c r="A20" s="101">
        <v>13</v>
      </c>
      <c r="B20" s="101" t="s">
        <v>365</v>
      </c>
      <c r="C20" s="97">
        <f t="shared" si="0"/>
        <v>73210</v>
      </c>
      <c r="D20" s="17" t="s">
        <v>108</v>
      </c>
      <c r="E20" s="102">
        <f>SUMIFS('1-13'!L:L,'1-13'!F:F,B20,'1-13'!C:C,"1月")</f>
        <v>25893</v>
      </c>
      <c r="F20" s="102">
        <f>SUMIFS('1-13'!L:L,'1-13'!F:F,B20,'1-13'!C:C,"2月")</f>
        <v>9679</v>
      </c>
      <c r="G20" s="102">
        <f>SUMIFS('1-13'!L:L,'1-13'!F:F,B20,'1-13'!C:C,"3月")</f>
        <v>30942</v>
      </c>
      <c r="H20" s="102">
        <f>SUMIFS('1-13'!L:L,'1-13'!F:F,B20,'1-13'!C:C,"4月")</f>
        <v>6696</v>
      </c>
      <c r="I20" s="102">
        <f>SUMIFS('1-13'!L:L,'1-13'!F:F,B20,'1-13'!C:C,"5月")</f>
        <v>0</v>
      </c>
      <c r="J20" s="102">
        <f>SUMIFS('1-13'!L:L,'1-13'!F:F,B20,'1-13'!C:C,"6月")</f>
        <v>0</v>
      </c>
      <c r="K20" s="102">
        <f>SUMIFS('1-13'!L:L,'1-13'!F:F,B20,'1-13'!C:C,"7月")</f>
        <v>0</v>
      </c>
      <c r="L20" s="102">
        <f>SUMIFS('1-13'!L:L,'1-13'!F:F,B20,'1-13'!C:C,"8月")</f>
        <v>0</v>
      </c>
      <c r="M20" s="102">
        <f>SUMIFS('1-13'!L:L,'1-13'!F:F,B20,'1-13'!C:C,"9月")</f>
        <v>0</v>
      </c>
      <c r="N20" s="99">
        <f>SUMIFS('1-13'!L:L,'1-13'!F:F,B20,'1-13'!C:C,"10月")</f>
        <v>0</v>
      </c>
      <c r="O20" s="102">
        <f>SUMIFS('1-13'!L:L,'1-13'!F:F,B20,'1-13'!C:C,"11月")</f>
        <v>0</v>
      </c>
      <c r="P20" s="102">
        <f>SUMIFS('1-13'!L:L,'1-13'!F:F,B20,'1-13'!C:C,"12月")</f>
        <v>0</v>
      </c>
      <c r="Q20" s="100"/>
    </row>
    <row r="21" spans="1:18" s="90" customFormat="1" ht="15" customHeight="1">
      <c r="A21" s="101">
        <v>8</v>
      </c>
      <c r="B21" s="101" t="s">
        <v>1704</v>
      </c>
      <c r="C21" s="97">
        <f t="shared" si="0"/>
        <v>72000</v>
      </c>
      <c r="D21" s="17"/>
      <c r="E21" s="102">
        <f>SUMIFS('1-13'!L:L,'1-13'!F:F,B21,'1-13'!C:C,"1月")</f>
        <v>72000</v>
      </c>
      <c r="F21" s="102">
        <f>SUMIFS('1-13'!L:L,'1-13'!F:F,B21,'1-13'!C:C,"2月")</f>
        <v>0</v>
      </c>
      <c r="G21" s="102">
        <f>SUMIFS('1-13'!L:L,'1-13'!F:F,B21,'1-13'!C:C,"3月")</f>
        <v>0</v>
      </c>
      <c r="H21" s="102">
        <f>SUMIFS('1-13'!L:L,'1-13'!F:F,B21,'1-13'!C:C,"4月")</f>
        <v>0</v>
      </c>
      <c r="I21" s="102">
        <f>SUMIFS('1-13'!L:L,'1-13'!F:F,B21,'1-13'!C:C,"5月")</f>
        <v>0</v>
      </c>
      <c r="J21" s="102">
        <f>SUMIFS('1-13'!L:L,'1-13'!F:F,B21,'1-13'!C:C,"6月")</f>
        <v>0</v>
      </c>
      <c r="K21" s="102">
        <f>SUMIFS('1-13'!L:L,'1-13'!F:F,B21,'1-13'!C:C,"7月")</f>
        <v>0</v>
      </c>
      <c r="L21" s="102">
        <f>SUMIFS('1-13'!L:L,'1-13'!F:F,B21,'1-13'!C:C,"8月")</f>
        <v>0</v>
      </c>
      <c r="M21" s="102">
        <f>SUMIFS('1-13'!L:L,'1-13'!F:F,B21,'1-13'!C:C,"9月")</f>
        <v>0</v>
      </c>
      <c r="N21" s="99">
        <f>SUMIFS('1-13'!L:L,'1-13'!F:F,B21,'1-13'!C:C,"10月")</f>
        <v>0</v>
      </c>
      <c r="O21" s="102">
        <f>SUMIFS('1-13'!L:L,'1-13'!F:F,B21,'1-13'!C:C,"11月")</f>
        <v>0</v>
      </c>
      <c r="P21" s="102">
        <f>SUMIFS('1-13'!L:L,'1-13'!F:F,B21,'1-13'!C:C,"12月")</f>
        <v>0</v>
      </c>
      <c r="Q21" s="108"/>
      <c r="R21" s="83"/>
    </row>
    <row r="22" spans="1:18" s="90" customFormat="1" ht="15" customHeight="1">
      <c r="A22" s="101">
        <v>9</v>
      </c>
      <c r="B22" s="104" t="s">
        <v>363</v>
      </c>
      <c r="C22" s="97">
        <f t="shared" si="0"/>
        <v>65130</v>
      </c>
      <c r="D22" s="17"/>
      <c r="E22" s="102">
        <f>SUMIFS('1-13'!L:L,'1-13'!F:F,B22,'1-13'!C:C,"1月")</f>
        <v>65130</v>
      </c>
      <c r="F22" s="102">
        <f>SUMIFS('1-13'!L:L,'1-13'!F:F,B22,'1-13'!C:C,"2月")</f>
        <v>0</v>
      </c>
      <c r="G22" s="102">
        <f>SUMIFS('1-13'!L:L,'1-13'!F:F,B22,'1-13'!C:C,"3月")</f>
        <v>0</v>
      </c>
      <c r="H22" s="102">
        <f>SUMIFS('1-13'!L:L,'1-13'!F:F,B22,'1-13'!C:C,"4月")</f>
        <v>0</v>
      </c>
      <c r="I22" s="102">
        <f>SUMIFS('1-13'!L:L,'1-13'!F:F,B22,'1-13'!C:C,"5月")</f>
        <v>0</v>
      </c>
      <c r="J22" s="102">
        <f>SUMIFS('1-13'!L:L,'1-13'!F:F,B22,'1-13'!C:C,"6月")</f>
        <v>0</v>
      </c>
      <c r="K22" s="102">
        <f>SUMIFS('1-13'!L:L,'1-13'!F:F,B22,'1-13'!C:C,"7月")</f>
        <v>0</v>
      </c>
      <c r="L22" s="102">
        <f>SUMIFS('1-13'!L:L,'1-13'!F:F,B22,'1-13'!C:C,"8月")</f>
        <v>0</v>
      </c>
      <c r="M22" s="102">
        <f>SUMIFS('1-13'!L:L,'1-13'!F:F,B22,'1-13'!C:C,"9月")</f>
        <v>0</v>
      </c>
      <c r="N22" s="99">
        <f>SUMIFS('1-13'!L:L,'1-13'!F:F,B22,'1-13'!C:C,"10月")</f>
        <v>0</v>
      </c>
      <c r="O22" s="102">
        <f>SUMIFS('1-13'!L:L,'1-13'!F:F,B22,'1-13'!C:C,"11月")</f>
        <v>0</v>
      </c>
      <c r="P22" s="102">
        <f>SUMIFS('1-13'!L:L,'1-13'!F:F,B22,'1-13'!C:C,"12月")</f>
        <v>0</v>
      </c>
      <c r="Q22" s="100"/>
    </row>
    <row r="23" spans="1:18" s="90" customFormat="1" ht="15" customHeight="1">
      <c r="A23" s="101">
        <v>165</v>
      </c>
      <c r="B23" s="101" t="s">
        <v>115</v>
      </c>
      <c r="C23" s="97">
        <f t="shared" si="0"/>
        <v>60600</v>
      </c>
      <c r="D23" s="105" t="s">
        <v>122</v>
      </c>
      <c r="E23" s="102">
        <f>SUMIFS('1-13'!L:L,'1-13'!F:F,B23,'1-13'!C:C,"1月")</f>
        <v>0</v>
      </c>
      <c r="F23" s="102">
        <f>SUMIFS('1-13'!L:L,'1-13'!F:F,B23,'1-13'!C:C,"2月")</f>
        <v>0</v>
      </c>
      <c r="G23" s="102">
        <f>SUMIFS('1-13'!L:L,'1-13'!F:F,B23,'1-13'!C:C,"3月")</f>
        <v>31000</v>
      </c>
      <c r="H23" s="102">
        <f>SUMIFS('1-13'!L:L,'1-13'!F:F,B23,'1-13'!C:C,"4月")</f>
        <v>29600</v>
      </c>
      <c r="I23" s="102">
        <f>SUMIFS('1-13'!L:L,'1-13'!F:F,B23,'1-13'!C:C,"5月")</f>
        <v>0</v>
      </c>
      <c r="J23" s="102">
        <f>SUMIFS('1-13'!L:L,'1-13'!F:F,B23,'1-13'!C:C,"6月")</f>
        <v>0</v>
      </c>
      <c r="K23" s="102">
        <f>SUMIFS('1-13'!L:L,'1-13'!F:F,B23,'1-13'!C:C,"7月")</f>
        <v>0</v>
      </c>
      <c r="L23" s="102">
        <f>SUMIFS('1-13'!L:L,'1-13'!F:F,B23,'1-13'!C:C,"8月")</f>
        <v>0</v>
      </c>
      <c r="M23" s="102">
        <f>SUMIFS('1-13'!L:L,'1-13'!F:F,B23,'1-13'!C:C,"9月")</f>
        <v>0</v>
      </c>
      <c r="N23" s="99">
        <f>SUMIFS('1-13'!L:L,'1-13'!F:F,B23,'1-13'!C:C,"10月")</f>
        <v>0</v>
      </c>
      <c r="O23" s="102">
        <f>SUMIFS('1-13'!L:L,'1-13'!F:F,B23,'1-13'!C:C,"11月")</f>
        <v>0</v>
      </c>
      <c r="P23" s="102">
        <f>SUMIFS('1-13'!L:L,'1-13'!F:F,B23,'1-13'!C:C,"12月")</f>
        <v>0</v>
      </c>
      <c r="Q23" s="100"/>
    </row>
    <row r="24" spans="1:18" s="90" customFormat="1" ht="15" customHeight="1">
      <c r="A24" s="101">
        <v>25</v>
      </c>
      <c r="B24" s="101" t="s">
        <v>50</v>
      </c>
      <c r="C24" s="97">
        <f t="shared" si="0"/>
        <v>58340</v>
      </c>
      <c r="D24" s="17" t="s">
        <v>87</v>
      </c>
      <c r="E24" s="102">
        <f>SUMIFS('1-13'!L:L,'1-13'!F:F,B24,'1-13'!C:C,"1月")</f>
        <v>14680</v>
      </c>
      <c r="F24" s="102">
        <f>SUMIFS('1-13'!L:L,'1-13'!F:F,B24,'1-13'!C:C,"2月")</f>
        <v>0</v>
      </c>
      <c r="G24" s="102">
        <f>SUMIFS('1-13'!L:L,'1-13'!F:F,B24,'1-13'!C:C,"3月")</f>
        <v>42290</v>
      </c>
      <c r="H24" s="102">
        <f>SUMIFS('1-13'!L:L,'1-13'!F:F,B24,'1-13'!C:C,"4月")</f>
        <v>1370</v>
      </c>
      <c r="I24" s="102">
        <f>SUMIFS('1-13'!L:L,'1-13'!F:F,B24,'1-13'!C:C,"5月")</f>
        <v>0</v>
      </c>
      <c r="J24" s="102">
        <f>SUMIFS('1-13'!L:L,'1-13'!F:F,B24,'1-13'!C:C,"6月")</f>
        <v>0</v>
      </c>
      <c r="K24" s="102">
        <f>SUMIFS('1-13'!L:L,'1-13'!F:F,B24,'1-13'!C:C,"7月")</f>
        <v>0</v>
      </c>
      <c r="L24" s="102">
        <f>SUMIFS('1-13'!L:L,'1-13'!F:F,B24,'1-13'!C:C,"8月")</f>
        <v>0</v>
      </c>
      <c r="M24" s="102">
        <f>SUMIFS('1-13'!L:L,'1-13'!F:F,B24,'1-13'!C:C,"9月")</f>
        <v>0</v>
      </c>
      <c r="N24" s="99">
        <f>SUMIFS('1-13'!L:L,'1-13'!F:F,B24,'1-13'!C:C,"10月")</f>
        <v>0</v>
      </c>
      <c r="O24" s="102">
        <f>SUMIFS('1-13'!L:L,'1-13'!F:F,B24,'1-13'!C:C,"11月")</f>
        <v>0</v>
      </c>
      <c r="P24" s="102">
        <f>SUMIFS('1-13'!L:L,'1-13'!F:F,B24,'1-13'!C:C,"12月")</f>
        <v>0</v>
      </c>
      <c r="Q24" s="100"/>
    </row>
    <row r="25" spans="1:18" s="90" customFormat="1" ht="15" customHeight="1">
      <c r="A25" s="101">
        <v>10</v>
      </c>
      <c r="B25" s="101" t="s">
        <v>1702</v>
      </c>
      <c r="C25" s="97">
        <f t="shared" si="0"/>
        <v>53295</v>
      </c>
      <c r="D25" s="17"/>
      <c r="E25" s="102">
        <f>SUMIFS('1-13'!L:L,'1-13'!F:F,B25,'1-13'!C:C,"1月")</f>
        <v>46380</v>
      </c>
      <c r="F25" s="102">
        <f>SUMIFS('1-13'!L:L,'1-13'!F:F,B25,'1-13'!C:C,"2月")</f>
        <v>0</v>
      </c>
      <c r="G25" s="102">
        <f>SUMIFS('1-13'!L:L,'1-13'!F:F,B25,'1-13'!C:C,"3月")</f>
        <v>6915</v>
      </c>
      <c r="H25" s="102">
        <f>SUMIFS('1-13'!L:L,'1-13'!F:F,B25,'1-13'!C:C,"4月")</f>
        <v>0</v>
      </c>
      <c r="I25" s="102">
        <f>SUMIFS('1-13'!L:L,'1-13'!F:F,B25,'1-13'!C:C,"5月")</f>
        <v>0</v>
      </c>
      <c r="J25" s="102">
        <f>SUMIFS('1-13'!L:L,'1-13'!F:F,B25,'1-13'!C:C,"6月")</f>
        <v>0</v>
      </c>
      <c r="K25" s="102">
        <f>SUMIFS('1-13'!L:L,'1-13'!F:F,B25,'1-13'!C:C,"7月")</f>
        <v>0</v>
      </c>
      <c r="L25" s="102">
        <f>SUMIFS('1-13'!L:L,'1-13'!F:F,B25,'1-13'!C:C,"8月")</f>
        <v>0</v>
      </c>
      <c r="M25" s="102">
        <f>SUMIFS('1-13'!L:L,'1-13'!F:F,B25,'1-13'!C:C,"9月")</f>
        <v>0</v>
      </c>
      <c r="N25" s="99">
        <f>SUMIFS('1-13'!L:L,'1-13'!F:F,B25,'1-13'!C:C,"10月")</f>
        <v>0</v>
      </c>
      <c r="O25" s="102">
        <f>SUMIFS('1-13'!L:L,'1-13'!F:F,B25,'1-13'!C:C,"11月")</f>
        <v>0</v>
      </c>
      <c r="P25" s="102">
        <f>SUMIFS('1-13'!L:L,'1-13'!F:F,B25,'1-13'!C:C,"12月")</f>
        <v>0</v>
      </c>
      <c r="Q25" s="108"/>
      <c r="R25" s="83"/>
    </row>
    <row r="26" spans="1:18" s="90" customFormat="1" ht="15" customHeight="1">
      <c r="A26" s="101">
        <v>24</v>
      </c>
      <c r="B26" s="103" t="s">
        <v>288</v>
      </c>
      <c r="C26" s="97">
        <f t="shared" si="0"/>
        <v>47104</v>
      </c>
      <c r="D26" s="105" t="s">
        <v>292</v>
      </c>
      <c r="E26" s="102">
        <f>SUMIFS('1-13'!L:L,'1-13'!F:F,B26,'1-13'!C:C,"1月")</f>
        <v>15244</v>
      </c>
      <c r="F26" s="102">
        <f>SUMIFS('1-13'!L:L,'1-13'!F:F,B26,'1-13'!C:C,"2月")</f>
        <v>0</v>
      </c>
      <c r="G26" s="102">
        <f>SUMIFS('1-13'!L:L,'1-13'!F:F,B26,'1-13'!C:C,"3月")</f>
        <v>16986</v>
      </c>
      <c r="H26" s="102">
        <f>SUMIFS('1-13'!L:L,'1-13'!F:F,B26,'1-13'!C:C,"4月")</f>
        <v>14874</v>
      </c>
      <c r="I26" s="102">
        <f>SUMIFS('1-13'!L:L,'1-13'!F:F,B26,'1-13'!C:C,"5月")</f>
        <v>0</v>
      </c>
      <c r="J26" s="102">
        <f>SUMIFS('1-13'!L:L,'1-13'!F:F,B26,'1-13'!C:C,"6月")</f>
        <v>0</v>
      </c>
      <c r="K26" s="102">
        <f>SUMIFS('1-13'!L:L,'1-13'!F:F,B26,'1-13'!C:C,"7月")</f>
        <v>0</v>
      </c>
      <c r="L26" s="102">
        <f>SUMIFS('1-13'!L:L,'1-13'!F:F,B26,'1-13'!C:C,"8月")</f>
        <v>0</v>
      </c>
      <c r="M26" s="102">
        <f>SUMIFS('1-13'!L:L,'1-13'!F:F,B26,'1-13'!C:C,"9月")</f>
        <v>0</v>
      </c>
      <c r="N26" s="99">
        <f>SUMIFS('1-13'!L:L,'1-13'!F:F,B26,'1-13'!C:C,"10月")</f>
        <v>0</v>
      </c>
      <c r="O26" s="102">
        <f>SUMIFS('1-13'!L:L,'1-13'!F:F,B26,'1-13'!C:C,"11月")</f>
        <v>0</v>
      </c>
      <c r="P26" s="102">
        <f>SUMIFS('1-13'!L:L,'1-13'!F:F,B26,'1-13'!C:C,"12月")</f>
        <v>0</v>
      </c>
      <c r="Q26" s="100"/>
    </row>
    <row r="27" spans="1:18" s="90" customFormat="1" ht="15" customHeight="1">
      <c r="A27" s="101">
        <v>11</v>
      </c>
      <c r="B27" s="101" t="s">
        <v>1705</v>
      </c>
      <c r="C27" s="97">
        <f t="shared" si="0"/>
        <v>46000</v>
      </c>
      <c r="D27" s="17"/>
      <c r="E27" s="102">
        <f>SUMIFS('1-13'!L:L,'1-13'!F:F,B27,'1-13'!C:C,"1月")</f>
        <v>0</v>
      </c>
      <c r="F27" s="102">
        <f>SUMIFS('1-13'!L:L,'1-13'!F:F,B27,'1-13'!C:C,"2月")</f>
        <v>46000</v>
      </c>
      <c r="G27" s="102">
        <f>SUMIFS('1-13'!L:L,'1-13'!F:F,B27,'1-13'!C:C,"3月")</f>
        <v>0</v>
      </c>
      <c r="H27" s="102">
        <f>SUMIFS('1-13'!L:L,'1-13'!F:F,B27,'1-13'!C:C,"4月")</f>
        <v>0</v>
      </c>
      <c r="I27" s="102">
        <f>SUMIFS('1-13'!L:L,'1-13'!F:F,B27,'1-13'!C:C,"5月")</f>
        <v>0</v>
      </c>
      <c r="J27" s="102">
        <f>SUMIFS('1-13'!L:L,'1-13'!F:F,B27,'1-13'!C:C,"6月")</f>
        <v>0</v>
      </c>
      <c r="K27" s="102">
        <f>SUMIFS('1-13'!L:L,'1-13'!F:F,B27,'1-13'!C:C,"7月")</f>
        <v>0</v>
      </c>
      <c r="L27" s="102">
        <f>SUMIFS('1-13'!L:L,'1-13'!F:F,B27,'1-13'!C:C,"8月")</f>
        <v>0</v>
      </c>
      <c r="M27" s="102">
        <f>SUMIFS('1-13'!L:L,'1-13'!F:F,B27,'1-13'!C:C,"9月")</f>
        <v>0</v>
      </c>
      <c r="N27" s="99">
        <f>SUMIFS('1-13'!L:L,'1-13'!F:F,B27,'1-13'!C:C,"10月")</f>
        <v>0</v>
      </c>
      <c r="O27" s="102">
        <f>SUMIFS('1-13'!L:L,'1-13'!F:F,B27,'1-13'!C:C,"11月")</f>
        <v>0</v>
      </c>
      <c r="P27" s="102">
        <f>SUMIFS('1-13'!L:L,'1-13'!F:F,B27,'1-13'!C:C,"12月")</f>
        <v>0</v>
      </c>
      <c r="Q27" s="108"/>
      <c r="R27" s="83"/>
    </row>
    <row r="28" spans="1:18" s="90" customFormat="1" ht="15" customHeight="1">
      <c r="A28" s="101">
        <v>28</v>
      </c>
      <c r="B28" s="101" t="s">
        <v>368</v>
      </c>
      <c r="C28" s="97">
        <f t="shared" si="0"/>
        <v>44304.5</v>
      </c>
      <c r="D28" s="17" t="s">
        <v>111</v>
      </c>
      <c r="E28" s="102">
        <f>SUMIFS('1-13'!L:L,'1-13'!F:F,B28,'1-13'!C:C,"1月")</f>
        <v>12715.6</v>
      </c>
      <c r="F28" s="102">
        <f>SUMIFS('1-13'!L:L,'1-13'!F:F,B28,'1-13'!C:C,"2月")</f>
        <v>0</v>
      </c>
      <c r="G28" s="102">
        <f>SUMIFS('1-13'!L:L,'1-13'!F:F,B28,'1-13'!C:C,"3月")</f>
        <v>15829.9</v>
      </c>
      <c r="H28" s="102">
        <f>SUMIFS('1-13'!L:L,'1-13'!F:F,B28,'1-13'!C:C,"4月")</f>
        <v>15759</v>
      </c>
      <c r="I28" s="102">
        <f>SUMIFS('1-13'!L:L,'1-13'!F:F,B28,'1-13'!C:C,"5月")</f>
        <v>0</v>
      </c>
      <c r="J28" s="102">
        <f>SUMIFS('1-13'!L:L,'1-13'!F:F,B28,'1-13'!C:C,"6月")</f>
        <v>0</v>
      </c>
      <c r="K28" s="102">
        <f>SUMIFS('1-13'!L:L,'1-13'!F:F,B28,'1-13'!C:C,"7月")</f>
        <v>0</v>
      </c>
      <c r="L28" s="102">
        <f>SUMIFS('1-13'!L:L,'1-13'!F:F,B28,'1-13'!C:C,"8月")</f>
        <v>0</v>
      </c>
      <c r="M28" s="102">
        <f>SUMIFS('1-13'!L:L,'1-13'!F:F,B28,'1-13'!C:C,"9月")</f>
        <v>0</v>
      </c>
      <c r="N28" s="99">
        <f>SUMIFS('1-13'!L:L,'1-13'!F:F,B28,'1-13'!C:C,"10月")</f>
        <v>0</v>
      </c>
      <c r="O28" s="102">
        <f>SUMIFS('1-13'!L:L,'1-13'!F:F,B28,'1-13'!C:C,"11月")</f>
        <v>0</v>
      </c>
      <c r="P28" s="102">
        <f>SUMIFS('1-13'!L:L,'1-13'!F:F,B28,'1-13'!C:C,"12月")</f>
        <v>0</v>
      </c>
      <c r="Q28" s="100"/>
    </row>
    <row r="29" spans="1:18" s="90" customFormat="1" ht="15" customHeight="1">
      <c r="A29" s="101">
        <v>14</v>
      </c>
      <c r="B29" s="101" t="s">
        <v>371</v>
      </c>
      <c r="C29" s="97">
        <f t="shared" si="0"/>
        <v>43018</v>
      </c>
      <c r="D29" s="17"/>
      <c r="E29" s="102">
        <f>SUMIFS('1-13'!L:L,'1-13'!F:F,B29,'1-13'!C:C,"1月")</f>
        <v>32959</v>
      </c>
      <c r="F29" s="102">
        <f>SUMIFS('1-13'!L:L,'1-13'!F:F,B29,'1-13'!C:C,"2月")</f>
        <v>0</v>
      </c>
      <c r="G29" s="102">
        <f>SUMIFS('1-13'!L:L,'1-13'!F:F,B29,'1-13'!C:C,"3月")</f>
        <v>4621</v>
      </c>
      <c r="H29" s="102">
        <f>SUMIFS('1-13'!L:L,'1-13'!F:F,B29,'1-13'!C:C,"4月")</f>
        <v>5438</v>
      </c>
      <c r="I29" s="102">
        <f>SUMIFS('1-13'!L:L,'1-13'!F:F,B29,'1-13'!C:C,"5月")</f>
        <v>0</v>
      </c>
      <c r="J29" s="102">
        <f>SUMIFS('1-13'!L:L,'1-13'!F:F,B29,'1-13'!C:C,"6月")</f>
        <v>0</v>
      </c>
      <c r="K29" s="102">
        <f>SUMIFS('1-13'!L:L,'1-13'!F:F,B29,'1-13'!C:C,"7月")</f>
        <v>0</v>
      </c>
      <c r="L29" s="102">
        <f>SUMIFS('1-13'!L:L,'1-13'!F:F,B29,'1-13'!C:C,"8月")</f>
        <v>0</v>
      </c>
      <c r="M29" s="102">
        <f>SUMIFS('1-13'!L:L,'1-13'!F:F,B29,'1-13'!C:C,"9月")</f>
        <v>0</v>
      </c>
      <c r="N29" s="99">
        <f>SUMIFS('1-13'!L:L,'1-13'!F:F,B29,'1-13'!C:C,"10月")</f>
        <v>0</v>
      </c>
      <c r="O29" s="102">
        <f>SUMIFS('1-13'!L:L,'1-13'!F:F,B29,'1-13'!C:C,"11月")</f>
        <v>0</v>
      </c>
      <c r="P29" s="102">
        <f>SUMIFS('1-13'!L:L,'1-13'!F:F,B29,'1-13'!C:C,"12月")</f>
        <v>0</v>
      </c>
      <c r="Q29" s="100"/>
    </row>
    <row r="30" spans="1:18" s="90" customFormat="1" ht="15" customHeight="1">
      <c r="A30" s="101">
        <v>46</v>
      </c>
      <c r="B30" s="101" t="s">
        <v>1706</v>
      </c>
      <c r="C30" s="97">
        <f t="shared" si="0"/>
        <v>40356</v>
      </c>
      <c r="D30" s="17"/>
      <c r="E30" s="102">
        <f>SUMIFS('1-13'!L:L,'1-13'!F:F,B30,'1-13'!C:C,"1月")</f>
        <v>2520</v>
      </c>
      <c r="F30" s="102">
        <f>SUMIFS('1-13'!L:L,'1-13'!F:F,B30,'1-13'!C:C,"2月")</f>
        <v>0</v>
      </c>
      <c r="G30" s="102">
        <f>SUMIFS('1-13'!L:L,'1-13'!F:F,B30,'1-13'!C:C,"3月")</f>
        <v>37836</v>
      </c>
      <c r="H30" s="102">
        <f>SUMIFS('1-13'!L:L,'1-13'!F:F,B30,'1-13'!C:C,"4月")</f>
        <v>0</v>
      </c>
      <c r="I30" s="102">
        <f>SUMIFS('1-13'!L:L,'1-13'!F:F,B30,'1-13'!C:C,"5月")</f>
        <v>0</v>
      </c>
      <c r="J30" s="102">
        <f>SUMIFS('1-13'!L:L,'1-13'!F:F,B30,'1-13'!C:C,"6月")</f>
        <v>0</v>
      </c>
      <c r="K30" s="102">
        <f>SUMIFS('1-13'!L:L,'1-13'!F:F,B30,'1-13'!C:C,"7月")</f>
        <v>0</v>
      </c>
      <c r="L30" s="102">
        <f>SUMIFS('1-13'!L:L,'1-13'!F:F,B30,'1-13'!C:C,"8月")</f>
        <v>0</v>
      </c>
      <c r="M30" s="102">
        <f>SUMIFS('1-13'!L:L,'1-13'!F:F,B30,'1-13'!C:C,"9月")</f>
        <v>0</v>
      </c>
      <c r="N30" s="99">
        <f>SUMIFS('1-13'!L:L,'1-13'!F:F,B30,'1-13'!C:C,"10月")</f>
        <v>0</v>
      </c>
      <c r="O30" s="102">
        <f>SUMIFS('1-13'!L:L,'1-13'!F:F,B30,'1-13'!C:C,"11月")</f>
        <v>0</v>
      </c>
      <c r="P30" s="102">
        <f>SUMIFS('1-13'!L:L,'1-13'!F:F,B30,'1-13'!C:C,"12月")</f>
        <v>0</v>
      </c>
      <c r="Q30" s="108"/>
      <c r="R30" s="83"/>
    </row>
    <row r="31" spans="1:18" s="90" customFormat="1" ht="15" customHeight="1">
      <c r="A31" s="101">
        <v>12</v>
      </c>
      <c r="B31" s="101" t="s">
        <v>370</v>
      </c>
      <c r="C31" s="97">
        <f t="shared" si="0"/>
        <v>38001</v>
      </c>
      <c r="D31" s="17"/>
      <c r="E31" s="102">
        <f>SUMIFS('1-13'!L:L,'1-13'!F:F,B31,'1-13'!C:C,"1月")</f>
        <v>36657</v>
      </c>
      <c r="F31" s="102">
        <f>SUMIFS('1-13'!L:L,'1-13'!F:F,B31,'1-13'!C:C,"2月")</f>
        <v>1344</v>
      </c>
      <c r="G31" s="102">
        <f>SUMIFS('1-13'!L:L,'1-13'!F:F,B31,'1-13'!C:C,"3月")</f>
        <v>0</v>
      </c>
      <c r="H31" s="102">
        <f>SUMIFS('1-13'!L:L,'1-13'!F:F,B31,'1-13'!C:C,"4月")</f>
        <v>0</v>
      </c>
      <c r="I31" s="102">
        <f>SUMIFS('1-13'!L:L,'1-13'!F:F,B31,'1-13'!C:C,"5月")</f>
        <v>0</v>
      </c>
      <c r="J31" s="102">
        <f>SUMIFS('1-13'!L:L,'1-13'!F:F,B31,'1-13'!C:C,"6月")</f>
        <v>0</v>
      </c>
      <c r="K31" s="102">
        <f>SUMIFS('1-13'!L:L,'1-13'!F:F,B31,'1-13'!C:C,"7月")</f>
        <v>0</v>
      </c>
      <c r="L31" s="102">
        <f>SUMIFS('1-13'!L:L,'1-13'!F:F,B31,'1-13'!C:C,"8月")</f>
        <v>0</v>
      </c>
      <c r="M31" s="102">
        <f>SUMIFS('1-13'!L:L,'1-13'!F:F,B31,'1-13'!C:C,"9月")</f>
        <v>0</v>
      </c>
      <c r="N31" s="99">
        <f>SUMIFS('1-13'!L:L,'1-13'!F:F,B31,'1-13'!C:C,"10月")</f>
        <v>0</v>
      </c>
      <c r="O31" s="102">
        <f>SUMIFS('1-13'!L:L,'1-13'!F:F,B31,'1-13'!C:C,"11月")</f>
        <v>0</v>
      </c>
      <c r="P31" s="102">
        <f>SUMIFS('1-13'!L:L,'1-13'!F:F,B31,'1-13'!C:C,"12月")</f>
        <v>0</v>
      </c>
      <c r="Q31" s="100"/>
    </row>
    <row r="32" spans="1:18" s="90" customFormat="1" ht="15" customHeight="1">
      <c r="A32" s="101">
        <v>19</v>
      </c>
      <c r="B32" s="101" t="s">
        <v>113</v>
      </c>
      <c r="C32" s="97">
        <f t="shared" si="0"/>
        <v>33372</v>
      </c>
      <c r="D32" s="17" t="s">
        <v>119</v>
      </c>
      <c r="E32" s="102">
        <f>SUMIFS('1-13'!L:L,'1-13'!F:F,B32,'1-13'!C:C,"1月")</f>
        <v>7400</v>
      </c>
      <c r="F32" s="102">
        <f>SUMIFS('1-13'!L:L,'1-13'!F:F,B32,'1-13'!C:C,"2月")</f>
        <v>11700</v>
      </c>
      <c r="G32" s="102">
        <f>SUMIFS('1-13'!L:L,'1-13'!F:F,B32,'1-13'!C:C,"3月")</f>
        <v>0</v>
      </c>
      <c r="H32" s="102">
        <f>SUMIFS('1-13'!L:L,'1-13'!F:F,B32,'1-13'!C:C,"4月")</f>
        <v>14272</v>
      </c>
      <c r="I32" s="102">
        <f>SUMIFS('1-13'!L:L,'1-13'!F:F,B32,'1-13'!C:C,"5月")</f>
        <v>0</v>
      </c>
      <c r="J32" s="102">
        <f>SUMIFS('1-13'!L:L,'1-13'!F:F,B32,'1-13'!C:C,"6月")</f>
        <v>0</v>
      </c>
      <c r="K32" s="102">
        <f>SUMIFS('1-13'!L:L,'1-13'!F:F,B32,'1-13'!C:C,"7月")</f>
        <v>0</v>
      </c>
      <c r="L32" s="102">
        <f>SUMIFS('1-13'!L:L,'1-13'!F:F,B32,'1-13'!C:C,"8月")</f>
        <v>0</v>
      </c>
      <c r="M32" s="102">
        <f>SUMIFS('1-13'!L:L,'1-13'!F:F,B32,'1-13'!C:C,"9月")</f>
        <v>0</v>
      </c>
      <c r="N32" s="99">
        <f>SUMIFS('1-13'!L:L,'1-13'!F:F,B32,'1-13'!C:C,"10月")</f>
        <v>0</v>
      </c>
      <c r="O32" s="102">
        <f>SUMIFS('1-13'!L:L,'1-13'!F:F,B32,'1-13'!C:C,"11月")</f>
        <v>0</v>
      </c>
      <c r="P32" s="102">
        <f>SUMIFS('1-13'!L:L,'1-13'!F:F,B32,'1-13'!C:C,"12月")</f>
        <v>0</v>
      </c>
      <c r="Q32" s="107"/>
    </row>
    <row r="33" spans="1:18" s="90" customFormat="1" ht="15" customHeight="1">
      <c r="A33" s="101">
        <v>20</v>
      </c>
      <c r="B33" s="101" t="s">
        <v>1707</v>
      </c>
      <c r="C33" s="97">
        <f t="shared" si="0"/>
        <v>33184</v>
      </c>
      <c r="D33" s="17"/>
      <c r="E33" s="102">
        <f>SUMIFS('1-13'!L:L,'1-13'!F:F,B33,'1-13'!C:C,"1月")</f>
        <v>18471</v>
      </c>
      <c r="F33" s="102">
        <f>SUMIFS('1-13'!L:L,'1-13'!F:F,B33,'1-13'!C:C,"2月")</f>
        <v>0</v>
      </c>
      <c r="G33" s="102">
        <f>SUMIFS('1-13'!L:L,'1-13'!F:F,B33,'1-13'!C:C,"3月")</f>
        <v>864</v>
      </c>
      <c r="H33" s="102">
        <f>SUMIFS('1-13'!L:L,'1-13'!F:F,B33,'1-13'!C:C,"4月")</f>
        <v>13849</v>
      </c>
      <c r="I33" s="102">
        <f>SUMIFS('1-13'!L:L,'1-13'!F:F,B33,'1-13'!C:C,"5月")</f>
        <v>0</v>
      </c>
      <c r="J33" s="102">
        <f>SUMIFS('1-13'!L:L,'1-13'!F:F,B33,'1-13'!C:C,"6月")</f>
        <v>0</v>
      </c>
      <c r="K33" s="102">
        <f>SUMIFS('1-13'!L:L,'1-13'!F:F,B33,'1-13'!C:C,"7月")</f>
        <v>0</v>
      </c>
      <c r="L33" s="102">
        <f>SUMIFS('1-13'!L:L,'1-13'!F:F,B33,'1-13'!C:C,"8月")</f>
        <v>0</v>
      </c>
      <c r="M33" s="102">
        <f>SUMIFS('1-13'!L:L,'1-13'!F:F,B33,'1-13'!C:C,"9月")</f>
        <v>0</v>
      </c>
      <c r="N33" s="99">
        <f>SUMIFS('1-13'!L:L,'1-13'!F:F,B33,'1-13'!C:C,"10月")</f>
        <v>0</v>
      </c>
      <c r="O33" s="102">
        <f>SUMIFS('1-13'!L:L,'1-13'!F:F,B33,'1-13'!C:C,"11月")</f>
        <v>0</v>
      </c>
      <c r="P33" s="102">
        <f>SUMIFS('1-13'!L:L,'1-13'!F:F,B33,'1-13'!C:C,"12月")</f>
        <v>0</v>
      </c>
      <c r="Q33" s="108"/>
      <c r="R33" s="83"/>
    </row>
    <row r="34" spans="1:18" s="90" customFormat="1" ht="15" customHeight="1">
      <c r="A34" s="101">
        <v>17</v>
      </c>
      <c r="B34" s="101" t="s">
        <v>277</v>
      </c>
      <c r="C34" s="97">
        <f t="shared" si="0"/>
        <v>32126</v>
      </c>
      <c r="D34" s="105" t="s">
        <v>81</v>
      </c>
      <c r="E34" s="102">
        <f>SUMIFS('1-13'!L:L,'1-13'!F:F,B34,'1-13'!C:C,"1月")</f>
        <v>20460</v>
      </c>
      <c r="F34" s="102">
        <f>SUMIFS('1-13'!L:L,'1-13'!F:F,B34,'1-13'!C:C,"2月")</f>
        <v>0</v>
      </c>
      <c r="G34" s="102">
        <f>SUMIFS('1-13'!L:L,'1-13'!F:F,B34,'1-13'!C:C,"3月")</f>
        <v>11666</v>
      </c>
      <c r="H34" s="102">
        <f>SUMIFS('1-13'!L:L,'1-13'!F:F,B34,'1-13'!C:C,"4月")</f>
        <v>0</v>
      </c>
      <c r="I34" s="102">
        <f>SUMIFS('1-13'!L:L,'1-13'!F:F,B34,'1-13'!C:C,"5月")</f>
        <v>0</v>
      </c>
      <c r="J34" s="102">
        <f>SUMIFS('1-13'!L:L,'1-13'!F:F,B34,'1-13'!C:C,"6月")</f>
        <v>0</v>
      </c>
      <c r="K34" s="102">
        <f>SUMIFS('1-13'!L:L,'1-13'!F:F,B34,'1-13'!C:C,"7月")</f>
        <v>0</v>
      </c>
      <c r="L34" s="102">
        <f>SUMIFS('1-13'!L:L,'1-13'!F:F,B34,'1-13'!C:C,"8月")</f>
        <v>0</v>
      </c>
      <c r="M34" s="102">
        <f>SUMIFS('1-13'!L:L,'1-13'!F:F,B34,'1-13'!C:C,"9月")</f>
        <v>0</v>
      </c>
      <c r="N34" s="99">
        <f>SUMIFS('1-13'!L:L,'1-13'!F:F,B34,'1-13'!C:C,"10月")</f>
        <v>0</v>
      </c>
      <c r="O34" s="102">
        <f>SUMIFS('1-13'!L:L,'1-13'!F:F,B34,'1-13'!C:C,"11月")</f>
        <v>0</v>
      </c>
      <c r="P34" s="102">
        <f>SUMIFS('1-13'!L:L,'1-13'!F:F,B34,'1-13'!C:C,"12月")</f>
        <v>0</v>
      </c>
      <c r="Q34" s="100"/>
    </row>
    <row r="35" spans="1:18" s="90" customFormat="1" ht="15" customHeight="1">
      <c r="A35" s="101">
        <v>101</v>
      </c>
      <c r="B35" s="101" t="s">
        <v>321</v>
      </c>
      <c r="C35" s="97">
        <f t="shared" si="0"/>
        <v>25908</v>
      </c>
      <c r="D35" s="17" t="s">
        <v>129</v>
      </c>
      <c r="E35" s="102">
        <f>SUMIFS('1-13'!L:L,'1-13'!F:F,B35,'1-13'!C:C,"1月")</f>
        <v>0</v>
      </c>
      <c r="F35" s="102">
        <f>SUMIFS('1-13'!L:L,'1-13'!F:F,B35,'1-13'!C:C,"2月")</f>
        <v>0</v>
      </c>
      <c r="G35" s="102">
        <f>SUMIFS('1-13'!L:L,'1-13'!F:F,B35,'1-13'!C:C,"3月")</f>
        <v>15068</v>
      </c>
      <c r="H35" s="102">
        <f>SUMIFS('1-13'!L:L,'1-13'!F:F,B35,'1-13'!C:C,"4月")</f>
        <v>10840</v>
      </c>
      <c r="I35" s="102">
        <f>SUMIFS('1-13'!L:L,'1-13'!F:F,B35,'1-13'!C:C,"5月")</f>
        <v>0</v>
      </c>
      <c r="J35" s="102">
        <f>SUMIFS('1-13'!L:L,'1-13'!F:F,B35,'1-13'!C:C,"6月")</f>
        <v>0</v>
      </c>
      <c r="K35" s="102">
        <f>SUMIFS('1-13'!L:L,'1-13'!F:F,B35,'1-13'!C:C,"7月")</f>
        <v>0</v>
      </c>
      <c r="L35" s="102">
        <f>SUMIFS('1-13'!L:L,'1-13'!F:F,B35,'1-13'!C:C,"8月")</f>
        <v>0</v>
      </c>
      <c r="M35" s="102">
        <f>SUMIFS('1-13'!L:L,'1-13'!F:F,B35,'1-13'!C:C,"9月")</f>
        <v>0</v>
      </c>
      <c r="N35" s="99">
        <f>SUMIFS('1-13'!L:L,'1-13'!F:F,B35,'1-13'!C:C,"10月")</f>
        <v>0</v>
      </c>
      <c r="O35" s="102">
        <f>SUMIFS('1-13'!L:L,'1-13'!F:F,B35,'1-13'!C:C,"11月")</f>
        <v>0</v>
      </c>
      <c r="P35" s="102">
        <f>SUMIFS('1-13'!L:L,'1-13'!F:F,B35,'1-13'!C:C,"12月")</f>
        <v>0</v>
      </c>
      <c r="Q35" s="100"/>
    </row>
    <row r="36" spans="1:18" s="90" customFormat="1" ht="15" customHeight="1">
      <c r="A36" s="101">
        <v>172</v>
      </c>
      <c r="B36" s="101" t="s">
        <v>3616</v>
      </c>
      <c r="C36" s="97">
        <f t="shared" si="0"/>
        <v>24454</v>
      </c>
      <c r="D36" s="105"/>
      <c r="E36" s="102">
        <f>SUMIFS('1-13'!L:L,'1-13'!F:F,B36,'1-13'!C:C,"1月")</f>
        <v>0</v>
      </c>
      <c r="F36" s="102">
        <f>SUMIFS('1-13'!L:L,'1-13'!F:F,B36,'1-13'!C:C,"2月")</f>
        <v>0</v>
      </c>
      <c r="G36" s="102">
        <f>SUMIFS('1-13'!L:L,'1-13'!F:F,B36,'1-13'!C:C,"3月")</f>
        <v>6538</v>
      </c>
      <c r="H36" s="102">
        <f>SUMIFS('1-13'!L:L,'1-13'!F:F,B36,'1-13'!C:C,"4月")</f>
        <v>17916</v>
      </c>
      <c r="I36" s="102">
        <f>SUMIFS('1-13'!L:L,'1-13'!F:F,B36,'1-13'!C:C,"5月")</f>
        <v>0</v>
      </c>
      <c r="J36" s="102">
        <f>SUMIFS('1-13'!L:L,'1-13'!F:F,B36,'1-13'!C:C,"6月")</f>
        <v>0</v>
      </c>
      <c r="K36" s="102">
        <f>SUMIFS('1-13'!L:L,'1-13'!F:F,B36,'1-13'!C:C,"7月")</f>
        <v>0</v>
      </c>
      <c r="L36" s="102">
        <f>SUMIFS('1-13'!L:L,'1-13'!F:F,B36,'1-13'!C:C,"8月")</f>
        <v>0</v>
      </c>
      <c r="M36" s="102">
        <f>SUMIFS('1-13'!L:L,'1-13'!F:F,B36,'1-13'!C:C,"9月")</f>
        <v>0</v>
      </c>
      <c r="N36" s="99">
        <f>SUMIFS('1-13'!L:L,'1-13'!F:F,B36,'1-13'!C:C,"10月")</f>
        <v>0</v>
      </c>
      <c r="O36" s="102">
        <f>SUMIFS('1-13'!L:L,'1-13'!F:F,B36,'1-13'!C:C,"11月")</f>
        <v>0</v>
      </c>
      <c r="P36" s="102">
        <f>SUMIFS('1-13'!L:L,'1-13'!F:F,B36,'1-13'!C:C,"12月")</f>
        <v>0</v>
      </c>
      <c r="Q36" s="108"/>
      <c r="R36" s="83"/>
    </row>
    <row r="37" spans="1:18" s="90" customFormat="1" ht="15" customHeight="1">
      <c r="A37" s="101">
        <v>68</v>
      </c>
      <c r="B37" s="101" t="s">
        <v>324</v>
      </c>
      <c r="C37" s="97">
        <f t="shared" ref="C37:C68" si="2">SUM(E37:P37)</f>
        <v>20732</v>
      </c>
      <c r="D37" s="105" t="s">
        <v>134</v>
      </c>
      <c r="E37" s="102">
        <f>SUMIFS('1-13'!L:L,'1-13'!F:F,B37,'1-13'!C:C,"1月")</f>
        <v>0</v>
      </c>
      <c r="F37" s="102">
        <f>SUMIFS('1-13'!L:L,'1-13'!F:F,B37,'1-13'!C:C,"2月")</f>
        <v>0</v>
      </c>
      <c r="G37" s="102">
        <f>SUMIFS('1-13'!L:L,'1-13'!F:F,B37,'1-13'!C:C,"3月")</f>
        <v>20732</v>
      </c>
      <c r="H37" s="102">
        <f>SUMIFS('1-13'!L:L,'1-13'!F:F,B37,'1-13'!C:C,"4月")</f>
        <v>0</v>
      </c>
      <c r="I37" s="102">
        <f>SUMIFS('1-13'!L:L,'1-13'!F:F,B37,'1-13'!C:C,"5月")</f>
        <v>0</v>
      </c>
      <c r="J37" s="102">
        <f>SUMIFS('1-13'!L:L,'1-13'!F:F,B37,'1-13'!C:C,"6月")</f>
        <v>0</v>
      </c>
      <c r="K37" s="102">
        <f>SUMIFS('1-13'!L:L,'1-13'!F:F,B37,'1-13'!C:C,"7月")</f>
        <v>0</v>
      </c>
      <c r="L37" s="102">
        <f>SUMIFS('1-13'!L:L,'1-13'!F:F,B37,'1-13'!C:C,"8月")</f>
        <v>0</v>
      </c>
      <c r="M37" s="102">
        <f>SUMIFS('1-13'!L:L,'1-13'!F:F,B37,'1-13'!C:C,"9月")</f>
        <v>0</v>
      </c>
      <c r="N37" s="99">
        <f>SUMIFS('1-13'!L:L,'1-13'!F:F,B37,'1-13'!C:C,"10月")</f>
        <v>0</v>
      </c>
      <c r="O37" s="102">
        <f>SUMIFS('1-13'!L:L,'1-13'!F:F,B37,'1-13'!C:C,"11月")</f>
        <v>0</v>
      </c>
      <c r="P37" s="102">
        <f>SUMIFS('1-13'!L:L,'1-13'!F:F,B37,'1-13'!C:C,"12月")</f>
        <v>0</v>
      </c>
      <c r="Q37" s="100"/>
    </row>
    <row r="38" spans="1:18" s="90" customFormat="1" ht="15" customHeight="1">
      <c r="A38" s="101">
        <v>31</v>
      </c>
      <c r="B38" s="101" t="s">
        <v>271</v>
      </c>
      <c r="C38" s="97">
        <f t="shared" si="2"/>
        <v>19956</v>
      </c>
      <c r="D38" s="17" t="s">
        <v>90</v>
      </c>
      <c r="E38" s="102">
        <f>SUMIFS('1-13'!L:L,'1-13'!F:F,B38,'1-13'!C:C,"1月")</f>
        <v>11680</v>
      </c>
      <c r="F38" s="102">
        <f>SUMIFS('1-13'!L:L,'1-13'!F:F,B38,'1-13'!C:C,"2月")</f>
        <v>0</v>
      </c>
      <c r="G38" s="102">
        <f>SUMIFS('1-13'!L:L,'1-13'!F:F,B38,'1-13'!C:C,"3月")</f>
        <v>0</v>
      </c>
      <c r="H38" s="102">
        <f>SUMIFS('1-13'!L:L,'1-13'!F:F,B38,'1-13'!C:C,"4月")</f>
        <v>8276</v>
      </c>
      <c r="I38" s="102">
        <f>SUMIFS('1-13'!L:L,'1-13'!F:F,B38,'1-13'!C:C,"5月")</f>
        <v>0</v>
      </c>
      <c r="J38" s="102">
        <f>SUMIFS('1-13'!L:L,'1-13'!F:F,B38,'1-13'!C:C,"6月")</f>
        <v>0</v>
      </c>
      <c r="K38" s="102">
        <f>SUMIFS('1-13'!L:L,'1-13'!F:F,B38,'1-13'!C:C,"7月")</f>
        <v>0</v>
      </c>
      <c r="L38" s="102">
        <f>SUMIFS('1-13'!L:L,'1-13'!F:F,B38,'1-13'!C:C,"8月")</f>
        <v>0</v>
      </c>
      <c r="M38" s="102">
        <f>SUMIFS('1-13'!L:L,'1-13'!F:F,B38,'1-13'!C:C,"9月")</f>
        <v>0</v>
      </c>
      <c r="N38" s="99">
        <f>SUMIFS('1-13'!L:L,'1-13'!F:F,B38,'1-13'!C:C,"10月")</f>
        <v>0</v>
      </c>
      <c r="O38" s="102">
        <f>SUMIFS('1-13'!L:L,'1-13'!F:F,B38,'1-13'!C:C,"11月")</f>
        <v>0</v>
      </c>
      <c r="P38" s="102">
        <f>SUMIFS('1-13'!L:L,'1-13'!F:F,B38,'1-13'!C:C,"12月")</f>
        <v>0</v>
      </c>
      <c r="Q38" s="100"/>
    </row>
    <row r="39" spans="1:18" s="90" customFormat="1" ht="15" customHeight="1">
      <c r="A39" s="101">
        <v>30</v>
      </c>
      <c r="B39" s="101" t="s">
        <v>43</v>
      </c>
      <c r="C39" s="97">
        <f t="shared" si="2"/>
        <v>19740</v>
      </c>
      <c r="D39" s="17" t="s">
        <v>76</v>
      </c>
      <c r="E39" s="102">
        <f>SUMIFS('1-13'!L:L,'1-13'!F:F,B39,'1-13'!C:C,"1月")</f>
        <v>8260</v>
      </c>
      <c r="F39" s="102">
        <f>SUMIFS('1-13'!L:L,'1-13'!F:F,B39,'1-13'!C:C,"2月")</f>
        <v>3800</v>
      </c>
      <c r="G39" s="102">
        <f>SUMIFS('1-13'!L:L,'1-13'!F:F,B39,'1-13'!C:C,"3月")</f>
        <v>2250</v>
      </c>
      <c r="H39" s="102">
        <f>SUMIFS('1-13'!L:L,'1-13'!F:F,B39,'1-13'!C:C,"4月")</f>
        <v>5430</v>
      </c>
      <c r="I39" s="102">
        <f>SUMIFS('1-13'!L:L,'1-13'!F:F,B39,'1-13'!C:C,"5月")</f>
        <v>0</v>
      </c>
      <c r="J39" s="102">
        <f>SUMIFS('1-13'!L:L,'1-13'!F:F,B39,'1-13'!C:C,"6月")</f>
        <v>0</v>
      </c>
      <c r="K39" s="102">
        <f>SUMIFS('1-13'!L:L,'1-13'!F:F,B39,'1-13'!C:C,"7月")</f>
        <v>0</v>
      </c>
      <c r="L39" s="102">
        <f>SUMIFS('1-13'!L:L,'1-13'!F:F,B39,'1-13'!C:C,"8月")</f>
        <v>0</v>
      </c>
      <c r="M39" s="102">
        <f>SUMIFS('1-13'!L:L,'1-13'!F:F,B39,'1-13'!C:C,"9月")</f>
        <v>0</v>
      </c>
      <c r="N39" s="99">
        <f>SUMIFS('1-13'!L:L,'1-13'!F:F,B39,'1-13'!C:C,"10月")</f>
        <v>0</v>
      </c>
      <c r="O39" s="102">
        <f>SUMIFS('1-13'!L:L,'1-13'!F:F,B39,'1-13'!C:C,"11月")</f>
        <v>0</v>
      </c>
      <c r="P39" s="102">
        <f>SUMIFS('1-13'!L:L,'1-13'!F:F,B39,'1-13'!C:C,"12月")</f>
        <v>0</v>
      </c>
      <c r="Q39" s="100"/>
    </row>
    <row r="40" spans="1:18" s="90" customFormat="1" ht="15" customHeight="1">
      <c r="A40" s="101">
        <v>29</v>
      </c>
      <c r="B40" s="101" t="s">
        <v>40</v>
      </c>
      <c r="C40" s="97">
        <f t="shared" si="2"/>
        <v>19180</v>
      </c>
      <c r="D40" s="17" t="s">
        <v>72</v>
      </c>
      <c r="E40" s="102">
        <f>SUMIFS('1-13'!L:L,'1-13'!F:F,B40,'1-13'!C:C,"1月")</f>
        <v>12390</v>
      </c>
      <c r="F40" s="102">
        <f>SUMIFS('1-13'!L:L,'1-13'!F:F,B40,'1-13'!C:C,"2月")</f>
        <v>0</v>
      </c>
      <c r="G40" s="102">
        <f>SUMIFS('1-13'!L:L,'1-13'!F:F,B40,'1-13'!C:C,"3月")</f>
        <v>6790</v>
      </c>
      <c r="H40" s="102">
        <f>SUMIFS('1-13'!L:L,'1-13'!F:F,B40,'1-13'!C:C,"4月")</f>
        <v>0</v>
      </c>
      <c r="I40" s="102">
        <f>SUMIFS('1-13'!L:L,'1-13'!F:F,B40,'1-13'!C:C,"5月")</f>
        <v>0</v>
      </c>
      <c r="J40" s="102">
        <f>SUMIFS('1-13'!L:L,'1-13'!F:F,B40,'1-13'!C:C,"6月")</f>
        <v>0</v>
      </c>
      <c r="K40" s="102">
        <f>SUMIFS('1-13'!L:L,'1-13'!F:F,B40,'1-13'!C:C,"7月")</f>
        <v>0</v>
      </c>
      <c r="L40" s="102">
        <f>SUMIFS('1-13'!L:L,'1-13'!F:F,B40,'1-13'!C:C,"8月")</f>
        <v>0</v>
      </c>
      <c r="M40" s="102">
        <f>SUMIFS('1-13'!L:L,'1-13'!F:F,B40,'1-13'!C:C,"9月")</f>
        <v>0</v>
      </c>
      <c r="N40" s="99">
        <f>SUMIFS('1-13'!L:L,'1-13'!F:F,B40,'1-13'!C:C,"10月")</f>
        <v>0</v>
      </c>
      <c r="O40" s="102">
        <f>SUMIFS('1-13'!L:L,'1-13'!F:F,B40,'1-13'!C:C,"11月")</f>
        <v>0</v>
      </c>
      <c r="P40" s="102">
        <f>SUMIFS('1-13'!L:L,'1-13'!F:F,B40,'1-13'!C:C,"12月")</f>
        <v>0</v>
      </c>
      <c r="Q40" s="108"/>
      <c r="R40" s="83"/>
    </row>
    <row r="41" spans="1:18" s="90" customFormat="1" ht="15" customHeight="1">
      <c r="A41" s="101">
        <v>174</v>
      </c>
      <c r="B41" s="101" t="s">
        <v>3618</v>
      </c>
      <c r="C41" s="97">
        <f t="shared" si="2"/>
        <v>18780</v>
      </c>
      <c r="D41" s="105"/>
      <c r="E41" s="102">
        <f>SUMIFS('1-13'!L:L,'1-13'!F:F,B41,'1-13'!C:C,"1月")</f>
        <v>0</v>
      </c>
      <c r="F41" s="102">
        <f>SUMIFS('1-13'!L:L,'1-13'!F:F,B41,'1-13'!C:C,"2月")</f>
        <v>0</v>
      </c>
      <c r="G41" s="102">
        <f>SUMIFS('1-13'!L:L,'1-13'!F:F,B41,'1-13'!C:C,"3月")</f>
        <v>18780</v>
      </c>
      <c r="H41" s="102">
        <f>SUMIFS('1-13'!L:L,'1-13'!F:F,B41,'1-13'!C:C,"4月")</f>
        <v>0</v>
      </c>
      <c r="I41" s="102">
        <f>SUMIFS('1-13'!L:L,'1-13'!F:F,B41,'1-13'!C:C,"5月")</f>
        <v>0</v>
      </c>
      <c r="J41" s="102">
        <f>SUMIFS('1-13'!L:L,'1-13'!F:F,B41,'1-13'!C:C,"6月")</f>
        <v>0</v>
      </c>
      <c r="K41" s="102">
        <f>SUMIFS('1-13'!L:L,'1-13'!F:F,B41,'1-13'!C:C,"7月")</f>
        <v>0</v>
      </c>
      <c r="L41" s="102">
        <f>SUMIFS('1-13'!L:L,'1-13'!F:F,B41,'1-13'!C:C,"8月")</f>
        <v>0</v>
      </c>
      <c r="M41" s="102">
        <f>SUMIFS('1-13'!L:L,'1-13'!F:F,B41,'1-13'!C:C,"9月")</f>
        <v>0</v>
      </c>
      <c r="N41" s="99">
        <f>SUMIFS('1-13'!L:L,'1-13'!F:F,B41,'1-13'!C:C,"10月")</f>
        <v>0</v>
      </c>
      <c r="O41" s="102">
        <f>SUMIFS('1-13'!L:L,'1-13'!F:F,B41,'1-13'!C:C,"11月")</f>
        <v>0</v>
      </c>
      <c r="P41" s="102">
        <f>SUMIFS('1-13'!L:L,'1-13'!F:F,B41,'1-13'!C:C,"12月")</f>
        <v>0</v>
      </c>
      <c r="Q41" s="108"/>
      <c r="R41" s="83"/>
    </row>
    <row r="42" spans="1:18" s="90" customFormat="1" ht="15" customHeight="1">
      <c r="A42" s="101">
        <v>38</v>
      </c>
      <c r="B42" s="101" t="s">
        <v>362</v>
      </c>
      <c r="C42" s="97">
        <f t="shared" si="2"/>
        <v>17639</v>
      </c>
      <c r="D42" s="17"/>
      <c r="E42" s="102">
        <f>SUMIFS('1-13'!L:L,'1-13'!F:F,B42,'1-13'!C:C,"1月")</f>
        <v>6249</v>
      </c>
      <c r="F42" s="102">
        <f>SUMIFS('1-13'!L:L,'1-13'!F:F,B42,'1-13'!C:C,"2月")</f>
        <v>1616</v>
      </c>
      <c r="G42" s="102">
        <f>SUMIFS('1-13'!L:L,'1-13'!F:F,B42,'1-13'!C:C,"3月")</f>
        <v>390</v>
      </c>
      <c r="H42" s="102">
        <f>SUMIFS('1-13'!L:L,'1-13'!F:F,B42,'1-13'!C:C,"4月")</f>
        <v>9384</v>
      </c>
      <c r="I42" s="102">
        <f>SUMIFS('1-13'!L:L,'1-13'!F:F,B42,'1-13'!C:C,"5月")</f>
        <v>0</v>
      </c>
      <c r="J42" s="102">
        <f>SUMIFS('1-13'!L:L,'1-13'!F:F,B42,'1-13'!C:C,"6月")</f>
        <v>0</v>
      </c>
      <c r="K42" s="102">
        <f>SUMIFS('1-13'!L:L,'1-13'!F:F,B42,'1-13'!C:C,"7月")</f>
        <v>0</v>
      </c>
      <c r="L42" s="102">
        <f>SUMIFS('1-13'!L:L,'1-13'!F:F,B42,'1-13'!C:C,"8月")</f>
        <v>0</v>
      </c>
      <c r="M42" s="102">
        <f>SUMIFS('1-13'!L:L,'1-13'!F:F,B42,'1-13'!C:C,"9月")</f>
        <v>0</v>
      </c>
      <c r="N42" s="99">
        <f>SUMIFS('1-13'!L:L,'1-13'!F:F,B42,'1-13'!C:C,"10月")</f>
        <v>0</v>
      </c>
      <c r="O42" s="102">
        <f>SUMIFS('1-13'!L:L,'1-13'!F:F,B42,'1-13'!C:C,"11月")</f>
        <v>0</v>
      </c>
      <c r="P42" s="102">
        <f>SUMIFS('1-13'!L:L,'1-13'!F:F,B42,'1-13'!C:C,"12月")</f>
        <v>0</v>
      </c>
      <c r="Q42" s="100"/>
    </row>
    <row r="43" spans="1:18" s="90" customFormat="1" ht="15" customHeight="1">
      <c r="A43" s="101">
        <v>21</v>
      </c>
      <c r="B43" s="104" t="s">
        <v>326</v>
      </c>
      <c r="C43" s="97">
        <f t="shared" si="2"/>
        <v>16926</v>
      </c>
      <c r="D43" s="17"/>
      <c r="E43" s="102">
        <f>SUMIFS('1-13'!L:L,'1-13'!F:F,B43,'1-13'!C:C,"1月")</f>
        <v>16926</v>
      </c>
      <c r="F43" s="102">
        <f>SUMIFS('1-13'!L:L,'1-13'!F:F,B43,'1-13'!C:C,"2月")</f>
        <v>0</v>
      </c>
      <c r="G43" s="102">
        <f>SUMIFS('1-13'!L:L,'1-13'!F:F,B43,'1-13'!C:C,"3月")</f>
        <v>0</v>
      </c>
      <c r="H43" s="102">
        <f>SUMIFS('1-13'!L:L,'1-13'!F:F,B43,'1-13'!C:C,"4月")</f>
        <v>0</v>
      </c>
      <c r="I43" s="102">
        <f>SUMIFS('1-13'!L:L,'1-13'!F:F,B43,'1-13'!C:C,"5月")</f>
        <v>0</v>
      </c>
      <c r="J43" s="102">
        <f>SUMIFS('1-13'!L:L,'1-13'!F:F,B43,'1-13'!C:C,"6月")</f>
        <v>0</v>
      </c>
      <c r="K43" s="102">
        <f>SUMIFS('1-13'!L:L,'1-13'!F:F,B43,'1-13'!C:C,"7月")</f>
        <v>0</v>
      </c>
      <c r="L43" s="102">
        <f>SUMIFS('1-13'!L:L,'1-13'!F:F,B43,'1-13'!C:C,"8月")</f>
        <v>0</v>
      </c>
      <c r="M43" s="102">
        <f>SUMIFS('1-13'!L:L,'1-13'!F:F,B43,'1-13'!C:C,"9月")</f>
        <v>0</v>
      </c>
      <c r="N43" s="99">
        <f>SUMIFS('1-13'!L:L,'1-13'!F:F,B43,'1-13'!C:C,"10月")</f>
        <v>0</v>
      </c>
      <c r="O43" s="102">
        <f>SUMIFS('1-13'!L:L,'1-13'!F:F,B43,'1-13'!C:C,"11月")</f>
        <v>0</v>
      </c>
      <c r="P43" s="102">
        <f>SUMIFS('1-13'!L:L,'1-13'!F:F,B43,'1-13'!C:C,"12月")</f>
        <v>0</v>
      </c>
      <c r="Q43" s="100"/>
    </row>
    <row r="44" spans="1:18" s="90" customFormat="1" ht="15" customHeight="1">
      <c r="A44" s="101">
        <v>22</v>
      </c>
      <c r="B44" s="101" t="s">
        <v>272</v>
      </c>
      <c r="C44" s="97">
        <f t="shared" si="2"/>
        <v>16073</v>
      </c>
      <c r="D44" s="17" t="s">
        <v>77</v>
      </c>
      <c r="E44" s="102">
        <f>SUMIFS('1-13'!L:L,'1-13'!F:F,B44,'1-13'!C:C,"1月")</f>
        <v>15653</v>
      </c>
      <c r="F44" s="102">
        <f>SUMIFS('1-13'!L:L,'1-13'!F:F,B44,'1-13'!C:C,"2月")</f>
        <v>0</v>
      </c>
      <c r="G44" s="102">
        <f>SUMIFS('1-13'!L:L,'1-13'!F:F,B44,'1-13'!C:C,"3月")</f>
        <v>420</v>
      </c>
      <c r="H44" s="102">
        <f>SUMIFS('1-13'!L:L,'1-13'!F:F,B44,'1-13'!C:C,"4月")</f>
        <v>0</v>
      </c>
      <c r="I44" s="102">
        <f>SUMIFS('1-13'!L:L,'1-13'!F:F,B44,'1-13'!C:C,"5月")</f>
        <v>0</v>
      </c>
      <c r="J44" s="102">
        <f>SUMIFS('1-13'!L:L,'1-13'!F:F,B44,'1-13'!C:C,"6月")</f>
        <v>0</v>
      </c>
      <c r="K44" s="102">
        <f>SUMIFS('1-13'!L:L,'1-13'!F:F,B44,'1-13'!C:C,"7月")</f>
        <v>0</v>
      </c>
      <c r="L44" s="102">
        <f>SUMIFS('1-13'!L:L,'1-13'!F:F,B44,'1-13'!C:C,"8月")</f>
        <v>0</v>
      </c>
      <c r="M44" s="102">
        <f>SUMIFS('1-13'!L:L,'1-13'!F:F,B44,'1-13'!C:C,"9月")</f>
        <v>0</v>
      </c>
      <c r="N44" s="99">
        <f>SUMIFS('1-13'!L:L,'1-13'!F:F,B44,'1-13'!C:C,"10月")</f>
        <v>0</v>
      </c>
      <c r="O44" s="102">
        <f>SUMIFS('1-13'!L:L,'1-13'!F:F,B44,'1-13'!C:C,"11月")</f>
        <v>0</v>
      </c>
      <c r="P44" s="102">
        <f>SUMIFS('1-13'!L:L,'1-13'!F:F,B44,'1-13'!C:C,"12月")</f>
        <v>0</v>
      </c>
      <c r="Q44" s="100"/>
    </row>
    <row r="45" spans="1:18" s="90" customFormat="1" ht="15" customHeight="1">
      <c r="A45" s="101">
        <v>23</v>
      </c>
      <c r="B45" s="101" t="s">
        <v>1697</v>
      </c>
      <c r="C45" s="97">
        <f t="shared" si="2"/>
        <v>15500</v>
      </c>
      <c r="D45" s="17"/>
      <c r="E45" s="102">
        <f>SUMIFS('1-13'!L:L,'1-13'!F:F,B45,'1-13'!C:C,"1月")</f>
        <v>15500</v>
      </c>
      <c r="F45" s="102">
        <f>SUMIFS('1-13'!L:L,'1-13'!F:F,B45,'1-13'!C:C,"2月")</f>
        <v>0</v>
      </c>
      <c r="G45" s="102">
        <f>SUMIFS('1-13'!L:L,'1-13'!F:F,B45,'1-13'!C:C,"3月")</f>
        <v>0</v>
      </c>
      <c r="H45" s="102">
        <f>SUMIFS('1-13'!L:L,'1-13'!F:F,B45,'1-13'!C:C,"4月")</f>
        <v>0</v>
      </c>
      <c r="I45" s="102">
        <f>SUMIFS('1-13'!L:L,'1-13'!F:F,B45,'1-13'!C:C,"5月")</f>
        <v>0</v>
      </c>
      <c r="J45" s="102">
        <f>SUMIFS('1-13'!L:L,'1-13'!F:F,B45,'1-13'!C:C,"6月")</f>
        <v>0</v>
      </c>
      <c r="K45" s="102">
        <f>SUMIFS('1-13'!L:L,'1-13'!F:F,B45,'1-13'!C:C,"7月")</f>
        <v>0</v>
      </c>
      <c r="L45" s="102">
        <f>SUMIFS('1-13'!L:L,'1-13'!F:F,B45,'1-13'!C:C,"8月")</f>
        <v>0</v>
      </c>
      <c r="M45" s="102">
        <f>SUMIFS('1-13'!L:L,'1-13'!F:F,B45,'1-13'!C:C,"9月")</f>
        <v>0</v>
      </c>
      <c r="N45" s="99">
        <f>SUMIFS('1-13'!L:L,'1-13'!F:F,B45,'1-13'!C:C,"10月")</f>
        <v>0</v>
      </c>
      <c r="O45" s="102">
        <f>SUMIFS('1-13'!L:L,'1-13'!F:F,B45,'1-13'!C:C,"11月")</f>
        <v>0</v>
      </c>
      <c r="P45" s="102">
        <f>SUMIFS('1-13'!L:L,'1-13'!F:F,B45,'1-13'!C:C,"12月")</f>
        <v>0</v>
      </c>
      <c r="Q45" s="108"/>
      <c r="R45" s="83"/>
    </row>
    <row r="46" spans="1:18" s="90" customFormat="1" ht="15" customHeight="1">
      <c r="A46" s="101">
        <v>26</v>
      </c>
      <c r="B46" s="101" t="s">
        <v>162</v>
      </c>
      <c r="C46" s="97">
        <f t="shared" si="2"/>
        <v>14219</v>
      </c>
      <c r="D46" s="105" t="s">
        <v>164</v>
      </c>
      <c r="E46" s="102">
        <f>SUMIFS('1-13'!L:L,'1-13'!F:F,B46,'1-13'!C:C,"1月")</f>
        <v>3368</v>
      </c>
      <c r="F46" s="102">
        <f>SUMIFS('1-13'!L:L,'1-13'!F:F,B46,'1-13'!C:C,"2月")</f>
        <v>10851</v>
      </c>
      <c r="G46" s="102">
        <f>SUMIFS('1-13'!L:L,'1-13'!F:F,B46,'1-13'!C:C,"3月")</f>
        <v>0</v>
      </c>
      <c r="H46" s="102">
        <f>SUMIFS('1-13'!L:L,'1-13'!F:F,B46,'1-13'!C:C,"4月")</f>
        <v>0</v>
      </c>
      <c r="I46" s="102">
        <f>SUMIFS('1-13'!L:L,'1-13'!F:F,B46,'1-13'!C:C,"5月")</f>
        <v>0</v>
      </c>
      <c r="J46" s="102">
        <f>SUMIFS('1-13'!L:L,'1-13'!F:F,B46,'1-13'!C:C,"6月")</f>
        <v>0</v>
      </c>
      <c r="K46" s="102">
        <f>SUMIFS('1-13'!L:L,'1-13'!F:F,B46,'1-13'!C:C,"7月")</f>
        <v>0</v>
      </c>
      <c r="L46" s="102">
        <f>SUMIFS('1-13'!L:L,'1-13'!F:F,B46,'1-13'!C:C,"8月")</f>
        <v>0</v>
      </c>
      <c r="M46" s="102">
        <f>SUMIFS('1-13'!L:L,'1-13'!F:F,B46,'1-13'!C:C,"9月")</f>
        <v>0</v>
      </c>
      <c r="N46" s="99">
        <f>SUMIFS('1-13'!L:L,'1-13'!F:F,B46,'1-13'!C:C,"10月")</f>
        <v>0</v>
      </c>
      <c r="O46" s="102">
        <f>SUMIFS('1-13'!L:L,'1-13'!F:F,B46,'1-13'!C:C,"11月")</f>
        <v>0</v>
      </c>
      <c r="P46" s="102">
        <f>SUMIFS('1-13'!L:L,'1-13'!F:F,B46,'1-13'!C:C,"12月")</f>
        <v>0</v>
      </c>
      <c r="Q46" s="108"/>
      <c r="R46" s="83"/>
    </row>
    <row r="47" spans="1:18" s="90" customFormat="1" ht="15" customHeight="1">
      <c r="A47" s="101">
        <v>172</v>
      </c>
      <c r="B47" s="101" t="s">
        <v>4711</v>
      </c>
      <c r="C47" s="97">
        <f t="shared" si="2"/>
        <v>13140</v>
      </c>
      <c r="D47" s="17"/>
      <c r="E47" s="102">
        <f>SUMIFS('1-13'!L:L,'1-13'!F:F,B47,'1-13'!C:C,"1月")</f>
        <v>0</v>
      </c>
      <c r="F47" s="102">
        <f>SUMIFS('1-13'!L:L,'1-13'!F:F,B47,'1-13'!C:C,"2月")</f>
        <v>0</v>
      </c>
      <c r="G47" s="102">
        <f>SUMIFS('1-13'!L:L,'1-13'!F:F,B47,'1-13'!C:C,"3月")</f>
        <v>0</v>
      </c>
      <c r="H47" s="102">
        <f>SUMIFS('1-13'!L:L,'1-13'!F:F,B47,'1-13'!C:C,"4月")</f>
        <v>13140</v>
      </c>
      <c r="I47" s="102">
        <f>SUMIFS('1-13'!L:L,'1-13'!F:F,B47,'1-13'!C:C,"5月")</f>
        <v>0</v>
      </c>
      <c r="J47" s="102">
        <f>SUMIFS('1-13'!L:L,'1-13'!F:F,B47,'1-13'!C:C,"6月")</f>
        <v>0</v>
      </c>
      <c r="K47" s="102">
        <f>SUMIFS('1-13'!L:L,'1-13'!F:F,B47,'1-13'!C:C,"7月")</f>
        <v>0</v>
      </c>
      <c r="L47" s="102">
        <f>SUMIFS('1-13'!L:L,'1-13'!F:F,B47,'1-13'!C:C,"8月")</f>
        <v>0</v>
      </c>
      <c r="M47" s="102">
        <f>SUMIFS('1-13'!L:L,'1-13'!F:F,B47,'1-13'!C:C,"9月")</f>
        <v>0</v>
      </c>
      <c r="N47" s="99">
        <f>SUMIFS('1-13'!L:L,'1-13'!F:F,B47,'1-13'!C:C,"10月")</f>
        <v>0</v>
      </c>
      <c r="O47" s="102">
        <f>SUMIFS('1-13'!L:L,'1-13'!F:F,B47,'1-13'!C:C,"11月")</f>
        <v>0</v>
      </c>
      <c r="P47" s="102">
        <f>SUMIFS('1-13'!L:L,'1-13'!F:F,B47,'1-13'!C:C,"12月")</f>
        <v>0</v>
      </c>
      <c r="Q47" s="107"/>
    </row>
    <row r="48" spans="1:18" s="90" customFormat="1" ht="15" customHeight="1">
      <c r="A48" s="101">
        <v>27</v>
      </c>
      <c r="B48" s="101" t="s">
        <v>38</v>
      </c>
      <c r="C48" s="97">
        <f t="shared" si="2"/>
        <v>12929</v>
      </c>
      <c r="D48" s="105" t="s">
        <v>70</v>
      </c>
      <c r="E48" s="102">
        <f>SUMIFS('1-13'!L:L,'1-13'!F:F,B48,'1-13'!C:C,"1月")</f>
        <v>12929</v>
      </c>
      <c r="F48" s="102">
        <f>SUMIFS('1-13'!L:L,'1-13'!F:F,B48,'1-13'!C:C,"2月")</f>
        <v>0</v>
      </c>
      <c r="G48" s="102">
        <f>SUMIFS('1-13'!L:L,'1-13'!F:F,B48,'1-13'!C:C,"3月")</f>
        <v>0</v>
      </c>
      <c r="H48" s="102">
        <f>SUMIFS('1-13'!L:L,'1-13'!F:F,B48,'1-13'!C:C,"4月")</f>
        <v>0</v>
      </c>
      <c r="I48" s="102">
        <f>SUMIFS('1-13'!L:L,'1-13'!F:F,B48,'1-13'!C:C,"5月")</f>
        <v>0</v>
      </c>
      <c r="J48" s="102">
        <f>SUMIFS('1-13'!L:L,'1-13'!F:F,B48,'1-13'!C:C,"6月")</f>
        <v>0</v>
      </c>
      <c r="K48" s="102">
        <f>SUMIFS('1-13'!L:L,'1-13'!F:F,B48,'1-13'!C:C,"7月")</f>
        <v>0</v>
      </c>
      <c r="L48" s="102">
        <f>SUMIFS('1-13'!L:L,'1-13'!F:F,B48,'1-13'!C:C,"8月")</f>
        <v>0</v>
      </c>
      <c r="M48" s="102">
        <f>SUMIFS('1-13'!L:L,'1-13'!F:F,B48,'1-13'!C:C,"9月")</f>
        <v>0</v>
      </c>
      <c r="N48" s="99">
        <f>SUMIFS('1-13'!L:L,'1-13'!F:F,B48,'1-13'!C:C,"10月")</f>
        <v>0</v>
      </c>
      <c r="O48" s="102">
        <f>SUMIFS('1-13'!L:L,'1-13'!F:F,B48,'1-13'!C:C,"11月")</f>
        <v>0</v>
      </c>
      <c r="P48" s="102">
        <f>SUMIFS('1-13'!L:L,'1-13'!F:F,B48,'1-13'!C:C,"12月")</f>
        <v>0</v>
      </c>
      <c r="Q48" s="100"/>
    </row>
    <row r="49" spans="1:18" s="90" customFormat="1" ht="15" customHeight="1">
      <c r="A49" s="101">
        <v>47</v>
      </c>
      <c r="B49" s="101" t="s">
        <v>310</v>
      </c>
      <c r="C49" s="97">
        <f t="shared" si="2"/>
        <v>12403.6</v>
      </c>
      <c r="D49" s="17" t="s">
        <v>101</v>
      </c>
      <c r="E49" s="102">
        <f>SUMIFS('1-13'!L:L,'1-13'!F:F,B49,'1-13'!C:C,"1月")</f>
        <v>12403.6</v>
      </c>
      <c r="F49" s="102">
        <f>SUMIFS('1-13'!L:L,'1-13'!F:F,B49,'1-13'!C:C,"2月")</f>
        <v>0</v>
      </c>
      <c r="G49" s="102">
        <f>SUMIFS('1-13'!L:L,'1-13'!F:F,B49,'1-13'!C:C,"3月")</f>
        <v>0</v>
      </c>
      <c r="H49" s="102">
        <f>SUMIFS('1-13'!L:L,'1-13'!F:F,B49,'1-13'!C:C,"4月")</f>
        <v>0</v>
      </c>
      <c r="I49" s="102">
        <f>SUMIFS('1-13'!L:L,'1-13'!F:F,B49,'1-13'!C:C,"5月")</f>
        <v>0</v>
      </c>
      <c r="J49" s="102">
        <f>SUMIFS('1-13'!L:L,'1-13'!F:F,B49,'1-13'!C:C,"6月")</f>
        <v>0</v>
      </c>
      <c r="K49" s="102">
        <f>SUMIFS('1-13'!L:L,'1-13'!F:F,B49,'1-13'!C:C,"7月")</f>
        <v>0</v>
      </c>
      <c r="L49" s="102">
        <f>SUMIFS('1-13'!L:L,'1-13'!F:F,B49,'1-13'!C:C,"8月")</f>
        <v>0</v>
      </c>
      <c r="M49" s="102">
        <f>SUMIFS('1-13'!L:L,'1-13'!F:F,B49,'1-13'!C:C,"9月")</f>
        <v>0</v>
      </c>
      <c r="N49" s="99">
        <f>SUMIFS('1-13'!L:L,'1-13'!F:F,B49,'1-13'!C:C,"10月")</f>
        <v>0</v>
      </c>
      <c r="O49" s="102">
        <f>SUMIFS('1-13'!L:L,'1-13'!F:F,B49,'1-13'!C:C,"11月")</f>
        <v>0</v>
      </c>
      <c r="P49" s="102">
        <f>SUMIFS('1-13'!L:L,'1-13'!F:F,B49,'1-13'!C:C,"12月")</f>
        <v>0</v>
      </c>
      <c r="Q49" s="107"/>
    </row>
    <row r="50" spans="1:18" s="90" customFormat="1" ht="15" customHeight="1">
      <c r="A50" s="101">
        <v>32</v>
      </c>
      <c r="B50" s="101" t="s">
        <v>58</v>
      </c>
      <c r="C50" s="97">
        <f t="shared" si="2"/>
        <v>11821</v>
      </c>
      <c r="D50" s="17" t="s">
        <v>100</v>
      </c>
      <c r="E50" s="102">
        <f>SUMIFS('1-13'!L:L,'1-13'!F:F,B50,'1-13'!C:C,"1月")</f>
        <v>11511</v>
      </c>
      <c r="F50" s="102">
        <f>SUMIFS('1-13'!L:L,'1-13'!F:F,B50,'1-13'!C:C,"2月")</f>
        <v>0</v>
      </c>
      <c r="G50" s="102">
        <f>SUMIFS('1-13'!L:L,'1-13'!F:F,B50,'1-13'!C:C,"3月")</f>
        <v>0</v>
      </c>
      <c r="H50" s="102">
        <f>SUMIFS('1-13'!L:L,'1-13'!F:F,B50,'1-13'!C:C,"4月")</f>
        <v>310</v>
      </c>
      <c r="I50" s="102">
        <f>SUMIFS('1-13'!L:L,'1-13'!F:F,B50,'1-13'!C:C,"5月")</f>
        <v>0</v>
      </c>
      <c r="J50" s="102">
        <f>SUMIFS('1-13'!L:L,'1-13'!F:F,B50,'1-13'!C:C,"6月")</f>
        <v>0</v>
      </c>
      <c r="K50" s="102">
        <f>SUMIFS('1-13'!L:L,'1-13'!F:F,B50,'1-13'!C:C,"7月")</f>
        <v>0</v>
      </c>
      <c r="L50" s="102">
        <f>SUMIFS('1-13'!L:L,'1-13'!F:F,B50,'1-13'!C:C,"8月")</f>
        <v>0</v>
      </c>
      <c r="M50" s="102">
        <f>SUMIFS('1-13'!L:L,'1-13'!F:F,B50,'1-13'!C:C,"9月")</f>
        <v>0</v>
      </c>
      <c r="N50" s="99">
        <f>SUMIFS('1-13'!L:L,'1-13'!F:F,B50,'1-13'!C:C,"10月")</f>
        <v>0</v>
      </c>
      <c r="O50" s="102">
        <f>SUMIFS('1-13'!L:L,'1-13'!F:F,B50,'1-13'!C:C,"11月")</f>
        <v>0</v>
      </c>
      <c r="P50" s="102">
        <f>SUMIFS('1-13'!L:L,'1-13'!F:F,B50,'1-13'!C:C,"12月")</f>
        <v>0</v>
      </c>
      <c r="Q50" s="100"/>
    </row>
    <row r="51" spans="1:18" s="90" customFormat="1" ht="15" customHeight="1">
      <c r="A51" s="101">
        <v>36</v>
      </c>
      <c r="B51" s="101" t="s">
        <v>265</v>
      </c>
      <c r="C51" s="97">
        <f t="shared" si="2"/>
        <v>11415</v>
      </c>
      <c r="D51" s="105" t="s">
        <v>116</v>
      </c>
      <c r="E51" s="102">
        <f>SUMIFS('1-13'!L:L,'1-13'!F:F,B51,'1-13'!C:C,"1月")</f>
        <v>8570</v>
      </c>
      <c r="F51" s="102">
        <f>SUMIFS('1-13'!L:L,'1-13'!F:F,B51,'1-13'!C:C,"2月")</f>
        <v>0</v>
      </c>
      <c r="G51" s="102">
        <f>SUMIFS('1-13'!L:L,'1-13'!F:F,B51,'1-13'!C:C,"3月")</f>
        <v>2260</v>
      </c>
      <c r="H51" s="102">
        <f>SUMIFS('1-13'!L:L,'1-13'!F:F,B51,'1-13'!C:C,"4月")</f>
        <v>585</v>
      </c>
      <c r="I51" s="102">
        <f>SUMIFS('1-13'!L:L,'1-13'!F:F,B51,'1-13'!C:C,"5月")</f>
        <v>0</v>
      </c>
      <c r="J51" s="102">
        <f>SUMIFS('1-13'!L:L,'1-13'!F:F,B51,'1-13'!C:C,"6月")</f>
        <v>0</v>
      </c>
      <c r="K51" s="102">
        <f>SUMIFS('1-13'!L:L,'1-13'!F:F,B51,'1-13'!C:C,"7月")</f>
        <v>0</v>
      </c>
      <c r="L51" s="102">
        <f>SUMIFS('1-13'!L:L,'1-13'!F:F,B51,'1-13'!C:C,"8月")</f>
        <v>0</v>
      </c>
      <c r="M51" s="102">
        <f>SUMIFS('1-13'!L:L,'1-13'!F:F,B51,'1-13'!C:C,"9月")</f>
        <v>0</v>
      </c>
      <c r="N51" s="99">
        <f>SUMIFS('1-13'!L:L,'1-13'!F:F,B51,'1-13'!C:C,"10月")</f>
        <v>0</v>
      </c>
      <c r="O51" s="102">
        <f>SUMIFS('1-13'!L:L,'1-13'!F:F,B51,'1-13'!C:C,"11月")</f>
        <v>0</v>
      </c>
      <c r="P51" s="102">
        <f>SUMIFS('1-13'!L:L,'1-13'!F:F,B51,'1-13'!C:C,"12月")</f>
        <v>0</v>
      </c>
      <c r="Q51" s="100"/>
    </row>
    <row r="52" spans="1:18" s="90" customFormat="1" ht="15" customHeight="1">
      <c r="A52" s="101">
        <v>33</v>
      </c>
      <c r="B52" s="101" t="s">
        <v>165</v>
      </c>
      <c r="C52" s="97">
        <f t="shared" si="2"/>
        <v>11150</v>
      </c>
      <c r="D52" s="105"/>
      <c r="E52" s="102">
        <f>SUMIFS('1-13'!L:L,'1-13'!F:F,B52,'1-13'!C:C,"1月")</f>
        <v>6700</v>
      </c>
      <c r="F52" s="102">
        <f>SUMIFS('1-13'!L:L,'1-13'!F:F,B52,'1-13'!C:C,"2月")</f>
        <v>4450</v>
      </c>
      <c r="G52" s="102">
        <f>SUMIFS('1-13'!L:L,'1-13'!F:F,B52,'1-13'!C:C,"3月")</f>
        <v>0</v>
      </c>
      <c r="H52" s="102">
        <f>SUMIFS('1-13'!L:L,'1-13'!F:F,B52,'1-13'!C:C,"4月")</f>
        <v>0</v>
      </c>
      <c r="I52" s="102">
        <f>SUMIFS('1-13'!L:L,'1-13'!F:F,B52,'1-13'!C:C,"5月")</f>
        <v>0</v>
      </c>
      <c r="J52" s="102">
        <f>SUMIFS('1-13'!L:L,'1-13'!F:F,B52,'1-13'!C:C,"6月")</f>
        <v>0</v>
      </c>
      <c r="K52" s="102">
        <f>SUMIFS('1-13'!L:L,'1-13'!F:F,B52,'1-13'!C:C,"7月")</f>
        <v>0</v>
      </c>
      <c r="L52" s="102">
        <f>SUMIFS('1-13'!L:L,'1-13'!F:F,B52,'1-13'!C:C,"8月")</f>
        <v>0</v>
      </c>
      <c r="M52" s="102">
        <f>SUMIFS('1-13'!L:L,'1-13'!F:F,B52,'1-13'!C:C,"9月")</f>
        <v>0</v>
      </c>
      <c r="N52" s="99">
        <f>SUMIFS('1-13'!L:L,'1-13'!F:F,B52,'1-13'!C:C,"10月")</f>
        <v>0</v>
      </c>
      <c r="O52" s="102">
        <f>SUMIFS('1-13'!L:L,'1-13'!F:F,B52,'1-13'!C:C,"11月")</f>
        <v>0</v>
      </c>
      <c r="P52" s="102">
        <f>SUMIFS('1-13'!L:L,'1-13'!F:F,B52,'1-13'!C:C,"12月")</f>
        <v>0</v>
      </c>
      <c r="Q52" s="108"/>
      <c r="R52" s="83"/>
    </row>
    <row r="53" spans="1:18" s="90" customFormat="1" ht="15" customHeight="1">
      <c r="A53" s="101">
        <v>44</v>
      </c>
      <c r="B53" s="101" t="s">
        <v>270</v>
      </c>
      <c r="C53" s="97">
        <f t="shared" si="2"/>
        <v>10637</v>
      </c>
      <c r="D53" s="105" t="s">
        <v>88</v>
      </c>
      <c r="E53" s="102">
        <f>SUMIFS('1-13'!L:L,'1-13'!F:F,B53,'1-13'!C:C,"1月")</f>
        <v>0</v>
      </c>
      <c r="F53" s="102">
        <f>SUMIFS('1-13'!L:L,'1-13'!F:F,B53,'1-13'!C:C,"2月")</f>
        <v>3077</v>
      </c>
      <c r="G53" s="102">
        <f>SUMIFS('1-13'!L:L,'1-13'!F:F,B53,'1-13'!C:C,"3月")</f>
        <v>7560</v>
      </c>
      <c r="H53" s="102">
        <f>SUMIFS('1-13'!L:L,'1-13'!F:F,B53,'1-13'!C:C,"4月")</f>
        <v>0</v>
      </c>
      <c r="I53" s="102">
        <f>SUMIFS('1-13'!L:L,'1-13'!F:F,B53,'1-13'!C:C,"5月")</f>
        <v>0</v>
      </c>
      <c r="J53" s="102">
        <f>SUMIFS('1-13'!L:L,'1-13'!F:F,B53,'1-13'!C:C,"6月")</f>
        <v>0</v>
      </c>
      <c r="K53" s="102">
        <f>SUMIFS('1-13'!L:L,'1-13'!F:F,B53,'1-13'!C:C,"7月")</f>
        <v>0</v>
      </c>
      <c r="L53" s="102">
        <f>SUMIFS('1-13'!L:L,'1-13'!F:F,B53,'1-13'!C:C,"8月")</f>
        <v>0</v>
      </c>
      <c r="M53" s="102">
        <f>SUMIFS('1-13'!L:L,'1-13'!F:F,B53,'1-13'!C:C,"9月")</f>
        <v>0</v>
      </c>
      <c r="N53" s="99">
        <f>SUMIFS('1-13'!L:L,'1-13'!F:F,B53,'1-13'!C:C,"10月")</f>
        <v>0</v>
      </c>
      <c r="O53" s="102">
        <f>SUMIFS('1-13'!L:L,'1-13'!F:F,B53,'1-13'!C:C,"11月")</f>
        <v>0</v>
      </c>
      <c r="P53" s="102">
        <f>SUMIFS('1-13'!L:L,'1-13'!F:F,B53,'1-13'!C:C,"12月")</f>
        <v>0</v>
      </c>
      <c r="Q53" s="108"/>
      <c r="R53" s="83"/>
    </row>
    <row r="54" spans="1:18" s="90" customFormat="1" ht="15" customHeight="1">
      <c r="A54" s="101">
        <v>171</v>
      </c>
      <c r="B54" s="101" t="s">
        <v>3615</v>
      </c>
      <c r="C54" s="97">
        <f t="shared" si="2"/>
        <v>10440</v>
      </c>
      <c r="D54" s="105"/>
      <c r="E54" s="102">
        <f>SUMIFS('1-13'!L:L,'1-13'!F:F,B54,'1-13'!C:C,"1月")</f>
        <v>0</v>
      </c>
      <c r="F54" s="102">
        <f>SUMIFS('1-13'!L:L,'1-13'!F:F,B54,'1-13'!C:C,"2月")</f>
        <v>0</v>
      </c>
      <c r="G54" s="102">
        <f>SUMIFS('1-13'!L:L,'1-13'!F:F,B54,'1-13'!C:C,"3月")</f>
        <v>10440</v>
      </c>
      <c r="H54" s="102">
        <f>SUMIFS('1-13'!L:L,'1-13'!F:F,B54,'1-13'!C:C,"4月")</f>
        <v>0</v>
      </c>
      <c r="I54" s="102">
        <f>SUMIFS('1-13'!L:L,'1-13'!F:F,B54,'1-13'!C:C,"5月")</f>
        <v>0</v>
      </c>
      <c r="J54" s="102">
        <f>SUMIFS('1-13'!L:L,'1-13'!F:F,B54,'1-13'!C:C,"6月")</f>
        <v>0</v>
      </c>
      <c r="K54" s="102">
        <f>SUMIFS('1-13'!L:L,'1-13'!F:F,B54,'1-13'!C:C,"7月")</f>
        <v>0</v>
      </c>
      <c r="L54" s="102">
        <f>SUMIFS('1-13'!L:L,'1-13'!F:F,B54,'1-13'!C:C,"8月")</f>
        <v>0</v>
      </c>
      <c r="M54" s="102">
        <f>SUMIFS('1-13'!L:L,'1-13'!F:F,B54,'1-13'!C:C,"9月")</f>
        <v>0</v>
      </c>
      <c r="N54" s="99">
        <f>SUMIFS('1-13'!L:L,'1-13'!F:F,B54,'1-13'!C:C,"10月")</f>
        <v>0</v>
      </c>
      <c r="O54" s="102">
        <f>SUMIFS('1-13'!L:L,'1-13'!F:F,B54,'1-13'!C:C,"11月")</f>
        <v>0</v>
      </c>
      <c r="P54" s="102">
        <f>SUMIFS('1-13'!L:L,'1-13'!F:F,B54,'1-13'!C:C,"12月")</f>
        <v>0</v>
      </c>
      <c r="Q54" s="108"/>
      <c r="R54" s="83"/>
    </row>
    <row r="55" spans="1:18" s="90" customFormat="1" ht="15" customHeight="1">
      <c r="A55" s="101">
        <v>34</v>
      </c>
      <c r="B55" s="101" t="s">
        <v>1695</v>
      </c>
      <c r="C55" s="97">
        <f t="shared" si="2"/>
        <v>10236</v>
      </c>
      <c r="D55" s="17"/>
      <c r="E55" s="102">
        <f>SUMIFS('1-13'!L:L,'1-13'!F:F,B55,'1-13'!C:C,"1月")</f>
        <v>10236</v>
      </c>
      <c r="F55" s="102">
        <f>SUMIFS('1-13'!L:L,'1-13'!F:F,B55,'1-13'!C:C,"2月")</f>
        <v>0</v>
      </c>
      <c r="G55" s="102">
        <f>SUMIFS('1-13'!L:L,'1-13'!F:F,B55,'1-13'!C:C,"3月")</f>
        <v>0</v>
      </c>
      <c r="H55" s="102">
        <f>SUMIFS('1-13'!L:L,'1-13'!F:F,B55,'1-13'!C:C,"4月")</f>
        <v>0</v>
      </c>
      <c r="I55" s="102">
        <f>SUMIFS('1-13'!L:L,'1-13'!F:F,B55,'1-13'!C:C,"5月")</f>
        <v>0</v>
      </c>
      <c r="J55" s="102">
        <f>SUMIFS('1-13'!L:L,'1-13'!F:F,B55,'1-13'!C:C,"6月")</f>
        <v>0</v>
      </c>
      <c r="K55" s="102">
        <f>SUMIFS('1-13'!L:L,'1-13'!F:F,B55,'1-13'!C:C,"7月")</f>
        <v>0</v>
      </c>
      <c r="L55" s="102">
        <f>SUMIFS('1-13'!L:L,'1-13'!F:F,B55,'1-13'!C:C,"8月")</f>
        <v>0</v>
      </c>
      <c r="M55" s="102">
        <f>SUMIFS('1-13'!L:L,'1-13'!F:F,B55,'1-13'!C:C,"9月")</f>
        <v>0</v>
      </c>
      <c r="N55" s="99">
        <f>SUMIFS('1-13'!L:L,'1-13'!F:F,B55,'1-13'!C:C,"10月")</f>
        <v>0</v>
      </c>
      <c r="O55" s="102">
        <f>SUMIFS('1-13'!L:L,'1-13'!F:F,B55,'1-13'!C:C,"11月")</f>
        <v>0</v>
      </c>
      <c r="P55" s="102">
        <f>SUMIFS('1-13'!L:L,'1-13'!F:F,B55,'1-13'!C:C,"12月")</f>
        <v>0</v>
      </c>
      <c r="Q55" s="108"/>
      <c r="R55" s="83"/>
    </row>
    <row r="56" spans="1:18" s="90" customFormat="1" ht="15" customHeight="1">
      <c r="A56" s="101">
        <v>84</v>
      </c>
      <c r="B56" s="104" t="s">
        <v>323</v>
      </c>
      <c r="C56" s="97">
        <f t="shared" si="2"/>
        <v>10170</v>
      </c>
      <c r="D56" s="17"/>
      <c r="E56" s="102">
        <f>SUMIFS('1-13'!L:L,'1-13'!F:F,B56,'1-13'!C:C,"1月")</f>
        <v>0</v>
      </c>
      <c r="F56" s="102">
        <f>SUMIFS('1-13'!L:L,'1-13'!F:F,B56,'1-13'!C:C,"2月")</f>
        <v>0</v>
      </c>
      <c r="G56" s="102">
        <f>SUMIFS('1-13'!L:L,'1-13'!F:F,B56,'1-13'!C:C,"3月")</f>
        <v>5554</v>
      </c>
      <c r="H56" s="102">
        <f>SUMIFS('1-13'!L:L,'1-13'!F:F,B56,'1-13'!C:C,"4月")</f>
        <v>4616</v>
      </c>
      <c r="I56" s="102">
        <f>SUMIFS('1-13'!L:L,'1-13'!F:F,B56,'1-13'!C:C,"5月")</f>
        <v>0</v>
      </c>
      <c r="J56" s="102">
        <f>SUMIFS('1-13'!L:L,'1-13'!F:F,B56,'1-13'!C:C,"6月")</f>
        <v>0</v>
      </c>
      <c r="K56" s="102">
        <f>SUMIFS('1-13'!L:L,'1-13'!F:F,B56,'1-13'!C:C,"7月")</f>
        <v>0</v>
      </c>
      <c r="L56" s="102">
        <f>SUMIFS('1-13'!L:L,'1-13'!F:F,B56,'1-13'!C:C,"8月")</f>
        <v>0</v>
      </c>
      <c r="M56" s="102">
        <f>SUMIFS('1-13'!L:L,'1-13'!F:F,B56,'1-13'!C:C,"9月")</f>
        <v>0</v>
      </c>
      <c r="N56" s="99">
        <f>SUMIFS('1-13'!L:L,'1-13'!F:F,B56,'1-13'!C:C,"10月")</f>
        <v>0</v>
      </c>
      <c r="O56" s="102">
        <f>SUMIFS('1-13'!L:L,'1-13'!F:F,B56,'1-13'!C:C,"11月")</f>
        <v>0</v>
      </c>
      <c r="P56" s="102">
        <f>SUMIFS('1-13'!L:L,'1-13'!F:F,B56,'1-13'!C:C,"12月")</f>
        <v>0</v>
      </c>
      <c r="Q56" s="100"/>
    </row>
    <row r="57" spans="1:18" s="90" customFormat="1" ht="15" customHeight="1">
      <c r="A57" s="101">
        <v>111</v>
      </c>
      <c r="B57" s="104" t="s">
        <v>352</v>
      </c>
      <c r="C57" s="97">
        <f t="shared" si="2"/>
        <v>10165</v>
      </c>
      <c r="D57" s="105"/>
      <c r="E57" s="102">
        <f>SUMIFS('1-13'!L:L,'1-13'!F:F,B57,'1-13'!C:C,"1月")</f>
        <v>0</v>
      </c>
      <c r="F57" s="102">
        <f>SUMIFS('1-13'!L:L,'1-13'!F:F,B57,'1-13'!C:C,"2月")</f>
        <v>0</v>
      </c>
      <c r="G57" s="102">
        <f>SUMIFS('1-13'!L:L,'1-13'!F:F,B57,'1-13'!C:C,"3月")</f>
        <v>10165</v>
      </c>
      <c r="H57" s="102">
        <f>SUMIFS('1-13'!L:L,'1-13'!F:F,B57,'1-13'!C:C,"4月")</f>
        <v>0</v>
      </c>
      <c r="I57" s="102">
        <f>SUMIFS('1-13'!L:L,'1-13'!F:F,B57,'1-13'!C:C,"5月")</f>
        <v>0</v>
      </c>
      <c r="J57" s="102">
        <f>SUMIFS('1-13'!L:L,'1-13'!F:F,B57,'1-13'!C:C,"6月")</f>
        <v>0</v>
      </c>
      <c r="K57" s="102">
        <f>SUMIFS('1-13'!L:L,'1-13'!F:F,B57,'1-13'!C:C,"7月")</f>
        <v>0</v>
      </c>
      <c r="L57" s="102">
        <f>SUMIFS('1-13'!L:L,'1-13'!F:F,B57,'1-13'!C:C,"8月")</f>
        <v>0</v>
      </c>
      <c r="M57" s="102">
        <f>SUMIFS('1-13'!L:L,'1-13'!F:F,B57,'1-13'!C:C,"9月")</f>
        <v>0</v>
      </c>
      <c r="N57" s="99">
        <f>SUMIFS('1-13'!L:L,'1-13'!F:F,B57,'1-13'!C:C,"10月")</f>
        <v>0</v>
      </c>
      <c r="O57" s="102">
        <f>SUMIFS('1-13'!L:L,'1-13'!F:F,B57,'1-13'!C:C,"11月")</f>
        <v>0</v>
      </c>
      <c r="P57" s="102">
        <f>SUMIFS('1-13'!L:L,'1-13'!F:F,B57,'1-13'!C:C,"12月")</f>
        <v>0</v>
      </c>
      <c r="Q57" s="108"/>
      <c r="R57" s="83"/>
    </row>
    <row r="58" spans="1:18" s="90" customFormat="1" ht="15" customHeight="1">
      <c r="A58" s="101">
        <v>95</v>
      </c>
      <c r="B58" s="101" t="s">
        <v>348</v>
      </c>
      <c r="C58" s="97">
        <f t="shared" si="2"/>
        <v>10130</v>
      </c>
      <c r="D58" s="17"/>
      <c r="E58" s="102">
        <f>SUMIFS('1-13'!L:L,'1-13'!F:F,B58,'1-13'!C:C,"1月")</f>
        <v>0</v>
      </c>
      <c r="F58" s="102">
        <f>SUMIFS('1-13'!L:L,'1-13'!F:F,B58,'1-13'!C:C,"2月")</f>
        <v>0</v>
      </c>
      <c r="G58" s="102">
        <f>SUMIFS('1-13'!L:L,'1-13'!F:F,B58,'1-13'!C:C,"3月")</f>
        <v>10130</v>
      </c>
      <c r="H58" s="102">
        <f>SUMIFS('1-13'!L:L,'1-13'!F:F,B58,'1-13'!C:C,"4月")</f>
        <v>0</v>
      </c>
      <c r="I58" s="102">
        <f>SUMIFS('1-13'!L:L,'1-13'!F:F,B58,'1-13'!C:C,"5月")</f>
        <v>0</v>
      </c>
      <c r="J58" s="102">
        <f>SUMIFS('1-13'!L:L,'1-13'!F:F,B58,'1-13'!C:C,"6月")</f>
        <v>0</v>
      </c>
      <c r="K58" s="102">
        <f>SUMIFS('1-13'!L:L,'1-13'!F:F,B58,'1-13'!C:C,"7月")</f>
        <v>0</v>
      </c>
      <c r="L58" s="102">
        <f>SUMIFS('1-13'!L:L,'1-13'!F:F,B58,'1-13'!C:C,"8月")</f>
        <v>0</v>
      </c>
      <c r="M58" s="102">
        <f>SUMIFS('1-13'!L:L,'1-13'!F:F,B58,'1-13'!C:C,"9月")</f>
        <v>0</v>
      </c>
      <c r="N58" s="99">
        <f>SUMIFS('1-13'!L:L,'1-13'!F:F,B58,'1-13'!C:C,"10月")</f>
        <v>0</v>
      </c>
      <c r="O58" s="102">
        <f>SUMIFS('1-13'!L:L,'1-13'!F:F,B58,'1-13'!C:C,"11月")</f>
        <v>0</v>
      </c>
      <c r="P58" s="102">
        <f>SUMIFS('1-13'!L:L,'1-13'!F:F,B58,'1-13'!C:C,"12月")</f>
        <v>0</v>
      </c>
      <c r="Q58" s="100"/>
    </row>
    <row r="59" spans="1:18" s="90" customFormat="1" ht="15" customHeight="1">
      <c r="A59" s="101">
        <v>35</v>
      </c>
      <c r="B59" s="101" t="s">
        <v>373</v>
      </c>
      <c r="C59" s="97">
        <f t="shared" si="2"/>
        <v>9982</v>
      </c>
      <c r="D59" s="17"/>
      <c r="E59" s="102">
        <f>SUMIFS('1-13'!L:L,'1-13'!F:F,B59,'1-13'!C:C,"1月")</f>
        <v>9982</v>
      </c>
      <c r="F59" s="102">
        <f>SUMIFS('1-13'!L:L,'1-13'!F:F,B59,'1-13'!C:C,"2月")</f>
        <v>0</v>
      </c>
      <c r="G59" s="102">
        <f>SUMIFS('1-13'!L:L,'1-13'!F:F,B59,'1-13'!C:C,"3月")</f>
        <v>0</v>
      </c>
      <c r="H59" s="102">
        <f>SUMIFS('1-13'!L:L,'1-13'!F:F,B59,'1-13'!C:C,"4月")</f>
        <v>0</v>
      </c>
      <c r="I59" s="102">
        <f>SUMIFS('1-13'!L:L,'1-13'!F:F,B59,'1-13'!C:C,"5月")</f>
        <v>0</v>
      </c>
      <c r="J59" s="102">
        <f>SUMIFS('1-13'!L:L,'1-13'!F:F,B59,'1-13'!C:C,"6月")</f>
        <v>0</v>
      </c>
      <c r="K59" s="102">
        <f>SUMIFS('1-13'!L:L,'1-13'!F:F,B59,'1-13'!C:C,"7月")</f>
        <v>0</v>
      </c>
      <c r="L59" s="102">
        <f>SUMIFS('1-13'!L:L,'1-13'!F:F,B59,'1-13'!C:C,"8月")</f>
        <v>0</v>
      </c>
      <c r="M59" s="102">
        <f>SUMIFS('1-13'!L:L,'1-13'!F:F,B59,'1-13'!C:C,"9月")</f>
        <v>0</v>
      </c>
      <c r="N59" s="99">
        <f>SUMIFS('1-13'!L:L,'1-13'!F:F,B59,'1-13'!C:C,"10月")</f>
        <v>0</v>
      </c>
      <c r="O59" s="102">
        <f>SUMIFS('1-13'!L:L,'1-13'!F:F,B59,'1-13'!C:C,"11月")</f>
        <v>0</v>
      </c>
      <c r="P59" s="102">
        <f>SUMIFS('1-13'!L:L,'1-13'!F:F,B59,'1-13'!C:C,"12月")</f>
        <v>0</v>
      </c>
      <c r="Q59" s="100"/>
    </row>
    <row r="60" spans="1:18" s="90" customFormat="1" ht="15" customHeight="1">
      <c r="A60" s="101">
        <v>41</v>
      </c>
      <c r="B60" s="101" t="s">
        <v>353</v>
      </c>
      <c r="C60" s="97">
        <f t="shared" si="2"/>
        <v>8754</v>
      </c>
      <c r="D60" s="17"/>
      <c r="E60" s="102">
        <f>SUMIFS('1-13'!L:L,'1-13'!F:F,B60,'1-13'!C:C,"1月")</f>
        <v>6317</v>
      </c>
      <c r="F60" s="102">
        <f>SUMIFS('1-13'!L:L,'1-13'!F:F,B60,'1-13'!C:C,"2月")</f>
        <v>0</v>
      </c>
      <c r="G60" s="102">
        <f>SUMIFS('1-13'!L:L,'1-13'!F:F,B60,'1-13'!C:C,"3月")</f>
        <v>2437</v>
      </c>
      <c r="H60" s="102">
        <f>SUMIFS('1-13'!L:L,'1-13'!F:F,B60,'1-13'!C:C,"4月")</f>
        <v>0</v>
      </c>
      <c r="I60" s="102">
        <f>SUMIFS('1-13'!L:L,'1-13'!F:F,B60,'1-13'!C:C,"5月")</f>
        <v>0</v>
      </c>
      <c r="J60" s="102">
        <f>SUMIFS('1-13'!L:L,'1-13'!F:F,B60,'1-13'!C:C,"6月")</f>
        <v>0</v>
      </c>
      <c r="K60" s="102">
        <f>SUMIFS('1-13'!L:L,'1-13'!F:F,B60,'1-13'!C:C,"7月")</f>
        <v>0</v>
      </c>
      <c r="L60" s="102">
        <f>SUMIFS('1-13'!L:L,'1-13'!F:F,B60,'1-13'!C:C,"8月")</f>
        <v>0</v>
      </c>
      <c r="M60" s="102">
        <f>SUMIFS('1-13'!L:L,'1-13'!F:F,B60,'1-13'!C:C,"9月")</f>
        <v>0</v>
      </c>
      <c r="N60" s="99">
        <f>SUMIFS('1-13'!L:L,'1-13'!F:F,B60,'1-13'!C:C,"10月")</f>
        <v>0</v>
      </c>
      <c r="O60" s="102">
        <f>SUMIFS('1-13'!L:L,'1-13'!F:F,B60,'1-13'!C:C,"11月")</f>
        <v>0</v>
      </c>
      <c r="P60" s="102">
        <f>SUMIFS('1-13'!L:L,'1-13'!F:F,B60,'1-13'!C:C,"12月")</f>
        <v>0</v>
      </c>
      <c r="Q60" s="100"/>
    </row>
    <row r="61" spans="1:18" s="90" customFormat="1" ht="15" customHeight="1">
      <c r="A61" s="101">
        <v>39</v>
      </c>
      <c r="B61" s="101" t="s">
        <v>341</v>
      </c>
      <c r="C61" s="97">
        <f t="shared" si="2"/>
        <v>7800</v>
      </c>
      <c r="D61" s="17"/>
      <c r="E61" s="102">
        <f>SUMIFS('1-13'!L:L,'1-13'!F:F,B61,'1-13'!C:C,"1月")</f>
        <v>0</v>
      </c>
      <c r="F61" s="102">
        <f>SUMIFS('1-13'!L:L,'1-13'!F:F,B61,'1-13'!C:C,"2月")</f>
        <v>7800</v>
      </c>
      <c r="G61" s="102">
        <f>SUMIFS('1-13'!L:L,'1-13'!F:F,B61,'1-13'!C:C,"3月")</f>
        <v>0</v>
      </c>
      <c r="H61" s="102">
        <f>SUMIFS('1-13'!L:L,'1-13'!F:F,B61,'1-13'!C:C,"4月")</f>
        <v>0</v>
      </c>
      <c r="I61" s="102">
        <f>SUMIFS('1-13'!L:L,'1-13'!F:F,B61,'1-13'!C:C,"5月")</f>
        <v>0</v>
      </c>
      <c r="J61" s="102">
        <f>SUMIFS('1-13'!L:L,'1-13'!F:F,B61,'1-13'!C:C,"6月")</f>
        <v>0</v>
      </c>
      <c r="K61" s="102">
        <f>SUMIFS('1-13'!L:L,'1-13'!F:F,B61,'1-13'!C:C,"7月")</f>
        <v>0</v>
      </c>
      <c r="L61" s="102">
        <f>SUMIFS('1-13'!L:L,'1-13'!F:F,B61,'1-13'!C:C,"8月")</f>
        <v>0</v>
      </c>
      <c r="M61" s="102">
        <f>SUMIFS('1-13'!L:L,'1-13'!F:F,B61,'1-13'!C:C,"9月")</f>
        <v>0</v>
      </c>
      <c r="N61" s="99">
        <f>SUMIFS('1-13'!L:L,'1-13'!F:F,B61,'1-13'!C:C,"10月")</f>
        <v>0</v>
      </c>
      <c r="O61" s="102">
        <f>SUMIFS('1-13'!L:L,'1-13'!F:F,B61,'1-13'!C:C,"11月")</f>
        <v>0</v>
      </c>
      <c r="P61" s="102">
        <f>SUMIFS('1-13'!L:L,'1-13'!F:F,B61,'1-13'!C:C,"12月")</f>
        <v>0</v>
      </c>
      <c r="Q61" s="100"/>
    </row>
    <row r="62" spans="1:18" s="90" customFormat="1" ht="15" customHeight="1">
      <c r="A62" s="101">
        <v>50</v>
      </c>
      <c r="B62" s="101" t="s">
        <v>1703</v>
      </c>
      <c r="C62" s="97">
        <f t="shared" si="2"/>
        <v>7787.14</v>
      </c>
      <c r="D62" s="17"/>
      <c r="E62" s="102">
        <f>SUMIFS('1-13'!L:L,'1-13'!F:F,B62,'1-13'!C:C,"1月")</f>
        <v>1807.46</v>
      </c>
      <c r="F62" s="102">
        <f>SUMIFS('1-13'!L:L,'1-13'!F:F,B62,'1-13'!C:C,"2月")</f>
        <v>0</v>
      </c>
      <c r="G62" s="102">
        <f>SUMIFS('1-13'!L:L,'1-13'!F:F,B62,'1-13'!C:C,"3月")</f>
        <v>0</v>
      </c>
      <c r="H62" s="102">
        <f>SUMIFS('1-13'!L:L,'1-13'!F:F,B62,'1-13'!C:C,"4月")</f>
        <v>5979.68</v>
      </c>
      <c r="I62" s="102">
        <f>SUMIFS('1-13'!L:L,'1-13'!F:F,B62,'1-13'!C:C,"5月")</f>
        <v>0</v>
      </c>
      <c r="J62" s="102">
        <f>SUMIFS('1-13'!L:L,'1-13'!F:F,B62,'1-13'!C:C,"6月")</f>
        <v>0</v>
      </c>
      <c r="K62" s="102">
        <f>SUMIFS('1-13'!L:L,'1-13'!F:F,B62,'1-13'!C:C,"7月")</f>
        <v>0</v>
      </c>
      <c r="L62" s="102">
        <f>SUMIFS('1-13'!L:L,'1-13'!F:F,B62,'1-13'!C:C,"8月")</f>
        <v>0</v>
      </c>
      <c r="M62" s="102">
        <f>SUMIFS('1-13'!L:L,'1-13'!F:F,B62,'1-13'!C:C,"9月")</f>
        <v>0</v>
      </c>
      <c r="N62" s="99">
        <f>SUMIFS('1-13'!L:L,'1-13'!F:F,B62,'1-13'!C:C,"10月")</f>
        <v>0</v>
      </c>
      <c r="O62" s="102">
        <f>SUMIFS('1-13'!L:L,'1-13'!F:F,B62,'1-13'!C:C,"11月")</f>
        <v>0</v>
      </c>
      <c r="P62" s="102">
        <f>SUMIFS('1-13'!L:L,'1-13'!F:F,B62,'1-13'!C:C,"12月")</f>
        <v>0</v>
      </c>
      <c r="Q62" s="108"/>
      <c r="R62" s="83"/>
    </row>
    <row r="63" spans="1:18" s="90" customFormat="1" ht="15" customHeight="1">
      <c r="A63" s="101">
        <v>40</v>
      </c>
      <c r="B63" s="101" t="s">
        <v>1709</v>
      </c>
      <c r="C63" s="97">
        <f t="shared" si="2"/>
        <v>7520</v>
      </c>
      <c r="D63" s="17"/>
      <c r="E63" s="102">
        <f>SUMIFS('1-13'!L:L,'1-13'!F:F,B63,'1-13'!C:C,"1月")</f>
        <v>7520</v>
      </c>
      <c r="F63" s="102">
        <f>SUMIFS('1-13'!L:L,'1-13'!F:F,B63,'1-13'!C:C,"2月")</f>
        <v>0</v>
      </c>
      <c r="G63" s="102">
        <f>SUMIFS('1-13'!L:L,'1-13'!F:F,B63,'1-13'!C:C,"3月")</f>
        <v>0</v>
      </c>
      <c r="H63" s="102">
        <f>SUMIFS('1-13'!L:L,'1-13'!F:F,B63,'1-13'!C:C,"4月")</f>
        <v>0</v>
      </c>
      <c r="I63" s="102">
        <f>SUMIFS('1-13'!L:L,'1-13'!F:F,B63,'1-13'!C:C,"5月")</f>
        <v>0</v>
      </c>
      <c r="J63" s="102">
        <f>SUMIFS('1-13'!L:L,'1-13'!F:F,B63,'1-13'!C:C,"6月")</f>
        <v>0</v>
      </c>
      <c r="K63" s="102">
        <f>SUMIFS('1-13'!L:L,'1-13'!F:F,B63,'1-13'!C:C,"7月")</f>
        <v>0</v>
      </c>
      <c r="L63" s="102">
        <f>SUMIFS('1-13'!L:L,'1-13'!F:F,B63,'1-13'!C:C,"8月")</f>
        <v>0</v>
      </c>
      <c r="M63" s="102">
        <f>SUMIFS('1-13'!L:L,'1-13'!F:F,B63,'1-13'!C:C,"9月")</f>
        <v>0</v>
      </c>
      <c r="N63" s="99">
        <f>SUMIFS('1-13'!L:L,'1-13'!F:F,B63,'1-13'!C:C,"10月")</f>
        <v>0</v>
      </c>
      <c r="O63" s="102">
        <f>SUMIFS('1-13'!L:L,'1-13'!F:F,B63,'1-13'!C:C,"11月")</f>
        <v>0</v>
      </c>
      <c r="P63" s="102">
        <f>SUMIFS('1-13'!L:L,'1-13'!F:F,B63,'1-13'!C:C,"12月")</f>
        <v>0</v>
      </c>
      <c r="Q63" s="108"/>
      <c r="R63" s="83"/>
    </row>
    <row r="64" spans="1:18" s="90" customFormat="1" ht="15" customHeight="1">
      <c r="A64" s="101">
        <v>42</v>
      </c>
      <c r="B64" s="101" t="s">
        <v>347</v>
      </c>
      <c r="C64" s="97">
        <f t="shared" si="2"/>
        <v>6320</v>
      </c>
      <c r="D64" s="105" t="s">
        <v>86</v>
      </c>
      <c r="E64" s="102">
        <f>SUMIFS('1-13'!L:L,'1-13'!F:F,B64,'1-13'!C:C,"1月")</f>
        <v>1840</v>
      </c>
      <c r="F64" s="102">
        <f>SUMIFS('1-13'!L:L,'1-13'!F:F,B64,'1-13'!C:C,"2月")</f>
        <v>4000</v>
      </c>
      <c r="G64" s="102">
        <f>SUMIFS('1-13'!L:L,'1-13'!F:F,B64,'1-13'!C:C,"3月")</f>
        <v>480</v>
      </c>
      <c r="H64" s="102">
        <f>SUMIFS('1-13'!L:L,'1-13'!F:F,B64,'1-13'!C:C,"4月")</f>
        <v>0</v>
      </c>
      <c r="I64" s="102">
        <f>SUMIFS('1-13'!L:L,'1-13'!F:F,B64,'1-13'!C:C,"5月")</f>
        <v>0</v>
      </c>
      <c r="J64" s="102">
        <f>SUMIFS('1-13'!L:L,'1-13'!F:F,B64,'1-13'!C:C,"6月")</f>
        <v>0</v>
      </c>
      <c r="K64" s="102">
        <f>SUMIFS('1-13'!L:L,'1-13'!F:F,B64,'1-13'!C:C,"7月")</f>
        <v>0</v>
      </c>
      <c r="L64" s="102">
        <f>SUMIFS('1-13'!L:L,'1-13'!F:F,B64,'1-13'!C:C,"8月")</f>
        <v>0</v>
      </c>
      <c r="M64" s="102">
        <f>SUMIFS('1-13'!L:L,'1-13'!F:F,B64,'1-13'!C:C,"9月")</f>
        <v>0</v>
      </c>
      <c r="N64" s="99">
        <f>SUMIFS('1-13'!L:L,'1-13'!F:F,B64,'1-13'!C:C,"10月")</f>
        <v>0</v>
      </c>
      <c r="O64" s="102">
        <f>SUMIFS('1-13'!L:L,'1-13'!F:F,B64,'1-13'!C:C,"11月")</f>
        <v>0</v>
      </c>
      <c r="P64" s="102">
        <f>SUMIFS('1-13'!L:L,'1-13'!F:F,B64,'1-13'!C:C,"12月")</f>
        <v>0</v>
      </c>
      <c r="Q64" s="100"/>
    </row>
    <row r="65" spans="1:18" s="90" customFormat="1" ht="15" customHeight="1">
      <c r="A65" s="101">
        <v>171</v>
      </c>
      <c r="B65" s="101" t="s">
        <v>4710</v>
      </c>
      <c r="C65" s="97">
        <f t="shared" si="2"/>
        <v>6306</v>
      </c>
      <c r="D65" s="17" t="s">
        <v>73</v>
      </c>
      <c r="E65" s="102">
        <f>SUMIFS('1-13'!L:L,'1-13'!F:F,B65,'1-13'!C:C,"1月")</f>
        <v>0</v>
      </c>
      <c r="F65" s="102">
        <f>SUMIFS('1-13'!L:L,'1-13'!F:F,B65,'1-13'!C:C,"2月")</f>
        <v>0</v>
      </c>
      <c r="G65" s="102">
        <f>SUMIFS('1-13'!L:L,'1-13'!F:F,B65,'1-13'!C:C,"3月")</f>
        <v>0</v>
      </c>
      <c r="H65" s="102">
        <f>SUMIFS('1-13'!L:L,'1-13'!F:F,B65,'1-13'!C:C,"4月")</f>
        <v>6306</v>
      </c>
      <c r="I65" s="102">
        <f>SUMIFS('1-13'!L:L,'1-13'!F:F,B65,'1-13'!C:C,"5月")</f>
        <v>0</v>
      </c>
      <c r="J65" s="102">
        <f>SUMIFS('1-13'!L:L,'1-13'!F:F,B65,'1-13'!C:C,"6月")</f>
        <v>0</v>
      </c>
      <c r="K65" s="102">
        <f>SUMIFS('1-13'!L:L,'1-13'!F:F,B65,'1-13'!C:C,"7月")</f>
        <v>0</v>
      </c>
      <c r="L65" s="102">
        <f>SUMIFS('1-13'!L:L,'1-13'!F:F,B65,'1-13'!C:C,"8月")</f>
        <v>0</v>
      </c>
      <c r="M65" s="102">
        <f>SUMIFS('1-13'!L:L,'1-13'!F:F,B65,'1-13'!C:C,"9月")</f>
        <v>0</v>
      </c>
      <c r="N65" s="99">
        <f>SUMIFS('1-13'!L:L,'1-13'!F:F,B65,'1-13'!C:C,"10月")</f>
        <v>0</v>
      </c>
      <c r="O65" s="102">
        <f>SUMIFS('1-13'!L:L,'1-13'!F:F,B65,'1-13'!C:C,"11月")</f>
        <v>0</v>
      </c>
      <c r="P65" s="102">
        <f>SUMIFS('1-13'!L:L,'1-13'!F:F,B65,'1-13'!C:C,"12月")</f>
        <v>0</v>
      </c>
      <c r="Q65" s="107"/>
    </row>
    <row r="66" spans="1:18" s="90" customFormat="1" ht="15" customHeight="1">
      <c r="A66" s="101">
        <v>45</v>
      </c>
      <c r="B66" s="104" t="s">
        <v>302</v>
      </c>
      <c r="C66" s="97">
        <f t="shared" si="2"/>
        <v>5976.5499999999993</v>
      </c>
      <c r="D66" s="17"/>
      <c r="E66" s="102">
        <f>SUMIFS('1-13'!L:L,'1-13'!F:F,B66,'1-13'!C:C,"1月")</f>
        <v>2558.75</v>
      </c>
      <c r="F66" s="102">
        <f>SUMIFS('1-13'!L:L,'1-13'!F:F,B66,'1-13'!C:C,"2月")</f>
        <v>237.6</v>
      </c>
      <c r="G66" s="102">
        <f>SUMIFS('1-13'!L:L,'1-13'!F:F,B66,'1-13'!C:C,"3月")</f>
        <v>240.7</v>
      </c>
      <c r="H66" s="102">
        <f>SUMIFS('1-13'!L:L,'1-13'!F:F,B66,'1-13'!C:C,"4月")</f>
        <v>2939.5</v>
      </c>
      <c r="I66" s="102">
        <f>SUMIFS('1-13'!L:L,'1-13'!F:F,B66,'1-13'!C:C,"5月")</f>
        <v>0</v>
      </c>
      <c r="J66" s="102">
        <f>SUMIFS('1-13'!L:L,'1-13'!F:F,B66,'1-13'!C:C,"6月")</f>
        <v>0</v>
      </c>
      <c r="K66" s="102">
        <f>SUMIFS('1-13'!L:L,'1-13'!F:F,B66,'1-13'!C:C,"7月")</f>
        <v>0</v>
      </c>
      <c r="L66" s="102">
        <f>SUMIFS('1-13'!L:L,'1-13'!F:F,B66,'1-13'!C:C,"8月")</f>
        <v>0</v>
      </c>
      <c r="M66" s="102">
        <f>SUMIFS('1-13'!L:L,'1-13'!F:F,B66,'1-13'!C:C,"9月")</f>
        <v>0</v>
      </c>
      <c r="N66" s="99">
        <f>SUMIFS('1-13'!L:L,'1-13'!F:F,B66,'1-13'!C:C,"10月")</f>
        <v>0</v>
      </c>
      <c r="O66" s="102">
        <f>SUMIFS('1-13'!L:L,'1-13'!F:F,B66,'1-13'!C:C,"11月")</f>
        <v>0</v>
      </c>
      <c r="P66" s="102">
        <f>SUMIFS('1-13'!L:L,'1-13'!F:F,B66,'1-13'!C:C,"12月")</f>
        <v>0</v>
      </c>
      <c r="Q66" s="100"/>
    </row>
    <row r="67" spans="1:18" ht="15" customHeight="1">
      <c r="A67" s="101">
        <v>60</v>
      </c>
      <c r="B67" s="101" t="s">
        <v>139</v>
      </c>
      <c r="C67" s="97">
        <f t="shared" si="2"/>
        <v>5760</v>
      </c>
      <c r="D67" s="105"/>
      <c r="E67" s="102">
        <f>SUMIFS('1-13'!L:L,'1-13'!F:F,B67,'1-13'!C:C,"1月")</f>
        <v>0</v>
      </c>
      <c r="F67" s="102">
        <f>SUMIFS('1-13'!L:L,'1-13'!F:F,B67,'1-13'!C:C,"2月")</f>
        <v>0</v>
      </c>
      <c r="G67" s="102">
        <f>SUMIFS('1-13'!L:L,'1-13'!F:F,B67,'1-13'!C:C,"3月")</f>
        <v>5760</v>
      </c>
      <c r="H67" s="102">
        <f>SUMIFS('1-13'!L:L,'1-13'!F:F,B67,'1-13'!C:C,"4月")</f>
        <v>0</v>
      </c>
      <c r="I67" s="102">
        <f>SUMIFS('1-13'!L:L,'1-13'!F:F,B67,'1-13'!C:C,"5月")</f>
        <v>0</v>
      </c>
      <c r="J67" s="102">
        <f>SUMIFS('1-13'!L:L,'1-13'!F:F,B67,'1-13'!C:C,"6月")</f>
        <v>0</v>
      </c>
      <c r="K67" s="102">
        <f>SUMIFS('1-13'!L:L,'1-13'!F:F,B67,'1-13'!C:C,"7月")</f>
        <v>0</v>
      </c>
      <c r="L67" s="102">
        <f>SUMIFS('1-13'!L:L,'1-13'!F:F,B67,'1-13'!C:C,"8月")</f>
        <v>0</v>
      </c>
      <c r="M67" s="102">
        <f>SUMIFS('1-13'!L:L,'1-13'!F:F,B67,'1-13'!C:C,"9月")</f>
        <v>0</v>
      </c>
      <c r="N67" s="99">
        <f>SUMIFS('1-13'!L:L,'1-13'!F:F,B67,'1-13'!C:C,"10月")</f>
        <v>0</v>
      </c>
      <c r="O67" s="102">
        <f>SUMIFS('1-13'!L:L,'1-13'!F:F,B67,'1-13'!C:C,"11月")</f>
        <v>0</v>
      </c>
      <c r="P67" s="102">
        <f>SUMIFS('1-13'!L:L,'1-13'!F:F,B67,'1-13'!C:C,"12月")</f>
        <v>0</v>
      </c>
      <c r="Q67" s="100"/>
      <c r="R67" s="90"/>
    </row>
    <row r="68" spans="1:18" s="90" customFormat="1" ht="18" customHeight="1">
      <c r="A68" s="101">
        <v>55</v>
      </c>
      <c r="B68" s="101" t="s">
        <v>297</v>
      </c>
      <c r="C68" s="97">
        <f t="shared" si="2"/>
        <v>4680.3999999999996</v>
      </c>
      <c r="D68" s="17"/>
      <c r="E68" s="102">
        <f>SUMIFS('1-13'!L:L,'1-13'!F:F,B68,'1-13'!C:C,"1月")</f>
        <v>652.5</v>
      </c>
      <c r="F68" s="102">
        <f>SUMIFS('1-13'!L:L,'1-13'!F:F,B68,'1-13'!C:C,"2月")</f>
        <v>0</v>
      </c>
      <c r="G68" s="102">
        <f>SUMIFS('1-13'!L:L,'1-13'!F:F,B68,'1-13'!C:C,"3月")</f>
        <v>579</v>
      </c>
      <c r="H68" s="102">
        <f>SUMIFS('1-13'!L:L,'1-13'!F:F,B68,'1-13'!C:C,"4月")</f>
        <v>3448.9</v>
      </c>
      <c r="I68" s="102">
        <f>SUMIFS('1-13'!L:L,'1-13'!F:F,B68,'1-13'!C:C,"5月")</f>
        <v>0</v>
      </c>
      <c r="J68" s="102">
        <f>SUMIFS('1-13'!L:L,'1-13'!F:F,B68,'1-13'!C:C,"6月")</f>
        <v>0</v>
      </c>
      <c r="K68" s="102">
        <f>SUMIFS('1-13'!L:L,'1-13'!F:F,B68,'1-13'!C:C,"7月")</f>
        <v>0</v>
      </c>
      <c r="L68" s="102">
        <f>SUMIFS('1-13'!L:L,'1-13'!F:F,B68,'1-13'!C:C,"8月")</f>
        <v>0</v>
      </c>
      <c r="M68" s="102">
        <f>SUMIFS('1-13'!L:L,'1-13'!F:F,B68,'1-13'!C:C,"9月")</f>
        <v>0</v>
      </c>
      <c r="N68" s="99">
        <f>SUMIFS('1-13'!L:L,'1-13'!F:F,B68,'1-13'!C:C,"10月")</f>
        <v>0</v>
      </c>
      <c r="O68" s="102">
        <f>SUMIFS('1-13'!L:L,'1-13'!F:F,B68,'1-13'!C:C,"11月")</f>
        <v>0</v>
      </c>
      <c r="P68" s="102">
        <f>SUMIFS('1-13'!L:L,'1-13'!F:F,B68,'1-13'!C:C,"12月")</f>
        <v>0</v>
      </c>
      <c r="Q68" s="100"/>
    </row>
    <row r="69" spans="1:18" s="90" customFormat="1" ht="18" customHeight="1">
      <c r="A69" s="101">
        <v>82</v>
      </c>
      <c r="B69" s="101" t="s">
        <v>275</v>
      </c>
      <c r="C69" s="97">
        <f t="shared" ref="C69:C100" si="3">SUM(E69:P69)</f>
        <v>4200</v>
      </c>
      <c r="D69" s="105" t="s">
        <v>94</v>
      </c>
      <c r="E69" s="102">
        <f>SUMIFS('1-13'!L:L,'1-13'!F:F,B69,'1-13'!C:C,"1月")</f>
        <v>0</v>
      </c>
      <c r="F69" s="102">
        <f>SUMIFS('1-13'!L:L,'1-13'!F:F,B69,'1-13'!C:C,"2月")</f>
        <v>0</v>
      </c>
      <c r="G69" s="102">
        <f>SUMIFS('1-13'!L:L,'1-13'!F:F,B69,'1-13'!C:C,"3月")</f>
        <v>4200</v>
      </c>
      <c r="H69" s="102">
        <f>SUMIFS('1-13'!L:L,'1-13'!F:F,B69,'1-13'!C:C,"4月")</f>
        <v>0</v>
      </c>
      <c r="I69" s="102">
        <f>SUMIFS('1-13'!L:L,'1-13'!F:F,B69,'1-13'!C:C,"5月")</f>
        <v>0</v>
      </c>
      <c r="J69" s="102">
        <f>SUMIFS('1-13'!L:L,'1-13'!F:F,B69,'1-13'!C:C,"6月")</f>
        <v>0</v>
      </c>
      <c r="K69" s="102">
        <f>SUMIFS('1-13'!L:L,'1-13'!F:F,B69,'1-13'!C:C,"7月")</f>
        <v>0</v>
      </c>
      <c r="L69" s="102">
        <f>SUMIFS('1-13'!L:L,'1-13'!F:F,B69,'1-13'!C:C,"8月")</f>
        <v>0</v>
      </c>
      <c r="M69" s="102">
        <f>SUMIFS('1-13'!L:L,'1-13'!F:F,B69,'1-13'!C:C,"9月")</f>
        <v>0</v>
      </c>
      <c r="N69" s="99">
        <f>SUMIFS('1-13'!L:L,'1-13'!F:F,B69,'1-13'!C:C,"10月")</f>
        <v>0</v>
      </c>
      <c r="O69" s="102">
        <f>SUMIFS('1-13'!L:L,'1-13'!F:F,B69,'1-13'!C:C,"11月")</f>
        <v>0</v>
      </c>
      <c r="P69" s="102">
        <f>SUMIFS('1-13'!L:L,'1-13'!F:F,B69,'1-13'!C:C,"12月")</f>
        <v>0</v>
      </c>
      <c r="Q69" s="100"/>
    </row>
    <row r="70" spans="1:18" s="90" customFormat="1" ht="18" customHeight="1">
      <c r="A70" s="101">
        <v>173</v>
      </c>
      <c r="B70" s="101" t="s">
        <v>3617</v>
      </c>
      <c r="C70" s="97">
        <f t="shared" si="3"/>
        <v>4074</v>
      </c>
      <c r="D70" s="105"/>
      <c r="E70" s="102">
        <f>SUMIFS('1-13'!L:L,'1-13'!F:F,B70,'1-13'!C:C,"1月")</f>
        <v>0</v>
      </c>
      <c r="F70" s="102">
        <f>SUMIFS('1-13'!L:L,'1-13'!F:F,B70,'1-13'!C:C,"2月")</f>
        <v>0</v>
      </c>
      <c r="G70" s="102">
        <f>SUMIFS('1-13'!L:L,'1-13'!F:F,B70,'1-13'!C:C,"3月")</f>
        <v>3480</v>
      </c>
      <c r="H70" s="102">
        <f>SUMIFS('1-13'!L:L,'1-13'!F:F,B70,'1-13'!C:C,"4月")</f>
        <v>594</v>
      </c>
      <c r="I70" s="102">
        <f>SUMIFS('1-13'!L:L,'1-13'!F:F,B70,'1-13'!C:C,"5月")</f>
        <v>0</v>
      </c>
      <c r="J70" s="102">
        <f>SUMIFS('1-13'!L:L,'1-13'!F:F,B70,'1-13'!C:C,"6月")</f>
        <v>0</v>
      </c>
      <c r="K70" s="102">
        <f>SUMIFS('1-13'!L:L,'1-13'!F:F,B70,'1-13'!C:C,"7月")</f>
        <v>0</v>
      </c>
      <c r="L70" s="102">
        <f>SUMIFS('1-13'!L:L,'1-13'!F:F,B70,'1-13'!C:C,"8月")</f>
        <v>0</v>
      </c>
      <c r="M70" s="102">
        <f>SUMIFS('1-13'!L:L,'1-13'!F:F,B70,'1-13'!C:C,"9月")</f>
        <v>0</v>
      </c>
      <c r="N70" s="99">
        <f>SUMIFS('1-13'!L:L,'1-13'!F:F,B70,'1-13'!C:C,"10月")</f>
        <v>0</v>
      </c>
      <c r="O70" s="102">
        <f>SUMIFS('1-13'!L:L,'1-13'!F:F,B70,'1-13'!C:C,"11月")</f>
        <v>0</v>
      </c>
      <c r="P70" s="102">
        <f>SUMIFS('1-13'!L:L,'1-13'!F:F,B70,'1-13'!C:C,"12月")</f>
        <v>0</v>
      </c>
      <c r="Q70" s="108"/>
      <c r="R70" s="83"/>
    </row>
    <row r="71" spans="1:18" s="90" customFormat="1" ht="18" customHeight="1">
      <c r="A71" s="101">
        <v>43</v>
      </c>
      <c r="B71" s="103" t="s">
        <v>311</v>
      </c>
      <c r="C71" s="97">
        <f t="shared" si="3"/>
        <v>3700</v>
      </c>
      <c r="D71" s="17"/>
      <c r="E71" s="102">
        <f>SUMIFS('1-13'!L:L,'1-13'!F:F,B71,'1-13'!C:C,"1月")</f>
        <v>3700</v>
      </c>
      <c r="F71" s="102">
        <f>SUMIFS('1-13'!L:L,'1-13'!F:F,B71,'1-13'!C:C,"2月")</f>
        <v>0</v>
      </c>
      <c r="G71" s="102">
        <f>SUMIFS('1-13'!L:L,'1-13'!F:F,B71,'1-13'!C:C,"3月")</f>
        <v>0</v>
      </c>
      <c r="H71" s="102">
        <f>SUMIFS('1-13'!L:L,'1-13'!F:F,B71,'1-13'!C:C,"4月")</f>
        <v>0</v>
      </c>
      <c r="I71" s="102">
        <f>SUMIFS('1-13'!L:L,'1-13'!F:F,B71,'1-13'!C:C,"5月")</f>
        <v>0</v>
      </c>
      <c r="J71" s="102">
        <f>SUMIFS('1-13'!L:L,'1-13'!F:F,B71,'1-13'!C:C,"6月")</f>
        <v>0</v>
      </c>
      <c r="K71" s="102">
        <f>SUMIFS('1-13'!L:L,'1-13'!F:F,B71,'1-13'!C:C,"7月")</f>
        <v>0</v>
      </c>
      <c r="L71" s="102">
        <f>SUMIFS('1-13'!L:L,'1-13'!F:F,B71,'1-13'!C:C,"8月")</f>
        <v>0</v>
      </c>
      <c r="M71" s="102">
        <f>SUMIFS('1-13'!L:L,'1-13'!F:F,B71,'1-13'!C:C,"9月")</f>
        <v>0</v>
      </c>
      <c r="N71" s="99">
        <f>SUMIFS('1-13'!L:L,'1-13'!F:F,B71,'1-13'!C:C,"10月")</f>
        <v>0</v>
      </c>
      <c r="O71" s="102">
        <f>SUMIFS('1-13'!L:L,'1-13'!F:F,B71,'1-13'!C:C,"11月")</f>
        <v>0</v>
      </c>
      <c r="P71" s="102">
        <f>SUMIFS('1-13'!L:L,'1-13'!F:F,B71,'1-13'!C:C,"12月")</f>
        <v>0</v>
      </c>
      <c r="Q71" s="100"/>
    </row>
    <row r="72" spans="1:18" s="90" customFormat="1" ht="18" customHeight="1">
      <c r="A72" s="101">
        <v>147</v>
      </c>
      <c r="B72" s="103" t="s">
        <v>314</v>
      </c>
      <c r="C72" s="97">
        <f t="shared" si="3"/>
        <v>3622</v>
      </c>
      <c r="D72" s="17"/>
      <c r="E72" s="102">
        <f>SUMIFS('1-13'!L:L,'1-13'!F:F,B72,'1-13'!C:C,"1月")</f>
        <v>0</v>
      </c>
      <c r="F72" s="102">
        <f>SUMIFS('1-13'!L:L,'1-13'!F:F,B72,'1-13'!C:C,"2月")</f>
        <v>0</v>
      </c>
      <c r="G72" s="102">
        <f>SUMIFS('1-13'!L:L,'1-13'!F:F,B72,'1-13'!C:C,"3月")</f>
        <v>3622</v>
      </c>
      <c r="H72" s="102">
        <f>SUMIFS('1-13'!L:L,'1-13'!F:F,B72,'1-13'!C:C,"4月")</f>
        <v>0</v>
      </c>
      <c r="I72" s="102">
        <f>SUMIFS('1-13'!L:L,'1-13'!F:F,B72,'1-13'!C:C,"5月")</f>
        <v>0</v>
      </c>
      <c r="J72" s="102">
        <f>SUMIFS('1-13'!L:L,'1-13'!F:F,B72,'1-13'!C:C,"6月")</f>
        <v>0</v>
      </c>
      <c r="K72" s="102">
        <f>SUMIFS('1-13'!L:L,'1-13'!F:F,B72,'1-13'!C:C,"7月")</f>
        <v>0</v>
      </c>
      <c r="L72" s="102">
        <f>SUMIFS('1-13'!L:L,'1-13'!F:F,B72,'1-13'!C:C,"8月")</f>
        <v>0</v>
      </c>
      <c r="M72" s="102">
        <f>SUMIFS('1-13'!L:L,'1-13'!F:F,B72,'1-13'!C:C,"9月")</f>
        <v>0</v>
      </c>
      <c r="N72" s="99">
        <f>SUMIFS('1-13'!L:L,'1-13'!F:F,B72,'1-13'!C:C,"10月")</f>
        <v>0</v>
      </c>
      <c r="O72" s="102">
        <f>SUMIFS('1-13'!L:L,'1-13'!F:F,B72,'1-13'!C:C,"11月")</f>
        <v>0</v>
      </c>
      <c r="P72" s="102">
        <f>SUMIFS('1-13'!L:L,'1-13'!F:F,B72,'1-13'!C:C,"12月")</f>
        <v>0</v>
      </c>
      <c r="Q72" s="100"/>
    </row>
    <row r="73" spans="1:18" s="90" customFormat="1" ht="18" customHeight="1">
      <c r="A73" s="101">
        <v>48</v>
      </c>
      <c r="B73" s="104" t="s">
        <v>343</v>
      </c>
      <c r="C73" s="97">
        <f t="shared" si="3"/>
        <v>2860</v>
      </c>
      <c r="D73" s="105" t="s">
        <v>132</v>
      </c>
      <c r="E73" s="102">
        <f>SUMIFS('1-13'!L:L,'1-13'!F:F,B73,'1-13'!C:C,"1月")</f>
        <v>0</v>
      </c>
      <c r="F73" s="102">
        <f>SUMIFS('1-13'!L:L,'1-13'!F:F,B73,'1-13'!C:C,"2月")</f>
        <v>2410</v>
      </c>
      <c r="G73" s="102">
        <f>SUMIFS('1-13'!L:L,'1-13'!F:F,B73,'1-13'!C:C,"3月")</f>
        <v>450</v>
      </c>
      <c r="H73" s="102">
        <f>SUMIFS('1-13'!L:L,'1-13'!F:F,B73,'1-13'!C:C,"4月")</f>
        <v>0</v>
      </c>
      <c r="I73" s="102">
        <f>SUMIFS('1-13'!L:L,'1-13'!F:F,B73,'1-13'!C:C,"5月")</f>
        <v>0</v>
      </c>
      <c r="J73" s="102">
        <f>SUMIFS('1-13'!L:L,'1-13'!F:F,B73,'1-13'!C:C,"6月")</f>
        <v>0</v>
      </c>
      <c r="K73" s="102">
        <f>SUMIFS('1-13'!L:L,'1-13'!F:F,B73,'1-13'!C:C,"7月")</f>
        <v>0</v>
      </c>
      <c r="L73" s="102">
        <f>SUMIFS('1-13'!L:L,'1-13'!F:F,B73,'1-13'!C:C,"8月")</f>
        <v>0</v>
      </c>
      <c r="M73" s="102">
        <f>SUMIFS('1-13'!L:L,'1-13'!F:F,B73,'1-13'!C:C,"9月")</f>
        <v>0</v>
      </c>
      <c r="N73" s="99">
        <f>SUMIFS('1-13'!L:L,'1-13'!F:F,B73,'1-13'!C:C,"10月")</f>
        <v>0</v>
      </c>
      <c r="O73" s="102">
        <f>SUMIFS('1-13'!L:L,'1-13'!F:F,B73,'1-13'!C:C,"11月")</f>
        <v>0</v>
      </c>
      <c r="P73" s="102">
        <f>SUMIFS('1-13'!L:L,'1-13'!F:F,B73,'1-13'!C:C,"12月")</f>
        <v>0</v>
      </c>
      <c r="Q73" s="108"/>
      <c r="R73" s="83"/>
    </row>
    <row r="74" spans="1:18" s="90" customFormat="1" ht="18" customHeight="1">
      <c r="A74" s="101">
        <v>120</v>
      </c>
      <c r="B74" s="101" t="s">
        <v>268</v>
      </c>
      <c r="C74" s="97">
        <f t="shared" si="3"/>
        <v>2560</v>
      </c>
      <c r="D74" s="105" t="s">
        <v>103</v>
      </c>
      <c r="E74" s="102">
        <f>SUMIFS('1-13'!L:L,'1-13'!F:F,B74,'1-13'!C:C,"1月")</f>
        <v>0</v>
      </c>
      <c r="F74" s="102">
        <f>SUMIFS('1-13'!L:L,'1-13'!F:F,B74,'1-13'!C:C,"2月")</f>
        <v>0</v>
      </c>
      <c r="G74" s="102">
        <f>SUMIFS('1-13'!L:L,'1-13'!F:F,B74,'1-13'!C:C,"3月")</f>
        <v>2560</v>
      </c>
      <c r="H74" s="102">
        <f>SUMIFS('1-13'!L:L,'1-13'!F:F,B74,'1-13'!C:C,"4月")</f>
        <v>0</v>
      </c>
      <c r="I74" s="102">
        <f>SUMIFS('1-13'!L:L,'1-13'!F:F,B74,'1-13'!C:C,"5月")</f>
        <v>0</v>
      </c>
      <c r="J74" s="102">
        <f>SUMIFS('1-13'!L:L,'1-13'!F:F,B74,'1-13'!C:C,"6月")</f>
        <v>0</v>
      </c>
      <c r="K74" s="102">
        <f>SUMIFS('1-13'!L:L,'1-13'!F:F,B74,'1-13'!C:C,"7月")</f>
        <v>0</v>
      </c>
      <c r="L74" s="102">
        <f>SUMIFS('1-13'!L:L,'1-13'!F:F,B74,'1-13'!C:C,"8月")</f>
        <v>0</v>
      </c>
      <c r="M74" s="102">
        <f>SUMIFS('1-13'!L:L,'1-13'!F:F,B74,'1-13'!C:C,"9月")</f>
        <v>0</v>
      </c>
      <c r="N74" s="99">
        <f>SUMIFS('1-13'!L:L,'1-13'!F:F,B74,'1-13'!C:C,"10月")</f>
        <v>0</v>
      </c>
      <c r="O74" s="102">
        <f>SUMIFS('1-13'!L:L,'1-13'!F:F,B74,'1-13'!C:C,"11月")</f>
        <v>0</v>
      </c>
      <c r="P74" s="102">
        <f>SUMIFS('1-13'!L:L,'1-13'!F:F,B74,'1-13'!C:C,"12月")</f>
        <v>0</v>
      </c>
      <c r="Q74" s="100"/>
    </row>
    <row r="75" spans="1:18" s="90" customFormat="1" ht="18" customHeight="1">
      <c r="A75" s="101">
        <v>53</v>
      </c>
      <c r="B75" s="101" t="s">
        <v>53</v>
      </c>
      <c r="C75" s="97">
        <f t="shared" si="3"/>
        <v>2404</v>
      </c>
      <c r="D75" s="17" t="s">
        <v>91</v>
      </c>
      <c r="E75" s="102">
        <f>SUMIFS('1-13'!L:L,'1-13'!F:F,B75,'1-13'!C:C,"1月")</f>
        <v>0</v>
      </c>
      <c r="F75" s="102">
        <f>SUMIFS('1-13'!L:L,'1-13'!F:F,B75,'1-13'!C:C,"2月")</f>
        <v>1128</v>
      </c>
      <c r="G75" s="102">
        <f>SUMIFS('1-13'!L:L,'1-13'!F:F,B75,'1-13'!C:C,"3月")</f>
        <v>1276</v>
      </c>
      <c r="H75" s="102">
        <f>SUMIFS('1-13'!L:L,'1-13'!F:F,B75,'1-13'!C:C,"4月")</f>
        <v>0</v>
      </c>
      <c r="I75" s="102">
        <f>SUMIFS('1-13'!L:L,'1-13'!F:F,B75,'1-13'!C:C,"5月")</f>
        <v>0</v>
      </c>
      <c r="J75" s="102">
        <f>SUMIFS('1-13'!L:L,'1-13'!F:F,B75,'1-13'!C:C,"6月")</f>
        <v>0</v>
      </c>
      <c r="K75" s="102">
        <f>SUMIFS('1-13'!L:L,'1-13'!F:F,B75,'1-13'!C:C,"7月")</f>
        <v>0</v>
      </c>
      <c r="L75" s="102">
        <f>SUMIFS('1-13'!L:L,'1-13'!F:F,B75,'1-13'!C:C,"8月")</f>
        <v>0</v>
      </c>
      <c r="M75" s="102">
        <f>SUMIFS('1-13'!L:L,'1-13'!F:F,B75,'1-13'!C:C,"9月")</f>
        <v>0</v>
      </c>
      <c r="N75" s="99">
        <f>SUMIFS('1-13'!L:L,'1-13'!F:F,B75,'1-13'!C:C,"10月")</f>
        <v>0</v>
      </c>
      <c r="O75" s="102">
        <f>SUMIFS('1-13'!L:L,'1-13'!F:F,B75,'1-13'!C:C,"11月")</f>
        <v>0</v>
      </c>
      <c r="P75" s="102">
        <f>SUMIFS('1-13'!L:L,'1-13'!F:F,B75,'1-13'!C:C,"12月")</f>
        <v>0</v>
      </c>
      <c r="Q75" s="100"/>
    </row>
    <row r="76" spans="1:18" s="90" customFormat="1" ht="18" customHeight="1">
      <c r="A76" s="101">
        <v>49</v>
      </c>
      <c r="B76" s="101" t="s">
        <v>48</v>
      </c>
      <c r="C76" s="97">
        <f t="shared" si="3"/>
        <v>2050</v>
      </c>
      <c r="D76" s="17" t="s">
        <v>83</v>
      </c>
      <c r="E76" s="102">
        <f>SUMIFS('1-13'!L:L,'1-13'!F:F,B76,'1-13'!C:C,"1月")</f>
        <v>2050</v>
      </c>
      <c r="F76" s="102">
        <f>SUMIFS('1-13'!L:L,'1-13'!F:F,B76,'1-13'!C:C,"2月")</f>
        <v>0</v>
      </c>
      <c r="G76" s="102">
        <f>SUMIFS('1-13'!L:L,'1-13'!F:F,B76,'1-13'!C:C,"3月")</f>
        <v>0</v>
      </c>
      <c r="H76" s="102">
        <f>SUMIFS('1-13'!L:L,'1-13'!F:F,B76,'1-13'!C:C,"4月")</f>
        <v>0</v>
      </c>
      <c r="I76" s="102">
        <f>SUMIFS('1-13'!L:L,'1-13'!F:F,B76,'1-13'!C:C,"5月")</f>
        <v>0</v>
      </c>
      <c r="J76" s="102">
        <f>SUMIFS('1-13'!L:L,'1-13'!F:F,B76,'1-13'!C:C,"6月")</f>
        <v>0</v>
      </c>
      <c r="K76" s="102">
        <f>SUMIFS('1-13'!L:L,'1-13'!F:F,B76,'1-13'!C:C,"7月")</f>
        <v>0</v>
      </c>
      <c r="L76" s="102">
        <f>SUMIFS('1-13'!L:L,'1-13'!F:F,B76,'1-13'!C:C,"8月")</f>
        <v>0</v>
      </c>
      <c r="M76" s="102">
        <f>SUMIFS('1-13'!L:L,'1-13'!F:F,B76,'1-13'!C:C,"9月")</f>
        <v>0</v>
      </c>
      <c r="N76" s="99">
        <f>SUMIFS('1-13'!L:L,'1-13'!F:F,B76,'1-13'!C:C,"10月")</f>
        <v>0</v>
      </c>
      <c r="O76" s="102">
        <f>SUMIFS('1-13'!L:L,'1-13'!F:F,B76,'1-13'!C:C,"11月")</f>
        <v>0</v>
      </c>
      <c r="P76" s="102">
        <f>SUMIFS('1-13'!L:L,'1-13'!F:F,B76,'1-13'!C:C,"12月")</f>
        <v>0</v>
      </c>
      <c r="Q76" s="108"/>
      <c r="R76" s="83"/>
    </row>
    <row r="77" spans="1:18" ht="18" customHeight="1">
      <c r="A77" s="101">
        <v>56</v>
      </c>
      <c r="B77" s="101" t="s">
        <v>153</v>
      </c>
      <c r="C77" s="97">
        <f t="shared" si="3"/>
        <v>1943</v>
      </c>
      <c r="D77" s="105" t="s">
        <v>154</v>
      </c>
      <c r="E77" s="102">
        <f>SUMIFS('1-13'!L:L,'1-13'!F:F,B77,'1-13'!C:C,"1月")</f>
        <v>0</v>
      </c>
      <c r="F77" s="102">
        <f>SUMIFS('1-13'!L:L,'1-13'!F:F,B77,'1-13'!C:C,"2月")</f>
        <v>625</v>
      </c>
      <c r="G77" s="102">
        <f>SUMIFS('1-13'!L:L,'1-13'!F:F,B77,'1-13'!C:C,"3月")</f>
        <v>1318</v>
      </c>
      <c r="H77" s="102">
        <f>SUMIFS('1-13'!L:L,'1-13'!F:F,B77,'1-13'!C:C,"4月")</f>
        <v>0</v>
      </c>
      <c r="I77" s="102">
        <f>SUMIFS('1-13'!L:L,'1-13'!F:F,B77,'1-13'!C:C,"5月")</f>
        <v>0</v>
      </c>
      <c r="J77" s="102">
        <f>SUMIFS('1-13'!L:L,'1-13'!F:F,B77,'1-13'!C:C,"6月")</f>
        <v>0</v>
      </c>
      <c r="K77" s="102">
        <f>SUMIFS('1-13'!L:L,'1-13'!F:F,B77,'1-13'!C:C,"7月")</f>
        <v>0</v>
      </c>
      <c r="L77" s="102">
        <f>SUMIFS('1-13'!L:L,'1-13'!F:F,B77,'1-13'!C:C,"8月")</f>
        <v>0</v>
      </c>
      <c r="M77" s="102">
        <f>SUMIFS('1-13'!L:L,'1-13'!F:F,B77,'1-13'!C:C,"9月")</f>
        <v>0</v>
      </c>
      <c r="N77" s="99">
        <f>SUMIFS('1-13'!L:L,'1-13'!F:F,B77,'1-13'!C:C,"10月")</f>
        <v>0</v>
      </c>
      <c r="O77" s="102">
        <f>SUMIFS('1-13'!L:L,'1-13'!F:F,B77,'1-13'!C:C,"11月")</f>
        <v>0</v>
      </c>
      <c r="P77" s="102">
        <f>SUMIFS('1-13'!L:L,'1-13'!F:F,B77,'1-13'!C:C,"12月")</f>
        <v>0</v>
      </c>
      <c r="Q77" s="107"/>
      <c r="R77" s="90"/>
    </row>
    <row r="78" spans="1:18" ht="18" customHeight="1">
      <c r="A78" s="101">
        <v>51</v>
      </c>
      <c r="B78" s="104" t="s">
        <v>332</v>
      </c>
      <c r="C78" s="97">
        <f t="shared" si="3"/>
        <v>1680.0000000000002</v>
      </c>
      <c r="D78" s="17"/>
      <c r="E78" s="102">
        <f>SUMIFS('1-13'!L:L,'1-13'!F:F,B78,'1-13'!C:C,"1月")</f>
        <v>0</v>
      </c>
      <c r="F78" s="102">
        <f>SUMIFS('1-13'!L:L,'1-13'!F:F,B78,'1-13'!C:C,"2月")</f>
        <v>1680.0000000000002</v>
      </c>
      <c r="G78" s="102">
        <f>SUMIFS('1-13'!L:L,'1-13'!F:F,B78,'1-13'!C:C,"3月")</f>
        <v>0</v>
      </c>
      <c r="H78" s="102">
        <f>SUMIFS('1-13'!L:L,'1-13'!F:F,B78,'1-13'!C:C,"4月")</f>
        <v>0</v>
      </c>
      <c r="I78" s="102">
        <f>SUMIFS('1-13'!L:L,'1-13'!F:F,B78,'1-13'!C:C,"5月")</f>
        <v>0</v>
      </c>
      <c r="J78" s="102">
        <f>SUMIFS('1-13'!L:L,'1-13'!F:F,B78,'1-13'!C:C,"6月")</f>
        <v>0</v>
      </c>
      <c r="K78" s="102">
        <f>SUMIFS('1-13'!L:L,'1-13'!F:F,B78,'1-13'!C:C,"7月")</f>
        <v>0</v>
      </c>
      <c r="L78" s="102">
        <f>SUMIFS('1-13'!L:L,'1-13'!F:F,B78,'1-13'!C:C,"8月")</f>
        <v>0</v>
      </c>
      <c r="M78" s="102">
        <f>SUMIFS('1-13'!L:L,'1-13'!F:F,B78,'1-13'!C:C,"9月")</f>
        <v>0</v>
      </c>
      <c r="N78" s="99">
        <f>SUMIFS('1-13'!L:L,'1-13'!F:F,B78,'1-13'!C:C,"10月")</f>
        <v>0</v>
      </c>
      <c r="O78" s="102">
        <f>SUMIFS('1-13'!L:L,'1-13'!F:F,B78,'1-13'!C:C,"11月")</f>
        <v>0</v>
      </c>
      <c r="P78" s="102">
        <f>SUMIFS('1-13'!L:L,'1-13'!F:F,B78,'1-13'!C:C,"12月")</f>
        <v>0</v>
      </c>
      <c r="Q78" s="100"/>
      <c r="R78" s="90"/>
    </row>
    <row r="79" spans="1:18" ht="18" customHeight="1">
      <c r="A79" s="101">
        <v>52</v>
      </c>
      <c r="B79" s="101" t="s">
        <v>1708</v>
      </c>
      <c r="C79" s="97">
        <f t="shared" si="3"/>
        <v>1650</v>
      </c>
      <c r="D79" s="17"/>
      <c r="E79" s="102">
        <f>SUMIFS('1-13'!L:L,'1-13'!F:F,B79,'1-13'!C:C,"1月")</f>
        <v>0</v>
      </c>
      <c r="F79" s="102">
        <f>SUMIFS('1-13'!L:L,'1-13'!F:F,B79,'1-13'!C:C,"2月")</f>
        <v>1650</v>
      </c>
      <c r="G79" s="102">
        <f>SUMIFS('1-13'!L:L,'1-13'!F:F,B79,'1-13'!C:C,"3月")</f>
        <v>0</v>
      </c>
      <c r="H79" s="102">
        <f>SUMIFS('1-13'!L:L,'1-13'!F:F,B79,'1-13'!C:C,"4月")</f>
        <v>0</v>
      </c>
      <c r="I79" s="102">
        <f>SUMIFS('1-13'!L:L,'1-13'!F:F,B79,'1-13'!C:C,"5月")</f>
        <v>0</v>
      </c>
      <c r="J79" s="102">
        <f>SUMIFS('1-13'!L:L,'1-13'!F:F,B79,'1-13'!C:C,"6月")</f>
        <v>0</v>
      </c>
      <c r="K79" s="102">
        <f>SUMIFS('1-13'!L:L,'1-13'!F:F,B79,'1-13'!C:C,"7月")</f>
        <v>0</v>
      </c>
      <c r="L79" s="102">
        <f>SUMIFS('1-13'!L:L,'1-13'!F:F,B79,'1-13'!C:C,"8月")</f>
        <v>0</v>
      </c>
      <c r="M79" s="102">
        <f>SUMIFS('1-13'!L:L,'1-13'!F:F,B79,'1-13'!C:C,"9月")</f>
        <v>0</v>
      </c>
      <c r="N79" s="99">
        <f>SUMIFS('1-13'!L:L,'1-13'!F:F,B79,'1-13'!C:C,"10月")</f>
        <v>0</v>
      </c>
      <c r="O79" s="102">
        <f>SUMIFS('1-13'!L:L,'1-13'!F:F,B79,'1-13'!C:C,"11月")</f>
        <v>0</v>
      </c>
      <c r="P79" s="102">
        <f>SUMIFS('1-13'!L:L,'1-13'!F:F,B79,'1-13'!C:C,"12月")</f>
        <v>0</v>
      </c>
      <c r="Q79" s="108"/>
    </row>
    <row r="80" spans="1:18" ht="18" customHeight="1">
      <c r="A80" s="101">
        <v>171</v>
      </c>
      <c r="B80" s="101" t="s">
        <v>4709</v>
      </c>
      <c r="C80" s="97">
        <f t="shared" si="3"/>
        <v>1620</v>
      </c>
      <c r="D80" s="17" t="s">
        <v>73</v>
      </c>
      <c r="E80" s="102">
        <f>SUMIFS('1-13'!L:L,'1-13'!F:F,B80,'1-13'!C:C,"1月")</f>
        <v>0</v>
      </c>
      <c r="F80" s="102">
        <f>SUMIFS('1-13'!L:L,'1-13'!F:F,B80,'1-13'!C:C,"2月")</f>
        <v>0</v>
      </c>
      <c r="G80" s="102">
        <f>SUMIFS('1-13'!L:L,'1-13'!F:F,B80,'1-13'!C:C,"3月")</f>
        <v>0</v>
      </c>
      <c r="H80" s="102">
        <f>SUMIFS('1-13'!L:L,'1-13'!F:F,B80,'1-13'!C:C,"4月")</f>
        <v>1620</v>
      </c>
      <c r="I80" s="102">
        <f>SUMIFS('1-13'!L:L,'1-13'!F:F,B80,'1-13'!C:C,"5月")</f>
        <v>0</v>
      </c>
      <c r="J80" s="102">
        <f>SUMIFS('1-13'!L:L,'1-13'!F:F,B80,'1-13'!C:C,"6月")</f>
        <v>0</v>
      </c>
      <c r="K80" s="102">
        <f>SUMIFS('1-13'!L:L,'1-13'!F:F,B80,'1-13'!C:C,"7月")</f>
        <v>0</v>
      </c>
      <c r="L80" s="102">
        <f>SUMIFS('1-13'!L:L,'1-13'!F:F,B80,'1-13'!C:C,"8月")</f>
        <v>0</v>
      </c>
      <c r="M80" s="102">
        <f>SUMIFS('1-13'!L:L,'1-13'!F:F,B80,'1-13'!C:C,"9月")</f>
        <v>0</v>
      </c>
      <c r="N80" s="99">
        <f>SUMIFS('1-13'!L:L,'1-13'!F:F,B80,'1-13'!C:C,"10月")</f>
        <v>0</v>
      </c>
      <c r="O80" s="102">
        <f>SUMIFS('1-13'!L:L,'1-13'!F:F,B80,'1-13'!C:C,"11月")</f>
        <v>0</v>
      </c>
      <c r="P80" s="102">
        <f>SUMIFS('1-13'!L:L,'1-13'!F:F,B80,'1-13'!C:C,"12月")</f>
        <v>0</v>
      </c>
      <c r="Q80" s="107"/>
      <c r="R80" s="90"/>
    </row>
    <row r="81" spans="1:18" ht="18" customHeight="1">
      <c r="A81" s="101">
        <v>87</v>
      </c>
      <c r="B81" s="101" t="s">
        <v>47</v>
      </c>
      <c r="C81" s="97">
        <f t="shared" si="3"/>
        <v>1560</v>
      </c>
      <c r="D81" s="17" t="s">
        <v>82</v>
      </c>
      <c r="E81" s="102">
        <f>SUMIFS('1-13'!L:L,'1-13'!F:F,B81,'1-13'!C:C,"1月")</f>
        <v>0</v>
      </c>
      <c r="F81" s="102">
        <f>SUMIFS('1-13'!L:L,'1-13'!F:F,B81,'1-13'!C:C,"2月")</f>
        <v>0</v>
      </c>
      <c r="G81" s="102">
        <f>SUMIFS('1-13'!L:L,'1-13'!F:F,B81,'1-13'!C:C,"3月")</f>
        <v>0</v>
      </c>
      <c r="H81" s="102">
        <f>SUMIFS('1-13'!L:L,'1-13'!F:F,B81,'1-13'!C:C,"4月")</f>
        <v>1560</v>
      </c>
      <c r="I81" s="102">
        <f>SUMIFS('1-13'!L:L,'1-13'!F:F,B81,'1-13'!C:C,"5月")</f>
        <v>0</v>
      </c>
      <c r="J81" s="102">
        <f>SUMIFS('1-13'!L:L,'1-13'!F:F,B81,'1-13'!C:C,"6月")</f>
        <v>0</v>
      </c>
      <c r="K81" s="102">
        <f>SUMIFS('1-13'!L:L,'1-13'!F:F,B81,'1-13'!C:C,"7月")</f>
        <v>0</v>
      </c>
      <c r="L81" s="102">
        <f>SUMIFS('1-13'!L:L,'1-13'!F:F,B81,'1-13'!C:C,"8月")</f>
        <v>0</v>
      </c>
      <c r="M81" s="102">
        <f>SUMIFS('1-13'!L:L,'1-13'!F:F,B81,'1-13'!C:C,"9月")</f>
        <v>0</v>
      </c>
      <c r="N81" s="99">
        <f>SUMIFS('1-13'!L:L,'1-13'!F:F,B81,'1-13'!C:C,"10月")</f>
        <v>0</v>
      </c>
      <c r="O81" s="102">
        <f>SUMIFS('1-13'!L:L,'1-13'!F:F,B81,'1-13'!C:C,"11月")</f>
        <v>0</v>
      </c>
      <c r="P81" s="102">
        <f>SUMIFS('1-13'!L:L,'1-13'!F:F,B81,'1-13'!C:C,"12月")</f>
        <v>0</v>
      </c>
      <c r="Q81" s="100"/>
      <c r="R81" s="90"/>
    </row>
    <row r="82" spans="1:18" ht="18" customHeight="1">
      <c r="A82" s="101">
        <v>65</v>
      </c>
      <c r="B82" s="101" t="s">
        <v>64</v>
      </c>
      <c r="C82" s="97">
        <f t="shared" si="3"/>
        <v>1490</v>
      </c>
      <c r="D82" s="105" t="s">
        <v>110</v>
      </c>
      <c r="E82" s="102">
        <f>SUMIFS('1-13'!L:L,'1-13'!F:F,B82,'1-13'!C:C,"1月")</f>
        <v>0</v>
      </c>
      <c r="F82" s="102">
        <f>SUMIFS('1-13'!L:L,'1-13'!F:F,B82,'1-13'!C:C,"2月")</f>
        <v>0</v>
      </c>
      <c r="G82" s="102">
        <f>SUMIFS('1-13'!L:L,'1-13'!F:F,B82,'1-13'!C:C,"3月")</f>
        <v>0</v>
      </c>
      <c r="H82" s="102">
        <f>SUMIFS('1-13'!L:L,'1-13'!F:F,B82,'1-13'!C:C,"4月")</f>
        <v>1490</v>
      </c>
      <c r="I82" s="102">
        <f>SUMIFS('1-13'!L:L,'1-13'!F:F,B82,'1-13'!C:C,"5月")</f>
        <v>0</v>
      </c>
      <c r="J82" s="102">
        <f>SUMIFS('1-13'!L:L,'1-13'!F:F,B82,'1-13'!C:C,"6月")</f>
        <v>0</v>
      </c>
      <c r="K82" s="102">
        <f>SUMIFS('1-13'!L:L,'1-13'!F:F,B82,'1-13'!C:C,"7月")</f>
        <v>0</v>
      </c>
      <c r="L82" s="102">
        <f>SUMIFS('1-13'!L:L,'1-13'!F:F,B82,'1-13'!C:C,"8月")</f>
        <v>0</v>
      </c>
      <c r="M82" s="102">
        <f>SUMIFS('1-13'!L:L,'1-13'!F:F,B82,'1-13'!C:C,"9月")</f>
        <v>0</v>
      </c>
      <c r="N82" s="99">
        <f>SUMIFS('1-13'!L:L,'1-13'!F:F,B82,'1-13'!C:C,"10月")</f>
        <v>0</v>
      </c>
      <c r="O82" s="102">
        <f>SUMIFS('1-13'!L:L,'1-13'!F:F,B82,'1-13'!C:C,"11月")</f>
        <v>0</v>
      </c>
      <c r="P82" s="102">
        <f>SUMIFS('1-13'!L:L,'1-13'!F:F,B82,'1-13'!C:C,"12月")</f>
        <v>0</v>
      </c>
      <c r="Q82" s="108"/>
    </row>
    <row r="83" spans="1:18" s="90" customFormat="1" ht="18" customHeight="1">
      <c r="A83" s="101">
        <v>118</v>
      </c>
      <c r="B83" s="104" t="s">
        <v>54</v>
      </c>
      <c r="C83" s="97">
        <f t="shared" si="3"/>
        <v>1265</v>
      </c>
      <c r="D83" s="105" t="s">
        <v>96</v>
      </c>
      <c r="E83" s="102">
        <f>SUMIFS('1-13'!L:L,'1-13'!F:F,B83,'1-13'!C:C,"1月")</f>
        <v>0</v>
      </c>
      <c r="F83" s="102">
        <f>SUMIFS('1-13'!L:L,'1-13'!F:F,B83,'1-13'!C:C,"2月")</f>
        <v>0</v>
      </c>
      <c r="G83" s="102">
        <f>SUMIFS('1-13'!L:L,'1-13'!F:F,B83,'1-13'!C:C,"3月")</f>
        <v>1265</v>
      </c>
      <c r="H83" s="102">
        <f>SUMIFS('1-13'!L:L,'1-13'!F:F,B83,'1-13'!C:C,"4月")</f>
        <v>0</v>
      </c>
      <c r="I83" s="102">
        <f>SUMIFS('1-13'!L:L,'1-13'!F:F,B83,'1-13'!C:C,"5月")</f>
        <v>0</v>
      </c>
      <c r="J83" s="102">
        <f>SUMIFS('1-13'!L:L,'1-13'!F:F,B83,'1-13'!C:C,"6月")</f>
        <v>0</v>
      </c>
      <c r="K83" s="102">
        <f>SUMIFS('1-13'!L:L,'1-13'!F:F,B83,'1-13'!C:C,"7月")</f>
        <v>0</v>
      </c>
      <c r="L83" s="102">
        <f>SUMIFS('1-13'!L:L,'1-13'!F:F,B83,'1-13'!C:C,"8月")</f>
        <v>0</v>
      </c>
      <c r="M83" s="102">
        <f>SUMIFS('1-13'!L:L,'1-13'!F:F,B83,'1-13'!C:C,"9月")</f>
        <v>0</v>
      </c>
      <c r="N83" s="99">
        <f>SUMIFS('1-13'!L:L,'1-13'!F:F,B83,'1-13'!C:C,"10月")</f>
        <v>0</v>
      </c>
      <c r="O83" s="102">
        <f>SUMIFS('1-13'!L:L,'1-13'!F:F,B83,'1-13'!C:C,"11月")</f>
        <v>0</v>
      </c>
      <c r="P83" s="102">
        <f>SUMIFS('1-13'!L:L,'1-13'!F:F,B83,'1-13'!C:C,"12月")</f>
        <v>0</v>
      </c>
      <c r="Q83" s="100"/>
    </row>
    <row r="84" spans="1:18" s="90" customFormat="1" ht="18" customHeight="1">
      <c r="A84" s="101">
        <v>72</v>
      </c>
      <c r="B84" s="106" t="s">
        <v>296</v>
      </c>
      <c r="C84" s="97">
        <f t="shared" si="3"/>
        <v>937</v>
      </c>
      <c r="D84" s="105"/>
      <c r="E84" s="102">
        <f>SUMIFS('1-13'!L:L,'1-13'!F:F,B84,'1-13'!C:C,"1月")</f>
        <v>0</v>
      </c>
      <c r="F84" s="102">
        <f>SUMIFS('1-13'!L:L,'1-13'!F:F,B84,'1-13'!C:C,"2月")</f>
        <v>0</v>
      </c>
      <c r="G84" s="102">
        <f>SUMIFS('1-13'!L:L,'1-13'!F:F,B84,'1-13'!C:C,"3月")</f>
        <v>0</v>
      </c>
      <c r="H84" s="102">
        <f>SUMIFS('1-13'!L:L,'1-13'!F:F,B84,'1-13'!C:C,"4月")</f>
        <v>937</v>
      </c>
      <c r="I84" s="102">
        <f>SUMIFS('1-13'!L:L,'1-13'!F:F,B84,'1-13'!C:C,"5月")</f>
        <v>0</v>
      </c>
      <c r="J84" s="102">
        <f>SUMIFS('1-13'!L:L,'1-13'!F:F,B84,'1-13'!C:C,"6月")</f>
        <v>0</v>
      </c>
      <c r="K84" s="102">
        <f>SUMIFS('1-13'!L:L,'1-13'!F:F,B84,'1-13'!C:C,"7月")</f>
        <v>0</v>
      </c>
      <c r="L84" s="102">
        <f>SUMIFS('1-13'!L:L,'1-13'!F:F,B84,'1-13'!C:C,"8月")</f>
        <v>0</v>
      </c>
      <c r="M84" s="102">
        <f>SUMIFS('1-13'!L:L,'1-13'!F:F,B84,'1-13'!C:C,"9月")</f>
        <v>0</v>
      </c>
      <c r="N84" s="99">
        <f>SUMIFS('1-13'!L:L,'1-13'!F:F,B84,'1-13'!C:C,"10月")</f>
        <v>0</v>
      </c>
      <c r="O84" s="102">
        <f>SUMIFS('1-13'!L:L,'1-13'!F:F,B84,'1-13'!C:C,"11月")</f>
        <v>0</v>
      </c>
      <c r="P84" s="102">
        <f>SUMIFS('1-13'!L:L,'1-13'!F:F,B84,'1-13'!C:C,"12月")</f>
        <v>0</v>
      </c>
      <c r="Q84" s="100"/>
    </row>
    <row r="85" spans="1:18" s="90" customFormat="1" ht="18" customHeight="1">
      <c r="A85" s="101">
        <v>54</v>
      </c>
      <c r="B85" s="101" t="s">
        <v>1696</v>
      </c>
      <c r="C85" s="97">
        <f t="shared" si="3"/>
        <v>836</v>
      </c>
      <c r="D85" s="17"/>
      <c r="E85" s="102">
        <f>SUMIFS('1-13'!L:L,'1-13'!F:F,B85,'1-13'!C:C,"1月")</f>
        <v>836</v>
      </c>
      <c r="F85" s="102">
        <f>SUMIFS('1-13'!L:L,'1-13'!F:F,B85,'1-13'!C:C,"2月")</f>
        <v>0</v>
      </c>
      <c r="G85" s="102">
        <f>SUMIFS('1-13'!L:L,'1-13'!F:F,B85,'1-13'!C:C,"3月")</f>
        <v>0</v>
      </c>
      <c r="H85" s="102">
        <f>SUMIFS('1-13'!L:L,'1-13'!F:F,B85,'1-13'!C:C,"4月")</f>
        <v>0</v>
      </c>
      <c r="I85" s="102">
        <f>SUMIFS('1-13'!L:L,'1-13'!F:F,B85,'1-13'!C:C,"5月")</f>
        <v>0</v>
      </c>
      <c r="J85" s="102">
        <f>SUMIFS('1-13'!L:L,'1-13'!F:F,B85,'1-13'!C:C,"6月")</f>
        <v>0</v>
      </c>
      <c r="K85" s="102">
        <f>SUMIFS('1-13'!L:L,'1-13'!F:F,B85,'1-13'!C:C,"7月")</f>
        <v>0</v>
      </c>
      <c r="L85" s="102">
        <f>SUMIFS('1-13'!L:L,'1-13'!F:F,B85,'1-13'!C:C,"8月")</f>
        <v>0</v>
      </c>
      <c r="M85" s="102">
        <f>SUMIFS('1-13'!L:L,'1-13'!F:F,B85,'1-13'!C:C,"9月")</f>
        <v>0</v>
      </c>
      <c r="N85" s="99">
        <f>SUMIFS('1-13'!L:L,'1-13'!F:F,B85,'1-13'!C:C,"10月")</f>
        <v>0</v>
      </c>
      <c r="O85" s="102">
        <f>SUMIFS('1-13'!L:L,'1-13'!F:F,B85,'1-13'!C:C,"11月")</f>
        <v>0</v>
      </c>
      <c r="P85" s="102">
        <f>SUMIFS('1-13'!L:L,'1-13'!F:F,B85,'1-13'!C:C,"12月")</f>
        <v>0</v>
      </c>
      <c r="Q85" s="108"/>
      <c r="R85" s="83"/>
    </row>
    <row r="86" spans="1:18" s="90" customFormat="1" ht="18" customHeight="1">
      <c r="A86" s="101">
        <v>73</v>
      </c>
      <c r="B86" s="101" t="s">
        <v>293</v>
      </c>
      <c r="C86" s="97">
        <f t="shared" si="3"/>
        <v>794</v>
      </c>
      <c r="D86" s="17" t="s">
        <v>93</v>
      </c>
      <c r="E86" s="102">
        <f>SUMIFS('1-13'!L:L,'1-13'!F:F,B86,'1-13'!C:C,"1月")</f>
        <v>0</v>
      </c>
      <c r="F86" s="102">
        <f>SUMIFS('1-13'!L:L,'1-13'!F:F,B86,'1-13'!C:C,"2月")</f>
        <v>0</v>
      </c>
      <c r="G86" s="102">
        <f>SUMIFS('1-13'!L:L,'1-13'!F:F,B86,'1-13'!C:C,"3月")</f>
        <v>794</v>
      </c>
      <c r="H86" s="102">
        <f>SUMIFS('1-13'!L:L,'1-13'!F:F,B86,'1-13'!C:C,"4月")</f>
        <v>0</v>
      </c>
      <c r="I86" s="102">
        <f>SUMIFS('1-13'!L:L,'1-13'!F:F,B86,'1-13'!C:C,"5月")</f>
        <v>0</v>
      </c>
      <c r="J86" s="102">
        <f>SUMIFS('1-13'!L:L,'1-13'!F:F,B86,'1-13'!C:C,"6月")</f>
        <v>0</v>
      </c>
      <c r="K86" s="102">
        <f>SUMIFS('1-13'!L:L,'1-13'!F:F,B86,'1-13'!C:C,"7月")</f>
        <v>0</v>
      </c>
      <c r="L86" s="102">
        <f>SUMIFS('1-13'!L:L,'1-13'!F:F,B86,'1-13'!C:C,"8月")</f>
        <v>0</v>
      </c>
      <c r="M86" s="102">
        <f>SUMIFS('1-13'!L:L,'1-13'!F:F,B86,'1-13'!C:C,"9月")</f>
        <v>0</v>
      </c>
      <c r="N86" s="99">
        <f>SUMIFS('1-13'!L:L,'1-13'!F:F,B86,'1-13'!C:C,"10月")</f>
        <v>0</v>
      </c>
      <c r="O86" s="102">
        <f>SUMIFS('1-13'!L:L,'1-13'!F:F,B86,'1-13'!C:C,"11月")</f>
        <v>0</v>
      </c>
      <c r="P86" s="102">
        <f>SUMIFS('1-13'!L:L,'1-13'!F:F,B86,'1-13'!C:C,"12月")</f>
        <v>0</v>
      </c>
      <c r="Q86" s="100"/>
    </row>
    <row r="87" spans="1:18" s="90" customFormat="1" ht="18" customHeight="1">
      <c r="A87" s="101">
        <v>57</v>
      </c>
      <c r="B87" s="101" t="s">
        <v>62</v>
      </c>
      <c r="C87" s="97">
        <f t="shared" si="3"/>
        <v>565</v>
      </c>
      <c r="D87" s="17" t="s">
        <v>105</v>
      </c>
      <c r="E87" s="102">
        <f>SUMIFS('1-13'!L:L,'1-13'!F:F,B87,'1-13'!C:C,"1月")</f>
        <v>565</v>
      </c>
      <c r="F87" s="102">
        <f>SUMIFS('1-13'!L:L,'1-13'!F:F,B87,'1-13'!C:C,"2月")</f>
        <v>0</v>
      </c>
      <c r="G87" s="102">
        <f>SUMIFS('1-13'!L:L,'1-13'!F:F,B87,'1-13'!C:C,"3月")</f>
        <v>0</v>
      </c>
      <c r="H87" s="102">
        <f>SUMIFS('1-13'!L:L,'1-13'!F:F,B87,'1-13'!C:C,"4月")</f>
        <v>0</v>
      </c>
      <c r="I87" s="102">
        <f>SUMIFS('1-13'!L:L,'1-13'!F:F,B87,'1-13'!C:C,"5月")</f>
        <v>0</v>
      </c>
      <c r="J87" s="102">
        <f>SUMIFS('1-13'!L:L,'1-13'!F:F,B87,'1-13'!C:C,"6月")</f>
        <v>0</v>
      </c>
      <c r="K87" s="102">
        <f>SUMIFS('1-13'!L:L,'1-13'!F:F,B87,'1-13'!C:C,"7月")</f>
        <v>0</v>
      </c>
      <c r="L87" s="102">
        <f>SUMIFS('1-13'!L:L,'1-13'!F:F,B87,'1-13'!C:C,"8月")</f>
        <v>0</v>
      </c>
      <c r="M87" s="102">
        <f>SUMIFS('1-13'!L:L,'1-13'!F:F,B87,'1-13'!C:C,"9月")</f>
        <v>0</v>
      </c>
      <c r="N87" s="99">
        <f>SUMIFS('1-13'!L:L,'1-13'!F:F,B87,'1-13'!C:C,"10月")</f>
        <v>0</v>
      </c>
      <c r="O87" s="102">
        <f>SUMIFS('1-13'!L:L,'1-13'!F:F,B87,'1-13'!C:C,"11月")</f>
        <v>0</v>
      </c>
      <c r="P87" s="102">
        <f>SUMIFS('1-13'!L:L,'1-13'!F:F,B87,'1-13'!C:C,"12月")</f>
        <v>0</v>
      </c>
      <c r="Q87" s="107"/>
    </row>
    <row r="88" spans="1:18" s="90" customFormat="1" ht="18" customHeight="1">
      <c r="A88" s="101">
        <v>58</v>
      </c>
      <c r="B88" s="101" t="s">
        <v>357</v>
      </c>
      <c r="C88" s="97">
        <f t="shared" si="3"/>
        <v>392</v>
      </c>
      <c r="D88" s="17" t="s">
        <v>145</v>
      </c>
      <c r="E88" s="102">
        <f>SUMIFS('1-13'!L:L,'1-13'!F:F,B88,'1-13'!C:C,"1月")</f>
        <v>392</v>
      </c>
      <c r="F88" s="102">
        <f>SUMIFS('1-13'!L:L,'1-13'!F:F,B88,'1-13'!C:C,"2月")</f>
        <v>0</v>
      </c>
      <c r="G88" s="102">
        <f>SUMIFS('1-13'!L:L,'1-13'!F:F,B88,'1-13'!C:C,"3月")</f>
        <v>0</v>
      </c>
      <c r="H88" s="102">
        <f>SUMIFS('1-13'!L:L,'1-13'!F:F,B88,'1-13'!C:C,"4月")</f>
        <v>0</v>
      </c>
      <c r="I88" s="102">
        <f>SUMIFS('1-13'!L:L,'1-13'!F:F,B88,'1-13'!C:C,"5月")</f>
        <v>0</v>
      </c>
      <c r="J88" s="102">
        <f>SUMIFS('1-13'!L:L,'1-13'!F:F,B88,'1-13'!C:C,"6月")</f>
        <v>0</v>
      </c>
      <c r="K88" s="102">
        <f>SUMIFS('1-13'!L:L,'1-13'!F:F,B88,'1-13'!C:C,"7月")</f>
        <v>0</v>
      </c>
      <c r="L88" s="102">
        <f>SUMIFS('1-13'!L:L,'1-13'!F:F,B88,'1-13'!C:C,"8月")</f>
        <v>0</v>
      </c>
      <c r="M88" s="102">
        <f>SUMIFS('1-13'!L:L,'1-13'!F:F,B88,'1-13'!C:C,"9月")</f>
        <v>0</v>
      </c>
      <c r="N88" s="99">
        <f>SUMIFS('1-13'!L:L,'1-13'!F:F,B88,'1-13'!C:C,"10月")</f>
        <v>0</v>
      </c>
      <c r="O88" s="102">
        <f>SUMIFS('1-13'!L:L,'1-13'!F:F,B88,'1-13'!C:C,"11月")</f>
        <v>0</v>
      </c>
      <c r="P88" s="102">
        <f>SUMIFS('1-13'!L:L,'1-13'!F:F,B88,'1-13'!C:C,"12月")</f>
        <v>0</v>
      </c>
      <c r="Q88" s="100"/>
    </row>
    <row r="89" spans="1:18" s="90" customFormat="1" ht="18" customHeight="1">
      <c r="A89" s="101">
        <v>113</v>
      </c>
      <c r="B89" s="104" t="s">
        <v>327</v>
      </c>
      <c r="C89" s="97">
        <f t="shared" si="3"/>
        <v>300</v>
      </c>
      <c r="D89" s="17"/>
      <c r="E89" s="102">
        <f>SUMIFS('1-13'!L:L,'1-13'!F:F,B89,'1-13'!C:C,"1月")</f>
        <v>0</v>
      </c>
      <c r="F89" s="102">
        <f>SUMIFS('1-13'!L:L,'1-13'!F:F,B89,'1-13'!C:C,"2月")</f>
        <v>0</v>
      </c>
      <c r="G89" s="102">
        <f>SUMIFS('1-13'!L:L,'1-13'!F:F,B89,'1-13'!C:C,"3月")</f>
        <v>300</v>
      </c>
      <c r="H89" s="102">
        <f>SUMIFS('1-13'!L:L,'1-13'!F:F,B89,'1-13'!C:C,"4月")</f>
        <v>0</v>
      </c>
      <c r="I89" s="102">
        <f>SUMIFS('1-13'!L:L,'1-13'!F:F,B89,'1-13'!C:C,"5月")</f>
        <v>0</v>
      </c>
      <c r="J89" s="102">
        <f>SUMIFS('1-13'!L:L,'1-13'!F:F,B89,'1-13'!C:C,"6月")</f>
        <v>0</v>
      </c>
      <c r="K89" s="102">
        <f>SUMIFS('1-13'!L:L,'1-13'!F:F,B89,'1-13'!C:C,"7月")</f>
        <v>0</v>
      </c>
      <c r="L89" s="102">
        <f>SUMIFS('1-13'!L:L,'1-13'!F:F,B89,'1-13'!C:C,"8月")</f>
        <v>0</v>
      </c>
      <c r="M89" s="102">
        <f>SUMIFS('1-13'!L:L,'1-13'!F:F,B89,'1-13'!C:C,"9月")</f>
        <v>0</v>
      </c>
      <c r="N89" s="99">
        <f>SUMIFS('1-13'!L:L,'1-13'!F:F,B89,'1-13'!C:C,"10月")</f>
        <v>0</v>
      </c>
      <c r="O89" s="102">
        <f>SUMIFS('1-13'!L:L,'1-13'!F:F,B89,'1-13'!C:C,"11月")</f>
        <v>0</v>
      </c>
      <c r="P89" s="102">
        <f>SUMIFS('1-13'!L:L,'1-13'!F:F,B89,'1-13'!C:C,"12月")</f>
        <v>0</v>
      </c>
      <c r="Q89" s="100"/>
    </row>
    <row r="90" spans="1:18" s="90" customFormat="1" ht="18" customHeight="1">
      <c r="A90" s="101">
        <v>168</v>
      </c>
      <c r="B90" s="101" t="s">
        <v>819</v>
      </c>
      <c r="C90" s="97">
        <f t="shared" si="3"/>
        <v>120</v>
      </c>
      <c r="D90" s="17"/>
      <c r="E90" s="102">
        <f>SUMIFS('1-13'!L:L,'1-13'!F:F,B90,'1-13'!C:C,"1月")</f>
        <v>0</v>
      </c>
      <c r="F90" s="102">
        <f>SUMIFS('1-13'!L:L,'1-13'!F:F,B90,'1-13'!C:C,"2月")</f>
        <v>0</v>
      </c>
      <c r="G90" s="102">
        <f>SUMIFS('1-13'!L:L,'1-13'!F:F,B90,'1-13'!C:C,"3月")</f>
        <v>0</v>
      </c>
      <c r="H90" s="102">
        <f>SUMIFS('1-13'!L:L,'1-13'!F:F,B90,'1-13'!C:C,"4月")</f>
        <v>120</v>
      </c>
      <c r="I90" s="102">
        <f>SUMIFS('1-13'!L:L,'1-13'!F:F,B90,'1-13'!C:C,"5月")</f>
        <v>0</v>
      </c>
      <c r="J90" s="102">
        <f>SUMIFS('1-13'!L:L,'1-13'!F:F,B90,'1-13'!C:C,"6月")</f>
        <v>0</v>
      </c>
      <c r="K90" s="102">
        <f>SUMIFS('1-13'!L:L,'1-13'!F:F,B90,'1-13'!C:C,"7月")</f>
        <v>0</v>
      </c>
      <c r="L90" s="102">
        <f>SUMIFS('1-13'!L:L,'1-13'!F:F,B90,'1-13'!C:C,"8月")</f>
        <v>0</v>
      </c>
      <c r="M90" s="102">
        <f>SUMIFS('1-13'!L:L,'1-13'!F:F,B90,'1-13'!C:C,"9月")</f>
        <v>0</v>
      </c>
      <c r="N90" s="99">
        <f>SUMIFS('1-13'!L:L,'1-13'!F:F,B90,'1-13'!C:C,"10月")</f>
        <v>0</v>
      </c>
      <c r="O90" s="102">
        <f>SUMIFS('1-13'!L:L,'1-13'!F:F,B90,'1-13'!C:C,"11月")</f>
        <v>0</v>
      </c>
      <c r="P90" s="102">
        <f>SUMIFS('1-13'!L:L,'1-13'!F:F,B90,'1-13'!C:C,"12月")</f>
        <v>0</v>
      </c>
      <c r="Q90" s="107"/>
    </row>
    <row r="91" spans="1:18" s="90" customFormat="1" ht="18" customHeight="1">
      <c r="A91" s="101">
        <v>59</v>
      </c>
      <c r="B91" s="101" t="s">
        <v>123</v>
      </c>
      <c r="C91" s="97">
        <f t="shared" si="3"/>
        <v>0</v>
      </c>
      <c r="D91" s="17" t="s">
        <v>128</v>
      </c>
      <c r="E91" s="102">
        <f>SUMIFS('1-13'!L:L,'1-13'!F:F,B91,'1-13'!C:C,"1月")</f>
        <v>0</v>
      </c>
      <c r="F91" s="102">
        <f>SUMIFS('1-13'!L:L,'1-13'!F:F,B91,'1-13'!C:C,"2月")</f>
        <v>0</v>
      </c>
      <c r="G91" s="102">
        <f>SUMIFS('1-13'!L:L,'1-13'!F:F,B91,'1-13'!C:C,"3月")</f>
        <v>0</v>
      </c>
      <c r="H91" s="102">
        <f>SUMIFS('1-13'!L:L,'1-13'!F:F,B91,'1-13'!C:C,"4月")</f>
        <v>0</v>
      </c>
      <c r="I91" s="102">
        <f>SUMIFS('1-13'!L:L,'1-13'!F:F,B91,'1-13'!C:C,"5月")</f>
        <v>0</v>
      </c>
      <c r="J91" s="102">
        <f>SUMIFS('1-13'!L:L,'1-13'!F:F,B91,'1-13'!C:C,"6月")</f>
        <v>0</v>
      </c>
      <c r="K91" s="102">
        <f>SUMIFS('1-13'!L:L,'1-13'!F:F,B91,'1-13'!C:C,"7月")</f>
        <v>0</v>
      </c>
      <c r="L91" s="102">
        <f>SUMIFS('1-13'!L:L,'1-13'!F:F,B91,'1-13'!C:C,"8月")</f>
        <v>0</v>
      </c>
      <c r="M91" s="102">
        <f>SUMIFS('1-13'!L:L,'1-13'!F:F,B91,'1-13'!C:C,"9月")</f>
        <v>0</v>
      </c>
      <c r="N91" s="99">
        <f>SUMIFS('1-13'!L:L,'1-13'!F:F,B91,'1-13'!C:C,"10月")</f>
        <v>0</v>
      </c>
      <c r="O91" s="102">
        <f>SUMIFS('1-13'!L:L,'1-13'!F:F,B91,'1-13'!C:C,"11月")</f>
        <v>0</v>
      </c>
      <c r="P91" s="102">
        <f>SUMIFS('1-13'!L:L,'1-13'!F:F,B91,'1-13'!C:C,"12月")</f>
        <v>0</v>
      </c>
      <c r="Q91" s="107"/>
    </row>
    <row r="92" spans="1:18" s="90" customFormat="1" ht="18" customHeight="1">
      <c r="A92" s="101">
        <v>61</v>
      </c>
      <c r="B92" s="104" t="s">
        <v>320</v>
      </c>
      <c r="C92" s="97">
        <f t="shared" si="3"/>
        <v>0</v>
      </c>
      <c r="D92" s="17"/>
      <c r="E92" s="102">
        <f>SUMIFS('1-13'!L:L,'1-13'!F:F,B92,'1-13'!C:C,"1月")</f>
        <v>0</v>
      </c>
      <c r="F92" s="102">
        <f>SUMIFS('1-13'!L:L,'1-13'!F:F,B92,'1-13'!C:C,"2月")</f>
        <v>0</v>
      </c>
      <c r="G92" s="102">
        <f>SUMIFS('1-13'!L:L,'1-13'!F:F,B92,'1-13'!C:C,"3月")</f>
        <v>0</v>
      </c>
      <c r="H92" s="102">
        <f>SUMIFS('1-13'!L:L,'1-13'!F:F,B92,'1-13'!C:C,"4月")</f>
        <v>0</v>
      </c>
      <c r="I92" s="102">
        <f>SUMIFS('1-13'!L:L,'1-13'!F:F,B92,'1-13'!C:C,"5月")</f>
        <v>0</v>
      </c>
      <c r="J92" s="102">
        <f>SUMIFS('1-13'!L:L,'1-13'!F:F,B92,'1-13'!C:C,"6月")</f>
        <v>0</v>
      </c>
      <c r="K92" s="102">
        <f>SUMIFS('1-13'!L:L,'1-13'!F:F,B92,'1-13'!C:C,"7月")</f>
        <v>0</v>
      </c>
      <c r="L92" s="102">
        <f>SUMIFS('1-13'!L:L,'1-13'!F:F,B92,'1-13'!C:C,"8月")</f>
        <v>0</v>
      </c>
      <c r="M92" s="102">
        <f>SUMIFS('1-13'!L:L,'1-13'!F:F,B92,'1-13'!C:C,"9月")</f>
        <v>0</v>
      </c>
      <c r="N92" s="99">
        <f>SUMIFS('1-13'!L:L,'1-13'!F:F,B92,'1-13'!C:C,"10月")</f>
        <v>0</v>
      </c>
      <c r="O92" s="102">
        <f>SUMIFS('1-13'!L:L,'1-13'!F:F,B92,'1-13'!C:C,"11月")</f>
        <v>0</v>
      </c>
      <c r="P92" s="102">
        <f>SUMIFS('1-13'!L:L,'1-13'!F:F,B92,'1-13'!C:C,"12月")</f>
        <v>0</v>
      </c>
      <c r="Q92" s="100"/>
    </row>
    <row r="93" spans="1:18" s="90" customFormat="1" ht="18" customHeight="1">
      <c r="A93" s="101">
        <v>62</v>
      </c>
      <c r="B93" s="101" t="s">
        <v>346</v>
      </c>
      <c r="C93" s="97">
        <f t="shared" si="3"/>
        <v>0</v>
      </c>
      <c r="D93" s="17"/>
      <c r="E93" s="102">
        <f>SUMIFS('1-13'!L:L,'1-13'!F:F,B93,'1-13'!C:C,"1月")</f>
        <v>0</v>
      </c>
      <c r="F93" s="102">
        <f>SUMIFS('1-13'!L:L,'1-13'!F:F,B93,'1-13'!C:C,"2月")</f>
        <v>0</v>
      </c>
      <c r="G93" s="102">
        <f>SUMIFS('1-13'!L:L,'1-13'!F:F,B93,'1-13'!C:C,"3月")</f>
        <v>0</v>
      </c>
      <c r="H93" s="102">
        <f>SUMIFS('1-13'!L:L,'1-13'!F:F,B93,'1-13'!C:C,"4月")</f>
        <v>0</v>
      </c>
      <c r="I93" s="102">
        <f>SUMIFS('1-13'!L:L,'1-13'!F:F,B93,'1-13'!C:C,"5月")</f>
        <v>0</v>
      </c>
      <c r="J93" s="102">
        <f>SUMIFS('1-13'!L:L,'1-13'!F:F,B93,'1-13'!C:C,"6月")</f>
        <v>0</v>
      </c>
      <c r="K93" s="102">
        <f>SUMIFS('1-13'!L:L,'1-13'!F:F,B93,'1-13'!C:C,"7月")</f>
        <v>0</v>
      </c>
      <c r="L93" s="102">
        <f>SUMIFS('1-13'!L:L,'1-13'!F:F,B93,'1-13'!C:C,"8月")</f>
        <v>0</v>
      </c>
      <c r="M93" s="102">
        <f>SUMIFS('1-13'!L:L,'1-13'!F:F,B93,'1-13'!C:C,"9月")</f>
        <v>0</v>
      </c>
      <c r="N93" s="99">
        <f>SUMIFS('1-13'!L:L,'1-13'!F:F,B93,'1-13'!C:C,"10月")</f>
        <v>0</v>
      </c>
      <c r="O93" s="102">
        <f>SUMIFS('1-13'!L:L,'1-13'!F:F,B93,'1-13'!C:C,"11月")</f>
        <v>0</v>
      </c>
      <c r="P93" s="102">
        <f>SUMIFS('1-13'!L:L,'1-13'!F:F,B93,'1-13'!C:C,"12月")</f>
        <v>0</v>
      </c>
      <c r="Q93" s="100"/>
    </row>
    <row r="94" spans="1:18" s="90" customFormat="1" ht="18" customHeight="1">
      <c r="A94" s="101">
        <v>63</v>
      </c>
      <c r="B94" s="101" t="s">
        <v>160</v>
      </c>
      <c r="C94" s="97">
        <f t="shared" si="3"/>
        <v>0</v>
      </c>
      <c r="D94" s="17" t="s">
        <v>67</v>
      </c>
      <c r="E94" s="102">
        <f>SUMIFS('1-13'!L:L,'1-13'!F:F,B94,'1-13'!C:C,"1月")</f>
        <v>0</v>
      </c>
      <c r="F94" s="102">
        <f>SUMIFS('1-13'!L:L,'1-13'!F:F,B94,'1-13'!C:C,"2月")</f>
        <v>0</v>
      </c>
      <c r="G94" s="102">
        <f>SUMIFS('1-13'!L:L,'1-13'!F:F,B94,'1-13'!C:C,"3月")</f>
        <v>0</v>
      </c>
      <c r="H94" s="102">
        <f>SUMIFS('1-13'!L:L,'1-13'!F:F,B94,'1-13'!C:C,"4月")</f>
        <v>0</v>
      </c>
      <c r="I94" s="102">
        <f>SUMIFS('1-13'!L:L,'1-13'!F:F,B94,'1-13'!C:C,"5月")</f>
        <v>0</v>
      </c>
      <c r="J94" s="102">
        <f>SUMIFS('1-13'!L:L,'1-13'!F:F,B94,'1-13'!C:C,"6月")</f>
        <v>0</v>
      </c>
      <c r="K94" s="102">
        <f>SUMIFS('1-13'!L:L,'1-13'!F:F,B94,'1-13'!C:C,"7月")</f>
        <v>0</v>
      </c>
      <c r="L94" s="102">
        <f>SUMIFS('1-13'!L:L,'1-13'!F:F,B94,'1-13'!C:C,"8月")</f>
        <v>0</v>
      </c>
      <c r="M94" s="102">
        <f>SUMIFS('1-13'!L:L,'1-13'!F:F,B94,'1-13'!C:C,"9月")</f>
        <v>0</v>
      </c>
      <c r="N94" s="99">
        <f>SUMIFS('1-13'!L:L,'1-13'!F:F,B94,'1-13'!C:C,"10月")</f>
        <v>0</v>
      </c>
      <c r="O94" s="102">
        <f>SUMIFS('1-13'!L:L,'1-13'!F:F,B94,'1-13'!C:C,"11月")</f>
        <v>0</v>
      </c>
      <c r="P94" s="102">
        <f>SUMIFS('1-13'!L:L,'1-13'!F:F,B94,'1-13'!C:C,"12月")</f>
        <v>0</v>
      </c>
      <c r="Q94" s="107"/>
    </row>
    <row r="95" spans="1:18" s="90" customFormat="1" ht="18" customHeight="1">
      <c r="A95" s="101">
        <v>64</v>
      </c>
      <c r="B95" s="104" t="s">
        <v>285</v>
      </c>
      <c r="C95" s="97">
        <f t="shared" si="3"/>
        <v>0</v>
      </c>
      <c r="D95" s="17" t="s">
        <v>133</v>
      </c>
      <c r="E95" s="102">
        <f>SUMIFS('1-13'!L:L,'1-13'!F:F,B95,'1-13'!C:C,"1月")</f>
        <v>0</v>
      </c>
      <c r="F95" s="102">
        <f>SUMIFS('1-13'!L:L,'1-13'!F:F,B95,'1-13'!C:C,"2月")</f>
        <v>0</v>
      </c>
      <c r="G95" s="102">
        <f>SUMIFS('1-13'!L:L,'1-13'!F:F,B95,'1-13'!C:C,"3月")</f>
        <v>0</v>
      </c>
      <c r="H95" s="102">
        <f>SUMIFS('1-13'!L:L,'1-13'!F:F,B95,'1-13'!C:C,"4月")</f>
        <v>0</v>
      </c>
      <c r="I95" s="102">
        <f>SUMIFS('1-13'!L:L,'1-13'!F:F,B95,'1-13'!C:C,"5月")</f>
        <v>0</v>
      </c>
      <c r="J95" s="102">
        <f>SUMIFS('1-13'!L:L,'1-13'!F:F,B95,'1-13'!C:C,"6月")</f>
        <v>0</v>
      </c>
      <c r="K95" s="102">
        <f>SUMIFS('1-13'!L:L,'1-13'!F:F,B95,'1-13'!C:C,"7月")</f>
        <v>0</v>
      </c>
      <c r="L95" s="102">
        <f>SUMIFS('1-13'!L:L,'1-13'!F:F,B95,'1-13'!C:C,"8月")</f>
        <v>0</v>
      </c>
      <c r="M95" s="102">
        <f>SUMIFS('1-13'!L:L,'1-13'!F:F,B95,'1-13'!C:C,"9月")</f>
        <v>0</v>
      </c>
      <c r="N95" s="99">
        <f>SUMIFS('1-13'!L:L,'1-13'!F:F,B95,'1-13'!C:C,"10月")</f>
        <v>0</v>
      </c>
      <c r="O95" s="102">
        <f>SUMIFS('1-13'!L:L,'1-13'!F:F,B95,'1-13'!C:C,"11月")</f>
        <v>0</v>
      </c>
      <c r="P95" s="102">
        <f>SUMIFS('1-13'!L:L,'1-13'!F:F,B95,'1-13'!C:C,"12月")</f>
        <v>0</v>
      </c>
      <c r="Q95" s="100"/>
    </row>
    <row r="96" spans="1:18" s="90" customFormat="1" ht="18" customHeight="1">
      <c r="A96" s="101">
        <v>67</v>
      </c>
      <c r="B96" s="101" t="s">
        <v>375</v>
      </c>
      <c r="C96" s="97">
        <f t="shared" si="3"/>
        <v>0</v>
      </c>
      <c r="D96" s="17"/>
      <c r="E96" s="102">
        <f>SUMIFS('1-13'!L:L,'1-13'!F:F,B96,'1-13'!C:C,"1月")</f>
        <v>0</v>
      </c>
      <c r="F96" s="102">
        <f>SUMIFS('1-13'!L:L,'1-13'!F:F,B96,'1-13'!C:C,"2月")</f>
        <v>0</v>
      </c>
      <c r="G96" s="102">
        <f>SUMIFS('1-13'!L:L,'1-13'!F:F,B96,'1-13'!C:C,"3月")</f>
        <v>0</v>
      </c>
      <c r="H96" s="102">
        <f>SUMIFS('1-13'!L:L,'1-13'!F:F,B96,'1-13'!C:C,"4月")</f>
        <v>0</v>
      </c>
      <c r="I96" s="102">
        <f>SUMIFS('1-13'!L:L,'1-13'!F:F,B96,'1-13'!C:C,"5月")</f>
        <v>0</v>
      </c>
      <c r="J96" s="102">
        <f>SUMIFS('1-13'!L:L,'1-13'!F:F,B96,'1-13'!C:C,"6月")</f>
        <v>0</v>
      </c>
      <c r="K96" s="102">
        <f>SUMIFS('1-13'!L:L,'1-13'!F:F,B96,'1-13'!C:C,"7月")</f>
        <v>0</v>
      </c>
      <c r="L96" s="102">
        <f>SUMIFS('1-13'!L:L,'1-13'!F:F,B96,'1-13'!C:C,"8月")</f>
        <v>0</v>
      </c>
      <c r="M96" s="102">
        <f>SUMIFS('1-13'!L:L,'1-13'!F:F,B96,'1-13'!C:C,"9月")</f>
        <v>0</v>
      </c>
      <c r="N96" s="99">
        <f>SUMIFS('1-13'!L:L,'1-13'!F:F,B96,'1-13'!C:C,"10月")</f>
        <v>0</v>
      </c>
      <c r="O96" s="102">
        <f>SUMIFS('1-13'!L:L,'1-13'!F:F,B96,'1-13'!C:C,"11月")</f>
        <v>0</v>
      </c>
      <c r="P96" s="102">
        <f>SUMIFS('1-13'!L:L,'1-13'!F:F,B96,'1-13'!C:C,"12月")</f>
        <v>0</v>
      </c>
      <c r="Q96" s="100"/>
    </row>
    <row r="97" spans="1:17" s="90" customFormat="1" ht="18" customHeight="1">
      <c r="A97" s="101">
        <v>69</v>
      </c>
      <c r="B97" s="104" t="s">
        <v>282</v>
      </c>
      <c r="C97" s="97">
        <f t="shared" si="3"/>
        <v>0</v>
      </c>
      <c r="D97" s="17" t="s">
        <v>107</v>
      </c>
      <c r="E97" s="102">
        <f>SUMIFS('1-13'!L:L,'1-13'!F:F,B97,'1-13'!C:C,"1月")</f>
        <v>0</v>
      </c>
      <c r="F97" s="102">
        <f>SUMIFS('1-13'!L:L,'1-13'!F:F,B97,'1-13'!C:C,"2月")</f>
        <v>0</v>
      </c>
      <c r="G97" s="102">
        <f>SUMIFS('1-13'!L:L,'1-13'!F:F,B97,'1-13'!C:C,"3月")</f>
        <v>0</v>
      </c>
      <c r="H97" s="102">
        <f>SUMIFS('1-13'!L:L,'1-13'!F:F,B97,'1-13'!C:C,"4月")</f>
        <v>0</v>
      </c>
      <c r="I97" s="102">
        <f>SUMIFS('1-13'!L:L,'1-13'!F:F,B97,'1-13'!C:C,"5月")</f>
        <v>0</v>
      </c>
      <c r="J97" s="102">
        <f>SUMIFS('1-13'!L:L,'1-13'!F:F,B97,'1-13'!C:C,"6月")</f>
        <v>0</v>
      </c>
      <c r="K97" s="102">
        <f>SUMIFS('1-13'!L:L,'1-13'!F:F,B97,'1-13'!C:C,"7月")</f>
        <v>0</v>
      </c>
      <c r="L97" s="102">
        <f>SUMIFS('1-13'!L:L,'1-13'!F:F,B97,'1-13'!C:C,"8月")</f>
        <v>0</v>
      </c>
      <c r="M97" s="102">
        <f>SUMIFS('1-13'!L:L,'1-13'!F:F,B97,'1-13'!C:C,"9月")</f>
        <v>0</v>
      </c>
      <c r="N97" s="99">
        <f>SUMIFS('1-13'!L:L,'1-13'!F:F,B97,'1-13'!C:C,"10月")</f>
        <v>0</v>
      </c>
      <c r="O97" s="102">
        <f>SUMIFS('1-13'!L:L,'1-13'!F:F,B97,'1-13'!C:C,"11月")</f>
        <v>0</v>
      </c>
      <c r="P97" s="102">
        <f>SUMIFS('1-13'!L:L,'1-13'!F:F,B97,'1-13'!C:C,"12月")</f>
        <v>0</v>
      </c>
      <c r="Q97" s="100"/>
    </row>
    <row r="98" spans="1:17" s="90" customFormat="1" ht="18" customHeight="1">
      <c r="A98" s="101">
        <v>70</v>
      </c>
      <c r="B98" s="101" t="s">
        <v>316</v>
      </c>
      <c r="C98" s="97">
        <f t="shared" si="3"/>
        <v>0</v>
      </c>
      <c r="D98" s="17" t="s">
        <v>85</v>
      </c>
      <c r="E98" s="102">
        <f>SUMIFS('1-13'!L:L,'1-13'!F:F,B98,'1-13'!C:C,"1月")</f>
        <v>0</v>
      </c>
      <c r="F98" s="102">
        <f>SUMIFS('1-13'!L:L,'1-13'!F:F,B98,'1-13'!C:C,"2月")</f>
        <v>0</v>
      </c>
      <c r="G98" s="102">
        <f>SUMIFS('1-13'!L:L,'1-13'!F:F,B98,'1-13'!C:C,"3月")</f>
        <v>0</v>
      </c>
      <c r="H98" s="102">
        <f>SUMIFS('1-13'!L:L,'1-13'!F:F,B98,'1-13'!C:C,"4月")</f>
        <v>0</v>
      </c>
      <c r="I98" s="102">
        <f>SUMIFS('1-13'!L:L,'1-13'!F:F,B98,'1-13'!C:C,"5月")</f>
        <v>0</v>
      </c>
      <c r="J98" s="102">
        <f>SUMIFS('1-13'!L:L,'1-13'!F:F,B98,'1-13'!C:C,"6月")</f>
        <v>0</v>
      </c>
      <c r="K98" s="102">
        <f>SUMIFS('1-13'!L:L,'1-13'!F:F,B98,'1-13'!C:C,"7月")</f>
        <v>0</v>
      </c>
      <c r="L98" s="102">
        <f>SUMIFS('1-13'!L:L,'1-13'!F:F,B98,'1-13'!C:C,"8月")</f>
        <v>0</v>
      </c>
      <c r="M98" s="102">
        <f>SUMIFS('1-13'!L:L,'1-13'!F:F,B98,'1-13'!C:C,"9月")</f>
        <v>0</v>
      </c>
      <c r="N98" s="99">
        <f>SUMIFS('1-13'!L:L,'1-13'!F:F,B98,'1-13'!C:C,"10月")</f>
        <v>0</v>
      </c>
      <c r="O98" s="102">
        <f>SUMIFS('1-13'!L:L,'1-13'!F:F,B98,'1-13'!C:C,"11月")</f>
        <v>0</v>
      </c>
      <c r="P98" s="102">
        <f>SUMIFS('1-13'!L:L,'1-13'!F:F,B98,'1-13'!C:C,"12月")</f>
        <v>0</v>
      </c>
      <c r="Q98" s="107"/>
    </row>
    <row r="99" spans="1:17" s="90" customFormat="1" ht="18" customHeight="1">
      <c r="A99" s="101">
        <v>71</v>
      </c>
      <c r="B99" s="101" t="s">
        <v>45</v>
      </c>
      <c r="C99" s="97">
        <f t="shared" si="3"/>
        <v>0</v>
      </c>
      <c r="D99" s="17" t="s">
        <v>79</v>
      </c>
      <c r="E99" s="102">
        <f>SUMIFS('1-13'!L:L,'1-13'!F:F,B99,'1-13'!C:C,"1月")</f>
        <v>0</v>
      </c>
      <c r="F99" s="102">
        <f>SUMIFS('1-13'!L:L,'1-13'!F:F,B99,'1-13'!C:C,"2月")</f>
        <v>0</v>
      </c>
      <c r="G99" s="102">
        <f>SUMIFS('1-13'!L:L,'1-13'!F:F,B99,'1-13'!C:C,"3月")</f>
        <v>0</v>
      </c>
      <c r="H99" s="102">
        <f>SUMIFS('1-13'!L:L,'1-13'!F:F,B99,'1-13'!C:C,"4月")</f>
        <v>0</v>
      </c>
      <c r="I99" s="102">
        <f>SUMIFS('1-13'!L:L,'1-13'!F:F,B99,'1-13'!C:C,"5月")</f>
        <v>0</v>
      </c>
      <c r="J99" s="102">
        <f>SUMIFS('1-13'!L:L,'1-13'!F:F,B99,'1-13'!C:C,"6月")</f>
        <v>0</v>
      </c>
      <c r="K99" s="102">
        <f>SUMIFS('1-13'!L:L,'1-13'!F:F,B99,'1-13'!C:C,"7月")</f>
        <v>0</v>
      </c>
      <c r="L99" s="102">
        <f>SUMIFS('1-13'!L:L,'1-13'!F:F,B99,'1-13'!C:C,"8月")</f>
        <v>0</v>
      </c>
      <c r="M99" s="102">
        <f>SUMIFS('1-13'!L:L,'1-13'!F:F,B99,'1-13'!C:C,"9月")</f>
        <v>0</v>
      </c>
      <c r="N99" s="99">
        <f>SUMIFS('1-13'!L:L,'1-13'!F:F,B99,'1-13'!C:C,"10月")</f>
        <v>0</v>
      </c>
      <c r="O99" s="102">
        <f>SUMIFS('1-13'!L:L,'1-13'!F:F,B99,'1-13'!C:C,"11月")</f>
        <v>0</v>
      </c>
      <c r="P99" s="102">
        <f>SUMIFS('1-13'!L:L,'1-13'!F:F,B99,'1-13'!C:C,"12月")</f>
        <v>0</v>
      </c>
      <c r="Q99" s="100"/>
    </row>
    <row r="100" spans="1:17" s="90" customFormat="1" ht="18" customHeight="1">
      <c r="A100" s="101">
        <v>74</v>
      </c>
      <c r="B100" s="104" t="s">
        <v>308</v>
      </c>
      <c r="C100" s="97">
        <f t="shared" si="3"/>
        <v>0</v>
      </c>
      <c r="D100" s="17"/>
      <c r="E100" s="102">
        <f>SUMIFS('1-13'!L:L,'1-13'!F:F,B100,'1-13'!C:C,"1月")</f>
        <v>0</v>
      </c>
      <c r="F100" s="102">
        <f>SUMIFS('1-13'!L:L,'1-13'!F:F,B100,'1-13'!C:C,"2月")</f>
        <v>0</v>
      </c>
      <c r="G100" s="102">
        <f>SUMIFS('1-13'!L:L,'1-13'!F:F,B100,'1-13'!C:C,"3月")</f>
        <v>0</v>
      </c>
      <c r="H100" s="102">
        <f>SUMIFS('1-13'!L:L,'1-13'!F:F,B100,'1-13'!C:C,"4月")</f>
        <v>0</v>
      </c>
      <c r="I100" s="102">
        <f>SUMIFS('1-13'!L:L,'1-13'!F:F,B100,'1-13'!C:C,"5月")</f>
        <v>0</v>
      </c>
      <c r="J100" s="102">
        <f>SUMIFS('1-13'!L:L,'1-13'!F:F,B100,'1-13'!C:C,"6月")</f>
        <v>0</v>
      </c>
      <c r="K100" s="102">
        <f>SUMIFS('1-13'!L:L,'1-13'!F:F,B100,'1-13'!C:C,"7月")</f>
        <v>0</v>
      </c>
      <c r="L100" s="102">
        <f>SUMIFS('1-13'!L:L,'1-13'!F:F,B100,'1-13'!C:C,"8月")</f>
        <v>0</v>
      </c>
      <c r="M100" s="102">
        <f>SUMIFS('1-13'!L:L,'1-13'!F:F,B100,'1-13'!C:C,"9月")</f>
        <v>0</v>
      </c>
      <c r="N100" s="99">
        <f>SUMIFS('1-13'!L:L,'1-13'!F:F,B100,'1-13'!C:C,"10月")</f>
        <v>0</v>
      </c>
      <c r="O100" s="102">
        <f>SUMIFS('1-13'!L:L,'1-13'!F:F,B100,'1-13'!C:C,"11月")</f>
        <v>0</v>
      </c>
      <c r="P100" s="102">
        <f>SUMIFS('1-13'!L:L,'1-13'!F:F,B100,'1-13'!C:C,"12月")</f>
        <v>0</v>
      </c>
      <c r="Q100" s="100"/>
    </row>
    <row r="101" spans="1:17" s="90" customFormat="1" ht="18" customHeight="1">
      <c r="A101" s="101">
        <v>75</v>
      </c>
      <c r="B101" s="101" t="s">
        <v>61</v>
      </c>
      <c r="C101" s="97">
        <f t="shared" ref="C101:C132" si="4">SUM(E101:P101)</f>
        <v>0</v>
      </c>
      <c r="D101" s="105" t="s">
        <v>104</v>
      </c>
      <c r="E101" s="102">
        <f>SUMIFS('1-13'!L:L,'1-13'!F:F,B101,'1-13'!C:C,"1月")</f>
        <v>0</v>
      </c>
      <c r="F101" s="102">
        <f>SUMIFS('1-13'!L:L,'1-13'!F:F,B101,'1-13'!C:C,"2月")</f>
        <v>0</v>
      </c>
      <c r="G101" s="102">
        <f>SUMIFS('1-13'!L:L,'1-13'!F:F,B101,'1-13'!C:C,"3月")</f>
        <v>0</v>
      </c>
      <c r="H101" s="102">
        <f>SUMIFS('1-13'!L:L,'1-13'!F:F,B101,'1-13'!C:C,"4月")</f>
        <v>0</v>
      </c>
      <c r="I101" s="102">
        <f>SUMIFS('1-13'!L:L,'1-13'!F:F,B101,'1-13'!C:C,"5月")</f>
        <v>0</v>
      </c>
      <c r="J101" s="102">
        <f>SUMIFS('1-13'!L:L,'1-13'!F:F,B101,'1-13'!C:C,"6月")</f>
        <v>0</v>
      </c>
      <c r="K101" s="102">
        <f>SUMIFS('1-13'!L:L,'1-13'!F:F,B101,'1-13'!C:C,"7月")</f>
        <v>0</v>
      </c>
      <c r="L101" s="102">
        <f>SUMIFS('1-13'!L:L,'1-13'!F:F,B101,'1-13'!C:C,"8月")</f>
        <v>0</v>
      </c>
      <c r="M101" s="102">
        <f>SUMIFS('1-13'!L:L,'1-13'!F:F,B101,'1-13'!C:C,"9月")</f>
        <v>0</v>
      </c>
      <c r="N101" s="99">
        <f>SUMIFS('1-13'!L:L,'1-13'!F:F,B101,'1-13'!C:C,"10月")</f>
        <v>0</v>
      </c>
      <c r="O101" s="102">
        <f>SUMIFS('1-13'!L:L,'1-13'!F:F,B101,'1-13'!C:C,"11月")</f>
        <v>0</v>
      </c>
      <c r="P101" s="102">
        <f>SUMIFS('1-13'!L:L,'1-13'!F:F,B101,'1-13'!C:C,"12月")</f>
        <v>0</v>
      </c>
      <c r="Q101" s="100"/>
    </row>
    <row r="102" spans="1:17" s="90" customFormat="1" ht="18" customHeight="1">
      <c r="A102" s="101">
        <v>76</v>
      </c>
      <c r="B102" s="101" t="s">
        <v>39</v>
      </c>
      <c r="C102" s="97">
        <f t="shared" si="4"/>
        <v>0</v>
      </c>
      <c r="D102" s="17" t="s">
        <v>71</v>
      </c>
      <c r="E102" s="102">
        <f>SUMIFS('1-13'!L:L,'1-13'!F:F,B102,'1-13'!C:C,"1月")</f>
        <v>0</v>
      </c>
      <c r="F102" s="102">
        <f>SUMIFS('1-13'!L:L,'1-13'!F:F,B102,'1-13'!C:C,"2月")</f>
        <v>0</v>
      </c>
      <c r="G102" s="102">
        <f>SUMIFS('1-13'!L:L,'1-13'!F:F,B102,'1-13'!C:C,"3月")</f>
        <v>0</v>
      </c>
      <c r="H102" s="102">
        <f>SUMIFS('1-13'!L:L,'1-13'!F:F,B102,'1-13'!C:C,"4月")</f>
        <v>0</v>
      </c>
      <c r="I102" s="102">
        <f>SUMIFS('1-13'!L:L,'1-13'!F:F,B102,'1-13'!C:C,"5月")</f>
        <v>0</v>
      </c>
      <c r="J102" s="102">
        <f>SUMIFS('1-13'!L:L,'1-13'!F:F,B102,'1-13'!C:C,"6月")</f>
        <v>0</v>
      </c>
      <c r="K102" s="102">
        <f>SUMIFS('1-13'!L:L,'1-13'!F:F,B102,'1-13'!C:C,"7月")</f>
        <v>0</v>
      </c>
      <c r="L102" s="102">
        <f>SUMIFS('1-13'!L:L,'1-13'!F:F,B102,'1-13'!C:C,"8月")</f>
        <v>0</v>
      </c>
      <c r="M102" s="102">
        <f>SUMIFS('1-13'!L:L,'1-13'!F:F,B102,'1-13'!C:C,"9月")</f>
        <v>0</v>
      </c>
      <c r="N102" s="99">
        <f>SUMIFS('1-13'!L:L,'1-13'!F:F,B102,'1-13'!C:C,"10月")</f>
        <v>0</v>
      </c>
      <c r="O102" s="102">
        <f>SUMIFS('1-13'!L:L,'1-13'!F:F,B102,'1-13'!C:C,"11月")</f>
        <v>0</v>
      </c>
      <c r="P102" s="102">
        <f>SUMIFS('1-13'!L:L,'1-13'!F:F,B102,'1-13'!C:C,"12月")</f>
        <v>0</v>
      </c>
      <c r="Q102" s="100"/>
    </row>
    <row r="103" spans="1:17" s="90" customFormat="1" ht="18" customHeight="1">
      <c r="A103" s="101">
        <v>77</v>
      </c>
      <c r="B103" s="101" t="s">
        <v>279</v>
      </c>
      <c r="C103" s="97">
        <f t="shared" si="4"/>
        <v>0</v>
      </c>
      <c r="D103" s="105" t="s">
        <v>81</v>
      </c>
      <c r="E103" s="102">
        <f>SUMIFS('1-13'!L:L,'1-13'!F:F,B103,'1-13'!C:C,"1月")</f>
        <v>0</v>
      </c>
      <c r="F103" s="102">
        <f>SUMIFS('1-13'!L:L,'1-13'!F:F,B103,'1-13'!C:C,"2月")</f>
        <v>0</v>
      </c>
      <c r="G103" s="102">
        <f>SUMIFS('1-13'!L:L,'1-13'!F:F,B103,'1-13'!C:C,"3月")</f>
        <v>0</v>
      </c>
      <c r="H103" s="102">
        <f>SUMIFS('1-13'!L:L,'1-13'!F:F,B103,'1-13'!C:C,"4月")</f>
        <v>0</v>
      </c>
      <c r="I103" s="102">
        <f>SUMIFS('1-13'!L:L,'1-13'!F:F,B103,'1-13'!C:C,"5月")</f>
        <v>0</v>
      </c>
      <c r="J103" s="102">
        <f>SUMIFS('1-13'!L:L,'1-13'!F:F,B103,'1-13'!C:C,"6月")</f>
        <v>0</v>
      </c>
      <c r="K103" s="102">
        <f>SUMIFS('1-13'!L:L,'1-13'!F:F,B103,'1-13'!C:C,"7月")</f>
        <v>0</v>
      </c>
      <c r="L103" s="102">
        <f>SUMIFS('1-13'!L:L,'1-13'!F:F,B103,'1-13'!C:C,"8月")</f>
        <v>0</v>
      </c>
      <c r="M103" s="102">
        <f>SUMIFS('1-13'!L:L,'1-13'!F:F,B103,'1-13'!C:C,"9月")</f>
        <v>0</v>
      </c>
      <c r="N103" s="99">
        <f>SUMIFS('1-13'!L:L,'1-13'!F:F,B103,'1-13'!C:C,"10月")</f>
        <v>0</v>
      </c>
      <c r="O103" s="102">
        <f>SUMIFS('1-13'!L:L,'1-13'!F:F,B103,'1-13'!C:C,"11月")</f>
        <v>0</v>
      </c>
      <c r="P103" s="102">
        <f>SUMIFS('1-13'!L:L,'1-13'!F:F,B103,'1-13'!C:C,"12月")</f>
        <v>0</v>
      </c>
      <c r="Q103" s="100"/>
    </row>
    <row r="104" spans="1:17" s="90" customFormat="1" ht="18" customHeight="1">
      <c r="A104" s="101">
        <v>78</v>
      </c>
      <c r="B104" s="101" t="s">
        <v>42</v>
      </c>
      <c r="C104" s="97">
        <f t="shared" si="4"/>
        <v>0</v>
      </c>
      <c r="D104" s="17" t="s">
        <v>75</v>
      </c>
      <c r="E104" s="102">
        <f>SUMIFS('1-13'!L:L,'1-13'!F:F,B104,'1-13'!C:C,"1月")</f>
        <v>0</v>
      </c>
      <c r="F104" s="102">
        <f>SUMIFS('1-13'!L:L,'1-13'!F:F,B104,'1-13'!C:C,"2月")</f>
        <v>0</v>
      </c>
      <c r="G104" s="102">
        <f>SUMIFS('1-13'!L:L,'1-13'!F:F,B104,'1-13'!C:C,"3月")</f>
        <v>0</v>
      </c>
      <c r="H104" s="102">
        <f>SUMIFS('1-13'!L:L,'1-13'!F:F,B104,'1-13'!C:C,"4月")</f>
        <v>0</v>
      </c>
      <c r="I104" s="102">
        <f>SUMIFS('1-13'!L:L,'1-13'!F:F,B104,'1-13'!C:C,"5月")</f>
        <v>0</v>
      </c>
      <c r="J104" s="102">
        <f>SUMIFS('1-13'!L:L,'1-13'!F:F,B104,'1-13'!C:C,"6月")</f>
        <v>0</v>
      </c>
      <c r="K104" s="102">
        <f>SUMIFS('1-13'!L:L,'1-13'!F:F,B104,'1-13'!C:C,"7月")</f>
        <v>0</v>
      </c>
      <c r="L104" s="102">
        <f>SUMIFS('1-13'!L:L,'1-13'!F:F,B104,'1-13'!C:C,"8月")</f>
        <v>0</v>
      </c>
      <c r="M104" s="102">
        <f>SUMIFS('1-13'!L:L,'1-13'!F:F,B104,'1-13'!C:C,"9月")</f>
        <v>0</v>
      </c>
      <c r="N104" s="99">
        <f>SUMIFS('1-13'!L:L,'1-13'!F:F,B104,'1-13'!C:C,"10月")</f>
        <v>0</v>
      </c>
      <c r="O104" s="102">
        <f>SUMIFS('1-13'!L:L,'1-13'!F:F,B104,'1-13'!C:C,"11月")</f>
        <v>0</v>
      </c>
      <c r="P104" s="102">
        <f>SUMIFS('1-13'!L:L,'1-13'!F:F,B104,'1-13'!C:C,"12月")</f>
        <v>0</v>
      </c>
      <c r="Q104" s="100"/>
    </row>
    <row r="105" spans="1:17" s="90" customFormat="1" ht="18" customHeight="1">
      <c r="A105" s="101">
        <v>79</v>
      </c>
      <c r="B105" s="104" t="s">
        <v>342</v>
      </c>
      <c r="C105" s="97">
        <f t="shared" si="4"/>
        <v>0</v>
      </c>
      <c r="D105" s="17" t="s">
        <v>121</v>
      </c>
      <c r="E105" s="102">
        <f>SUMIFS('1-13'!L:L,'1-13'!F:F,B105,'1-13'!C:C,"1月")</f>
        <v>0</v>
      </c>
      <c r="F105" s="102">
        <f>SUMIFS('1-13'!L:L,'1-13'!F:F,B105,'1-13'!C:C,"2月")</f>
        <v>0</v>
      </c>
      <c r="G105" s="102">
        <f>SUMIFS('1-13'!L:L,'1-13'!F:F,B105,'1-13'!C:C,"3月")</f>
        <v>0</v>
      </c>
      <c r="H105" s="102">
        <f>SUMIFS('1-13'!L:L,'1-13'!F:F,B105,'1-13'!C:C,"4月")</f>
        <v>0</v>
      </c>
      <c r="I105" s="102">
        <f>SUMIFS('1-13'!L:L,'1-13'!F:F,B105,'1-13'!C:C,"5月")</f>
        <v>0</v>
      </c>
      <c r="J105" s="102">
        <f>SUMIFS('1-13'!L:L,'1-13'!F:F,B105,'1-13'!C:C,"6月")</f>
        <v>0</v>
      </c>
      <c r="K105" s="102">
        <f>SUMIFS('1-13'!L:L,'1-13'!F:F,B105,'1-13'!C:C,"7月")</f>
        <v>0</v>
      </c>
      <c r="L105" s="102">
        <f>SUMIFS('1-13'!L:L,'1-13'!F:F,B105,'1-13'!C:C,"8月")</f>
        <v>0</v>
      </c>
      <c r="M105" s="102">
        <f>SUMIFS('1-13'!L:L,'1-13'!F:F,B105,'1-13'!C:C,"9月")</f>
        <v>0</v>
      </c>
      <c r="N105" s="99">
        <f>SUMIFS('1-13'!L:L,'1-13'!F:F,B105,'1-13'!C:C,"10月")</f>
        <v>0</v>
      </c>
      <c r="O105" s="102">
        <f>SUMIFS('1-13'!L:L,'1-13'!F:F,B105,'1-13'!C:C,"11月")</f>
        <v>0</v>
      </c>
      <c r="P105" s="102">
        <f>SUMIFS('1-13'!L:L,'1-13'!F:F,B105,'1-13'!C:C,"12月")</f>
        <v>0</v>
      </c>
      <c r="Q105" s="100"/>
    </row>
    <row r="106" spans="1:17" s="90" customFormat="1" ht="18" customHeight="1">
      <c r="A106" s="101">
        <v>80</v>
      </c>
      <c r="B106" s="101" t="s">
        <v>350</v>
      </c>
      <c r="C106" s="97">
        <f t="shared" si="4"/>
        <v>0</v>
      </c>
      <c r="D106" s="17"/>
      <c r="E106" s="102">
        <f>SUMIFS('1-13'!L:L,'1-13'!F:F,B106,'1-13'!C:C,"1月")</f>
        <v>0</v>
      </c>
      <c r="F106" s="102">
        <f>SUMIFS('1-13'!L:L,'1-13'!F:F,B106,'1-13'!C:C,"2月")</f>
        <v>0</v>
      </c>
      <c r="G106" s="102">
        <f>SUMIFS('1-13'!L:L,'1-13'!F:F,B106,'1-13'!C:C,"3月")</f>
        <v>0</v>
      </c>
      <c r="H106" s="102">
        <f>SUMIFS('1-13'!L:L,'1-13'!F:F,B106,'1-13'!C:C,"4月")</f>
        <v>0</v>
      </c>
      <c r="I106" s="102">
        <f>SUMIFS('1-13'!L:L,'1-13'!F:F,B106,'1-13'!C:C,"5月")</f>
        <v>0</v>
      </c>
      <c r="J106" s="102">
        <f>SUMIFS('1-13'!L:L,'1-13'!F:F,B106,'1-13'!C:C,"6月")</f>
        <v>0</v>
      </c>
      <c r="K106" s="102">
        <f>SUMIFS('1-13'!L:L,'1-13'!F:F,B106,'1-13'!C:C,"7月")</f>
        <v>0</v>
      </c>
      <c r="L106" s="102">
        <f>SUMIFS('1-13'!L:L,'1-13'!F:F,B106,'1-13'!C:C,"8月")</f>
        <v>0</v>
      </c>
      <c r="M106" s="102">
        <f>SUMIFS('1-13'!L:L,'1-13'!F:F,B106,'1-13'!C:C,"9月")</f>
        <v>0</v>
      </c>
      <c r="N106" s="99">
        <f>SUMIFS('1-13'!L:L,'1-13'!F:F,B106,'1-13'!C:C,"10月")</f>
        <v>0</v>
      </c>
      <c r="O106" s="102">
        <f>SUMIFS('1-13'!L:L,'1-13'!F:F,B106,'1-13'!C:C,"11月")</f>
        <v>0</v>
      </c>
      <c r="P106" s="102">
        <f>SUMIFS('1-13'!L:L,'1-13'!F:F,B106,'1-13'!C:C,"12月")</f>
        <v>0</v>
      </c>
      <c r="Q106" s="100"/>
    </row>
    <row r="107" spans="1:17" s="90" customFormat="1" ht="18" customHeight="1">
      <c r="A107" s="101">
        <v>81</v>
      </c>
      <c r="B107" s="101" t="s">
        <v>355</v>
      </c>
      <c r="C107" s="97">
        <f t="shared" si="4"/>
        <v>0</v>
      </c>
      <c r="D107" s="17"/>
      <c r="E107" s="102">
        <f>SUMIFS('1-13'!L:L,'1-13'!F:F,B107,'1-13'!C:C,"1月")</f>
        <v>0</v>
      </c>
      <c r="F107" s="102">
        <f>SUMIFS('1-13'!L:L,'1-13'!F:F,B107,'1-13'!C:C,"2月")</f>
        <v>0</v>
      </c>
      <c r="G107" s="102">
        <f>SUMIFS('1-13'!L:L,'1-13'!F:F,B107,'1-13'!C:C,"3月")</f>
        <v>0</v>
      </c>
      <c r="H107" s="102">
        <f>SUMIFS('1-13'!L:L,'1-13'!F:F,B107,'1-13'!C:C,"4月")</f>
        <v>0</v>
      </c>
      <c r="I107" s="102">
        <f>SUMIFS('1-13'!L:L,'1-13'!F:F,B107,'1-13'!C:C,"5月")</f>
        <v>0</v>
      </c>
      <c r="J107" s="102">
        <f>SUMIFS('1-13'!L:L,'1-13'!F:F,B107,'1-13'!C:C,"6月")</f>
        <v>0</v>
      </c>
      <c r="K107" s="102">
        <f>SUMIFS('1-13'!L:L,'1-13'!F:F,B107,'1-13'!C:C,"7月")</f>
        <v>0</v>
      </c>
      <c r="L107" s="102">
        <f>SUMIFS('1-13'!L:L,'1-13'!F:F,B107,'1-13'!C:C,"8月")</f>
        <v>0</v>
      </c>
      <c r="M107" s="102">
        <f>SUMIFS('1-13'!L:L,'1-13'!F:F,B107,'1-13'!C:C,"9月")</f>
        <v>0</v>
      </c>
      <c r="N107" s="99">
        <f>SUMIFS('1-13'!L:L,'1-13'!F:F,B107,'1-13'!C:C,"10月")</f>
        <v>0</v>
      </c>
      <c r="O107" s="102">
        <f>SUMIFS('1-13'!L:L,'1-13'!F:F,B107,'1-13'!C:C,"11月")</f>
        <v>0</v>
      </c>
      <c r="P107" s="102">
        <f>SUMIFS('1-13'!L:L,'1-13'!F:F,B107,'1-13'!C:C,"12月")</f>
        <v>0</v>
      </c>
      <c r="Q107" s="100"/>
    </row>
    <row r="108" spans="1:17" s="90" customFormat="1" ht="18" customHeight="1">
      <c r="A108" s="101">
        <v>83</v>
      </c>
      <c r="B108" s="104" t="s">
        <v>136</v>
      </c>
      <c r="C108" s="97">
        <f t="shared" si="4"/>
        <v>0</v>
      </c>
      <c r="D108" s="105" t="s">
        <v>137</v>
      </c>
      <c r="E108" s="102">
        <f>SUMIFS('1-13'!L:L,'1-13'!F:F,B108,'1-13'!C:C,"1月")</f>
        <v>0</v>
      </c>
      <c r="F108" s="102">
        <f>SUMIFS('1-13'!L:L,'1-13'!F:F,B108,'1-13'!C:C,"2月")</f>
        <v>0</v>
      </c>
      <c r="G108" s="102">
        <f>SUMIFS('1-13'!L:L,'1-13'!F:F,B108,'1-13'!C:C,"3月")</f>
        <v>0</v>
      </c>
      <c r="H108" s="102">
        <f>SUMIFS('1-13'!L:L,'1-13'!F:F,B108,'1-13'!C:C,"4月")</f>
        <v>0</v>
      </c>
      <c r="I108" s="102">
        <f>SUMIFS('1-13'!L:L,'1-13'!F:F,B108,'1-13'!C:C,"5月")</f>
        <v>0</v>
      </c>
      <c r="J108" s="102">
        <f>SUMIFS('1-13'!L:L,'1-13'!F:F,B108,'1-13'!C:C,"6月")</f>
        <v>0</v>
      </c>
      <c r="K108" s="102">
        <f>SUMIFS('1-13'!L:L,'1-13'!F:F,B108,'1-13'!C:C,"7月")</f>
        <v>0</v>
      </c>
      <c r="L108" s="102">
        <f>SUMIFS('1-13'!L:L,'1-13'!F:F,B108,'1-13'!C:C,"8月")</f>
        <v>0</v>
      </c>
      <c r="M108" s="102">
        <f>SUMIFS('1-13'!L:L,'1-13'!F:F,B108,'1-13'!C:C,"9月")</f>
        <v>0</v>
      </c>
      <c r="N108" s="99">
        <f>SUMIFS('1-13'!L:L,'1-13'!F:F,B108,'1-13'!C:C,"10月")</f>
        <v>0</v>
      </c>
      <c r="O108" s="102">
        <f>SUMIFS('1-13'!L:L,'1-13'!F:F,B108,'1-13'!C:C,"11月")</f>
        <v>0</v>
      </c>
      <c r="P108" s="102">
        <f>SUMIFS('1-13'!L:L,'1-13'!F:F,B108,'1-13'!C:C,"12月")</f>
        <v>0</v>
      </c>
      <c r="Q108" s="100"/>
    </row>
    <row r="109" spans="1:17" s="90" customFormat="1" ht="18" customHeight="1">
      <c r="A109" s="101">
        <v>85</v>
      </c>
      <c r="B109" s="101" t="s">
        <v>359</v>
      </c>
      <c r="C109" s="97">
        <f t="shared" si="4"/>
        <v>0</v>
      </c>
      <c r="D109" s="17"/>
      <c r="E109" s="102">
        <f>SUMIFS('1-13'!L:L,'1-13'!F:F,B109,'1-13'!C:C,"1月")</f>
        <v>0</v>
      </c>
      <c r="F109" s="102">
        <f>SUMIFS('1-13'!L:L,'1-13'!F:F,B109,'1-13'!C:C,"2月")</f>
        <v>0</v>
      </c>
      <c r="G109" s="102">
        <f>SUMIFS('1-13'!L:L,'1-13'!F:F,B109,'1-13'!C:C,"3月")</f>
        <v>0</v>
      </c>
      <c r="H109" s="102">
        <f>SUMIFS('1-13'!L:L,'1-13'!F:F,B109,'1-13'!C:C,"4月")</f>
        <v>0</v>
      </c>
      <c r="I109" s="102">
        <f>SUMIFS('1-13'!L:L,'1-13'!F:F,B109,'1-13'!C:C,"5月")</f>
        <v>0</v>
      </c>
      <c r="J109" s="102">
        <f>SUMIFS('1-13'!L:L,'1-13'!F:F,B109,'1-13'!C:C,"6月")</f>
        <v>0</v>
      </c>
      <c r="K109" s="102">
        <f>SUMIFS('1-13'!L:L,'1-13'!F:F,B109,'1-13'!C:C,"7月")</f>
        <v>0</v>
      </c>
      <c r="L109" s="102">
        <f>SUMIFS('1-13'!L:L,'1-13'!F:F,B109,'1-13'!C:C,"8月")</f>
        <v>0</v>
      </c>
      <c r="M109" s="102">
        <f>SUMIFS('1-13'!L:L,'1-13'!F:F,B109,'1-13'!C:C,"9月")</f>
        <v>0</v>
      </c>
      <c r="N109" s="99">
        <f>SUMIFS('1-13'!L:L,'1-13'!F:F,B109,'1-13'!C:C,"10月")</f>
        <v>0</v>
      </c>
      <c r="O109" s="102">
        <f>SUMIFS('1-13'!L:L,'1-13'!F:F,B109,'1-13'!C:C,"11月")</f>
        <v>0</v>
      </c>
      <c r="P109" s="102">
        <f>SUMIFS('1-13'!L:L,'1-13'!F:F,B109,'1-13'!C:C,"12月")</f>
        <v>0</v>
      </c>
      <c r="Q109" s="100"/>
    </row>
    <row r="110" spans="1:17" s="90" customFormat="1" ht="18" customHeight="1">
      <c r="A110" s="101">
        <v>86</v>
      </c>
      <c r="B110" s="104" t="s">
        <v>319</v>
      </c>
      <c r="C110" s="97">
        <f t="shared" si="4"/>
        <v>0</v>
      </c>
      <c r="D110" s="17"/>
      <c r="E110" s="102">
        <f>SUMIFS('1-13'!L:L,'1-13'!F:F,B110,'1-13'!C:C,"1月")</f>
        <v>0</v>
      </c>
      <c r="F110" s="102">
        <f>SUMIFS('1-13'!L:L,'1-13'!F:F,B110,'1-13'!C:C,"2月")</f>
        <v>0</v>
      </c>
      <c r="G110" s="102">
        <f>SUMIFS('1-13'!L:L,'1-13'!F:F,B110,'1-13'!C:C,"3月")</f>
        <v>0</v>
      </c>
      <c r="H110" s="102">
        <f>SUMIFS('1-13'!L:L,'1-13'!F:F,B110,'1-13'!C:C,"4月")</f>
        <v>0</v>
      </c>
      <c r="I110" s="102">
        <f>SUMIFS('1-13'!L:L,'1-13'!F:F,B110,'1-13'!C:C,"5月")</f>
        <v>0</v>
      </c>
      <c r="J110" s="102">
        <f>SUMIFS('1-13'!L:L,'1-13'!F:F,B110,'1-13'!C:C,"6月")</f>
        <v>0</v>
      </c>
      <c r="K110" s="102">
        <f>SUMIFS('1-13'!L:L,'1-13'!F:F,B110,'1-13'!C:C,"7月")</f>
        <v>0</v>
      </c>
      <c r="L110" s="102">
        <f>SUMIFS('1-13'!L:L,'1-13'!F:F,B110,'1-13'!C:C,"8月")</f>
        <v>0</v>
      </c>
      <c r="M110" s="102">
        <f>SUMIFS('1-13'!L:L,'1-13'!F:F,B110,'1-13'!C:C,"9月")</f>
        <v>0</v>
      </c>
      <c r="N110" s="99">
        <f>SUMIFS('1-13'!L:L,'1-13'!F:F,B110,'1-13'!C:C,"10月")</f>
        <v>0</v>
      </c>
      <c r="O110" s="102">
        <f>SUMIFS('1-13'!L:L,'1-13'!F:F,B110,'1-13'!C:C,"11月")</f>
        <v>0</v>
      </c>
      <c r="P110" s="102">
        <f>SUMIFS('1-13'!L:L,'1-13'!F:F,B110,'1-13'!C:C,"12月")</f>
        <v>0</v>
      </c>
      <c r="Q110" s="100"/>
    </row>
    <row r="111" spans="1:17" s="90" customFormat="1" ht="18" customHeight="1">
      <c r="A111" s="101">
        <v>88</v>
      </c>
      <c r="B111" s="103" t="s">
        <v>289</v>
      </c>
      <c r="C111" s="97">
        <f t="shared" si="4"/>
        <v>0</v>
      </c>
      <c r="D111" s="105" t="s">
        <v>82</v>
      </c>
      <c r="E111" s="102">
        <f>SUMIFS('1-13'!L:L,'1-13'!F:F,B111,'1-13'!C:C,"1月")</f>
        <v>0</v>
      </c>
      <c r="F111" s="102">
        <f>SUMIFS('1-13'!L:L,'1-13'!F:F,B111,'1-13'!C:C,"2月")</f>
        <v>0</v>
      </c>
      <c r="G111" s="102">
        <f>SUMIFS('1-13'!L:L,'1-13'!F:F,B111,'1-13'!C:C,"3月")</f>
        <v>0</v>
      </c>
      <c r="H111" s="102">
        <f>SUMIFS('1-13'!L:L,'1-13'!F:F,B111,'1-13'!C:C,"4月")</f>
        <v>0</v>
      </c>
      <c r="I111" s="102">
        <f>SUMIFS('1-13'!L:L,'1-13'!F:F,B111,'1-13'!C:C,"5月")</f>
        <v>0</v>
      </c>
      <c r="J111" s="102">
        <f>SUMIFS('1-13'!L:L,'1-13'!F:F,B111,'1-13'!C:C,"6月")</f>
        <v>0</v>
      </c>
      <c r="K111" s="102">
        <f>SUMIFS('1-13'!L:L,'1-13'!F:F,B111,'1-13'!C:C,"7月")</f>
        <v>0</v>
      </c>
      <c r="L111" s="102">
        <f>SUMIFS('1-13'!L:L,'1-13'!F:F,B111,'1-13'!C:C,"8月")</f>
        <v>0</v>
      </c>
      <c r="M111" s="102">
        <f>SUMIFS('1-13'!L:L,'1-13'!F:F,B111,'1-13'!C:C,"9月")</f>
        <v>0</v>
      </c>
      <c r="N111" s="99">
        <f>SUMIFS('1-13'!L:L,'1-13'!F:F,B111,'1-13'!C:C,"10月")</f>
        <v>0</v>
      </c>
      <c r="O111" s="102">
        <f>SUMIFS('1-13'!L:L,'1-13'!F:F,B111,'1-13'!C:C,"11月")</f>
        <v>0</v>
      </c>
      <c r="P111" s="102">
        <f>SUMIFS('1-13'!L:L,'1-13'!F:F,B111,'1-13'!C:C,"12月")</f>
        <v>0</v>
      </c>
      <c r="Q111" s="100"/>
    </row>
    <row r="112" spans="1:17" s="90" customFormat="1" ht="18" customHeight="1">
      <c r="A112" s="101">
        <v>89</v>
      </c>
      <c r="B112" s="104" t="s">
        <v>305</v>
      </c>
      <c r="C112" s="97">
        <f t="shared" si="4"/>
        <v>0</v>
      </c>
      <c r="D112" s="17"/>
      <c r="E112" s="102">
        <f>SUMIFS('1-13'!L:L,'1-13'!F:F,B112,'1-13'!C:C,"1月")</f>
        <v>0</v>
      </c>
      <c r="F112" s="102">
        <f>SUMIFS('1-13'!L:L,'1-13'!F:F,B112,'1-13'!C:C,"2月")</f>
        <v>0</v>
      </c>
      <c r="G112" s="102">
        <f>SUMIFS('1-13'!L:L,'1-13'!F:F,B112,'1-13'!C:C,"3月")</f>
        <v>0</v>
      </c>
      <c r="H112" s="102">
        <f>SUMIFS('1-13'!L:L,'1-13'!F:F,B112,'1-13'!C:C,"4月")</f>
        <v>0</v>
      </c>
      <c r="I112" s="102">
        <f>SUMIFS('1-13'!L:L,'1-13'!F:F,B112,'1-13'!C:C,"5月")</f>
        <v>0</v>
      </c>
      <c r="J112" s="102">
        <f>SUMIFS('1-13'!L:L,'1-13'!F:F,B112,'1-13'!C:C,"6月")</f>
        <v>0</v>
      </c>
      <c r="K112" s="102">
        <f>SUMIFS('1-13'!L:L,'1-13'!F:F,B112,'1-13'!C:C,"7月")</f>
        <v>0</v>
      </c>
      <c r="L112" s="102">
        <f>SUMIFS('1-13'!L:L,'1-13'!F:F,B112,'1-13'!C:C,"8月")</f>
        <v>0</v>
      </c>
      <c r="M112" s="102">
        <f>SUMIFS('1-13'!L:L,'1-13'!F:F,B112,'1-13'!C:C,"9月")</f>
        <v>0</v>
      </c>
      <c r="N112" s="99">
        <f>SUMIFS('1-13'!L:L,'1-13'!F:F,B112,'1-13'!C:C,"10月")</f>
        <v>0</v>
      </c>
      <c r="O112" s="102">
        <f>SUMIFS('1-13'!L:L,'1-13'!F:F,B112,'1-13'!C:C,"11月")</f>
        <v>0</v>
      </c>
      <c r="P112" s="102">
        <f>SUMIFS('1-13'!L:L,'1-13'!F:F,B112,'1-13'!C:C,"12月")</f>
        <v>0</v>
      </c>
      <c r="Q112" s="100"/>
    </row>
    <row r="113" spans="1:18" s="90" customFormat="1" ht="18" customHeight="1">
      <c r="A113" s="101">
        <v>90</v>
      </c>
      <c r="B113" s="104" t="s">
        <v>304</v>
      </c>
      <c r="C113" s="97">
        <f t="shared" si="4"/>
        <v>0</v>
      </c>
      <c r="D113" s="17"/>
      <c r="E113" s="102">
        <f>SUMIFS('1-13'!L:L,'1-13'!F:F,B113,'1-13'!C:C,"1月")</f>
        <v>0</v>
      </c>
      <c r="F113" s="102">
        <f>SUMIFS('1-13'!L:L,'1-13'!F:F,B113,'1-13'!C:C,"2月")</f>
        <v>0</v>
      </c>
      <c r="G113" s="102">
        <f>SUMIFS('1-13'!L:L,'1-13'!F:F,B113,'1-13'!C:C,"3月")</f>
        <v>0</v>
      </c>
      <c r="H113" s="102">
        <f>SUMIFS('1-13'!L:L,'1-13'!F:F,B113,'1-13'!C:C,"4月")</f>
        <v>0</v>
      </c>
      <c r="I113" s="102">
        <f>SUMIFS('1-13'!L:L,'1-13'!F:F,B113,'1-13'!C:C,"5月")</f>
        <v>0</v>
      </c>
      <c r="J113" s="102">
        <f>SUMIFS('1-13'!L:L,'1-13'!F:F,B113,'1-13'!C:C,"6月")</f>
        <v>0</v>
      </c>
      <c r="K113" s="102">
        <f>SUMIFS('1-13'!L:L,'1-13'!F:F,B113,'1-13'!C:C,"7月")</f>
        <v>0</v>
      </c>
      <c r="L113" s="102">
        <f>SUMIFS('1-13'!L:L,'1-13'!F:F,B113,'1-13'!C:C,"8月")</f>
        <v>0</v>
      </c>
      <c r="M113" s="102">
        <f>SUMIFS('1-13'!L:L,'1-13'!F:F,B113,'1-13'!C:C,"9月")</f>
        <v>0</v>
      </c>
      <c r="N113" s="99">
        <f>SUMIFS('1-13'!L:L,'1-13'!F:F,B113,'1-13'!C:C,"10月")</f>
        <v>0</v>
      </c>
      <c r="O113" s="102">
        <f>SUMIFS('1-13'!L:L,'1-13'!F:F,B113,'1-13'!C:C,"11月")</f>
        <v>0</v>
      </c>
      <c r="P113" s="102">
        <f>SUMIFS('1-13'!L:L,'1-13'!F:F,B113,'1-13'!C:C,"12月")</f>
        <v>0</v>
      </c>
      <c r="Q113" s="100"/>
    </row>
    <row r="114" spans="1:18" s="90" customFormat="1" ht="18" customHeight="1">
      <c r="A114" s="101">
        <v>91</v>
      </c>
      <c r="B114" s="104" t="s">
        <v>322</v>
      </c>
      <c r="C114" s="97">
        <f t="shared" si="4"/>
        <v>0</v>
      </c>
      <c r="D114" s="17"/>
      <c r="E114" s="102">
        <f>SUMIFS('1-13'!L:L,'1-13'!F:F,B114,'1-13'!C:C,"1月")</f>
        <v>0</v>
      </c>
      <c r="F114" s="102">
        <f>SUMIFS('1-13'!L:L,'1-13'!F:F,B114,'1-13'!C:C,"2月")</f>
        <v>0</v>
      </c>
      <c r="G114" s="102">
        <f>SUMIFS('1-13'!L:L,'1-13'!F:F,B114,'1-13'!C:C,"3月")</f>
        <v>0</v>
      </c>
      <c r="H114" s="102">
        <f>SUMIFS('1-13'!L:L,'1-13'!F:F,B114,'1-13'!C:C,"4月")</f>
        <v>0</v>
      </c>
      <c r="I114" s="102">
        <f>SUMIFS('1-13'!L:L,'1-13'!F:F,B114,'1-13'!C:C,"5月")</f>
        <v>0</v>
      </c>
      <c r="J114" s="102">
        <f>SUMIFS('1-13'!L:L,'1-13'!F:F,B114,'1-13'!C:C,"6月")</f>
        <v>0</v>
      </c>
      <c r="K114" s="102">
        <f>SUMIFS('1-13'!L:L,'1-13'!F:F,B114,'1-13'!C:C,"7月")</f>
        <v>0</v>
      </c>
      <c r="L114" s="102">
        <f>SUMIFS('1-13'!L:L,'1-13'!F:F,B114,'1-13'!C:C,"8月")</f>
        <v>0</v>
      </c>
      <c r="M114" s="102">
        <f>SUMIFS('1-13'!L:L,'1-13'!F:F,B114,'1-13'!C:C,"9月")</f>
        <v>0</v>
      </c>
      <c r="N114" s="99">
        <f>SUMIFS('1-13'!L:L,'1-13'!F:F,B114,'1-13'!C:C,"10月")</f>
        <v>0</v>
      </c>
      <c r="O114" s="102">
        <f>SUMIFS('1-13'!L:L,'1-13'!F:F,B114,'1-13'!C:C,"11月")</f>
        <v>0</v>
      </c>
      <c r="P114" s="102">
        <f>SUMIFS('1-13'!L:L,'1-13'!F:F,B114,'1-13'!C:C,"12月")</f>
        <v>0</v>
      </c>
      <c r="Q114" s="100"/>
    </row>
    <row r="115" spans="1:18" s="90" customFormat="1" ht="18" customHeight="1">
      <c r="A115" s="101">
        <v>92</v>
      </c>
      <c r="B115" s="104" t="s">
        <v>303</v>
      </c>
      <c r="C115" s="97">
        <f t="shared" si="4"/>
        <v>0</v>
      </c>
      <c r="D115" s="17"/>
      <c r="E115" s="102">
        <f>SUMIFS('1-13'!L:L,'1-13'!F:F,B115,'1-13'!C:C,"1月")</f>
        <v>0</v>
      </c>
      <c r="F115" s="102">
        <f>SUMIFS('1-13'!L:L,'1-13'!F:F,B115,'1-13'!C:C,"2月")</f>
        <v>0</v>
      </c>
      <c r="G115" s="102">
        <f>SUMIFS('1-13'!L:L,'1-13'!F:F,B115,'1-13'!C:C,"3月")</f>
        <v>0</v>
      </c>
      <c r="H115" s="102">
        <f>SUMIFS('1-13'!L:L,'1-13'!F:F,B115,'1-13'!C:C,"4月")</f>
        <v>0</v>
      </c>
      <c r="I115" s="102">
        <f>SUMIFS('1-13'!L:L,'1-13'!F:F,B115,'1-13'!C:C,"5月")</f>
        <v>0</v>
      </c>
      <c r="J115" s="102">
        <f>SUMIFS('1-13'!L:L,'1-13'!F:F,B115,'1-13'!C:C,"6月")</f>
        <v>0</v>
      </c>
      <c r="K115" s="102">
        <f>SUMIFS('1-13'!L:L,'1-13'!F:F,B115,'1-13'!C:C,"7月")</f>
        <v>0</v>
      </c>
      <c r="L115" s="102">
        <f>SUMIFS('1-13'!L:L,'1-13'!F:F,B115,'1-13'!C:C,"8月")</f>
        <v>0</v>
      </c>
      <c r="M115" s="102">
        <f>SUMIFS('1-13'!L:L,'1-13'!F:F,B115,'1-13'!C:C,"9月")</f>
        <v>0</v>
      </c>
      <c r="N115" s="99">
        <f>SUMIFS('1-13'!L:L,'1-13'!F:F,B115,'1-13'!C:C,"10月")</f>
        <v>0</v>
      </c>
      <c r="O115" s="102">
        <f>SUMIFS('1-13'!L:L,'1-13'!F:F,B115,'1-13'!C:C,"11月")</f>
        <v>0</v>
      </c>
      <c r="P115" s="102">
        <f>SUMIFS('1-13'!L:L,'1-13'!F:F,B115,'1-13'!C:C,"12月")</f>
        <v>0</v>
      </c>
      <c r="Q115" s="100"/>
    </row>
    <row r="116" spans="1:18" s="90" customFormat="1" ht="18" customHeight="1">
      <c r="A116" s="101">
        <v>93</v>
      </c>
      <c r="B116" s="103" t="s">
        <v>318</v>
      </c>
      <c r="C116" s="97">
        <f t="shared" si="4"/>
        <v>0</v>
      </c>
      <c r="D116" s="17"/>
      <c r="E116" s="102">
        <f>SUMIFS('1-13'!L:L,'1-13'!F:F,B116,'1-13'!C:C,"1月")</f>
        <v>0</v>
      </c>
      <c r="F116" s="102">
        <f>SUMIFS('1-13'!L:L,'1-13'!F:F,B116,'1-13'!C:C,"2月")</f>
        <v>0</v>
      </c>
      <c r="G116" s="102">
        <f>SUMIFS('1-13'!L:L,'1-13'!F:F,B116,'1-13'!C:C,"3月")</f>
        <v>0</v>
      </c>
      <c r="H116" s="102">
        <f>SUMIFS('1-13'!L:L,'1-13'!F:F,B116,'1-13'!C:C,"4月")</f>
        <v>0</v>
      </c>
      <c r="I116" s="102">
        <f>SUMIFS('1-13'!L:L,'1-13'!F:F,B116,'1-13'!C:C,"5月")</f>
        <v>0</v>
      </c>
      <c r="J116" s="102">
        <f>SUMIFS('1-13'!L:L,'1-13'!F:F,B116,'1-13'!C:C,"6月")</f>
        <v>0</v>
      </c>
      <c r="K116" s="102">
        <f>SUMIFS('1-13'!L:L,'1-13'!F:F,B116,'1-13'!C:C,"7月")</f>
        <v>0</v>
      </c>
      <c r="L116" s="102">
        <f>SUMIFS('1-13'!L:L,'1-13'!F:F,B116,'1-13'!C:C,"8月")</f>
        <v>0</v>
      </c>
      <c r="M116" s="102">
        <f>SUMIFS('1-13'!L:L,'1-13'!F:F,B116,'1-13'!C:C,"9月")</f>
        <v>0</v>
      </c>
      <c r="N116" s="99">
        <f>SUMIFS('1-13'!L:L,'1-13'!F:F,B116,'1-13'!C:C,"10月")</f>
        <v>0</v>
      </c>
      <c r="O116" s="102">
        <f>SUMIFS('1-13'!L:L,'1-13'!F:F,B116,'1-13'!C:C,"11月")</f>
        <v>0</v>
      </c>
      <c r="P116" s="102">
        <f>SUMIFS('1-13'!L:L,'1-13'!F:F,B116,'1-13'!C:C,"12月")</f>
        <v>0</v>
      </c>
      <c r="Q116" s="100"/>
    </row>
    <row r="117" spans="1:18" s="90" customFormat="1" ht="18" customHeight="1">
      <c r="A117" s="101">
        <v>94</v>
      </c>
      <c r="B117" s="101" t="s">
        <v>276</v>
      </c>
      <c r="C117" s="97">
        <f t="shared" si="4"/>
        <v>0</v>
      </c>
      <c r="D117" s="17" t="s">
        <v>118</v>
      </c>
      <c r="E117" s="102">
        <f>SUMIFS('1-13'!L:L,'1-13'!F:F,B117,'1-13'!C:C,"1月")</f>
        <v>0</v>
      </c>
      <c r="F117" s="102">
        <f>SUMIFS('1-13'!L:L,'1-13'!F:F,B117,'1-13'!C:C,"2月")</f>
        <v>0</v>
      </c>
      <c r="G117" s="102">
        <f>SUMIFS('1-13'!L:L,'1-13'!F:F,B117,'1-13'!C:C,"3月")</f>
        <v>0</v>
      </c>
      <c r="H117" s="102">
        <f>SUMIFS('1-13'!L:L,'1-13'!F:F,B117,'1-13'!C:C,"4月")</f>
        <v>0</v>
      </c>
      <c r="I117" s="102">
        <f>SUMIFS('1-13'!L:L,'1-13'!F:F,B117,'1-13'!C:C,"5月")</f>
        <v>0</v>
      </c>
      <c r="J117" s="102">
        <f>SUMIFS('1-13'!L:L,'1-13'!F:F,B117,'1-13'!C:C,"6月")</f>
        <v>0</v>
      </c>
      <c r="K117" s="102">
        <f>SUMIFS('1-13'!L:L,'1-13'!F:F,B117,'1-13'!C:C,"7月")</f>
        <v>0</v>
      </c>
      <c r="L117" s="102">
        <f>SUMIFS('1-13'!L:L,'1-13'!F:F,B117,'1-13'!C:C,"8月")</f>
        <v>0</v>
      </c>
      <c r="M117" s="102">
        <f>SUMIFS('1-13'!L:L,'1-13'!F:F,B117,'1-13'!C:C,"9月")</f>
        <v>0</v>
      </c>
      <c r="N117" s="99">
        <f>SUMIFS('1-13'!L:L,'1-13'!F:F,B117,'1-13'!C:C,"10月")</f>
        <v>0</v>
      </c>
      <c r="O117" s="102">
        <f>SUMIFS('1-13'!L:L,'1-13'!F:F,B117,'1-13'!C:C,"11月")</f>
        <v>0</v>
      </c>
      <c r="P117" s="102">
        <f>SUMIFS('1-13'!L:L,'1-13'!F:F,B117,'1-13'!C:C,"12月")</f>
        <v>0</v>
      </c>
      <c r="Q117" s="100"/>
    </row>
    <row r="118" spans="1:18" s="90" customFormat="1" ht="18" customHeight="1">
      <c r="A118" s="101">
        <v>97</v>
      </c>
      <c r="B118" s="101" t="s">
        <v>374</v>
      </c>
      <c r="C118" s="97">
        <f t="shared" si="4"/>
        <v>0</v>
      </c>
      <c r="D118" s="17"/>
      <c r="E118" s="102">
        <f>SUMIFS('1-13'!L:L,'1-13'!F:F,B118,'1-13'!C:C,"1月")</f>
        <v>0</v>
      </c>
      <c r="F118" s="102">
        <f>SUMIFS('1-13'!L:L,'1-13'!F:F,B118,'1-13'!C:C,"2月")</f>
        <v>0</v>
      </c>
      <c r="G118" s="102">
        <f>SUMIFS('1-13'!L:L,'1-13'!F:F,B118,'1-13'!C:C,"3月")</f>
        <v>0</v>
      </c>
      <c r="H118" s="102">
        <f>SUMIFS('1-13'!L:L,'1-13'!F:F,B118,'1-13'!C:C,"4月")</f>
        <v>0</v>
      </c>
      <c r="I118" s="102">
        <f>SUMIFS('1-13'!L:L,'1-13'!F:F,B118,'1-13'!C:C,"5月")</f>
        <v>0</v>
      </c>
      <c r="J118" s="102">
        <f>SUMIFS('1-13'!L:L,'1-13'!F:F,B118,'1-13'!C:C,"6月")</f>
        <v>0</v>
      </c>
      <c r="K118" s="102">
        <f>SUMIFS('1-13'!L:L,'1-13'!F:F,B118,'1-13'!C:C,"7月")</f>
        <v>0</v>
      </c>
      <c r="L118" s="102">
        <f>SUMIFS('1-13'!L:L,'1-13'!F:F,B118,'1-13'!C:C,"8月")</f>
        <v>0</v>
      </c>
      <c r="M118" s="102">
        <f>SUMIFS('1-13'!L:L,'1-13'!F:F,B118,'1-13'!C:C,"9月")</f>
        <v>0</v>
      </c>
      <c r="N118" s="99">
        <f>SUMIFS('1-13'!L:L,'1-13'!F:F,B118,'1-13'!C:C,"10月")</f>
        <v>0</v>
      </c>
      <c r="O118" s="102">
        <f>SUMIFS('1-13'!L:L,'1-13'!F:F,B118,'1-13'!C:C,"11月")</f>
        <v>0</v>
      </c>
      <c r="P118" s="102">
        <f>SUMIFS('1-13'!L:L,'1-13'!F:F,B118,'1-13'!C:C,"12月")</f>
        <v>0</v>
      </c>
      <c r="Q118" s="100"/>
    </row>
    <row r="119" spans="1:18" s="90" customFormat="1" ht="18" customHeight="1">
      <c r="A119" s="101">
        <v>98</v>
      </c>
      <c r="B119" s="104" t="s">
        <v>57</v>
      </c>
      <c r="C119" s="97">
        <f t="shared" si="4"/>
        <v>0</v>
      </c>
      <c r="D119" s="17" t="s">
        <v>99</v>
      </c>
      <c r="E119" s="102">
        <f>SUMIFS('1-13'!L:L,'1-13'!F:F,B119,'1-13'!C:C,"1月")</f>
        <v>0</v>
      </c>
      <c r="F119" s="102">
        <f>SUMIFS('1-13'!L:L,'1-13'!F:F,B119,'1-13'!C:C,"2月")</f>
        <v>0</v>
      </c>
      <c r="G119" s="102">
        <f>SUMIFS('1-13'!L:L,'1-13'!F:F,B119,'1-13'!C:C,"3月")</f>
        <v>0</v>
      </c>
      <c r="H119" s="102">
        <f>SUMIFS('1-13'!L:L,'1-13'!F:F,B119,'1-13'!C:C,"4月")</f>
        <v>0</v>
      </c>
      <c r="I119" s="102">
        <f>SUMIFS('1-13'!L:L,'1-13'!F:F,B119,'1-13'!C:C,"5月")</f>
        <v>0</v>
      </c>
      <c r="J119" s="102">
        <f>SUMIFS('1-13'!L:L,'1-13'!F:F,B119,'1-13'!C:C,"6月")</f>
        <v>0</v>
      </c>
      <c r="K119" s="102">
        <f>SUMIFS('1-13'!L:L,'1-13'!F:F,B119,'1-13'!C:C,"7月")</f>
        <v>0</v>
      </c>
      <c r="L119" s="102">
        <f>SUMIFS('1-13'!L:L,'1-13'!F:F,B119,'1-13'!C:C,"8月")</f>
        <v>0</v>
      </c>
      <c r="M119" s="102">
        <f>SUMIFS('1-13'!L:L,'1-13'!F:F,B119,'1-13'!C:C,"9月")</f>
        <v>0</v>
      </c>
      <c r="N119" s="99">
        <f>SUMIFS('1-13'!L:L,'1-13'!F:F,B119,'1-13'!C:C,"10月")</f>
        <v>0</v>
      </c>
      <c r="O119" s="102">
        <f>SUMIFS('1-13'!L:L,'1-13'!F:F,B119,'1-13'!C:C,"11月")</f>
        <v>0</v>
      </c>
      <c r="P119" s="102">
        <f>SUMIFS('1-13'!L:L,'1-13'!F:F,B119,'1-13'!C:C,"12月")</f>
        <v>0</v>
      </c>
      <c r="Q119" s="100"/>
    </row>
    <row r="120" spans="1:18" s="90" customFormat="1" ht="18" customHeight="1">
      <c r="A120" s="101">
        <v>99</v>
      </c>
      <c r="B120" s="101" t="s">
        <v>369</v>
      </c>
      <c r="C120" s="97">
        <f t="shared" si="4"/>
        <v>0</v>
      </c>
      <c r="D120" s="17"/>
      <c r="E120" s="102">
        <f>SUMIFS('1-13'!L:L,'1-13'!F:F,B120,'1-13'!C:C,"1月")</f>
        <v>0</v>
      </c>
      <c r="F120" s="102">
        <f>SUMIFS('1-13'!L:L,'1-13'!F:F,B120,'1-13'!C:C,"2月")</f>
        <v>0</v>
      </c>
      <c r="G120" s="102">
        <f>SUMIFS('1-13'!L:L,'1-13'!F:F,B120,'1-13'!C:C,"3月")</f>
        <v>0</v>
      </c>
      <c r="H120" s="102">
        <f>SUMIFS('1-13'!L:L,'1-13'!F:F,B120,'1-13'!C:C,"4月")</f>
        <v>0</v>
      </c>
      <c r="I120" s="102">
        <f>SUMIFS('1-13'!L:L,'1-13'!F:F,B120,'1-13'!C:C,"5月")</f>
        <v>0</v>
      </c>
      <c r="J120" s="102">
        <f>SUMIFS('1-13'!L:L,'1-13'!F:F,B120,'1-13'!C:C,"6月")</f>
        <v>0</v>
      </c>
      <c r="K120" s="102">
        <f>SUMIFS('1-13'!L:L,'1-13'!F:F,B120,'1-13'!C:C,"7月")</f>
        <v>0</v>
      </c>
      <c r="L120" s="102">
        <f>SUMIFS('1-13'!L:L,'1-13'!F:F,B120,'1-13'!C:C,"8月")</f>
        <v>0</v>
      </c>
      <c r="M120" s="102">
        <f>SUMIFS('1-13'!L:L,'1-13'!F:F,B120,'1-13'!C:C,"9月")</f>
        <v>0</v>
      </c>
      <c r="N120" s="99">
        <f>SUMIFS('1-13'!L:L,'1-13'!F:F,B120,'1-13'!C:C,"10月")</f>
        <v>0</v>
      </c>
      <c r="O120" s="102">
        <f>SUMIFS('1-13'!L:L,'1-13'!F:F,B120,'1-13'!C:C,"11月")</f>
        <v>0</v>
      </c>
      <c r="P120" s="102">
        <f>SUMIFS('1-13'!L:L,'1-13'!F:F,B120,'1-13'!C:C,"12月")</f>
        <v>0</v>
      </c>
      <c r="Q120" s="100"/>
    </row>
    <row r="121" spans="1:18" s="90" customFormat="1" ht="18" customHeight="1">
      <c r="A121" s="101">
        <v>100</v>
      </c>
      <c r="B121" s="101" t="s">
        <v>344</v>
      </c>
      <c r="C121" s="97">
        <f t="shared" si="4"/>
        <v>0</v>
      </c>
      <c r="D121" s="17"/>
      <c r="E121" s="102">
        <f>SUMIFS('1-13'!L:L,'1-13'!F:F,B121,'1-13'!C:C,"1月")</f>
        <v>0</v>
      </c>
      <c r="F121" s="102">
        <f>SUMIFS('1-13'!L:L,'1-13'!F:F,B121,'1-13'!C:C,"2月")</f>
        <v>0</v>
      </c>
      <c r="G121" s="102">
        <f>SUMIFS('1-13'!L:L,'1-13'!F:F,B121,'1-13'!C:C,"3月")</f>
        <v>0</v>
      </c>
      <c r="H121" s="102">
        <f>SUMIFS('1-13'!L:L,'1-13'!F:F,B121,'1-13'!C:C,"4月")</f>
        <v>0</v>
      </c>
      <c r="I121" s="102">
        <f>SUMIFS('1-13'!L:L,'1-13'!F:F,B121,'1-13'!C:C,"5月")</f>
        <v>0</v>
      </c>
      <c r="J121" s="102">
        <f>SUMIFS('1-13'!L:L,'1-13'!F:F,B121,'1-13'!C:C,"6月")</f>
        <v>0</v>
      </c>
      <c r="K121" s="102">
        <f>SUMIFS('1-13'!L:L,'1-13'!F:F,B121,'1-13'!C:C,"7月")</f>
        <v>0</v>
      </c>
      <c r="L121" s="102">
        <f>SUMIFS('1-13'!L:L,'1-13'!F:F,B121,'1-13'!C:C,"8月")</f>
        <v>0</v>
      </c>
      <c r="M121" s="102">
        <f>SUMIFS('1-13'!L:L,'1-13'!F:F,B121,'1-13'!C:C,"9月")</f>
        <v>0</v>
      </c>
      <c r="N121" s="99">
        <f>SUMIFS('1-13'!L:L,'1-13'!F:F,B121,'1-13'!C:C,"10月")</f>
        <v>0</v>
      </c>
      <c r="O121" s="102">
        <f>SUMIFS('1-13'!L:L,'1-13'!F:F,B121,'1-13'!C:C,"11月")</f>
        <v>0</v>
      </c>
      <c r="P121" s="102">
        <f>SUMIFS('1-13'!L:L,'1-13'!F:F,B121,'1-13'!C:C,"12月")</f>
        <v>0</v>
      </c>
      <c r="Q121" s="100"/>
    </row>
    <row r="122" spans="1:18" s="90" customFormat="1" ht="18" customHeight="1">
      <c r="A122" s="101">
        <v>102</v>
      </c>
      <c r="B122" s="104" t="s">
        <v>315</v>
      </c>
      <c r="C122" s="97">
        <f t="shared" si="4"/>
        <v>0</v>
      </c>
      <c r="D122" s="17"/>
      <c r="E122" s="102">
        <f>SUMIFS('1-13'!L:L,'1-13'!F:F,B122,'1-13'!C:C,"1月")</f>
        <v>0</v>
      </c>
      <c r="F122" s="102">
        <f>SUMIFS('1-13'!L:L,'1-13'!F:F,B122,'1-13'!C:C,"2月")</f>
        <v>0</v>
      </c>
      <c r="G122" s="102">
        <f>SUMIFS('1-13'!L:L,'1-13'!F:F,B122,'1-13'!C:C,"3月")</f>
        <v>0</v>
      </c>
      <c r="H122" s="102">
        <f>SUMIFS('1-13'!L:L,'1-13'!F:F,B122,'1-13'!C:C,"4月")</f>
        <v>0</v>
      </c>
      <c r="I122" s="102">
        <f>SUMIFS('1-13'!L:L,'1-13'!F:F,B122,'1-13'!C:C,"5月")</f>
        <v>0</v>
      </c>
      <c r="J122" s="102">
        <f>SUMIFS('1-13'!L:L,'1-13'!F:F,B122,'1-13'!C:C,"6月")</f>
        <v>0</v>
      </c>
      <c r="K122" s="102">
        <f>SUMIFS('1-13'!L:L,'1-13'!F:F,B122,'1-13'!C:C,"7月")</f>
        <v>0</v>
      </c>
      <c r="L122" s="102">
        <f>SUMIFS('1-13'!L:L,'1-13'!F:F,B122,'1-13'!C:C,"8月")</f>
        <v>0</v>
      </c>
      <c r="M122" s="102">
        <f>SUMIFS('1-13'!L:L,'1-13'!F:F,B122,'1-13'!C:C,"9月")</f>
        <v>0</v>
      </c>
      <c r="N122" s="99">
        <f>SUMIFS('1-13'!L:L,'1-13'!F:F,B122,'1-13'!C:C,"10月")</f>
        <v>0</v>
      </c>
      <c r="O122" s="102">
        <f>SUMIFS('1-13'!L:L,'1-13'!F:F,B122,'1-13'!C:C,"11月")</f>
        <v>0</v>
      </c>
      <c r="P122" s="102">
        <f>SUMIFS('1-13'!L:L,'1-13'!F:F,B122,'1-13'!C:C,"12月")</f>
        <v>0</v>
      </c>
      <c r="Q122" s="100"/>
    </row>
    <row r="123" spans="1:18" s="90" customFormat="1" ht="18" customHeight="1">
      <c r="A123" s="101">
        <v>103</v>
      </c>
      <c r="B123" s="104" t="s">
        <v>317</v>
      </c>
      <c r="C123" s="97">
        <f t="shared" si="4"/>
        <v>0</v>
      </c>
      <c r="D123" s="17"/>
      <c r="E123" s="102">
        <f>SUMIFS('1-13'!L:L,'1-13'!F:F,B123,'1-13'!C:C,"1月")</f>
        <v>0</v>
      </c>
      <c r="F123" s="102">
        <f>SUMIFS('1-13'!L:L,'1-13'!F:F,B123,'1-13'!C:C,"2月")</f>
        <v>0</v>
      </c>
      <c r="G123" s="102">
        <f>SUMIFS('1-13'!L:L,'1-13'!F:F,B123,'1-13'!C:C,"3月")</f>
        <v>0</v>
      </c>
      <c r="H123" s="102">
        <f>SUMIFS('1-13'!L:L,'1-13'!F:F,B123,'1-13'!C:C,"4月")</f>
        <v>0</v>
      </c>
      <c r="I123" s="102">
        <f>SUMIFS('1-13'!L:L,'1-13'!F:F,B123,'1-13'!C:C,"5月")</f>
        <v>0</v>
      </c>
      <c r="J123" s="102">
        <f>SUMIFS('1-13'!L:L,'1-13'!F:F,B123,'1-13'!C:C,"6月")</f>
        <v>0</v>
      </c>
      <c r="K123" s="102">
        <f>SUMIFS('1-13'!L:L,'1-13'!F:F,B123,'1-13'!C:C,"7月")</f>
        <v>0</v>
      </c>
      <c r="L123" s="102">
        <f>SUMIFS('1-13'!L:L,'1-13'!F:F,B123,'1-13'!C:C,"8月")</f>
        <v>0</v>
      </c>
      <c r="M123" s="102">
        <f>SUMIFS('1-13'!L:L,'1-13'!F:F,B123,'1-13'!C:C,"9月")</f>
        <v>0</v>
      </c>
      <c r="N123" s="99">
        <f>SUMIFS('1-13'!L:L,'1-13'!F:F,B123,'1-13'!C:C,"10月")</f>
        <v>0</v>
      </c>
      <c r="O123" s="102">
        <f>SUMIFS('1-13'!L:L,'1-13'!F:F,B123,'1-13'!C:C,"11月")</f>
        <v>0</v>
      </c>
      <c r="P123" s="102">
        <f>SUMIFS('1-13'!L:L,'1-13'!F:F,B123,'1-13'!C:C,"12月")</f>
        <v>0</v>
      </c>
      <c r="Q123" s="100"/>
    </row>
    <row r="124" spans="1:18" s="90" customFormat="1" ht="18" customHeight="1">
      <c r="A124" s="101">
        <v>104</v>
      </c>
      <c r="B124" s="103" t="s">
        <v>367</v>
      </c>
      <c r="C124" s="97">
        <f t="shared" si="4"/>
        <v>0</v>
      </c>
      <c r="D124" s="17"/>
      <c r="E124" s="102">
        <f>SUMIFS('1-13'!L:L,'1-13'!F:F,B124,'1-13'!C:C,"1月")</f>
        <v>0</v>
      </c>
      <c r="F124" s="102">
        <f>SUMIFS('1-13'!L:L,'1-13'!F:F,B124,'1-13'!C:C,"2月")</f>
        <v>0</v>
      </c>
      <c r="G124" s="102">
        <f>SUMIFS('1-13'!L:L,'1-13'!F:F,B124,'1-13'!C:C,"3月")</f>
        <v>0</v>
      </c>
      <c r="H124" s="102">
        <f>SUMIFS('1-13'!L:L,'1-13'!F:F,B124,'1-13'!C:C,"4月")</f>
        <v>0</v>
      </c>
      <c r="I124" s="102">
        <f>SUMIFS('1-13'!L:L,'1-13'!F:F,B124,'1-13'!C:C,"5月")</f>
        <v>0</v>
      </c>
      <c r="J124" s="102">
        <f>SUMIFS('1-13'!L:L,'1-13'!F:F,B124,'1-13'!C:C,"6月")</f>
        <v>0</v>
      </c>
      <c r="K124" s="102">
        <f>SUMIFS('1-13'!L:L,'1-13'!F:F,B124,'1-13'!C:C,"7月")</f>
        <v>0</v>
      </c>
      <c r="L124" s="102">
        <f>SUMIFS('1-13'!L:L,'1-13'!F:F,B124,'1-13'!C:C,"8月")</f>
        <v>0</v>
      </c>
      <c r="M124" s="102">
        <f>SUMIFS('1-13'!L:L,'1-13'!F:F,B124,'1-13'!C:C,"9月")</f>
        <v>0</v>
      </c>
      <c r="N124" s="99">
        <f>SUMIFS('1-13'!L:L,'1-13'!F:F,B124,'1-13'!C:C,"10月")</f>
        <v>0</v>
      </c>
      <c r="O124" s="102">
        <f>SUMIFS('1-13'!L:L,'1-13'!F:F,B124,'1-13'!C:C,"11月")</f>
        <v>0</v>
      </c>
      <c r="P124" s="102">
        <f>SUMIFS('1-13'!L:L,'1-13'!F:F,B124,'1-13'!C:C,"12月")</f>
        <v>0</v>
      </c>
      <c r="Q124" s="100"/>
    </row>
    <row r="125" spans="1:18" s="90" customFormat="1" ht="18" customHeight="1">
      <c r="A125" s="101">
        <v>105</v>
      </c>
      <c r="B125" s="101" t="s">
        <v>267</v>
      </c>
      <c r="C125" s="97">
        <f t="shared" si="4"/>
        <v>0</v>
      </c>
      <c r="D125" s="105"/>
      <c r="E125" s="102">
        <f>SUMIFS('1-13'!L:L,'1-13'!F:F,B125,'1-13'!C:C,"1月")</f>
        <v>0</v>
      </c>
      <c r="F125" s="102">
        <f>SUMIFS('1-13'!L:L,'1-13'!F:F,B125,'1-13'!C:C,"2月")</f>
        <v>0</v>
      </c>
      <c r="G125" s="102">
        <f>SUMIFS('1-13'!L:L,'1-13'!F:F,B125,'1-13'!C:C,"3月")</f>
        <v>0</v>
      </c>
      <c r="H125" s="102">
        <f>SUMIFS('1-13'!L:L,'1-13'!F:F,B125,'1-13'!C:C,"4月")</f>
        <v>0</v>
      </c>
      <c r="I125" s="102">
        <f>SUMIFS('1-13'!L:L,'1-13'!F:F,B125,'1-13'!C:C,"5月")</f>
        <v>0</v>
      </c>
      <c r="J125" s="102">
        <f>SUMIFS('1-13'!L:L,'1-13'!F:F,B125,'1-13'!C:C,"6月")</f>
        <v>0</v>
      </c>
      <c r="K125" s="102">
        <f>SUMIFS('1-13'!L:L,'1-13'!F:F,B125,'1-13'!C:C,"7月")</f>
        <v>0</v>
      </c>
      <c r="L125" s="102">
        <f>SUMIFS('1-13'!L:L,'1-13'!F:F,B125,'1-13'!C:C,"8月")</f>
        <v>0</v>
      </c>
      <c r="M125" s="102">
        <f>SUMIFS('1-13'!L:L,'1-13'!F:F,B125,'1-13'!C:C,"9月")</f>
        <v>0</v>
      </c>
      <c r="N125" s="99">
        <f>SUMIFS('1-13'!L:L,'1-13'!F:F,B125,'1-13'!C:C,"10月")</f>
        <v>0</v>
      </c>
      <c r="O125" s="102">
        <f>SUMIFS('1-13'!L:L,'1-13'!F:F,B125,'1-13'!C:C,"11月")</f>
        <v>0</v>
      </c>
      <c r="P125" s="102">
        <f>SUMIFS('1-13'!L:L,'1-13'!F:F,B125,'1-13'!C:C,"12月")</f>
        <v>0</v>
      </c>
      <c r="Q125" s="108"/>
      <c r="R125" s="83"/>
    </row>
    <row r="126" spans="1:18" s="90" customFormat="1" ht="18" customHeight="1">
      <c r="A126" s="101">
        <v>106</v>
      </c>
      <c r="B126" s="101" t="s">
        <v>269</v>
      </c>
      <c r="C126" s="97">
        <f t="shared" si="4"/>
        <v>0</v>
      </c>
      <c r="D126" s="17" t="s">
        <v>117</v>
      </c>
      <c r="E126" s="102">
        <f>SUMIFS('1-13'!L:L,'1-13'!F:F,B126,'1-13'!C:C,"1月")</f>
        <v>0</v>
      </c>
      <c r="F126" s="102">
        <f>SUMIFS('1-13'!L:L,'1-13'!F:F,B126,'1-13'!C:C,"2月")</f>
        <v>0</v>
      </c>
      <c r="G126" s="102">
        <f>SUMIFS('1-13'!L:L,'1-13'!F:F,B126,'1-13'!C:C,"3月")</f>
        <v>0</v>
      </c>
      <c r="H126" s="102">
        <f>SUMIFS('1-13'!L:L,'1-13'!F:F,B126,'1-13'!C:C,"4月")</f>
        <v>0</v>
      </c>
      <c r="I126" s="102">
        <f>SUMIFS('1-13'!L:L,'1-13'!F:F,B126,'1-13'!C:C,"5月")</f>
        <v>0</v>
      </c>
      <c r="J126" s="102">
        <f>SUMIFS('1-13'!L:L,'1-13'!F:F,B126,'1-13'!C:C,"6月")</f>
        <v>0</v>
      </c>
      <c r="K126" s="102">
        <f>SUMIFS('1-13'!L:L,'1-13'!F:F,B126,'1-13'!C:C,"7月")</f>
        <v>0</v>
      </c>
      <c r="L126" s="102">
        <f>SUMIFS('1-13'!L:L,'1-13'!F:F,B126,'1-13'!C:C,"8月")</f>
        <v>0</v>
      </c>
      <c r="M126" s="102">
        <f>SUMIFS('1-13'!L:L,'1-13'!F:F,B126,'1-13'!C:C,"9月")</f>
        <v>0</v>
      </c>
      <c r="N126" s="99">
        <f>SUMIFS('1-13'!L:L,'1-13'!F:F,B126,'1-13'!C:C,"10月")</f>
        <v>0</v>
      </c>
      <c r="O126" s="102">
        <f>SUMIFS('1-13'!L:L,'1-13'!F:F,B126,'1-13'!C:C,"11月")</f>
        <v>0</v>
      </c>
      <c r="P126" s="102">
        <f>SUMIFS('1-13'!L:L,'1-13'!F:F,B126,'1-13'!C:C,"12月")</f>
        <v>0</v>
      </c>
      <c r="Q126" s="100"/>
    </row>
    <row r="127" spans="1:18" s="90" customFormat="1" ht="18" customHeight="1">
      <c r="A127" s="101">
        <v>107</v>
      </c>
      <c r="B127" s="101" t="s">
        <v>290</v>
      </c>
      <c r="C127" s="97">
        <f t="shared" si="4"/>
        <v>0</v>
      </c>
      <c r="D127" s="105" t="s">
        <v>291</v>
      </c>
      <c r="E127" s="102">
        <f>SUMIFS('1-13'!L:L,'1-13'!F:F,B127,'1-13'!C:C,"1月")</f>
        <v>0</v>
      </c>
      <c r="F127" s="102">
        <f>SUMIFS('1-13'!L:L,'1-13'!F:F,B127,'1-13'!C:C,"2月")</f>
        <v>0</v>
      </c>
      <c r="G127" s="102">
        <f>SUMIFS('1-13'!L:L,'1-13'!F:F,B127,'1-13'!C:C,"3月")</f>
        <v>0</v>
      </c>
      <c r="H127" s="102">
        <f>SUMIFS('1-13'!L:L,'1-13'!F:F,B127,'1-13'!C:C,"4月")</f>
        <v>0</v>
      </c>
      <c r="I127" s="102">
        <f>SUMIFS('1-13'!L:L,'1-13'!F:F,B127,'1-13'!C:C,"5月")</f>
        <v>0</v>
      </c>
      <c r="J127" s="102">
        <f>SUMIFS('1-13'!L:L,'1-13'!F:F,B127,'1-13'!C:C,"6月")</f>
        <v>0</v>
      </c>
      <c r="K127" s="102">
        <f>SUMIFS('1-13'!L:L,'1-13'!F:F,B127,'1-13'!C:C,"7月")</f>
        <v>0</v>
      </c>
      <c r="L127" s="102">
        <f>SUMIFS('1-13'!L:L,'1-13'!F:F,B127,'1-13'!C:C,"8月")</f>
        <v>0</v>
      </c>
      <c r="M127" s="102">
        <f>SUMIFS('1-13'!L:L,'1-13'!F:F,B127,'1-13'!C:C,"9月")</f>
        <v>0</v>
      </c>
      <c r="N127" s="99">
        <f>SUMIFS('1-13'!L:L,'1-13'!F:F,B127,'1-13'!C:C,"10月")</f>
        <v>0</v>
      </c>
      <c r="O127" s="102">
        <f>SUMIFS('1-13'!L:L,'1-13'!F:F,B127,'1-13'!C:C,"11月")</f>
        <v>0</v>
      </c>
      <c r="P127" s="102">
        <f>SUMIFS('1-13'!L:L,'1-13'!F:F,B127,'1-13'!C:C,"12月")</f>
        <v>0</v>
      </c>
      <c r="Q127" s="100"/>
    </row>
    <row r="128" spans="1:18" s="90" customFormat="1" ht="18" customHeight="1">
      <c r="A128" s="101">
        <v>108</v>
      </c>
      <c r="B128" s="104" t="s">
        <v>330</v>
      </c>
      <c r="C128" s="97">
        <f t="shared" si="4"/>
        <v>0</v>
      </c>
      <c r="D128" s="17"/>
      <c r="E128" s="102">
        <f>SUMIFS('1-13'!L:L,'1-13'!F:F,B128,'1-13'!C:C,"1月")</f>
        <v>0</v>
      </c>
      <c r="F128" s="102">
        <f>SUMIFS('1-13'!L:L,'1-13'!F:F,B128,'1-13'!C:C,"2月")</f>
        <v>0</v>
      </c>
      <c r="G128" s="102">
        <f>SUMIFS('1-13'!L:L,'1-13'!F:F,B128,'1-13'!C:C,"3月")</f>
        <v>0</v>
      </c>
      <c r="H128" s="102">
        <f>SUMIFS('1-13'!L:L,'1-13'!F:F,B128,'1-13'!C:C,"4月")</f>
        <v>0</v>
      </c>
      <c r="I128" s="102">
        <f>SUMIFS('1-13'!L:L,'1-13'!F:F,B128,'1-13'!C:C,"5月")</f>
        <v>0</v>
      </c>
      <c r="J128" s="102">
        <f>SUMIFS('1-13'!L:L,'1-13'!F:F,B128,'1-13'!C:C,"6月")</f>
        <v>0</v>
      </c>
      <c r="K128" s="102">
        <f>SUMIFS('1-13'!L:L,'1-13'!F:F,B128,'1-13'!C:C,"7月")</f>
        <v>0</v>
      </c>
      <c r="L128" s="102">
        <f>SUMIFS('1-13'!L:L,'1-13'!F:F,B128,'1-13'!C:C,"8月")</f>
        <v>0</v>
      </c>
      <c r="M128" s="102">
        <f>SUMIFS('1-13'!L:L,'1-13'!F:F,B128,'1-13'!C:C,"9月")</f>
        <v>0</v>
      </c>
      <c r="N128" s="99">
        <f>SUMIFS('1-13'!L:L,'1-13'!F:F,B128,'1-13'!C:C,"10月")</f>
        <v>0</v>
      </c>
      <c r="O128" s="102">
        <f>SUMIFS('1-13'!L:L,'1-13'!F:F,B128,'1-13'!C:C,"11月")</f>
        <v>0</v>
      </c>
      <c r="P128" s="102">
        <f>SUMIFS('1-13'!L:L,'1-13'!F:F,B128,'1-13'!C:C,"12月")</f>
        <v>0</v>
      </c>
      <c r="Q128" s="100"/>
    </row>
    <row r="129" spans="1:18" s="90" customFormat="1" ht="18" customHeight="1">
      <c r="A129" s="101">
        <v>109</v>
      </c>
      <c r="B129" s="101" t="s">
        <v>59</v>
      </c>
      <c r="C129" s="97">
        <f t="shared" si="4"/>
        <v>0</v>
      </c>
      <c r="D129" s="17" t="s">
        <v>86</v>
      </c>
      <c r="E129" s="102">
        <f>SUMIFS('1-13'!L:L,'1-13'!F:F,B129,'1-13'!C:C,"1月")</f>
        <v>0</v>
      </c>
      <c r="F129" s="102">
        <f>SUMIFS('1-13'!L:L,'1-13'!F:F,B129,'1-13'!C:C,"2月")</f>
        <v>0</v>
      </c>
      <c r="G129" s="102">
        <f>SUMIFS('1-13'!L:L,'1-13'!F:F,B129,'1-13'!C:C,"3月")</f>
        <v>0</v>
      </c>
      <c r="H129" s="102">
        <f>SUMIFS('1-13'!L:L,'1-13'!F:F,B129,'1-13'!C:C,"4月")</f>
        <v>0</v>
      </c>
      <c r="I129" s="102">
        <f>SUMIFS('1-13'!L:L,'1-13'!F:F,B129,'1-13'!C:C,"5月")</f>
        <v>0</v>
      </c>
      <c r="J129" s="102">
        <f>SUMIFS('1-13'!L:L,'1-13'!F:F,B129,'1-13'!C:C,"6月")</f>
        <v>0</v>
      </c>
      <c r="K129" s="102">
        <f>SUMIFS('1-13'!L:L,'1-13'!F:F,B129,'1-13'!C:C,"7月")</f>
        <v>0</v>
      </c>
      <c r="L129" s="102">
        <f>SUMIFS('1-13'!L:L,'1-13'!F:F,B129,'1-13'!C:C,"8月")</f>
        <v>0</v>
      </c>
      <c r="M129" s="102">
        <f>SUMIFS('1-13'!L:L,'1-13'!F:F,B129,'1-13'!C:C,"9月")</f>
        <v>0</v>
      </c>
      <c r="N129" s="99">
        <f>SUMIFS('1-13'!L:L,'1-13'!F:F,B129,'1-13'!C:C,"10月")</f>
        <v>0</v>
      </c>
      <c r="O129" s="102">
        <f>SUMIFS('1-13'!L:L,'1-13'!F:F,B129,'1-13'!C:C,"11月")</f>
        <v>0</v>
      </c>
      <c r="P129" s="102">
        <f>SUMIFS('1-13'!L:L,'1-13'!F:F,B129,'1-13'!C:C,"12月")</f>
        <v>0</v>
      </c>
      <c r="Q129" s="100"/>
    </row>
    <row r="130" spans="1:18" s="90" customFormat="1" ht="18" customHeight="1">
      <c r="A130" s="101">
        <v>110</v>
      </c>
      <c r="B130" s="104" t="s">
        <v>366</v>
      </c>
      <c r="C130" s="97">
        <f t="shared" si="4"/>
        <v>0</v>
      </c>
      <c r="D130" s="17"/>
      <c r="E130" s="102">
        <f>SUMIFS('1-13'!L:L,'1-13'!F:F,B130,'1-13'!C:C,"1月")</f>
        <v>0</v>
      </c>
      <c r="F130" s="102">
        <f>SUMIFS('1-13'!L:L,'1-13'!F:F,B130,'1-13'!C:C,"2月")</f>
        <v>0</v>
      </c>
      <c r="G130" s="102">
        <f>SUMIFS('1-13'!L:L,'1-13'!F:F,B130,'1-13'!C:C,"3月")</f>
        <v>0</v>
      </c>
      <c r="H130" s="102">
        <f>SUMIFS('1-13'!L:L,'1-13'!F:F,B130,'1-13'!C:C,"4月")</f>
        <v>0</v>
      </c>
      <c r="I130" s="102">
        <f>SUMIFS('1-13'!L:L,'1-13'!F:F,B130,'1-13'!C:C,"5月")</f>
        <v>0</v>
      </c>
      <c r="J130" s="102">
        <f>SUMIFS('1-13'!L:L,'1-13'!F:F,B130,'1-13'!C:C,"6月")</f>
        <v>0</v>
      </c>
      <c r="K130" s="102">
        <f>SUMIFS('1-13'!L:L,'1-13'!F:F,B130,'1-13'!C:C,"7月")</f>
        <v>0</v>
      </c>
      <c r="L130" s="102">
        <f>SUMIFS('1-13'!L:L,'1-13'!F:F,B130,'1-13'!C:C,"8月")</f>
        <v>0</v>
      </c>
      <c r="M130" s="102">
        <f>SUMIFS('1-13'!L:L,'1-13'!F:F,B130,'1-13'!C:C,"9月")</f>
        <v>0</v>
      </c>
      <c r="N130" s="99">
        <f>SUMIFS('1-13'!L:L,'1-13'!F:F,B130,'1-13'!C:C,"10月")</f>
        <v>0</v>
      </c>
      <c r="O130" s="102">
        <f>SUMIFS('1-13'!L:L,'1-13'!F:F,B130,'1-13'!C:C,"11月")</f>
        <v>0</v>
      </c>
      <c r="P130" s="102">
        <f>SUMIFS('1-13'!L:L,'1-13'!F:F,B130,'1-13'!C:C,"12月")</f>
        <v>0</v>
      </c>
      <c r="Q130" s="100"/>
    </row>
    <row r="131" spans="1:18" s="90" customFormat="1" ht="18" customHeight="1">
      <c r="A131" s="101">
        <v>112</v>
      </c>
      <c r="B131" s="104" t="s">
        <v>333</v>
      </c>
      <c r="C131" s="97">
        <f t="shared" si="4"/>
        <v>0</v>
      </c>
      <c r="D131" s="17"/>
      <c r="E131" s="102">
        <f>SUMIFS('1-13'!L:L,'1-13'!F:F,B131,'1-13'!C:C,"1月")</f>
        <v>0</v>
      </c>
      <c r="F131" s="102">
        <f>SUMIFS('1-13'!L:L,'1-13'!F:F,B131,'1-13'!C:C,"2月")</f>
        <v>0</v>
      </c>
      <c r="G131" s="102">
        <f>SUMIFS('1-13'!L:L,'1-13'!F:F,B131,'1-13'!C:C,"3月")</f>
        <v>0</v>
      </c>
      <c r="H131" s="102">
        <f>SUMIFS('1-13'!L:L,'1-13'!F:F,B131,'1-13'!C:C,"4月")</f>
        <v>0</v>
      </c>
      <c r="I131" s="102">
        <f>SUMIFS('1-13'!L:L,'1-13'!F:F,B131,'1-13'!C:C,"5月")</f>
        <v>0</v>
      </c>
      <c r="J131" s="102">
        <f>SUMIFS('1-13'!L:L,'1-13'!F:F,B131,'1-13'!C:C,"6月")</f>
        <v>0</v>
      </c>
      <c r="K131" s="102">
        <f>SUMIFS('1-13'!L:L,'1-13'!F:F,B131,'1-13'!C:C,"7月")</f>
        <v>0</v>
      </c>
      <c r="L131" s="102">
        <f>SUMIFS('1-13'!L:L,'1-13'!F:F,B131,'1-13'!C:C,"8月")</f>
        <v>0</v>
      </c>
      <c r="M131" s="102">
        <f>SUMIFS('1-13'!L:L,'1-13'!F:F,B131,'1-13'!C:C,"9月")</f>
        <v>0</v>
      </c>
      <c r="N131" s="99">
        <f>SUMIFS('1-13'!L:L,'1-13'!F:F,B131,'1-13'!C:C,"10月")</f>
        <v>0</v>
      </c>
      <c r="O131" s="102">
        <f>SUMIFS('1-13'!L:L,'1-13'!F:F,B131,'1-13'!C:C,"11月")</f>
        <v>0</v>
      </c>
      <c r="P131" s="102">
        <f>SUMIFS('1-13'!L:L,'1-13'!F:F,B131,'1-13'!C:C,"12月")</f>
        <v>0</v>
      </c>
      <c r="Q131" s="100"/>
    </row>
    <row r="132" spans="1:18" s="90" customFormat="1" ht="18" customHeight="1">
      <c r="A132" s="101">
        <v>114</v>
      </c>
      <c r="B132" s="104" t="s">
        <v>283</v>
      </c>
      <c r="C132" s="97">
        <f t="shared" si="4"/>
        <v>0</v>
      </c>
      <c r="D132" s="105" t="s">
        <v>284</v>
      </c>
      <c r="E132" s="102">
        <f>SUMIFS('1-13'!L:L,'1-13'!F:F,B132,'1-13'!C:C,"1月")</f>
        <v>0</v>
      </c>
      <c r="F132" s="102">
        <f>SUMIFS('1-13'!L:L,'1-13'!F:F,B132,'1-13'!C:C,"2月")</f>
        <v>0</v>
      </c>
      <c r="G132" s="102">
        <f>SUMIFS('1-13'!L:L,'1-13'!F:F,B132,'1-13'!C:C,"3月")</f>
        <v>0</v>
      </c>
      <c r="H132" s="102">
        <f>SUMIFS('1-13'!L:L,'1-13'!F:F,B132,'1-13'!C:C,"4月")</f>
        <v>0</v>
      </c>
      <c r="I132" s="102">
        <f>SUMIFS('1-13'!L:L,'1-13'!F:F,B132,'1-13'!C:C,"5月")</f>
        <v>0</v>
      </c>
      <c r="J132" s="102">
        <f>SUMIFS('1-13'!L:L,'1-13'!F:F,B132,'1-13'!C:C,"6月")</f>
        <v>0</v>
      </c>
      <c r="K132" s="102">
        <f>SUMIFS('1-13'!L:L,'1-13'!F:F,B132,'1-13'!C:C,"7月")</f>
        <v>0</v>
      </c>
      <c r="L132" s="102">
        <f>SUMIFS('1-13'!L:L,'1-13'!F:F,B132,'1-13'!C:C,"8月")</f>
        <v>0</v>
      </c>
      <c r="M132" s="102">
        <f>SUMIFS('1-13'!L:L,'1-13'!F:F,B132,'1-13'!C:C,"9月")</f>
        <v>0</v>
      </c>
      <c r="N132" s="99">
        <f>SUMIFS('1-13'!L:L,'1-13'!F:F,B132,'1-13'!C:C,"10月")</f>
        <v>0</v>
      </c>
      <c r="O132" s="102">
        <f>SUMIFS('1-13'!L:L,'1-13'!F:F,B132,'1-13'!C:C,"11月")</f>
        <v>0</v>
      </c>
      <c r="P132" s="102">
        <f>SUMIFS('1-13'!L:L,'1-13'!F:F,B132,'1-13'!C:C,"12月")</f>
        <v>0</v>
      </c>
      <c r="Q132" s="108"/>
      <c r="R132" s="83"/>
    </row>
    <row r="133" spans="1:18" s="90" customFormat="1" ht="18" customHeight="1">
      <c r="A133" s="101">
        <v>115</v>
      </c>
      <c r="B133" s="101" t="s">
        <v>325</v>
      </c>
      <c r="C133" s="97">
        <f t="shared" ref="C133:C164" si="5">SUM(E133:P133)</f>
        <v>0</v>
      </c>
      <c r="D133" s="105" t="s">
        <v>127</v>
      </c>
      <c r="E133" s="102">
        <f>SUMIFS('1-13'!L:L,'1-13'!F:F,B133,'1-13'!C:C,"1月")</f>
        <v>0</v>
      </c>
      <c r="F133" s="102">
        <f>SUMIFS('1-13'!L:L,'1-13'!F:F,B133,'1-13'!C:C,"2月")</f>
        <v>0</v>
      </c>
      <c r="G133" s="102">
        <f>SUMIFS('1-13'!L:L,'1-13'!F:F,B133,'1-13'!C:C,"3月")</f>
        <v>0</v>
      </c>
      <c r="H133" s="102">
        <f>SUMIFS('1-13'!L:L,'1-13'!F:F,B133,'1-13'!C:C,"4月")</f>
        <v>0</v>
      </c>
      <c r="I133" s="102">
        <f>SUMIFS('1-13'!L:L,'1-13'!F:F,B133,'1-13'!C:C,"5月")</f>
        <v>0</v>
      </c>
      <c r="J133" s="102">
        <f>SUMIFS('1-13'!L:L,'1-13'!F:F,B133,'1-13'!C:C,"6月")</f>
        <v>0</v>
      </c>
      <c r="K133" s="102">
        <f>SUMIFS('1-13'!L:L,'1-13'!F:F,B133,'1-13'!C:C,"7月")</f>
        <v>0</v>
      </c>
      <c r="L133" s="102">
        <f>SUMIFS('1-13'!L:L,'1-13'!F:F,B133,'1-13'!C:C,"8月")</f>
        <v>0</v>
      </c>
      <c r="M133" s="102">
        <f>SUMIFS('1-13'!L:L,'1-13'!F:F,B133,'1-13'!C:C,"9月")</f>
        <v>0</v>
      </c>
      <c r="N133" s="99">
        <f>SUMIFS('1-13'!L:L,'1-13'!F:F,B133,'1-13'!C:C,"10月")</f>
        <v>0</v>
      </c>
      <c r="O133" s="102">
        <f>SUMIFS('1-13'!L:L,'1-13'!F:F,B133,'1-13'!C:C,"11月")</f>
        <v>0</v>
      </c>
      <c r="P133" s="102">
        <f>SUMIFS('1-13'!L:L,'1-13'!F:F,B133,'1-13'!C:C,"12月")</f>
        <v>0</v>
      </c>
      <c r="Q133" s="108"/>
      <c r="R133" s="83"/>
    </row>
    <row r="134" spans="1:18" s="90" customFormat="1" ht="18" customHeight="1">
      <c r="A134" s="101">
        <v>116</v>
      </c>
      <c r="B134" s="101" t="s">
        <v>157</v>
      </c>
      <c r="C134" s="97">
        <f t="shared" si="5"/>
        <v>0</v>
      </c>
      <c r="D134" s="105" t="s">
        <v>158</v>
      </c>
      <c r="E134" s="102">
        <f>SUMIFS('1-13'!L:L,'1-13'!F:F,B134,'1-13'!C:C,"1月")</f>
        <v>0</v>
      </c>
      <c r="F134" s="102">
        <f>SUMIFS('1-13'!L:L,'1-13'!F:F,B134,'1-13'!C:C,"2月")</f>
        <v>0</v>
      </c>
      <c r="G134" s="102">
        <f>SUMIFS('1-13'!L:L,'1-13'!F:F,B134,'1-13'!C:C,"3月")</f>
        <v>0</v>
      </c>
      <c r="H134" s="102">
        <f>SUMIFS('1-13'!L:L,'1-13'!F:F,B134,'1-13'!C:C,"4月")</f>
        <v>0</v>
      </c>
      <c r="I134" s="102">
        <f>SUMIFS('1-13'!L:L,'1-13'!F:F,B134,'1-13'!C:C,"5月")</f>
        <v>0</v>
      </c>
      <c r="J134" s="102">
        <f>SUMIFS('1-13'!L:L,'1-13'!F:F,B134,'1-13'!C:C,"6月")</f>
        <v>0</v>
      </c>
      <c r="K134" s="102">
        <f>SUMIFS('1-13'!L:L,'1-13'!F:F,B134,'1-13'!C:C,"7月")</f>
        <v>0</v>
      </c>
      <c r="L134" s="102">
        <f>SUMIFS('1-13'!L:L,'1-13'!F:F,B134,'1-13'!C:C,"8月")</f>
        <v>0</v>
      </c>
      <c r="M134" s="102">
        <f>SUMIFS('1-13'!L:L,'1-13'!F:F,B134,'1-13'!C:C,"9月")</f>
        <v>0</v>
      </c>
      <c r="N134" s="99">
        <f>SUMIFS('1-13'!L:L,'1-13'!F:F,B134,'1-13'!C:C,"10月")</f>
        <v>0</v>
      </c>
      <c r="O134" s="102">
        <f>SUMIFS('1-13'!L:L,'1-13'!F:F,B134,'1-13'!C:C,"11月")</f>
        <v>0</v>
      </c>
      <c r="P134" s="102">
        <f>SUMIFS('1-13'!L:L,'1-13'!F:F,B134,'1-13'!C:C,"12月")</f>
        <v>0</v>
      </c>
      <c r="Q134" s="100"/>
    </row>
    <row r="135" spans="1:18" s="90" customFormat="1" ht="18" customHeight="1">
      <c r="A135" s="101">
        <v>117</v>
      </c>
      <c r="B135" s="103" t="s">
        <v>286</v>
      </c>
      <c r="C135" s="97">
        <f t="shared" si="5"/>
        <v>0</v>
      </c>
      <c r="D135" s="105" t="s">
        <v>287</v>
      </c>
      <c r="E135" s="102">
        <f>SUMIFS('1-13'!L:L,'1-13'!F:F,B135,'1-13'!C:C,"1月")</f>
        <v>0</v>
      </c>
      <c r="F135" s="102">
        <f>SUMIFS('1-13'!L:L,'1-13'!F:F,B135,'1-13'!C:C,"2月")</f>
        <v>0</v>
      </c>
      <c r="G135" s="102">
        <f>SUMIFS('1-13'!L:L,'1-13'!F:F,B135,'1-13'!C:C,"3月")</f>
        <v>0</v>
      </c>
      <c r="H135" s="102">
        <f>SUMIFS('1-13'!L:L,'1-13'!F:F,B135,'1-13'!C:C,"4月")</f>
        <v>0</v>
      </c>
      <c r="I135" s="102">
        <f>SUMIFS('1-13'!L:L,'1-13'!F:F,B135,'1-13'!C:C,"5月")</f>
        <v>0</v>
      </c>
      <c r="J135" s="102">
        <f>SUMIFS('1-13'!L:L,'1-13'!F:F,B135,'1-13'!C:C,"6月")</f>
        <v>0</v>
      </c>
      <c r="K135" s="102">
        <f>SUMIFS('1-13'!L:L,'1-13'!F:F,B135,'1-13'!C:C,"7月")</f>
        <v>0</v>
      </c>
      <c r="L135" s="102">
        <f>SUMIFS('1-13'!L:L,'1-13'!F:F,B135,'1-13'!C:C,"8月")</f>
        <v>0</v>
      </c>
      <c r="M135" s="102">
        <f>SUMIFS('1-13'!L:L,'1-13'!F:F,B135,'1-13'!C:C,"9月")</f>
        <v>0</v>
      </c>
      <c r="N135" s="99">
        <f>SUMIFS('1-13'!L:L,'1-13'!F:F,B135,'1-13'!C:C,"10月")</f>
        <v>0</v>
      </c>
      <c r="O135" s="102">
        <f>SUMIFS('1-13'!L:L,'1-13'!F:F,B135,'1-13'!C:C,"11月")</f>
        <v>0</v>
      </c>
      <c r="P135" s="102">
        <f>SUMIFS('1-13'!L:L,'1-13'!F:F,B135,'1-13'!C:C,"12月")</f>
        <v>0</v>
      </c>
      <c r="Q135" s="108"/>
      <c r="R135" s="83"/>
    </row>
    <row r="136" spans="1:18" s="90" customFormat="1" ht="18" customHeight="1">
      <c r="A136" s="101">
        <v>119</v>
      </c>
      <c r="B136" s="104" t="s">
        <v>298</v>
      </c>
      <c r="C136" s="97">
        <f t="shared" si="5"/>
        <v>0</v>
      </c>
      <c r="D136" s="17"/>
      <c r="E136" s="102">
        <f>SUMIFS('1-13'!L:L,'1-13'!F:F,B136,'1-13'!C:C,"1月")</f>
        <v>0</v>
      </c>
      <c r="F136" s="102">
        <f>SUMIFS('1-13'!L:L,'1-13'!F:F,B136,'1-13'!C:C,"2月")</f>
        <v>0</v>
      </c>
      <c r="G136" s="102">
        <f>SUMIFS('1-13'!L:L,'1-13'!F:F,B136,'1-13'!C:C,"3月")</f>
        <v>0</v>
      </c>
      <c r="H136" s="102">
        <f>SUMIFS('1-13'!L:L,'1-13'!F:F,B136,'1-13'!C:C,"4月")</f>
        <v>0</v>
      </c>
      <c r="I136" s="102">
        <f>SUMIFS('1-13'!L:L,'1-13'!F:F,B136,'1-13'!C:C,"5月")</f>
        <v>0</v>
      </c>
      <c r="J136" s="102">
        <f>SUMIFS('1-13'!L:L,'1-13'!F:F,B136,'1-13'!C:C,"6月")</f>
        <v>0</v>
      </c>
      <c r="K136" s="102">
        <f>SUMIFS('1-13'!L:L,'1-13'!F:F,B136,'1-13'!C:C,"7月")</f>
        <v>0</v>
      </c>
      <c r="L136" s="102">
        <f>SUMIFS('1-13'!L:L,'1-13'!F:F,B136,'1-13'!C:C,"8月")</f>
        <v>0</v>
      </c>
      <c r="M136" s="102">
        <f>SUMIFS('1-13'!L:L,'1-13'!F:F,B136,'1-13'!C:C,"9月")</f>
        <v>0</v>
      </c>
      <c r="N136" s="99">
        <f>SUMIFS('1-13'!L:L,'1-13'!F:F,B136,'1-13'!C:C,"10月")</f>
        <v>0</v>
      </c>
      <c r="O136" s="102">
        <f>SUMIFS('1-13'!L:L,'1-13'!F:F,B136,'1-13'!C:C,"11月")</f>
        <v>0</v>
      </c>
      <c r="P136" s="102">
        <f>SUMIFS('1-13'!L:L,'1-13'!F:F,B136,'1-13'!C:C,"12月")</f>
        <v>0</v>
      </c>
      <c r="Q136" s="100"/>
    </row>
    <row r="137" spans="1:18" s="90" customFormat="1" ht="18" customHeight="1">
      <c r="A137" s="101">
        <v>121</v>
      </c>
      <c r="B137" s="101" t="s">
        <v>161</v>
      </c>
      <c r="C137" s="97">
        <f t="shared" si="5"/>
        <v>0</v>
      </c>
      <c r="D137" s="105" t="s">
        <v>163</v>
      </c>
      <c r="E137" s="102">
        <f>SUMIFS('1-13'!L:L,'1-13'!F:F,B137,'1-13'!C:C,"1月")</f>
        <v>0</v>
      </c>
      <c r="F137" s="102">
        <f>SUMIFS('1-13'!L:L,'1-13'!F:F,B137,'1-13'!C:C,"2月")</f>
        <v>0</v>
      </c>
      <c r="G137" s="102">
        <f>SUMIFS('1-13'!L:L,'1-13'!F:F,B137,'1-13'!C:C,"3月")</f>
        <v>0</v>
      </c>
      <c r="H137" s="102">
        <f>SUMIFS('1-13'!L:L,'1-13'!F:F,B137,'1-13'!C:C,"4月")</f>
        <v>0</v>
      </c>
      <c r="I137" s="102">
        <f>SUMIFS('1-13'!L:L,'1-13'!F:F,B137,'1-13'!C:C,"5月")</f>
        <v>0</v>
      </c>
      <c r="J137" s="102">
        <f>SUMIFS('1-13'!L:L,'1-13'!F:F,B137,'1-13'!C:C,"6月")</f>
        <v>0</v>
      </c>
      <c r="K137" s="102">
        <f>SUMIFS('1-13'!L:L,'1-13'!F:F,B137,'1-13'!C:C,"7月")</f>
        <v>0</v>
      </c>
      <c r="L137" s="102">
        <f>SUMIFS('1-13'!L:L,'1-13'!F:F,B137,'1-13'!C:C,"8月")</f>
        <v>0</v>
      </c>
      <c r="M137" s="102">
        <f>SUMIFS('1-13'!L:L,'1-13'!F:F,B137,'1-13'!C:C,"9月")</f>
        <v>0</v>
      </c>
      <c r="N137" s="99">
        <f>SUMIFS('1-13'!L:L,'1-13'!F:F,B137,'1-13'!C:C,"10月")</f>
        <v>0</v>
      </c>
      <c r="O137" s="102">
        <f>SUMIFS('1-13'!L:L,'1-13'!F:F,B137,'1-13'!C:C,"11月")</f>
        <v>0</v>
      </c>
      <c r="P137" s="102">
        <f>SUMIFS('1-13'!L:L,'1-13'!F:F,B137,'1-13'!C:C,"12月")</f>
        <v>0</v>
      </c>
      <c r="Q137" s="108"/>
      <c r="R137" s="83"/>
    </row>
    <row r="138" spans="1:18" s="90" customFormat="1" ht="18" customHeight="1">
      <c r="A138" s="101">
        <v>122</v>
      </c>
      <c r="B138" s="104" t="s">
        <v>361</v>
      </c>
      <c r="C138" s="97">
        <f t="shared" si="5"/>
        <v>0</v>
      </c>
      <c r="D138" s="17"/>
      <c r="E138" s="102">
        <f>SUMIFS('1-13'!L:L,'1-13'!F:F,B138,'1-13'!C:C,"1月")</f>
        <v>0</v>
      </c>
      <c r="F138" s="102">
        <f>SUMIFS('1-13'!L:L,'1-13'!F:F,B138,'1-13'!C:C,"2月")</f>
        <v>0</v>
      </c>
      <c r="G138" s="102">
        <f>SUMIFS('1-13'!L:L,'1-13'!F:F,B138,'1-13'!C:C,"3月")</f>
        <v>0</v>
      </c>
      <c r="H138" s="102">
        <f>SUMIFS('1-13'!L:L,'1-13'!F:F,B138,'1-13'!C:C,"4月")</f>
        <v>0</v>
      </c>
      <c r="I138" s="102">
        <f>SUMIFS('1-13'!L:L,'1-13'!F:F,B138,'1-13'!C:C,"5月")</f>
        <v>0</v>
      </c>
      <c r="J138" s="102">
        <f>SUMIFS('1-13'!L:L,'1-13'!F:F,B138,'1-13'!C:C,"6月")</f>
        <v>0</v>
      </c>
      <c r="K138" s="102">
        <f>SUMIFS('1-13'!L:L,'1-13'!F:F,B138,'1-13'!C:C,"7月")</f>
        <v>0</v>
      </c>
      <c r="L138" s="102">
        <f>SUMIFS('1-13'!L:L,'1-13'!F:F,B138,'1-13'!C:C,"8月")</f>
        <v>0</v>
      </c>
      <c r="M138" s="102">
        <f>SUMIFS('1-13'!L:L,'1-13'!F:F,B138,'1-13'!C:C,"9月")</f>
        <v>0</v>
      </c>
      <c r="N138" s="99">
        <f>SUMIFS('1-13'!L:L,'1-13'!F:F,B138,'1-13'!C:C,"10月")</f>
        <v>0</v>
      </c>
      <c r="O138" s="102">
        <f>SUMIFS('1-13'!L:L,'1-13'!F:F,B138,'1-13'!C:C,"11月")</f>
        <v>0</v>
      </c>
      <c r="P138" s="102">
        <f>SUMIFS('1-13'!L:L,'1-13'!F:F,B138,'1-13'!C:C,"12月")</f>
        <v>0</v>
      </c>
      <c r="Q138" s="100"/>
    </row>
    <row r="139" spans="1:18" s="90" customFormat="1" ht="18" customHeight="1">
      <c r="A139" s="101">
        <v>123</v>
      </c>
      <c r="B139" s="101" t="s">
        <v>360</v>
      </c>
      <c r="C139" s="97">
        <f t="shared" si="5"/>
        <v>0</v>
      </c>
      <c r="D139" s="17"/>
      <c r="E139" s="102">
        <f>SUMIFS('1-13'!L:L,'1-13'!F:F,B139,'1-13'!C:C,"1月")</f>
        <v>0</v>
      </c>
      <c r="F139" s="102">
        <f>SUMIFS('1-13'!L:L,'1-13'!F:F,B139,'1-13'!C:C,"2月")</f>
        <v>0</v>
      </c>
      <c r="G139" s="102">
        <f>SUMIFS('1-13'!L:L,'1-13'!F:F,B139,'1-13'!C:C,"3月")</f>
        <v>0</v>
      </c>
      <c r="H139" s="102">
        <f>SUMIFS('1-13'!L:L,'1-13'!F:F,B139,'1-13'!C:C,"4月")</f>
        <v>0</v>
      </c>
      <c r="I139" s="102">
        <f>SUMIFS('1-13'!L:L,'1-13'!F:F,B139,'1-13'!C:C,"5月")</f>
        <v>0</v>
      </c>
      <c r="J139" s="102">
        <f>SUMIFS('1-13'!L:L,'1-13'!F:F,B139,'1-13'!C:C,"6月")</f>
        <v>0</v>
      </c>
      <c r="K139" s="102">
        <f>SUMIFS('1-13'!L:L,'1-13'!F:F,B139,'1-13'!C:C,"7月")</f>
        <v>0</v>
      </c>
      <c r="L139" s="102">
        <f>SUMIFS('1-13'!L:L,'1-13'!F:F,B139,'1-13'!C:C,"8月")</f>
        <v>0</v>
      </c>
      <c r="M139" s="102">
        <f>SUMIFS('1-13'!L:L,'1-13'!F:F,B139,'1-13'!C:C,"9月")</f>
        <v>0</v>
      </c>
      <c r="N139" s="99">
        <f>SUMIFS('1-13'!L:L,'1-13'!F:F,B139,'1-13'!C:C,"10月")</f>
        <v>0</v>
      </c>
      <c r="O139" s="102">
        <f>SUMIFS('1-13'!L:L,'1-13'!F:F,B139,'1-13'!C:C,"11月")</f>
        <v>0</v>
      </c>
      <c r="P139" s="102">
        <f>SUMIFS('1-13'!L:L,'1-13'!F:F,B139,'1-13'!C:C,"12月")</f>
        <v>0</v>
      </c>
      <c r="Q139" s="100"/>
    </row>
    <row r="140" spans="1:18" s="90" customFormat="1" ht="18" customHeight="1">
      <c r="A140" s="101">
        <v>124</v>
      </c>
      <c r="B140" s="101" t="s">
        <v>124</v>
      </c>
      <c r="C140" s="97">
        <f t="shared" si="5"/>
        <v>0</v>
      </c>
      <c r="D140" s="17" t="s">
        <v>125</v>
      </c>
      <c r="E140" s="102">
        <f>SUMIFS('1-13'!L:L,'1-13'!F:F,B140,'1-13'!C:C,"1月")</f>
        <v>0</v>
      </c>
      <c r="F140" s="102">
        <f>SUMIFS('1-13'!L:L,'1-13'!F:F,B140,'1-13'!C:C,"2月")</f>
        <v>0</v>
      </c>
      <c r="G140" s="102">
        <f>SUMIFS('1-13'!L:L,'1-13'!F:F,B140,'1-13'!C:C,"3月")</f>
        <v>0</v>
      </c>
      <c r="H140" s="102">
        <f>SUMIFS('1-13'!L:L,'1-13'!F:F,B140,'1-13'!C:C,"4月")</f>
        <v>0</v>
      </c>
      <c r="I140" s="102">
        <f>SUMIFS('1-13'!L:L,'1-13'!F:F,B140,'1-13'!C:C,"5月")</f>
        <v>0</v>
      </c>
      <c r="J140" s="102">
        <f>SUMIFS('1-13'!L:L,'1-13'!F:F,B140,'1-13'!C:C,"6月")</f>
        <v>0</v>
      </c>
      <c r="K140" s="102">
        <f>SUMIFS('1-13'!L:L,'1-13'!F:F,B140,'1-13'!C:C,"7月")</f>
        <v>0</v>
      </c>
      <c r="L140" s="102">
        <f>SUMIFS('1-13'!L:L,'1-13'!F:F,B140,'1-13'!C:C,"8月")</f>
        <v>0</v>
      </c>
      <c r="M140" s="102">
        <f>SUMIFS('1-13'!L:L,'1-13'!F:F,B140,'1-13'!C:C,"9月")</f>
        <v>0</v>
      </c>
      <c r="N140" s="99">
        <f>SUMIFS('1-13'!L:L,'1-13'!F:F,B140,'1-13'!C:C,"10月")</f>
        <v>0</v>
      </c>
      <c r="O140" s="102">
        <f>SUMIFS('1-13'!L:L,'1-13'!F:F,B140,'1-13'!C:C,"11月")</f>
        <v>0</v>
      </c>
      <c r="P140" s="102">
        <f>SUMIFS('1-13'!L:L,'1-13'!F:F,B140,'1-13'!C:C,"12月")</f>
        <v>0</v>
      </c>
      <c r="Q140" s="108"/>
      <c r="R140" s="83"/>
    </row>
    <row r="141" spans="1:18" s="90" customFormat="1" ht="18" customHeight="1">
      <c r="A141" s="101">
        <v>125</v>
      </c>
      <c r="B141" s="101" t="s">
        <v>60</v>
      </c>
      <c r="C141" s="97">
        <f t="shared" si="5"/>
        <v>0</v>
      </c>
      <c r="D141" s="105" t="s">
        <v>102</v>
      </c>
      <c r="E141" s="102">
        <f>SUMIFS('1-13'!L:L,'1-13'!F:F,B141,'1-13'!C:C,"1月")</f>
        <v>0</v>
      </c>
      <c r="F141" s="102">
        <f>SUMIFS('1-13'!L:L,'1-13'!F:F,B141,'1-13'!C:C,"2月")</f>
        <v>0</v>
      </c>
      <c r="G141" s="102">
        <f>SUMIFS('1-13'!L:L,'1-13'!F:F,B141,'1-13'!C:C,"3月")</f>
        <v>0</v>
      </c>
      <c r="H141" s="102">
        <f>SUMIFS('1-13'!L:L,'1-13'!F:F,B141,'1-13'!C:C,"4月")</f>
        <v>0</v>
      </c>
      <c r="I141" s="102">
        <f>SUMIFS('1-13'!L:L,'1-13'!F:F,B141,'1-13'!C:C,"5月")</f>
        <v>0</v>
      </c>
      <c r="J141" s="102">
        <f>SUMIFS('1-13'!L:L,'1-13'!F:F,B141,'1-13'!C:C,"6月")</f>
        <v>0</v>
      </c>
      <c r="K141" s="102">
        <f>SUMIFS('1-13'!L:L,'1-13'!F:F,B141,'1-13'!C:C,"7月")</f>
        <v>0</v>
      </c>
      <c r="L141" s="102">
        <f>SUMIFS('1-13'!L:L,'1-13'!F:F,B141,'1-13'!C:C,"8月")</f>
        <v>0</v>
      </c>
      <c r="M141" s="102">
        <f>SUMIFS('1-13'!L:L,'1-13'!F:F,B141,'1-13'!C:C,"9月")</f>
        <v>0</v>
      </c>
      <c r="N141" s="99">
        <f>SUMIFS('1-13'!L:L,'1-13'!F:F,B141,'1-13'!C:C,"10月")</f>
        <v>0</v>
      </c>
      <c r="O141" s="102">
        <f>SUMIFS('1-13'!L:L,'1-13'!F:F,B141,'1-13'!C:C,"11月")</f>
        <v>0</v>
      </c>
      <c r="P141" s="102">
        <f>SUMIFS('1-13'!L:L,'1-13'!F:F,B141,'1-13'!C:C,"12月")</f>
        <v>0</v>
      </c>
      <c r="Q141" s="100"/>
    </row>
    <row r="142" spans="1:18" s="90" customFormat="1" ht="18" customHeight="1">
      <c r="A142" s="101">
        <v>126</v>
      </c>
      <c r="B142" s="101" t="s">
        <v>147</v>
      </c>
      <c r="C142" s="97">
        <f t="shared" si="5"/>
        <v>0</v>
      </c>
      <c r="D142" s="105" t="s">
        <v>148</v>
      </c>
      <c r="E142" s="102">
        <f>SUMIFS('1-13'!L:L,'1-13'!F:F,B142,'1-13'!C:C,"1月")</f>
        <v>0</v>
      </c>
      <c r="F142" s="102">
        <f>SUMIFS('1-13'!L:L,'1-13'!F:F,B142,'1-13'!C:C,"2月")</f>
        <v>0</v>
      </c>
      <c r="G142" s="102">
        <f>SUMIFS('1-13'!L:L,'1-13'!F:F,B142,'1-13'!C:C,"3月")</f>
        <v>0</v>
      </c>
      <c r="H142" s="102">
        <f>SUMIFS('1-13'!L:L,'1-13'!F:F,B142,'1-13'!C:C,"4月")</f>
        <v>0</v>
      </c>
      <c r="I142" s="102">
        <f>SUMIFS('1-13'!L:L,'1-13'!F:F,B142,'1-13'!C:C,"5月")</f>
        <v>0</v>
      </c>
      <c r="J142" s="102">
        <f>SUMIFS('1-13'!L:L,'1-13'!F:F,B142,'1-13'!C:C,"6月")</f>
        <v>0</v>
      </c>
      <c r="K142" s="102">
        <f>SUMIFS('1-13'!L:L,'1-13'!F:F,B142,'1-13'!C:C,"7月")</f>
        <v>0</v>
      </c>
      <c r="L142" s="102">
        <f>SUMIFS('1-13'!L:L,'1-13'!F:F,B142,'1-13'!C:C,"8月")</f>
        <v>0</v>
      </c>
      <c r="M142" s="102">
        <f>SUMIFS('1-13'!L:L,'1-13'!F:F,B142,'1-13'!C:C,"9月")</f>
        <v>0</v>
      </c>
      <c r="N142" s="99">
        <f>SUMIFS('1-13'!L:L,'1-13'!F:F,B142,'1-13'!C:C,"10月")</f>
        <v>0</v>
      </c>
      <c r="O142" s="102">
        <f>SUMIFS('1-13'!L:L,'1-13'!F:F,B142,'1-13'!C:C,"11月")</f>
        <v>0</v>
      </c>
      <c r="P142" s="102">
        <f>SUMIFS('1-13'!L:L,'1-13'!F:F,B142,'1-13'!C:C,"12月")</f>
        <v>0</v>
      </c>
      <c r="Q142" s="100"/>
    </row>
    <row r="143" spans="1:18" s="90" customFormat="1" ht="18" customHeight="1">
      <c r="A143" s="101">
        <v>127</v>
      </c>
      <c r="B143" s="104" t="s">
        <v>331</v>
      </c>
      <c r="C143" s="97">
        <f t="shared" si="5"/>
        <v>0</v>
      </c>
      <c r="D143" s="17"/>
      <c r="E143" s="102">
        <f>SUMIFS('1-13'!L:L,'1-13'!F:F,B143,'1-13'!C:C,"1月")</f>
        <v>0</v>
      </c>
      <c r="F143" s="102">
        <f>SUMIFS('1-13'!L:L,'1-13'!F:F,B143,'1-13'!C:C,"2月")</f>
        <v>0</v>
      </c>
      <c r="G143" s="102">
        <f>SUMIFS('1-13'!L:L,'1-13'!F:F,B143,'1-13'!C:C,"3月")</f>
        <v>0</v>
      </c>
      <c r="H143" s="102">
        <f>SUMIFS('1-13'!L:L,'1-13'!F:F,B143,'1-13'!C:C,"4月")</f>
        <v>0</v>
      </c>
      <c r="I143" s="102">
        <f>SUMIFS('1-13'!L:L,'1-13'!F:F,B143,'1-13'!C:C,"5月")</f>
        <v>0</v>
      </c>
      <c r="J143" s="102">
        <f>SUMIFS('1-13'!L:L,'1-13'!F:F,B143,'1-13'!C:C,"6月")</f>
        <v>0</v>
      </c>
      <c r="K143" s="102">
        <f>SUMIFS('1-13'!L:L,'1-13'!F:F,B143,'1-13'!C:C,"7月")</f>
        <v>0</v>
      </c>
      <c r="L143" s="102">
        <f>SUMIFS('1-13'!L:L,'1-13'!F:F,B143,'1-13'!C:C,"8月")</f>
        <v>0</v>
      </c>
      <c r="M143" s="102">
        <f>SUMIFS('1-13'!L:L,'1-13'!F:F,B143,'1-13'!C:C,"9月")</f>
        <v>0</v>
      </c>
      <c r="N143" s="99">
        <f>SUMIFS('1-13'!L:L,'1-13'!F:F,B143,'1-13'!C:C,"10月")</f>
        <v>0</v>
      </c>
      <c r="O143" s="102">
        <f>SUMIFS('1-13'!L:L,'1-13'!F:F,B143,'1-13'!C:C,"11月")</f>
        <v>0</v>
      </c>
      <c r="P143" s="102">
        <f>SUMIFS('1-13'!L:L,'1-13'!F:F,B143,'1-13'!C:C,"12月")</f>
        <v>0</v>
      </c>
      <c r="Q143" s="100"/>
    </row>
    <row r="144" spans="1:18" s="90" customFormat="1" ht="18" customHeight="1">
      <c r="A144" s="101">
        <v>128</v>
      </c>
      <c r="B144" s="101" t="s">
        <v>131</v>
      </c>
      <c r="C144" s="97">
        <f t="shared" si="5"/>
        <v>0</v>
      </c>
      <c r="D144" s="17" t="s">
        <v>127</v>
      </c>
      <c r="E144" s="102">
        <f>SUMIFS('1-13'!L:L,'1-13'!F:F,B144,'1-13'!C:C,"1月")</f>
        <v>0</v>
      </c>
      <c r="F144" s="102">
        <f>SUMIFS('1-13'!L:L,'1-13'!F:F,B144,'1-13'!C:C,"2月")</f>
        <v>0</v>
      </c>
      <c r="G144" s="102">
        <f>SUMIFS('1-13'!L:L,'1-13'!F:F,B144,'1-13'!C:C,"3月")</f>
        <v>0</v>
      </c>
      <c r="H144" s="102">
        <f>SUMIFS('1-13'!L:L,'1-13'!F:F,B144,'1-13'!C:C,"4月")</f>
        <v>0</v>
      </c>
      <c r="I144" s="102">
        <f>SUMIFS('1-13'!L:L,'1-13'!F:F,B144,'1-13'!C:C,"5月")</f>
        <v>0</v>
      </c>
      <c r="J144" s="102">
        <f>SUMIFS('1-13'!L:L,'1-13'!F:F,B144,'1-13'!C:C,"6月")</f>
        <v>0</v>
      </c>
      <c r="K144" s="102">
        <f>SUMIFS('1-13'!L:L,'1-13'!F:F,B144,'1-13'!C:C,"7月")</f>
        <v>0</v>
      </c>
      <c r="L144" s="102">
        <f>SUMIFS('1-13'!L:L,'1-13'!F:F,B144,'1-13'!C:C,"8月")</f>
        <v>0</v>
      </c>
      <c r="M144" s="102">
        <f>SUMIFS('1-13'!L:L,'1-13'!F:F,B144,'1-13'!C:C,"9月")</f>
        <v>0</v>
      </c>
      <c r="N144" s="99">
        <f>SUMIFS('1-13'!L:L,'1-13'!F:F,B144,'1-13'!C:C,"10月")</f>
        <v>0</v>
      </c>
      <c r="O144" s="102">
        <f>SUMIFS('1-13'!L:L,'1-13'!F:F,B144,'1-13'!C:C,"11月")</f>
        <v>0</v>
      </c>
      <c r="P144" s="102">
        <f>SUMIFS('1-13'!L:L,'1-13'!F:F,B144,'1-13'!C:C,"12月")</f>
        <v>0</v>
      </c>
      <c r="Q144" s="100"/>
    </row>
    <row r="145" spans="1:18" s="90" customFormat="1" ht="18" customHeight="1">
      <c r="A145" s="101">
        <v>129</v>
      </c>
      <c r="B145" s="104" t="s">
        <v>312</v>
      </c>
      <c r="C145" s="97">
        <f t="shared" si="5"/>
        <v>0</v>
      </c>
      <c r="D145" s="17"/>
      <c r="E145" s="102">
        <f>SUMIFS('1-13'!L:L,'1-13'!F:F,B145,'1-13'!C:C,"1月")</f>
        <v>0</v>
      </c>
      <c r="F145" s="102">
        <f>SUMIFS('1-13'!L:L,'1-13'!F:F,B145,'1-13'!C:C,"2月")</f>
        <v>0</v>
      </c>
      <c r="G145" s="102">
        <f>SUMIFS('1-13'!L:L,'1-13'!F:F,B145,'1-13'!C:C,"3月")</f>
        <v>0</v>
      </c>
      <c r="H145" s="102">
        <f>SUMIFS('1-13'!L:L,'1-13'!F:F,B145,'1-13'!C:C,"4月")</f>
        <v>0</v>
      </c>
      <c r="I145" s="102">
        <f>SUMIFS('1-13'!L:L,'1-13'!F:F,B145,'1-13'!C:C,"5月")</f>
        <v>0</v>
      </c>
      <c r="J145" s="102">
        <f>SUMIFS('1-13'!L:L,'1-13'!F:F,B145,'1-13'!C:C,"6月")</f>
        <v>0</v>
      </c>
      <c r="K145" s="102">
        <f>SUMIFS('1-13'!L:L,'1-13'!F:F,B145,'1-13'!C:C,"7月")</f>
        <v>0</v>
      </c>
      <c r="L145" s="102">
        <f>SUMIFS('1-13'!L:L,'1-13'!F:F,B145,'1-13'!C:C,"8月")</f>
        <v>0</v>
      </c>
      <c r="M145" s="102">
        <f>SUMIFS('1-13'!L:L,'1-13'!F:F,B145,'1-13'!C:C,"9月")</f>
        <v>0</v>
      </c>
      <c r="N145" s="99">
        <f>SUMIFS('1-13'!L:L,'1-13'!F:F,B145,'1-13'!C:C,"10月")</f>
        <v>0</v>
      </c>
      <c r="O145" s="102">
        <f>SUMIFS('1-13'!L:L,'1-13'!F:F,B145,'1-13'!C:C,"11月")</f>
        <v>0</v>
      </c>
      <c r="P145" s="102">
        <f>SUMIFS('1-13'!L:L,'1-13'!F:F,B145,'1-13'!C:C,"12月")</f>
        <v>0</v>
      </c>
      <c r="Q145" s="100"/>
    </row>
    <row r="146" spans="1:18" s="90" customFormat="1" ht="18" customHeight="1">
      <c r="A146" s="101">
        <v>130</v>
      </c>
      <c r="B146" s="104" t="s">
        <v>307</v>
      </c>
      <c r="C146" s="97">
        <f t="shared" si="5"/>
        <v>0</v>
      </c>
      <c r="D146" s="17"/>
      <c r="E146" s="102">
        <f>SUMIFS('1-13'!L:L,'1-13'!F:F,B146,'1-13'!C:C,"1月")</f>
        <v>0</v>
      </c>
      <c r="F146" s="102">
        <f>SUMIFS('1-13'!L:L,'1-13'!F:F,B146,'1-13'!C:C,"2月")</f>
        <v>0</v>
      </c>
      <c r="G146" s="102">
        <f>SUMIFS('1-13'!L:L,'1-13'!F:F,B146,'1-13'!C:C,"3月")</f>
        <v>0</v>
      </c>
      <c r="H146" s="102">
        <f>SUMIFS('1-13'!L:L,'1-13'!F:F,B146,'1-13'!C:C,"4月")</f>
        <v>0</v>
      </c>
      <c r="I146" s="102">
        <f>SUMIFS('1-13'!L:L,'1-13'!F:F,B146,'1-13'!C:C,"5月")</f>
        <v>0</v>
      </c>
      <c r="J146" s="102">
        <f>SUMIFS('1-13'!L:L,'1-13'!F:F,B146,'1-13'!C:C,"6月")</f>
        <v>0</v>
      </c>
      <c r="K146" s="102">
        <f>SUMIFS('1-13'!L:L,'1-13'!F:F,B146,'1-13'!C:C,"7月")</f>
        <v>0</v>
      </c>
      <c r="L146" s="102">
        <f>SUMIFS('1-13'!L:L,'1-13'!F:F,B146,'1-13'!C:C,"8月")</f>
        <v>0</v>
      </c>
      <c r="M146" s="102">
        <f>SUMIFS('1-13'!L:L,'1-13'!F:F,B146,'1-13'!C:C,"9月")</f>
        <v>0</v>
      </c>
      <c r="N146" s="99">
        <f>SUMIFS('1-13'!L:L,'1-13'!F:F,B146,'1-13'!C:C,"10月")</f>
        <v>0</v>
      </c>
      <c r="O146" s="102">
        <f>SUMIFS('1-13'!L:L,'1-13'!F:F,B146,'1-13'!C:C,"11月")</f>
        <v>0</v>
      </c>
      <c r="P146" s="102">
        <f>SUMIFS('1-13'!L:L,'1-13'!F:F,B146,'1-13'!C:C,"12月")</f>
        <v>0</v>
      </c>
      <c r="Q146" s="100"/>
    </row>
    <row r="147" spans="1:18" s="90" customFormat="1" ht="18" customHeight="1">
      <c r="A147" s="101">
        <v>131</v>
      </c>
      <c r="B147" s="101" t="s">
        <v>354</v>
      </c>
      <c r="C147" s="97">
        <f t="shared" si="5"/>
        <v>0</v>
      </c>
      <c r="D147" s="17"/>
      <c r="E147" s="102">
        <f>SUMIFS('1-13'!L:L,'1-13'!F:F,B147,'1-13'!C:C,"1月")</f>
        <v>0</v>
      </c>
      <c r="F147" s="102">
        <f>SUMIFS('1-13'!L:L,'1-13'!F:F,B147,'1-13'!C:C,"2月")</f>
        <v>0</v>
      </c>
      <c r="G147" s="102">
        <f>SUMIFS('1-13'!L:L,'1-13'!F:F,B147,'1-13'!C:C,"3月")</f>
        <v>0</v>
      </c>
      <c r="H147" s="102">
        <f>SUMIFS('1-13'!L:L,'1-13'!F:F,B147,'1-13'!C:C,"4月")</f>
        <v>0</v>
      </c>
      <c r="I147" s="102">
        <f>SUMIFS('1-13'!L:L,'1-13'!F:F,B147,'1-13'!C:C,"5月")</f>
        <v>0</v>
      </c>
      <c r="J147" s="102">
        <f>SUMIFS('1-13'!L:L,'1-13'!F:F,B147,'1-13'!C:C,"6月")</f>
        <v>0</v>
      </c>
      <c r="K147" s="102">
        <f>SUMIFS('1-13'!L:L,'1-13'!F:F,B147,'1-13'!C:C,"7月")</f>
        <v>0</v>
      </c>
      <c r="L147" s="102">
        <f>SUMIFS('1-13'!L:L,'1-13'!F:F,B147,'1-13'!C:C,"8月")</f>
        <v>0</v>
      </c>
      <c r="M147" s="102">
        <f>SUMIFS('1-13'!L:L,'1-13'!F:F,B147,'1-13'!C:C,"9月")</f>
        <v>0</v>
      </c>
      <c r="N147" s="99">
        <f>SUMIFS('1-13'!L:L,'1-13'!F:F,B147,'1-13'!C:C,"10月")</f>
        <v>0</v>
      </c>
      <c r="O147" s="102">
        <f>SUMIFS('1-13'!L:L,'1-13'!F:F,B147,'1-13'!C:C,"11月")</f>
        <v>0</v>
      </c>
      <c r="P147" s="102">
        <f>SUMIFS('1-13'!L:L,'1-13'!F:F,B147,'1-13'!C:C,"12月")</f>
        <v>0</v>
      </c>
      <c r="Q147" s="100"/>
    </row>
    <row r="148" spans="1:18" s="90" customFormat="1" ht="18" customHeight="1">
      <c r="A148" s="101">
        <v>132</v>
      </c>
      <c r="B148" s="104" t="s">
        <v>299</v>
      </c>
      <c r="C148" s="97">
        <f t="shared" si="5"/>
        <v>0</v>
      </c>
      <c r="D148" s="17"/>
      <c r="E148" s="102">
        <f>SUMIFS('1-13'!L:L,'1-13'!F:F,B148,'1-13'!C:C,"1月")</f>
        <v>0</v>
      </c>
      <c r="F148" s="102">
        <f>SUMIFS('1-13'!L:L,'1-13'!F:F,B148,'1-13'!C:C,"2月")</f>
        <v>0</v>
      </c>
      <c r="G148" s="102">
        <f>SUMIFS('1-13'!L:L,'1-13'!F:F,B148,'1-13'!C:C,"3月")</f>
        <v>0</v>
      </c>
      <c r="H148" s="102">
        <f>SUMIFS('1-13'!L:L,'1-13'!F:F,B148,'1-13'!C:C,"4月")</f>
        <v>0</v>
      </c>
      <c r="I148" s="102">
        <f>SUMIFS('1-13'!L:L,'1-13'!F:F,B148,'1-13'!C:C,"5月")</f>
        <v>0</v>
      </c>
      <c r="J148" s="102">
        <f>SUMIFS('1-13'!L:L,'1-13'!F:F,B148,'1-13'!C:C,"6月")</f>
        <v>0</v>
      </c>
      <c r="K148" s="102">
        <f>SUMIFS('1-13'!L:L,'1-13'!F:F,B148,'1-13'!C:C,"7月")</f>
        <v>0</v>
      </c>
      <c r="L148" s="102">
        <f>SUMIFS('1-13'!L:L,'1-13'!F:F,B148,'1-13'!C:C,"8月")</f>
        <v>0</v>
      </c>
      <c r="M148" s="102">
        <f>SUMIFS('1-13'!L:L,'1-13'!F:F,B148,'1-13'!C:C,"9月")</f>
        <v>0</v>
      </c>
      <c r="N148" s="99">
        <f>SUMIFS('1-13'!L:L,'1-13'!F:F,B148,'1-13'!C:C,"10月")</f>
        <v>0</v>
      </c>
      <c r="O148" s="102">
        <f>SUMIFS('1-13'!L:L,'1-13'!F:F,B148,'1-13'!C:C,"11月")</f>
        <v>0</v>
      </c>
      <c r="P148" s="102">
        <f>SUMIFS('1-13'!L:L,'1-13'!F:F,B148,'1-13'!C:C,"12月")</f>
        <v>0</v>
      </c>
      <c r="Q148" s="100"/>
    </row>
    <row r="149" spans="1:18" s="90" customFormat="1" ht="18" customHeight="1">
      <c r="A149" s="101">
        <v>133</v>
      </c>
      <c r="B149" s="103" t="s">
        <v>280</v>
      </c>
      <c r="C149" s="97">
        <f t="shared" si="5"/>
        <v>0</v>
      </c>
      <c r="D149" s="105" t="s">
        <v>281</v>
      </c>
      <c r="E149" s="102">
        <f>SUMIFS('1-13'!L:L,'1-13'!F:F,B149,'1-13'!C:C,"1月")</f>
        <v>0</v>
      </c>
      <c r="F149" s="102">
        <f>SUMIFS('1-13'!L:L,'1-13'!F:F,B149,'1-13'!C:C,"2月")</f>
        <v>0</v>
      </c>
      <c r="G149" s="102">
        <f>SUMIFS('1-13'!L:L,'1-13'!F:F,B149,'1-13'!C:C,"3月")</f>
        <v>0</v>
      </c>
      <c r="H149" s="102">
        <f>SUMIFS('1-13'!L:L,'1-13'!F:F,B149,'1-13'!C:C,"4月")</f>
        <v>0</v>
      </c>
      <c r="I149" s="102">
        <f>SUMIFS('1-13'!L:L,'1-13'!F:F,B149,'1-13'!C:C,"5月")</f>
        <v>0</v>
      </c>
      <c r="J149" s="102">
        <f>SUMIFS('1-13'!L:L,'1-13'!F:F,B149,'1-13'!C:C,"6月")</f>
        <v>0</v>
      </c>
      <c r="K149" s="102">
        <f>SUMIFS('1-13'!L:L,'1-13'!F:F,B149,'1-13'!C:C,"7月")</f>
        <v>0</v>
      </c>
      <c r="L149" s="102">
        <f>SUMIFS('1-13'!L:L,'1-13'!F:F,B149,'1-13'!C:C,"8月")</f>
        <v>0</v>
      </c>
      <c r="M149" s="102">
        <f>SUMIFS('1-13'!L:L,'1-13'!F:F,B149,'1-13'!C:C,"9月")</f>
        <v>0</v>
      </c>
      <c r="N149" s="99">
        <f>SUMIFS('1-13'!L:L,'1-13'!F:F,B149,'1-13'!C:C,"10月")</f>
        <v>0</v>
      </c>
      <c r="O149" s="102">
        <f>SUMIFS('1-13'!L:L,'1-13'!F:F,B149,'1-13'!C:C,"11月")</f>
        <v>0</v>
      </c>
      <c r="P149" s="102">
        <f>SUMIFS('1-13'!L:L,'1-13'!F:F,B149,'1-13'!C:C,"12月")</f>
        <v>0</v>
      </c>
      <c r="Q149" s="108"/>
      <c r="R149" s="83"/>
    </row>
    <row r="150" spans="1:18" s="90" customFormat="1" ht="18" customHeight="1">
      <c r="A150" s="101">
        <v>134</v>
      </c>
      <c r="B150" s="101" t="s">
        <v>56</v>
      </c>
      <c r="C150" s="97">
        <f t="shared" si="5"/>
        <v>0</v>
      </c>
      <c r="D150" s="17" t="s">
        <v>98</v>
      </c>
      <c r="E150" s="102">
        <f>SUMIFS('1-13'!L:L,'1-13'!F:F,B150,'1-13'!C:C,"1月")</f>
        <v>0</v>
      </c>
      <c r="F150" s="102">
        <f>SUMIFS('1-13'!L:L,'1-13'!F:F,B150,'1-13'!C:C,"2月")</f>
        <v>0</v>
      </c>
      <c r="G150" s="102">
        <f>SUMIFS('1-13'!L:L,'1-13'!F:F,B150,'1-13'!C:C,"3月")</f>
        <v>0</v>
      </c>
      <c r="H150" s="102">
        <f>SUMIFS('1-13'!L:L,'1-13'!F:F,B150,'1-13'!C:C,"4月")</f>
        <v>0</v>
      </c>
      <c r="I150" s="102">
        <f>SUMIFS('1-13'!L:L,'1-13'!F:F,B150,'1-13'!C:C,"5月")</f>
        <v>0</v>
      </c>
      <c r="J150" s="102">
        <f>SUMIFS('1-13'!L:L,'1-13'!F:F,B150,'1-13'!C:C,"6月")</f>
        <v>0</v>
      </c>
      <c r="K150" s="102">
        <f>SUMIFS('1-13'!L:L,'1-13'!F:F,B150,'1-13'!C:C,"7月")</f>
        <v>0</v>
      </c>
      <c r="L150" s="102">
        <f>SUMIFS('1-13'!L:L,'1-13'!F:F,B150,'1-13'!C:C,"8月")</f>
        <v>0</v>
      </c>
      <c r="M150" s="102">
        <f>SUMIFS('1-13'!L:L,'1-13'!F:F,B150,'1-13'!C:C,"9月")</f>
        <v>0</v>
      </c>
      <c r="N150" s="99">
        <f>SUMIFS('1-13'!L:L,'1-13'!F:F,B150,'1-13'!C:C,"10月")</f>
        <v>0</v>
      </c>
      <c r="O150" s="102">
        <f>SUMIFS('1-13'!L:L,'1-13'!F:F,B150,'1-13'!C:C,"11月")</f>
        <v>0</v>
      </c>
      <c r="P150" s="102">
        <f>SUMIFS('1-13'!L:L,'1-13'!F:F,B150,'1-13'!C:C,"12月")</f>
        <v>0</v>
      </c>
      <c r="Q150" s="100"/>
    </row>
    <row r="151" spans="1:18" s="90" customFormat="1" ht="18" customHeight="1">
      <c r="A151" s="101">
        <v>135</v>
      </c>
      <c r="B151" s="101" t="s">
        <v>146</v>
      </c>
      <c r="C151" s="97">
        <f t="shared" si="5"/>
        <v>0</v>
      </c>
      <c r="D151" s="105" t="s">
        <v>151</v>
      </c>
      <c r="E151" s="102">
        <f>SUMIFS('1-13'!L:L,'1-13'!F:F,B151,'1-13'!C:C,"1月")</f>
        <v>0</v>
      </c>
      <c r="F151" s="102">
        <f>SUMIFS('1-13'!L:L,'1-13'!F:F,B151,'1-13'!C:C,"2月")</f>
        <v>0</v>
      </c>
      <c r="G151" s="102">
        <f>SUMIFS('1-13'!L:L,'1-13'!F:F,B151,'1-13'!C:C,"3月")</f>
        <v>0</v>
      </c>
      <c r="H151" s="102">
        <f>SUMIFS('1-13'!L:L,'1-13'!F:F,B151,'1-13'!C:C,"4月")</f>
        <v>0</v>
      </c>
      <c r="I151" s="102">
        <f>SUMIFS('1-13'!L:L,'1-13'!F:F,B151,'1-13'!C:C,"5月")</f>
        <v>0</v>
      </c>
      <c r="J151" s="102">
        <f>SUMIFS('1-13'!L:L,'1-13'!F:F,B151,'1-13'!C:C,"6月")</f>
        <v>0</v>
      </c>
      <c r="K151" s="102">
        <f>SUMIFS('1-13'!L:L,'1-13'!F:F,B151,'1-13'!C:C,"7月")</f>
        <v>0</v>
      </c>
      <c r="L151" s="102">
        <f>SUMIFS('1-13'!L:L,'1-13'!F:F,B151,'1-13'!C:C,"8月")</f>
        <v>0</v>
      </c>
      <c r="M151" s="102">
        <f>SUMIFS('1-13'!L:L,'1-13'!F:F,B151,'1-13'!C:C,"9月")</f>
        <v>0</v>
      </c>
      <c r="N151" s="99">
        <f>SUMIFS('1-13'!L:L,'1-13'!F:F,B151,'1-13'!C:C,"10月")</f>
        <v>0</v>
      </c>
      <c r="O151" s="102">
        <f>SUMIFS('1-13'!L:L,'1-13'!F:F,B151,'1-13'!C:C,"11月")</f>
        <v>0</v>
      </c>
      <c r="P151" s="102">
        <f>SUMIFS('1-13'!L:L,'1-13'!F:F,B151,'1-13'!C:C,"12月")</f>
        <v>0</v>
      </c>
      <c r="Q151" s="100"/>
    </row>
    <row r="152" spans="1:18" s="90" customFormat="1" ht="18" customHeight="1">
      <c r="A152" s="101">
        <v>136</v>
      </c>
      <c r="B152" s="101" t="s">
        <v>356</v>
      </c>
      <c r="C152" s="97">
        <f t="shared" si="5"/>
        <v>0</v>
      </c>
      <c r="D152" s="17"/>
      <c r="E152" s="102">
        <f>SUMIFS('1-13'!L:L,'1-13'!F:F,B152,'1-13'!C:C,"1月")</f>
        <v>0</v>
      </c>
      <c r="F152" s="102">
        <f>SUMIFS('1-13'!L:L,'1-13'!F:F,B152,'1-13'!C:C,"2月")</f>
        <v>0</v>
      </c>
      <c r="G152" s="102">
        <f>SUMIFS('1-13'!L:L,'1-13'!F:F,B152,'1-13'!C:C,"3月")</f>
        <v>0</v>
      </c>
      <c r="H152" s="102">
        <f>SUMIFS('1-13'!L:L,'1-13'!F:F,B152,'1-13'!C:C,"4月")</f>
        <v>0</v>
      </c>
      <c r="I152" s="102">
        <f>SUMIFS('1-13'!L:L,'1-13'!F:F,B152,'1-13'!C:C,"5月")</f>
        <v>0</v>
      </c>
      <c r="J152" s="102">
        <f>SUMIFS('1-13'!L:L,'1-13'!F:F,B152,'1-13'!C:C,"6月")</f>
        <v>0</v>
      </c>
      <c r="K152" s="102">
        <f>SUMIFS('1-13'!L:L,'1-13'!F:F,B152,'1-13'!C:C,"7月")</f>
        <v>0</v>
      </c>
      <c r="L152" s="102">
        <f>SUMIFS('1-13'!L:L,'1-13'!F:F,B152,'1-13'!C:C,"8月")</f>
        <v>0</v>
      </c>
      <c r="M152" s="102">
        <f>SUMIFS('1-13'!L:L,'1-13'!F:F,B152,'1-13'!C:C,"9月")</f>
        <v>0</v>
      </c>
      <c r="N152" s="99">
        <f>SUMIFS('1-13'!L:L,'1-13'!F:F,B152,'1-13'!C:C,"10月")</f>
        <v>0</v>
      </c>
      <c r="O152" s="102">
        <f>SUMIFS('1-13'!L:L,'1-13'!F:F,B152,'1-13'!C:C,"11月")</f>
        <v>0</v>
      </c>
      <c r="P152" s="102">
        <f>SUMIFS('1-13'!L:L,'1-13'!F:F,B152,'1-13'!C:C,"12月")</f>
        <v>0</v>
      </c>
      <c r="Q152" s="100"/>
    </row>
    <row r="153" spans="1:18" s="90" customFormat="1" ht="18" customHeight="1">
      <c r="A153" s="101">
        <v>137</v>
      </c>
      <c r="B153" s="104" t="s">
        <v>334</v>
      </c>
      <c r="C153" s="97">
        <f t="shared" si="5"/>
        <v>0</v>
      </c>
      <c r="D153" s="17"/>
      <c r="E153" s="102">
        <f>SUMIFS('1-13'!L:L,'1-13'!F:F,B153,'1-13'!C:C,"1月")</f>
        <v>0</v>
      </c>
      <c r="F153" s="102">
        <f>SUMIFS('1-13'!L:L,'1-13'!F:F,B153,'1-13'!C:C,"2月")</f>
        <v>0</v>
      </c>
      <c r="G153" s="102">
        <f>SUMIFS('1-13'!L:L,'1-13'!F:F,B153,'1-13'!C:C,"3月")</f>
        <v>0</v>
      </c>
      <c r="H153" s="102">
        <f>SUMIFS('1-13'!L:L,'1-13'!F:F,B153,'1-13'!C:C,"4月")</f>
        <v>0</v>
      </c>
      <c r="I153" s="102">
        <f>SUMIFS('1-13'!L:L,'1-13'!F:F,B153,'1-13'!C:C,"5月")</f>
        <v>0</v>
      </c>
      <c r="J153" s="102">
        <f>SUMIFS('1-13'!L:L,'1-13'!F:F,B153,'1-13'!C:C,"6月")</f>
        <v>0</v>
      </c>
      <c r="K153" s="102">
        <f>SUMIFS('1-13'!L:L,'1-13'!F:F,B153,'1-13'!C:C,"7月")</f>
        <v>0</v>
      </c>
      <c r="L153" s="102">
        <f>SUMIFS('1-13'!L:L,'1-13'!F:F,B153,'1-13'!C:C,"8月")</f>
        <v>0</v>
      </c>
      <c r="M153" s="102">
        <f>SUMIFS('1-13'!L:L,'1-13'!F:F,B153,'1-13'!C:C,"9月")</f>
        <v>0</v>
      </c>
      <c r="N153" s="99">
        <f>SUMIFS('1-13'!L:L,'1-13'!F:F,B153,'1-13'!C:C,"10月")</f>
        <v>0</v>
      </c>
      <c r="O153" s="102">
        <f>SUMIFS('1-13'!L:L,'1-13'!F:F,B153,'1-13'!C:C,"11月")</f>
        <v>0</v>
      </c>
      <c r="P153" s="102">
        <f>SUMIFS('1-13'!L:L,'1-13'!F:F,B153,'1-13'!C:C,"12月")</f>
        <v>0</v>
      </c>
      <c r="Q153" s="100"/>
    </row>
    <row r="154" spans="1:18" s="90" customFormat="1" ht="18" customHeight="1">
      <c r="A154" s="101">
        <v>138</v>
      </c>
      <c r="B154" s="101" t="s">
        <v>55</v>
      </c>
      <c r="C154" s="97">
        <f t="shared" si="5"/>
        <v>0</v>
      </c>
      <c r="D154" s="105" t="s">
        <v>97</v>
      </c>
      <c r="E154" s="102">
        <f>SUMIFS('1-13'!L:L,'1-13'!F:F,B154,'1-13'!C:C,"1月")</f>
        <v>0</v>
      </c>
      <c r="F154" s="102">
        <f>SUMIFS('1-13'!L:L,'1-13'!F:F,B154,'1-13'!C:C,"2月")</f>
        <v>0</v>
      </c>
      <c r="G154" s="102">
        <f>SUMIFS('1-13'!L:L,'1-13'!F:F,B154,'1-13'!C:C,"3月")</f>
        <v>0</v>
      </c>
      <c r="H154" s="102">
        <f>SUMIFS('1-13'!L:L,'1-13'!F:F,B154,'1-13'!C:C,"4月")</f>
        <v>0</v>
      </c>
      <c r="I154" s="102">
        <f>SUMIFS('1-13'!L:L,'1-13'!F:F,B154,'1-13'!C:C,"5月")</f>
        <v>0</v>
      </c>
      <c r="J154" s="102">
        <f>SUMIFS('1-13'!L:L,'1-13'!F:F,B154,'1-13'!C:C,"6月")</f>
        <v>0</v>
      </c>
      <c r="K154" s="102">
        <f>SUMIFS('1-13'!L:L,'1-13'!F:F,B154,'1-13'!C:C,"7月")</f>
        <v>0</v>
      </c>
      <c r="L154" s="102">
        <f>SUMIFS('1-13'!L:L,'1-13'!F:F,B154,'1-13'!C:C,"8月")</f>
        <v>0</v>
      </c>
      <c r="M154" s="102">
        <f>SUMIFS('1-13'!L:L,'1-13'!F:F,B154,'1-13'!C:C,"9月")</f>
        <v>0</v>
      </c>
      <c r="N154" s="99">
        <f>SUMIFS('1-13'!L:L,'1-13'!F:F,B154,'1-13'!C:C,"10月")</f>
        <v>0</v>
      </c>
      <c r="O154" s="102">
        <f>SUMIFS('1-13'!L:L,'1-13'!F:F,B154,'1-13'!C:C,"11月")</f>
        <v>0</v>
      </c>
      <c r="P154" s="102">
        <f>SUMIFS('1-13'!L:L,'1-13'!F:F,B154,'1-13'!C:C,"12月")</f>
        <v>0</v>
      </c>
      <c r="Q154" s="100"/>
    </row>
    <row r="155" spans="1:18" s="90" customFormat="1" ht="18" customHeight="1">
      <c r="A155" s="101">
        <v>139</v>
      </c>
      <c r="B155" s="101" t="s">
        <v>46</v>
      </c>
      <c r="C155" s="97">
        <f t="shared" si="5"/>
        <v>0</v>
      </c>
      <c r="D155" s="105" t="s">
        <v>80</v>
      </c>
      <c r="E155" s="102">
        <f>SUMIFS('1-13'!L:L,'1-13'!F:F,B155,'1-13'!C:C,"1月")</f>
        <v>0</v>
      </c>
      <c r="F155" s="102">
        <f>SUMIFS('1-13'!L:L,'1-13'!F:F,B155,'1-13'!C:C,"2月")</f>
        <v>0</v>
      </c>
      <c r="G155" s="102">
        <f>SUMIFS('1-13'!L:L,'1-13'!F:F,B155,'1-13'!C:C,"3月")</f>
        <v>0</v>
      </c>
      <c r="H155" s="102">
        <f>SUMIFS('1-13'!L:L,'1-13'!F:F,B155,'1-13'!C:C,"4月")</f>
        <v>0</v>
      </c>
      <c r="I155" s="102">
        <f>SUMIFS('1-13'!L:L,'1-13'!F:F,B155,'1-13'!C:C,"5月")</f>
        <v>0</v>
      </c>
      <c r="J155" s="102">
        <f>SUMIFS('1-13'!L:L,'1-13'!F:F,B155,'1-13'!C:C,"6月")</f>
        <v>0</v>
      </c>
      <c r="K155" s="102">
        <f>SUMIFS('1-13'!L:L,'1-13'!F:F,B155,'1-13'!C:C,"7月")</f>
        <v>0</v>
      </c>
      <c r="L155" s="102">
        <f>SUMIFS('1-13'!L:L,'1-13'!F:F,B155,'1-13'!C:C,"8月")</f>
        <v>0</v>
      </c>
      <c r="M155" s="102">
        <f>SUMIFS('1-13'!L:L,'1-13'!F:F,B155,'1-13'!C:C,"9月")</f>
        <v>0</v>
      </c>
      <c r="N155" s="99">
        <f>SUMIFS('1-13'!L:L,'1-13'!F:F,B155,'1-13'!C:C,"10月")</f>
        <v>0</v>
      </c>
      <c r="O155" s="102">
        <f>SUMIFS('1-13'!L:L,'1-13'!F:F,B155,'1-13'!C:C,"11月")</f>
        <v>0</v>
      </c>
      <c r="P155" s="102">
        <f>SUMIFS('1-13'!L:L,'1-13'!F:F,B155,'1-13'!C:C,"12月")</f>
        <v>0</v>
      </c>
      <c r="Q155" s="100"/>
    </row>
    <row r="156" spans="1:18" s="90" customFormat="1" ht="18" customHeight="1">
      <c r="A156" s="101">
        <v>140</v>
      </c>
      <c r="B156" s="104" t="s">
        <v>313</v>
      </c>
      <c r="C156" s="97">
        <f t="shared" si="5"/>
        <v>0</v>
      </c>
      <c r="D156" s="17"/>
      <c r="E156" s="102">
        <f>SUMIFS('1-13'!L:L,'1-13'!F:F,B156,'1-13'!C:C,"1月")</f>
        <v>0</v>
      </c>
      <c r="F156" s="102">
        <f>SUMIFS('1-13'!L:L,'1-13'!F:F,B156,'1-13'!C:C,"2月")</f>
        <v>0</v>
      </c>
      <c r="G156" s="102">
        <f>SUMIFS('1-13'!L:L,'1-13'!F:F,B156,'1-13'!C:C,"3月")</f>
        <v>0</v>
      </c>
      <c r="H156" s="102">
        <f>SUMIFS('1-13'!L:L,'1-13'!F:F,B156,'1-13'!C:C,"4月")</f>
        <v>0</v>
      </c>
      <c r="I156" s="102">
        <f>SUMIFS('1-13'!L:L,'1-13'!F:F,B156,'1-13'!C:C,"5月")</f>
        <v>0</v>
      </c>
      <c r="J156" s="102">
        <f>SUMIFS('1-13'!L:L,'1-13'!F:F,B156,'1-13'!C:C,"6月")</f>
        <v>0</v>
      </c>
      <c r="K156" s="102">
        <f>SUMIFS('1-13'!L:L,'1-13'!F:F,B156,'1-13'!C:C,"7月")</f>
        <v>0</v>
      </c>
      <c r="L156" s="102">
        <f>SUMIFS('1-13'!L:L,'1-13'!F:F,B156,'1-13'!C:C,"8月")</f>
        <v>0</v>
      </c>
      <c r="M156" s="102">
        <f>SUMIFS('1-13'!L:L,'1-13'!F:F,B156,'1-13'!C:C,"9月")</f>
        <v>0</v>
      </c>
      <c r="N156" s="99">
        <f>SUMIFS('1-13'!L:L,'1-13'!F:F,B156,'1-13'!C:C,"10月")</f>
        <v>0</v>
      </c>
      <c r="O156" s="102">
        <f>SUMIFS('1-13'!L:L,'1-13'!F:F,B156,'1-13'!C:C,"11月")</f>
        <v>0</v>
      </c>
      <c r="P156" s="102">
        <f>SUMIFS('1-13'!L:L,'1-13'!F:F,B156,'1-13'!C:C,"12月")</f>
        <v>0</v>
      </c>
      <c r="Q156" s="100"/>
    </row>
    <row r="157" spans="1:18" s="90" customFormat="1" ht="18" customHeight="1">
      <c r="A157" s="101">
        <v>141</v>
      </c>
      <c r="B157" s="101" t="s">
        <v>63</v>
      </c>
      <c r="C157" s="97">
        <f t="shared" si="5"/>
        <v>0</v>
      </c>
      <c r="D157" s="17" t="s">
        <v>109</v>
      </c>
      <c r="E157" s="102">
        <f>SUMIFS('1-13'!L:L,'1-13'!F:F,B157,'1-13'!C:C,"1月")</f>
        <v>0</v>
      </c>
      <c r="F157" s="102">
        <f>SUMIFS('1-13'!L:L,'1-13'!F:F,B157,'1-13'!C:C,"2月")</f>
        <v>0</v>
      </c>
      <c r="G157" s="102">
        <f>SUMIFS('1-13'!L:L,'1-13'!F:F,B157,'1-13'!C:C,"3月")</f>
        <v>0</v>
      </c>
      <c r="H157" s="102">
        <f>SUMIFS('1-13'!L:L,'1-13'!F:F,B157,'1-13'!C:C,"4月")</f>
        <v>0</v>
      </c>
      <c r="I157" s="102">
        <f>SUMIFS('1-13'!L:L,'1-13'!F:F,B157,'1-13'!C:C,"5月")</f>
        <v>0</v>
      </c>
      <c r="J157" s="102">
        <f>SUMIFS('1-13'!L:L,'1-13'!F:F,B157,'1-13'!C:C,"6月")</f>
        <v>0</v>
      </c>
      <c r="K157" s="102">
        <f>SUMIFS('1-13'!L:L,'1-13'!F:F,B157,'1-13'!C:C,"7月")</f>
        <v>0</v>
      </c>
      <c r="L157" s="102">
        <f>SUMIFS('1-13'!L:L,'1-13'!F:F,B157,'1-13'!C:C,"8月")</f>
        <v>0</v>
      </c>
      <c r="M157" s="102">
        <f>SUMIFS('1-13'!L:L,'1-13'!F:F,B157,'1-13'!C:C,"9月")</f>
        <v>0</v>
      </c>
      <c r="N157" s="99">
        <f>SUMIFS('1-13'!L:L,'1-13'!F:F,B157,'1-13'!C:C,"10月")</f>
        <v>0</v>
      </c>
      <c r="O157" s="102">
        <f>SUMIFS('1-13'!L:L,'1-13'!F:F,B157,'1-13'!C:C,"11月")</f>
        <v>0</v>
      </c>
      <c r="P157" s="102">
        <f>SUMIFS('1-13'!L:L,'1-13'!F:F,B157,'1-13'!C:C,"12月")</f>
        <v>0</v>
      </c>
      <c r="Q157" s="108"/>
      <c r="R157" s="83"/>
    </row>
    <row r="158" spans="1:18" s="90" customFormat="1" ht="18" customHeight="1">
      <c r="A158" s="101">
        <v>142</v>
      </c>
      <c r="B158" s="101" t="s">
        <v>372</v>
      </c>
      <c r="C158" s="97">
        <f t="shared" si="5"/>
        <v>0</v>
      </c>
      <c r="D158" s="17"/>
      <c r="E158" s="102">
        <f>SUMIFS('1-13'!L:L,'1-13'!F:F,B158,'1-13'!C:C,"1月")</f>
        <v>0</v>
      </c>
      <c r="F158" s="102">
        <f>SUMIFS('1-13'!L:L,'1-13'!F:F,B158,'1-13'!C:C,"2月")</f>
        <v>0</v>
      </c>
      <c r="G158" s="102">
        <f>SUMIFS('1-13'!L:L,'1-13'!F:F,B158,'1-13'!C:C,"3月")</f>
        <v>0</v>
      </c>
      <c r="H158" s="102">
        <f>SUMIFS('1-13'!L:L,'1-13'!F:F,B158,'1-13'!C:C,"4月")</f>
        <v>0</v>
      </c>
      <c r="I158" s="102">
        <f>SUMIFS('1-13'!L:L,'1-13'!F:F,B158,'1-13'!C:C,"5月")</f>
        <v>0</v>
      </c>
      <c r="J158" s="102">
        <f>SUMIFS('1-13'!L:L,'1-13'!F:F,B158,'1-13'!C:C,"6月")</f>
        <v>0</v>
      </c>
      <c r="K158" s="102">
        <f>SUMIFS('1-13'!L:L,'1-13'!F:F,B158,'1-13'!C:C,"7月")</f>
        <v>0</v>
      </c>
      <c r="L158" s="102">
        <f>SUMIFS('1-13'!L:L,'1-13'!F:F,B158,'1-13'!C:C,"8月")</f>
        <v>0</v>
      </c>
      <c r="M158" s="102">
        <f>SUMIFS('1-13'!L:L,'1-13'!F:F,B158,'1-13'!C:C,"9月")</f>
        <v>0</v>
      </c>
      <c r="N158" s="99">
        <f>SUMIFS('1-13'!L:L,'1-13'!F:F,B158,'1-13'!C:C,"10月")</f>
        <v>0</v>
      </c>
      <c r="O158" s="102">
        <f>SUMIFS('1-13'!L:L,'1-13'!F:F,B158,'1-13'!C:C,"11月")</f>
        <v>0</v>
      </c>
      <c r="P158" s="102">
        <f>SUMIFS('1-13'!L:L,'1-13'!F:F,B158,'1-13'!C:C,"12月")</f>
        <v>0</v>
      </c>
      <c r="Q158" s="100"/>
    </row>
    <row r="159" spans="1:18" s="90" customFormat="1" ht="18" customHeight="1">
      <c r="A159" s="101">
        <v>143</v>
      </c>
      <c r="B159" s="104" t="s">
        <v>301</v>
      </c>
      <c r="C159" s="97">
        <f t="shared" si="5"/>
        <v>0</v>
      </c>
      <c r="D159" s="17"/>
      <c r="E159" s="102">
        <f>SUMIFS('1-13'!L:L,'1-13'!F:F,B159,'1-13'!C:C,"1月")</f>
        <v>0</v>
      </c>
      <c r="F159" s="102">
        <f>SUMIFS('1-13'!L:L,'1-13'!F:F,B159,'1-13'!C:C,"2月")</f>
        <v>0</v>
      </c>
      <c r="G159" s="102">
        <f>SUMIFS('1-13'!L:L,'1-13'!F:F,B159,'1-13'!C:C,"3月")</f>
        <v>0</v>
      </c>
      <c r="H159" s="102">
        <f>SUMIFS('1-13'!L:L,'1-13'!F:F,B159,'1-13'!C:C,"4月")</f>
        <v>0</v>
      </c>
      <c r="I159" s="102">
        <f>SUMIFS('1-13'!L:L,'1-13'!F:F,B159,'1-13'!C:C,"5月")</f>
        <v>0</v>
      </c>
      <c r="J159" s="102">
        <f>SUMIFS('1-13'!L:L,'1-13'!F:F,B159,'1-13'!C:C,"6月")</f>
        <v>0</v>
      </c>
      <c r="K159" s="102">
        <f>SUMIFS('1-13'!L:L,'1-13'!F:F,B159,'1-13'!C:C,"7月")</f>
        <v>0</v>
      </c>
      <c r="L159" s="102">
        <f>SUMIFS('1-13'!L:L,'1-13'!F:F,B159,'1-13'!C:C,"8月")</f>
        <v>0</v>
      </c>
      <c r="M159" s="102">
        <f>SUMIFS('1-13'!L:L,'1-13'!F:F,B159,'1-13'!C:C,"9月")</f>
        <v>0</v>
      </c>
      <c r="N159" s="99">
        <f>SUMIFS('1-13'!L:L,'1-13'!F:F,B159,'1-13'!C:C,"10月")</f>
        <v>0</v>
      </c>
      <c r="O159" s="102">
        <f>SUMIFS('1-13'!L:L,'1-13'!F:F,B159,'1-13'!C:C,"11月")</f>
        <v>0</v>
      </c>
      <c r="P159" s="102">
        <f>SUMIFS('1-13'!L:L,'1-13'!F:F,B159,'1-13'!C:C,"12月")</f>
        <v>0</v>
      </c>
      <c r="Q159" s="100"/>
    </row>
    <row r="160" spans="1:18" s="90" customFormat="1" ht="18" customHeight="1">
      <c r="A160" s="101">
        <v>144</v>
      </c>
      <c r="B160" s="101" t="s">
        <v>335</v>
      </c>
      <c r="C160" s="97">
        <f t="shared" si="5"/>
        <v>0</v>
      </c>
      <c r="D160" s="17"/>
      <c r="E160" s="102">
        <f>SUMIFS('1-13'!L:L,'1-13'!F:F,B160,'1-13'!C:C,"1月")</f>
        <v>0</v>
      </c>
      <c r="F160" s="102">
        <f>SUMIFS('1-13'!L:L,'1-13'!F:F,B160,'1-13'!C:C,"2月")</f>
        <v>0</v>
      </c>
      <c r="G160" s="102">
        <f>SUMIFS('1-13'!L:L,'1-13'!F:F,B160,'1-13'!C:C,"3月")</f>
        <v>0</v>
      </c>
      <c r="H160" s="102">
        <f>SUMIFS('1-13'!L:L,'1-13'!F:F,B160,'1-13'!C:C,"4月")</f>
        <v>0</v>
      </c>
      <c r="I160" s="102">
        <f>SUMIFS('1-13'!L:L,'1-13'!F:F,B160,'1-13'!C:C,"5月")</f>
        <v>0</v>
      </c>
      <c r="J160" s="102">
        <f>SUMIFS('1-13'!L:L,'1-13'!F:F,B160,'1-13'!C:C,"6月")</f>
        <v>0</v>
      </c>
      <c r="K160" s="102">
        <f>SUMIFS('1-13'!L:L,'1-13'!F:F,B160,'1-13'!C:C,"7月")</f>
        <v>0</v>
      </c>
      <c r="L160" s="102">
        <f>SUMIFS('1-13'!L:L,'1-13'!F:F,B160,'1-13'!C:C,"8月")</f>
        <v>0</v>
      </c>
      <c r="M160" s="102">
        <f>SUMIFS('1-13'!L:L,'1-13'!F:F,B160,'1-13'!C:C,"9月")</f>
        <v>0</v>
      </c>
      <c r="N160" s="99">
        <f>SUMIFS('1-13'!L:L,'1-13'!F:F,B160,'1-13'!C:C,"10月")</f>
        <v>0</v>
      </c>
      <c r="O160" s="102">
        <f>SUMIFS('1-13'!L:L,'1-13'!F:F,B160,'1-13'!C:C,"11月")</f>
        <v>0</v>
      </c>
      <c r="P160" s="102">
        <f>SUMIFS('1-13'!L:L,'1-13'!F:F,B160,'1-13'!C:C,"12月")</f>
        <v>0</v>
      </c>
      <c r="Q160" s="100"/>
    </row>
    <row r="161" spans="1:18" s="90" customFormat="1" ht="18" customHeight="1">
      <c r="A161" s="101">
        <v>145</v>
      </c>
      <c r="B161" s="101" t="s">
        <v>138</v>
      </c>
      <c r="C161" s="97">
        <f t="shared" si="5"/>
        <v>0</v>
      </c>
      <c r="D161" s="17" t="s">
        <v>106</v>
      </c>
      <c r="E161" s="102">
        <f>SUMIFS('1-13'!L:L,'1-13'!F:F,B161,'1-13'!C:C,"1月")</f>
        <v>0</v>
      </c>
      <c r="F161" s="102">
        <f>SUMIFS('1-13'!L:L,'1-13'!F:F,B161,'1-13'!C:C,"2月")</f>
        <v>0</v>
      </c>
      <c r="G161" s="102">
        <f>SUMIFS('1-13'!L:L,'1-13'!F:F,B161,'1-13'!C:C,"3月")</f>
        <v>0</v>
      </c>
      <c r="H161" s="102">
        <f>SUMIFS('1-13'!L:L,'1-13'!F:F,B161,'1-13'!C:C,"4月")</f>
        <v>0</v>
      </c>
      <c r="I161" s="102">
        <f>SUMIFS('1-13'!L:L,'1-13'!F:F,B161,'1-13'!C:C,"5月")</f>
        <v>0</v>
      </c>
      <c r="J161" s="102">
        <f>SUMIFS('1-13'!L:L,'1-13'!F:F,B161,'1-13'!C:C,"6月")</f>
        <v>0</v>
      </c>
      <c r="K161" s="102">
        <f>SUMIFS('1-13'!L:L,'1-13'!F:F,B161,'1-13'!C:C,"7月")</f>
        <v>0</v>
      </c>
      <c r="L161" s="102">
        <f>SUMIFS('1-13'!L:L,'1-13'!F:F,B161,'1-13'!C:C,"8月")</f>
        <v>0</v>
      </c>
      <c r="M161" s="102">
        <f>SUMIFS('1-13'!L:L,'1-13'!F:F,B161,'1-13'!C:C,"9月")</f>
        <v>0</v>
      </c>
      <c r="N161" s="99">
        <f>SUMIFS('1-13'!L:L,'1-13'!F:F,B161,'1-13'!C:C,"10月")</f>
        <v>0</v>
      </c>
      <c r="O161" s="102">
        <f>SUMIFS('1-13'!L:L,'1-13'!F:F,B161,'1-13'!C:C,"11月")</f>
        <v>0</v>
      </c>
      <c r="P161" s="102">
        <f>SUMIFS('1-13'!L:L,'1-13'!F:F,B161,'1-13'!C:C,"12月")</f>
        <v>0</v>
      </c>
      <c r="Q161" s="100"/>
    </row>
    <row r="162" spans="1:18" s="90" customFormat="1" ht="18" customHeight="1">
      <c r="A162" s="101">
        <v>146</v>
      </c>
      <c r="B162" s="104" t="s">
        <v>329</v>
      </c>
      <c r="C162" s="97">
        <f t="shared" si="5"/>
        <v>0</v>
      </c>
      <c r="D162" s="17"/>
      <c r="E162" s="102">
        <f>SUMIFS('1-13'!L:L,'1-13'!F:F,B162,'1-13'!C:C,"1月")</f>
        <v>0</v>
      </c>
      <c r="F162" s="102">
        <f>SUMIFS('1-13'!L:L,'1-13'!F:F,B162,'1-13'!C:C,"2月")</f>
        <v>0</v>
      </c>
      <c r="G162" s="102">
        <f>SUMIFS('1-13'!L:L,'1-13'!F:F,B162,'1-13'!C:C,"3月")</f>
        <v>0</v>
      </c>
      <c r="H162" s="102">
        <f>SUMIFS('1-13'!L:L,'1-13'!F:F,B162,'1-13'!C:C,"4月")</f>
        <v>0</v>
      </c>
      <c r="I162" s="102">
        <f>SUMIFS('1-13'!L:L,'1-13'!F:F,B162,'1-13'!C:C,"5月")</f>
        <v>0</v>
      </c>
      <c r="J162" s="102">
        <f>SUMIFS('1-13'!L:L,'1-13'!F:F,B162,'1-13'!C:C,"6月")</f>
        <v>0</v>
      </c>
      <c r="K162" s="102">
        <f>SUMIFS('1-13'!L:L,'1-13'!F:F,B162,'1-13'!C:C,"7月")</f>
        <v>0</v>
      </c>
      <c r="L162" s="102">
        <f>SUMIFS('1-13'!L:L,'1-13'!F:F,B162,'1-13'!C:C,"8月")</f>
        <v>0</v>
      </c>
      <c r="M162" s="102">
        <f>SUMIFS('1-13'!L:L,'1-13'!F:F,B162,'1-13'!C:C,"9月")</f>
        <v>0</v>
      </c>
      <c r="N162" s="99">
        <f>SUMIFS('1-13'!L:L,'1-13'!F:F,B162,'1-13'!C:C,"10月")</f>
        <v>0</v>
      </c>
      <c r="O162" s="102">
        <f>SUMIFS('1-13'!L:L,'1-13'!F:F,B162,'1-13'!C:C,"11月")</f>
        <v>0</v>
      </c>
      <c r="P162" s="102">
        <f>SUMIFS('1-13'!L:L,'1-13'!F:F,B162,'1-13'!C:C,"12月")</f>
        <v>0</v>
      </c>
      <c r="Q162" s="100"/>
    </row>
    <row r="163" spans="1:18" s="90" customFormat="1" ht="18" customHeight="1">
      <c r="A163" s="101">
        <v>148</v>
      </c>
      <c r="B163" s="103" t="s">
        <v>295</v>
      </c>
      <c r="C163" s="97">
        <f t="shared" si="5"/>
        <v>0</v>
      </c>
      <c r="D163" s="105" t="s">
        <v>294</v>
      </c>
      <c r="E163" s="102">
        <f>SUMIFS('1-13'!L:L,'1-13'!F:F,B163,'1-13'!C:C,"1月")</f>
        <v>0</v>
      </c>
      <c r="F163" s="102">
        <f>SUMIFS('1-13'!L:L,'1-13'!F:F,B163,'1-13'!C:C,"2月")</f>
        <v>0</v>
      </c>
      <c r="G163" s="102">
        <f>SUMIFS('1-13'!L:L,'1-13'!F:F,B163,'1-13'!C:C,"3月")</f>
        <v>0</v>
      </c>
      <c r="H163" s="102">
        <f>SUMIFS('1-13'!L:L,'1-13'!F:F,B163,'1-13'!C:C,"4月")</f>
        <v>0</v>
      </c>
      <c r="I163" s="102">
        <f>SUMIFS('1-13'!L:L,'1-13'!F:F,B163,'1-13'!C:C,"5月")</f>
        <v>0</v>
      </c>
      <c r="J163" s="102">
        <f>SUMIFS('1-13'!L:L,'1-13'!F:F,B163,'1-13'!C:C,"6月")</f>
        <v>0</v>
      </c>
      <c r="K163" s="102">
        <f>SUMIFS('1-13'!L:L,'1-13'!F:F,B163,'1-13'!C:C,"7月")</f>
        <v>0</v>
      </c>
      <c r="L163" s="102">
        <f>SUMIFS('1-13'!L:L,'1-13'!F:F,B163,'1-13'!C:C,"8月")</f>
        <v>0</v>
      </c>
      <c r="M163" s="102">
        <f>SUMIFS('1-13'!L:L,'1-13'!F:F,B163,'1-13'!C:C,"9月")</f>
        <v>0</v>
      </c>
      <c r="N163" s="99">
        <f>SUMIFS('1-13'!L:L,'1-13'!F:F,B163,'1-13'!C:C,"10月")</f>
        <v>0</v>
      </c>
      <c r="O163" s="102">
        <f>SUMIFS('1-13'!L:L,'1-13'!F:F,B163,'1-13'!C:C,"11月")</f>
        <v>0</v>
      </c>
      <c r="P163" s="102">
        <f>SUMIFS('1-13'!L:L,'1-13'!F:F,B163,'1-13'!C:C,"12月")</f>
        <v>0</v>
      </c>
      <c r="Q163" s="100"/>
    </row>
    <row r="164" spans="1:18" s="90" customFormat="1" ht="18" customHeight="1">
      <c r="A164" s="101">
        <v>149</v>
      </c>
      <c r="B164" s="101" t="s">
        <v>358</v>
      </c>
      <c r="C164" s="97">
        <f t="shared" si="5"/>
        <v>0</v>
      </c>
      <c r="D164" s="17"/>
      <c r="E164" s="102">
        <f>SUMIFS('1-13'!L:L,'1-13'!F:F,B164,'1-13'!C:C,"1月")</f>
        <v>0</v>
      </c>
      <c r="F164" s="102">
        <f>SUMIFS('1-13'!L:L,'1-13'!F:F,B164,'1-13'!C:C,"2月")</f>
        <v>0</v>
      </c>
      <c r="G164" s="102">
        <f>SUMIFS('1-13'!L:L,'1-13'!F:F,B164,'1-13'!C:C,"3月")</f>
        <v>0</v>
      </c>
      <c r="H164" s="102">
        <f>SUMIFS('1-13'!L:L,'1-13'!F:F,B164,'1-13'!C:C,"4月")</f>
        <v>0</v>
      </c>
      <c r="I164" s="102">
        <f>SUMIFS('1-13'!L:L,'1-13'!F:F,B164,'1-13'!C:C,"5月")</f>
        <v>0</v>
      </c>
      <c r="J164" s="102">
        <f>SUMIFS('1-13'!L:L,'1-13'!F:F,B164,'1-13'!C:C,"6月")</f>
        <v>0</v>
      </c>
      <c r="K164" s="102">
        <f>SUMIFS('1-13'!L:L,'1-13'!F:F,B164,'1-13'!C:C,"7月")</f>
        <v>0</v>
      </c>
      <c r="L164" s="102">
        <f>SUMIFS('1-13'!L:L,'1-13'!F:F,B164,'1-13'!C:C,"8月")</f>
        <v>0</v>
      </c>
      <c r="M164" s="102">
        <f>SUMIFS('1-13'!L:L,'1-13'!F:F,B164,'1-13'!C:C,"9月")</f>
        <v>0</v>
      </c>
      <c r="N164" s="99">
        <f>SUMIFS('1-13'!L:L,'1-13'!F:F,B164,'1-13'!C:C,"10月")</f>
        <v>0</v>
      </c>
      <c r="O164" s="102">
        <f>SUMIFS('1-13'!L:L,'1-13'!F:F,B164,'1-13'!C:C,"11月")</f>
        <v>0</v>
      </c>
      <c r="P164" s="102">
        <f>SUMIFS('1-13'!L:L,'1-13'!F:F,B164,'1-13'!C:C,"12月")</f>
        <v>0</v>
      </c>
      <c r="Q164" s="100"/>
    </row>
    <row r="165" spans="1:18" s="90" customFormat="1" ht="18" customHeight="1">
      <c r="A165" s="101">
        <v>150</v>
      </c>
      <c r="B165" s="101" t="s">
        <v>166</v>
      </c>
      <c r="C165" s="97">
        <f t="shared" ref="C165:C183" si="6">SUM(E165:P165)</f>
        <v>0</v>
      </c>
      <c r="D165" s="105"/>
      <c r="E165" s="102">
        <f>SUMIFS('1-13'!L:L,'1-13'!F:F,B165,'1-13'!C:C,"1月")</f>
        <v>0</v>
      </c>
      <c r="F165" s="102">
        <f>SUMIFS('1-13'!L:L,'1-13'!F:F,B165,'1-13'!C:C,"2月")</f>
        <v>0</v>
      </c>
      <c r="G165" s="102">
        <f>SUMIFS('1-13'!L:L,'1-13'!F:F,B165,'1-13'!C:C,"3月")</f>
        <v>0</v>
      </c>
      <c r="H165" s="102">
        <f>SUMIFS('1-13'!L:L,'1-13'!F:F,B165,'1-13'!C:C,"4月")</f>
        <v>0</v>
      </c>
      <c r="I165" s="102">
        <f>SUMIFS('1-13'!L:L,'1-13'!F:F,B165,'1-13'!C:C,"5月")</f>
        <v>0</v>
      </c>
      <c r="J165" s="102">
        <f>SUMIFS('1-13'!L:L,'1-13'!F:F,B165,'1-13'!C:C,"6月")</f>
        <v>0</v>
      </c>
      <c r="K165" s="102">
        <f>SUMIFS('1-13'!L:L,'1-13'!F:F,B165,'1-13'!C:C,"7月")</f>
        <v>0</v>
      </c>
      <c r="L165" s="102">
        <f>SUMIFS('1-13'!L:L,'1-13'!F:F,B165,'1-13'!C:C,"8月")</f>
        <v>0</v>
      </c>
      <c r="M165" s="102">
        <f>SUMIFS('1-13'!L:L,'1-13'!F:F,B165,'1-13'!C:C,"9月")</f>
        <v>0</v>
      </c>
      <c r="N165" s="99">
        <f>SUMIFS('1-13'!L:L,'1-13'!F:F,B165,'1-13'!C:C,"10月")</f>
        <v>0</v>
      </c>
      <c r="O165" s="102">
        <f>SUMIFS('1-13'!L:L,'1-13'!F:F,B165,'1-13'!C:C,"11月")</f>
        <v>0</v>
      </c>
      <c r="P165" s="102">
        <f>SUMIFS('1-13'!L:L,'1-13'!F:F,B165,'1-13'!C:C,"12月")</f>
        <v>0</v>
      </c>
      <c r="Q165" s="108"/>
      <c r="R165" s="83"/>
    </row>
    <row r="166" spans="1:18" s="90" customFormat="1" ht="18" customHeight="1">
      <c r="A166" s="101">
        <v>151</v>
      </c>
      <c r="B166" s="101" t="s">
        <v>349</v>
      </c>
      <c r="C166" s="97">
        <f t="shared" si="6"/>
        <v>0</v>
      </c>
      <c r="D166" s="17"/>
      <c r="E166" s="102">
        <f>SUMIFS('1-13'!L:L,'1-13'!F:F,B166,'1-13'!C:C,"1月")</f>
        <v>0</v>
      </c>
      <c r="F166" s="102">
        <f>SUMIFS('1-13'!L:L,'1-13'!F:F,B166,'1-13'!C:C,"2月")</f>
        <v>0</v>
      </c>
      <c r="G166" s="102">
        <f>SUMIFS('1-13'!L:L,'1-13'!F:F,B166,'1-13'!C:C,"3月")</f>
        <v>0</v>
      </c>
      <c r="H166" s="102">
        <f>SUMIFS('1-13'!L:L,'1-13'!F:F,B166,'1-13'!C:C,"4月")</f>
        <v>0</v>
      </c>
      <c r="I166" s="102">
        <f>SUMIFS('1-13'!L:L,'1-13'!F:F,B166,'1-13'!C:C,"5月")</f>
        <v>0</v>
      </c>
      <c r="J166" s="102">
        <f>SUMIFS('1-13'!L:L,'1-13'!F:F,B166,'1-13'!C:C,"6月")</f>
        <v>0</v>
      </c>
      <c r="K166" s="102">
        <f>SUMIFS('1-13'!L:L,'1-13'!F:F,B166,'1-13'!C:C,"7月")</f>
        <v>0</v>
      </c>
      <c r="L166" s="102">
        <f>SUMIFS('1-13'!L:L,'1-13'!F:F,B166,'1-13'!C:C,"8月")</f>
        <v>0</v>
      </c>
      <c r="M166" s="102">
        <f>SUMIFS('1-13'!L:L,'1-13'!F:F,B166,'1-13'!C:C,"9月")</f>
        <v>0</v>
      </c>
      <c r="N166" s="99">
        <f>SUMIFS('1-13'!L:L,'1-13'!F:F,B166,'1-13'!C:C,"10月")</f>
        <v>0</v>
      </c>
      <c r="O166" s="102">
        <f>SUMIFS('1-13'!L:L,'1-13'!F:F,B166,'1-13'!C:C,"11月")</f>
        <v>0</v>
      </c>
      <c r="P166" s="102">
        <f>SUMIFS('1-13'!L:L,'1-13'!F:F,B166,'1-13'!C:C,"12月")</f>
        <v>0</v>
      </c>
      <c r="Q166" s="100"/>
    </row>
    <row r="167" spans="1:18" s="90" customFormat="1" ht="18" customHeight="1">
      <c r="A167" s="101">
        <v>152</v>
      </c>
      <c r="B167" s="101" t="s">
        <v>274</v>
      </c>
      <c r="C167" s="97">
        <f t="shared" si="6"/>
        <v>0</v>
      </c>
      <c r="D167" s="17" t="s">
        <v>351</v>
      </c>
      <c r="E167" s="102">
        <f>SUMIFS('1-13'!L:L,'1-13'!F:F,B167,'1-13'!C:C,"1月")</f>
        <v>0</v>
      </c>
      <c r="F167" s="102">
        <f>SUMIFS('1-13'!L:L,'1-13'!F:F,B167,'1-13'!C:C,"2月")</f>
        <v>0</v>
      </c>
      <c r="G167" s="102">
        <f>SUMIFS('1-13'!L:L,'1-13'!F:F,B167,'1-13'!C:C,"3月")</f>
        <v>0</v>
      </c>
      <c r="H167" s="102">
        <f>SUMIFS('1-13'!L:L,'1-13'!F:F,B167,'1-13'!C:C,"4月")</f>
        <v>0</v>
      </c>
      <c r="I167" s="102">
        <f>SUMIFS('1-13'!L:L,'1-13'!F:F,B167,'1-13'!C:C,"5月")</f>
        <v>0</v>
      </c>
      <c r="J167" s="102">
        <f>SUMIFS('1-13'!L:L,'1-13'!F:F,B167,'1-13'!C:C,"6月")</f>
        <v>0</v>
      </c>
      <c r="K167" s="102">
        <f>SUMIFS('1-13'!L:L,'1-13'!F:F,B167,'1-13'!C:C,"7月")</f>
        <v>0</v>
      </c>
      <c r="L167" s="102">
        <f>SUMIFS('1-13'!L:L,'1-13'!F:F,B167,'1-13'!C:C,"8月")</f>
        <v>0</v>
      </c>
      <c r="M167" s="102">
        <f>SUMIFS('1-13'!L:L,'1-13'!F:F,B167,'1-13'!C:C,"9月")</f>
        <v>0</v>
      </c>
      <c r="N167" s="99">
        <f>SUMIFS('1-13'!L:L,'1-13'!F:F,B167,'1-13'!C:C,"10月")</f>
        <v>0</v>
      </c>
      <c r="O167" s="102">
        <f>SUMIFS('1-13'!L:L,'1-13'!F:F,B167,'1-13'!C:C,"11月")</f>
        <v>0</v>
      </c>
      <c r="P167" s="102">
        <f>SUMIFS('1-13'!L:L,'1-13'!F:F,B167,'1-13'!C:C,"12月")</f>
        <v>0</v>
      </c>
      <c r="Q167" s="100"/>
    </row>
    <row r="168" spans="1:18" s="90" customFormat="1" ht="18" customHeight="1">
      <c r="A168" s="101">
        <v>153</v>
      </c>
      <c r="B168" s="101" t="s">
        <v>337</v>
      </c>
      <c r="C168" s="97">
        <f t="shared" si="6"/>
        <v>0</v>
      </c>
      <c r="D168" s="17"/>
      <c r="E168" s="102">
        <f>SUMIFS('1-13'!L:L,'1-13'!F:F,B168,'1-13'!C:C,"1月")</f>
        <v>0</v>
      </c>
      <c r="F168" s="102">
        <f>SUMIFS('1-13'!L:L,'1-13'!F:F,B168,'1-13'!C:C,"2月")</f>
        <v>0</v>
      </c>
      <c r="G168" s="102">
        <f>SUMIFS('1-13'!L:L,'1-13'!F:F,B168,'1-13'!C:C,"3月")</f>
        <v>0</v>
      </c>
      <c r="H168" s="102">
        <f>SUMIFS('1-13'!L:L,'1-13'!F:F,B168,'1-13'!C:C,"4月")</f>
        <v>0</v>
      </c>
      <c r="I168" s="102">
        <f>SUMIFS('1-13'!L:L,'1-13'!F:F,B168,'1-13'!C:C,"5月")</f>
        <v>0</v>
      </c>
      <c r="J168" s="102">
        <f>SUMIFS('1-13'!L:L,'1-13'!F:F,B168,'1-13'!C:C,"6月")</f>
        <v>0</v>
      </c>
      <c r="K168" s="102">
        <f>SUMIFS('1-13'!L:L,'1-13'!F:F,B168,'1-13'!C:C,"7月")</f>
        <v>0</v>
      </c>
      <c r="L168" s="102">
        <f>SUMIFS('1-13'!L:L,'1-13'!F:F,B168,'1-13'!C:C,"8月")</f>
        <v>0</v>
      </c>
      <c r="M168" s="102">
        <f>SUMIFS('1-13'!L:L,'1-13'!F:F,B168,'1-13'!C:C,"9月")</f>
        <v>0</v>
      </c>
      <c r="N168" s="99">
        <f>SUMIFS('1-13'!L:L,'1-13'!F:F,B168,'1-13'!C:C,"10月")</f>
        <v>0</v>
      </c>
      <c r="O168" s="102">
        <f>SUMIFS('1-13'!L:L,'1-13'!F:F,B168,'1-13'!C:C,"11月")</f>
        <v>0</v>
      </c>
      <c r="P168" s="102">
        <f>SUMIFS('1-13'!L:L,'1-13'!F:F,B168,'1-13'!C:C,"12月")</f>
        <v>0</v>
      </c>
      <c r="Q168" s="100"/>
    </row>
    <row r="169" spans="1:18" s="90" customFormat="1" ht="18" customHeight="1">
      <c r="A169" s="101">
        <v>154</v>
      </c>
      <c r="B169" s="101" t="s">
        <v>149</v>
      </c>
      <c r="C169" s="97">
        <f t="shared" si="6"/>
        <v>0</v>
      </c>
      <c r="D169" s="105" t="s">
        <v>150</v>
      </c>
      <c r="E169" s="102">
        <f>SUMIFS('1-13'!L:L,'1-13'!F:F,B169,'1-13'!C:C,"1月")</f>
        <v>0</v>
      </c>
      <c r="F169" s="102">
        <f>SUMIFS('1-13'!L:L,'1-13'!F:F,B169,'1-13'!C:C,"2月")</f>
        <v>0</v>
      </c>
      <c r="G169" s="102">
        <f>SUMIFS('1-13'!L:L,'1-13'!F:F,B169,'1-13'!C:C,"3月")</f>
        <v>0</v>
      </c>
      <c r="H169" s="102">
        <f>SUMIFS('1-13'!L:L,'1-13'!F:F,B169,'1-13'!C:C,"4月")</f>
        <v>0</v>
      </c>
      <c r="I169" s="102">
        <f>SUMIFS('1-13'!L:L,'1-13'!F:F,B169,'1-13'!C:C,"5月")</f>
        <v>0</v>
      </c>
      <c r="J169" s="102">
        <f>SUMIFS('1-13'!L:L,'1-13'!F:F,B169,'1-13'!C:C,"6月")</f>
        <v>0</v>
      </c>
      <c r="K169" s="102">
        <f>SUMIFS('1-13'!L:L,'1-13'!F:F,B169,'1-13'!C:C,"7月")</f>
        <v>0</v>
      </c>
      <c r="L169" s="102">
        <f>SUMIFS('1-13'!L:L,'1-13'!F:F,B169,'1-13'!C:C,"8月")</f>
        <v>0</v>
      </c>
      <c r="M169" s="102">
        <f>SUMIFS('1-13'!L:L,'1-13'!F:F,B169,'1-13'!C:C,"9月")</f>
        <v>0</v>
      </c>
      <c r="N169" s="99">
        <f>SUMIFS('1-13'!L:L,'1-13'!F:F,B169,'1-13'!C:C,"10月")</f>
        <v>0</v>
      </c>
      <c r="O169" s="102">
        <f>SUMIFS('1-13'!L:L,'1-13'!F:F,B169,'1-13'!C:C,"11月")</f>
        <v>0</v>
      </c>
      <c r="P169" s="102">
        <f>SUMIFS('1-13'!L:L,'1-13'!F:F,B169,'1-13'!C:C,"12月")</f>
        <v>0</v>
      </c>
      <c r="Q169" s="108"/>
      <c r="R169" s="83"/>
    </row>
    <row r="170" spans="1:18" s="90" customFormat="1" ht="18" customHeight="1">
      <c r="A170" s="101">
        <v>155</v>
      </c>
      <c r="B170" s="101" t="s">
        <v>130</v>
      </c>
      <c r="C170" s="97">
        <f t="shared" si="6"/>
        <v>0</v>
      </c>
      <c r="D170" s="17" t="s">
        <v>111</v>
      </c>
      <c r="E170" s="102">
        <f>SUMIFS('1-13'!L:L,'1-13'!F:F,B170,'1-13'!C:C,"1月")</f>
        <v>0</v>
      </c>
      <c r="F170" s="102">
        <f>SUMIFS('1-13'!L:L,'1-13'!F:F,B170,'1-13'!C:C,"2月")</f>
        <v>0</v>
      </c>
      <c r="G170" s="102">
        <f>SUMIFS('1-13'!L:L,'1-13'!F:F,B170,'1-13'!C:C,"3月")</f>
        <v>0</v>
      </c>
      <c r="H170" s="102">
        <f>SUMIFS('1-13'!L:L,'1-13'!F:F,B170,'1-13'!C:C,"4月")</f>
        <v>0</v>
      </c>
      <c r="I170" s="102">
        <f>SUMIFS('1-13'!L:L,'1-13'!F:F,B170,'1-13'!C:C,"5月")</f>
        <v>0</v>
      </c>
      <c r="J170" s="102">
        <f>SUMIFS('1-13'!L:L,'1-13'!F:F,B170,'1-13'!C:C,"6月")</f>
        <v>0</v>
      </c>
      <c r="K170" s="102">
        <f>SUMIFS('1-13'!L:L,'1-13'!F:F,B170,'1-13'!C:C,"7月")</f>
        <v>0</v>
      </c>
      <c r="L170" s="102">
        <f>SUMIFS('1-13'!L:L,'1-13'!F:F,B170,'1-13'!C:C,"8月")</f>
        <v>0</v>
      </c>
      <c r="M170" s="102">
        <f>SUMIFS('1-13'!L:L,'1-13'!F:F,B170,'1-13'!C:C,"9月")</f>
        <v>0</v>
      </c>
      <c r="N170" s="99">
        <f>SUMIFS('1-13'!L:L,'1-13'!F:F,B170,'1-13'!C:C,"10月")</f>
        <v>0</v>
      </c>
      <c r="O170" s="102">
        <f>SUMIFS('1-13'!L:L,'1-13'!F:F,B170,'1-13'!C:C,"11月")</f>
        <v>0</v>
      </c>
      <c r="P170" s="102">
        <f>SUMIFS('1-13'!L:L,'1-13'!F:F,B170,'1-13'!C:C,"12月")</f>
        <v>0</v>
      </c>
      <c r="Q170" s="100"/>
    </row>
    <row r="171" spans="1:18" s="90" customFormat="1" ht="18" customHeight="1">
      <c r="A171" s="101">
        <v>156</v>
      </c>
      <c r="B171" s="104" t="s">
        <v>336</v>
      </c>
      <c r="C171" s="97">
        <f t="shared" si="6"/>
        <v>0</v>
      </c>
      <c r="D171" s="105" t="s">
        <v>152</v>
      </c>
      <c r="E171" s="102">
        <f>SUMIFS('1-13'!L:L,'1-13'!F:F,B171,'1-13'!C:C,"1月")</f>
        <v>0</v>
      </c>
      <c r="F171" s="102">
        <f>SUMIFS('1-13'!L:L,'1-13'!F:F,B171,'1-13'!C:C,"2月")</f>
        <v>0</v>
      </c>
      <c r="G171" s="102">
        <f>SUMIFS('1-13'!L:L,'1-13'!F:F,B171,'1-13'!C:C,"3月")</f>
        <v>0</v>
      </c>
      <c r="H171" s="102">
        <f>SUMIFS('1-13'!L:L,'1-13'!F:F,B171,'1-13'!C:C,"4月")</f>
        <v>0</v>
      </c>
      <c r="I171" s="102">
        <f>SUMIFS('1-13'!L:L,'1-13'!F:F,B171,'1-13'!C:C,"5月")</f>
        <v>0</v>
      </c>
      <c r="J171" s="102">
        <f>SUMIFS('1-13'!L:L,'1-13'!F:F,B171,'1-13'!C:C,"6月")</f>
        <v>0</v>
      </c>
      <c r="K171" s="102">
        <f>SUMIFS('1-13'!L:L,'1-13'!F:F,B171,'1-13'!C:C,"7月")</f>
        <v>0</v>
      </c>
      <c r="L171" s="102">
        <f>SUMIFS('1-13'!L:L,'1-13'!F:F,B171,'1-13'!C:C,"8月")</f>
        <v>0</v>
      </c>
      <c r="M171" s="102">
        <f>SUMIFS('1-13'!L:L,'1-13'!F:F,B171,'1-13'!C:C,"9月")</f>
        <v>0</v>
      </c>
      <c r="N171" s="99">
        <f>SUMIFS('1-13'!L:L,'1-13'!F:F,B171,'1-13'!C:C,"10月")</f>
        <v>0</v>
      </c>
      <c r="O171" s="102">
        <f>SUMIFS('1-13'!L:L,'1-13'!F:F,B171,'1-13'!C:C,"11月")</f>
        <v>0</v>
      </c>
      <c r="P171" s="102">
        <f>SUMIFS('1-13'!L:L,'1-13'!F:F,B171,'1-13'!C:C,"12月")</f>
        <v>0</v>
      </c>
      <c r="Q171" s="100"/>
    </row>
    <row r="172" spans="1:18" s="90" customFormat="1" ht="18" customHeight="1">
      <c r="A172" s="101">
        <v>157</v>
      </c>
      <c r="B172" s="101" t="s">
        <v>143</v>
      </c>
      <c r="C172" s="97">
        <f t="shared" si="6"/>
        <v>0</v>
      </c>
      <c r="D172" s="17" t="s">
        <v>144</v>
      </c>
      <c r="E172" s="102">
        <f>SUMIFS('1-13'!L:L,'1-13'!F:F,B172,'1-13'!C:C,"1月")</f>
        <v>0</v>
      </c>
      <c r="F172" s="102">
        <f>SUMIFS('1-13'!L:L,'1-13'!F:F,B172,'1-13'!C:C,"2月")</f>
        <v>0</v>
      </c>
      <c r="G172" s="102">
        <f>SUMIFS('1-13'!L:L,'1-13'!F:F,B172,'1-13'!C:C,"3月")</f>
        <v>0</v>
      </c>
      <c r="H172" s="102">
        <f>SUMIFS('1-13'!L:L,'1-13'!F:F,B172,'1-13'!C:C,"4月")</f>
        <v>0</v>
      </c>
      <c r="I172" s="102">
        <f>SUMIFS('1-13'!L:L,'1-13'!F:F,B172,'1-13'!C:C,"5月")</f>
        <v>0</v>
      </c>
      <c r="J172" s="102">
        <f>SUMIFS('1-13'!L:L,'1-13'!F:F,B172,'1-13'!C:C,"6月")</f>
        <v>0</v>
      </c>
      <c r="K172" s="102">
        <f>SUMIFS('1-13'!L:L,'1-13'!F:F,B172,'1-13'!C:C,"7月")</f>
        <v>0</v>
      </c>
      <c r="L172" s="102">
        <f>SUMIFS('1-13'!L:L,'1-13'!F:F,B172,'1-13'!C:C,"8月")</f>
        <v>0</v>
      </c>
      <c r="M172" s="102">
        <f>SUMIFS('1-13'!L:L,'1-13'!F:F,B172,'1-13'!C:C,"9月")</f>
        <v>0</v>
      </c>
      <c r="N172" s="99">
        <f>SUMIFS('1-13'!L:L,'1-13'!F:F,B172,'1-13'!C:C,"10月")</f>
        <v>0</v>
      </c>
      <c r="O172" s="102">
        <f>SUMIFS('1-13'!L:L,'1-13'!F:F,B172,'1-13'!C:C,"11月")</f>
        <v>0</v>
      </c>
      <c r="P172" s="102">
        <f>SUMIFS('1-13'!L:L,'1-13'!F:F,B172,'1-13'!C:C,"12月")</f>
        <v>0</v>
      </c>
      <c r="Q172" s="107"/>
    </row>
    <row r="173" spans="1:18" s="90" customFormat="1" ht="18" customHeight="1">
      <c r="A173" s="101">
        <v>158</v>
      </c>
      <c r="B173" s="101" t="s">
        <v>155</v>
      </c>
      <c r="C173" s="97">
        <f t="shared" si="6"/>
        <v>0</v>
      </c>
      <c r="D173" s="105" t="s">
        <v>156</v>
      </c>
      <c r="E173" s="102">
        <f>SUMIFS('1-13'!L:L,'1-13'!F:F,B173,'1-13'!C:C,"1月")</f>
        <v>0</v>
      </c>
      <c r="F173" s="102">
        <f>SUMIFS('1-13'!L:L,'1-13'!F:F,B173,'1-13'!C:C,"2月")</f>
        <v>0</v>
      </c>
      <c r="G173" s="102">
        <f>SUMIFS('1-13'!L:L,'1-13'!F:F,B173,'1-13'!C:C,"3月")</f>
        <v>0</v>
      </c>
      <c r="H173" s="102">
        <f>SUMIFS('1-13'!L:L,'1-13'!F:F,B173,'1-13'!C:C,"4月")</f>
        <v>0</v>
      </c>
      <c r="I173" s="102">
        <f>SUMIFS('1-13'!L:L,'1-13'!F:F,B173,'1-13'!C:C,"5月")</f>
        <v>0</v>
      </c>
      <c r="J173" s="102">
        <f>SUMIFS('1-13'!L:L,'1-13'!F:F,B173,'1-13'!C:C,"6月")</f>
        <v>0</v>
      </c>
      <c r="K173" s="102">
        <f>SUMIFS('1-13'!L:L,'1-13'!F:F,B173,'1-13'!C:C,"7月")</f>
        <v>0</v>
      </c>
      <c r="L173" s="102">
        <f>SUMIFS('1-13'!L:L,'1-13'!F:F,B173,'1-13'!C:C,"8月")</f>
        <v>0</v>
      </c>
      <c r="M173" s="102">
        <f>SUMIFS('1-13'!L:L,'1-13'!F:F,B173,'1-13'!C:C,"9月")</f>
        <v>0</v>
      </c>
      <c r="N173" s="99">
        <f>SUMIFS('1-13'!L:L,'1-13'!F:F,B173,'1-13'!C:C,"10月")</f>
        <v>0</v>
      </c>
      <c r="O173" s="102">
        <f>SUMIFS('1-13'!L:L,'1-13'!F:F,B173,'1-13'!C:C,"11月")</f>
        <v>0</v>
      </c>
      <c r="P173" s="102">
        <f>SUMIFS('1-13'!L:L,'1-13'!F:F,B173,'1-13'!C:C,"12月")</f>
        <v>0</v>
      </c>
      <c r="Q173" s="100"/>
    </row>
    <row r="174" spans="1:18" s="90" customFormat="1" ht="18" customHeight="1">
      <c r="A174" s="435">
        <v>159</v>
      </c>
      <c r="B174" s="435" t="s">
        <v>159</v>
      </c>
      <c r="C174" s="436">
        <f t="shared" si="6"/>
        <v>0</v>
      </c>
      <c r="D174" s="439"/>
      <c r="E174" s="438">
        <f>SUMIFS('1-13'!L:L,'1-13'!F:F,B174,'1-13'!C:C,"1月")</f>
        <v>0</v>
      </c>
      <c r="F174" s="438">
        <f>SUMIFS('1-13'!L:L,'1-13'!F:F,B174,'1-13'!C:C,"2月")</f>
        <v>0</v>
      </c>
      <c r="G174" s="102">
        <f>SUMIFS('1-13'!L:L,'1-13'!F:F,B174,'1-13'!C:C,"3月")</f>
        <v>0</v>
      </c>
      <c r="H174" s="102">
        <f>SUMIFS('1-13'!L:L,'1-13'!F:F,B174,'1-13'!C:C,"4月")</f>
        <v>0</v>
      </c>
      <c r="I174" s="102">
        <f>SUMIFS('1-13'!L:L,'1-13'!F:F,B174,'1-13'!C:C,"5月")</f>
        <v>0</v>
      </c>
      <c r="J174" s="102">
        <f>SUMIFS('1-13'!L:L,'1-13'!F:F,B174,'1-13'!C:C,"6月")</f>
        <v>0</v>
      </c>
      <c r="K174" s="102">
        <f>SUMIFS('1-13'!L:L,'1-13'!F:F,B174,'1-13'!C:C,"7月")</f>
        <v>0</v>
      </c>
      <c r="L174" s="102">
        <f>SUMIFS('1-13'!L:L,'1-13'!F:F,B174,'1-13'!C:C,"8月")</f>
        <v>0</v>
      </c>
      <c r="M174" s="102">
        <f>SUMIFS('1-13'!L:L,'1-13'!F:F,B174,'1-13'!C:C,"9月")</f>
        <v>0</v>
      </c>
      <c r="N174" s="99">
        <f>SUMIFS('1-13'!L:L,'1-13'!F:F,B174,'1-13'!C:C,"10月")</f>
        <v>0</v>
      </c>
      <c r="O174" s="102">
        <f>SUMIFS('1-13'!L:L,'1-13'!F:F,B174,'1-13'!C:C,"11月")</f>
        <v>0</v>
      </c>
      <c r="P174" s="102">
        <f>SUMIFS('1-13'!L:L,'1-13'!F:F,B174,'1-13'!C:C,"12月")</f>
        <v>0</v>
      </c>
      <c r="Q174" s="100"/>
    </row>
    <row r="175" spans="1:18" s="90" customFormat="1" ht="18" customHeight="1">
      <c r="A175" s="435">
        <v>160</v>
      </c>
      <c r="B175" s="435" t="s">
        <v>135</v>
      </c>
      <c r="C175" s="436">
        <f t="shared" si="6"/>
        <v>0</v>
      </c>
      <c r="D175" s="437"/>
      <c r="E175" s="438">
        <f>SUMIFS('1-13'!L:L,'1-13'!F:F,B175,'1-13'!C:C,"1月")</f>
        <v>0</v>
      </c>
      <c r="F175" s="438">
        <f>SUMIFS('1-13'!L:L,'1-13'!F:F,B175,'1-13'!C:C,"2月")</f>
        <v>0</v>
      </c>
      <c r="G175" s="102">
        <f>SUMIFS('1-13'!L:L,'1-13'!F:F,B175,'1-13'!C:C,"3月")</f>
        <v>0</v>
      </c>
      <c r="H175" s="102">
        <f>SUMIFS('1-13'!L:L,'1-13'!F:F,B175,'1-13'!C:C,"4月")</f>
        <v>0</v>
      </c>
      <c r="I175" s="102">
        <f>SUMIFS('1-13'!L:L,'1-13'!F:F,B175,'1-13'!C:C,"5月")</f>
        <v>0</v>
      </c>
      <c r="J175" s="102">
        <f>SUMIFS('1-13'!L:L,'1-13'!F:F,B175,'1-13'!C:C,"6月")</f>
        <v>0</v>
      </c>
      <c r="K175" s="102">
        <f>SUMIFS('1-13'!L:L,'1-13'!F:F,B175,'1-13'!C:C,"7月")</f>
        <v>0</v>
      </c>
      <c r="L175" s="102">
        <f>SUMIFS('1-13'!L:L,'1-13'!F:F,B175,'1-13'!C:C,"8月")</f>
        <v>0</v>
      </c>
      <c r="M175" s="102">
        <f>SUMIFS('1-13'!L:L,'1-13'!F:F,B175,'1-13'!C:C,"9月")</f>
        <v>0</v>
      </c>
      <c r="N175" s="99">
        <f>SUMIFS('1-13'!L:L,'1-13'!F:F,B175,'1-13'!C:C,"10月")</f>
        <v>0</v>
      </c>
      <c r="O175" s="102">
        <f>SUMIFS('1-13'!L:L,'1-13'!F:F,B175,'1-13'!C:C,"11月")</f>
        <v>0</v>
      </c>
      <c r="P175" s="102">
        <f>SUMIFS('1-13'!L:L,'1-13'!F:F,B175,'1-13'!C:C,"12月")</f>
        <v>0</v>
      </c>
      <c r="Q175" s="100"/>
    </row>
    <row r="176" spans="1:18" s="90" customFormat="1" ht="18" customHeight="1">
      <c r="A176" s="435">
        <v>161</v>
      </c>
      <c r="B176" s="435" t="s">
        <v>52</v>
      </c>
      <c r="C176" s="436">
        <f t="shared" si="6"/>
        <v>0</v>
      </c>
      <c r="D176" s="439" t="s">
        <v>95</v>
      </c>
      <c r="E176" s="438">
        <f>SUMIFS('1-13'!L:L,'1-13'!F:F,B176,'1-13'!C:C,"1月")</f>
        <v>0</v>
      </c>
      <c r="F176" s="438">
        <f>SUMIFS('1-13'!L:L,'1-13'!F:F,B176,'1-13'!C:C,"2月")</f>
        <v>0</v>
      </c>
      <c r="G176" s="102">
        <f>SUMIFS('1-13'!L:L,'1-13'!F:F,B176,'1-13'!C:C,"3月")</f>
        <v>0</v>
      </c>
      <c r="H176" s="102">
        <f>SUMIFS('1-13'!L:L,'1-13'!F:F,B176,'1-13'!C:C,"4月")</f>
        <v>0</v>
      </c>
      <c r="I176" s="102">
        <f>SUMIFS('1-13'!L:L,'1-13'!F:F,B176,'1-13'!C:C,"5月")</f>
        <v>0</v>
      </c>
      <c r="J176" s="102">
        <f>SUMIFS('1-13'!L:L,'1-13'!F:F,B176,'1-13'!C:C,"6月")</f>
        <v>0</v>
      </c>
      <c r="K176" s="102">
        <f>SUMIFS('1-13'!L:L,'1-13'!F:F,B176,'1-13'!C:C,"7月")</f>
        <v>0</v>
      </c>
      <c r="L176" s="102">
        <f>SUMIFS('1-13'!L:L,'1-13'!F:F,B176,'1-13'!C:C,"8月")</f>
        <v>0</v>
      </c>
      <c r="M176" s="102">
        <f>SUMIFS('1-13'!L:L,'1-13'!F:F,B176,'1-13'!C:C,"9月")</f>
        <v>0</v>
      </c>
      <c r="N176" s="99">
        <f>SUMIFS('1-13'!L:L,'1-13'!F:F,B176,'1-13'!C:C,"10月")</f>
        <v>0</v>
      </c>
      <c r="O176" s="102">
        <f>SUMIFS('1-13'!L:L,'1-13'!F:F,B176,'1-13'!C:C,"11月")</f>
        <v>0</v>
      </c>
      <c r="P176" s="102">
        <f>SUMIFS('1-13'!L:L,'1-13'!F:F,B176,'1-13'!C:C,"12月")</f>
        <v>0</v>
      </c>
      <c r="Q176" s="100"/>
    </row>
    <row r="177" spans="1:17" s="90" customFormat="1" ht="18" customHeight="1">
      <c r="A177" s="435">
        <v>162</v>
      </c>
      <c r="B177" s="435" t="s">
        <v>140</v>
      </c>
      <c r="C177" s="436">
        <f t="shared" si="6"/>
        <v>0</v>
      </c>
      <c r="D177" s="437" t="s">
        <v>141</v>
      </c>
      <c r="E177" s="438">
        <f>SUMIFS('1-13'!L:L,'1-13'!F:F,B177,'1-13'!C:C,"1月")</f>
        <v>0</v>
      </c>
      <c r="F177" s="438">
        <f>SUMIFS('1-13'!L:L,'1-13'!F:F,B177,'1-13'!C:C,"2月")</f>
        <v>0</v>
      </c>
      <c r="G177" s="102">
        <f>SUMIFS('1-13'!L:L,'1-13'!F:F,B177,'1-13'!C:C,"3月")</f>
        <v>0</v>
      </c>
      <c r="H177" s="102">
        <f>SUMIFS('1-13'!L:L,'1-13'!F:F,B177,'1-13'!C:C,"4月")</f>
        <v>0</v>
      </c>
      <c r="I177" s="102">
        <f>SUMIFS('1-13'!L:L,'1-13'!F:F,B177,'1-13'!C:C,"5月")</f>
        <v>0</v>
      </c>
      <c r="J177" s="102">
        <f>SUMIFS('1-13'!L:L,'1-13'!F:F,B177,'1-13'!C:C,"6月")</f>
        <v>0</v>
      </c>
      <c r="K177" s="102">
        <f>SUMIFS('1-13'!L:L,'1-13'!F:F,B177,'1-13'!C:C,"7月")</f>
        <v>0</v>
      </c>
      <c r="L177" s="102">
        <f>SUMIFS('1-13'!L:L,'1-13'!F:F,B177,'1-13'!C:C,"8月")</f>
        <v>0</v>
      </c>
      <c r="M177" s="102">
        <f>SUMIFS('1-13'!L:L,'1-13'!F:F,B177,'1-13'!C:C,"9月")</f>
        <v>0</v>
      </c>
      <c r="N177" s="99">
        <f>SUMIFS('1-13'!L:L,'1-13'!F:F,B177,'1-13'!C:C,"10月")</f>
        <v>0</v>
      </c>
      <c r="O177" s="102">
        <f>SUMIFS('1-13'!L:L,'1-13'!F:F,B177,'1-13'!C:C,"11月")</f>
        <v>0</v>
      </c>
      <c r="P177" s="102">
        <f>SUMIFS('1-13'!L:L,'1-13'!F:F,B177,'1-13'!C:C,"12月")</f>
        <v>0</v>
      </c>
      <c r="Q177" s="100"/>
    </row>
    <row r="178" spans="1:17" s="90" customFormat="1" ht="18" customHeight="1">
      <c r="A178" s="435">
        <v>163</v>
      </c>
      <c r="B178" s="435" t="s">
        <v>142</v>
      </c>
      <c r="C178" s="436">
        <f t="shared" si="6"/>
        <v>0</v>
      </c>
      <c r="D178" s="437" t="s">
        <v>82</v>
      </c>
      <c r="E178" s="438">
        <f>SUMIFS('1-13'!L:L,'1-13'!F:F,B178,'1-13'!C:C,"1月")</f>
        <v>0</v>
      </c>
      <c r="F178" s="438">
        <f>SUMIFS('1-13'!L:L,'1-13'!F:F,B178,'1-13'!C:C,"2月")</f>
        <v>0</v>
      </c>
      <c r="G178" s="102">
        <f>SUMIFS('1-13'!L:L,'1-13'!F:F,B178,'1-13'!C:C,"3月")</f>
        <v>0</v>
      </c>
      <c r="H178" s="102">
        <f>SUMIFS('1-13'!L:L,'1-13'!F:F,B178,'1-13'!C:C,"4月")</f>
        <v>0</v>
      </c>
      <c r="I178" s="102">
        <f>SUMIFS('1-13'!L:L,'1-13'!F:F,B178,'1-13'!C:C,"5月")</f>
        <v>0</v>
      </c>
      <c r="J178" s="102">
        <f>SUMIFS('1-13'!L:L,'1-13'!F:F,B178,'1-13'!C:C,"6月")</f>
        <v>0</v>
      </c>
      <c r="K178" s="102">
        <f>SUMIFS('1-13'!L:L,'1-13'!F:F,B178,'1-13'!C:C,"7月")</f>
        <v>0</v>
      </c>
      <c r="L178" s="102">
        <f>SUMIFS('1-13'!L:L,'1-13'!F:F,B178,'1-13'!C:C,"8月")</f>
        <v>0</v>
      </c>
      <c r="M178" s="102">
        <f>SUMIFS('1-13'!L:L,'1-13'!F:F,B178,'1-13'!C:C,"9月")</f>
        <v>0</v>
      </c>
      <c r="N178" s="99">
        <f>SUMIFS('1-13'!L:L,'1-13'!F:F,B178,'1-13'!C:C,"10月")</f>
        <v>0</v>
      </c>
      <c r="O178" s="102">
        <f>SUMIFS('1-13'!L:L,'1-13'!F:F,B178,'1-13'!C:C,"11月")</f>
        <v>0</v>
      </c>
      <c r="P178" s="102">
        <f>SUMIFS('1-13'!L:L,'1-13'!F:F,B178,'1-13'!C:C,"12月")</f>
        <v>0</v>
      </c>
      <c r="Q178" s="107"/>
    </row>
    <row r="179" spans="1:17" s="90" customFormat="1" ht="18" customHeight="1">
      <c r="A179" s="435">
        <v>164</v>
      </c>
      <c r="B179" s="435" t="s">
        <v>338</v>
      </c>
      <c r="C179" s="436">
        <f t="shared" si="6"/>
        <v>0</v>
      </c>
      <c r="D179" s="437" t="s">
        <v>93</v>
      </c>
      <c r="E179" s="438">
        <f>SUMIFS('1-13'!L:L,'1-13'!F:F,B179,'1-13'!C:C,"1月")</f>
        <v>0</v>
      </c>
      <c r="F179" s="438">
        <f>SUMIFS('1-13'!L:L,'1-13'!F:F,B179,'1-13'!C:C,"2月")</f>
        <v>0</v>
      </c>
      <c r="G179" s="102">
        <f>SUMIFS('1-13'!L:L,'1-13'!F:F,B179,'1-13'!C:C,"3月")</f>
        <v>0</v>
      </c>
      <c r="H179" s="102">
        <f>SUMIFS('1-13'!L:L,'1-13'!F:F,B179,'1-13'!C:C,"4月")</f>
        <v>0</v>
      </c>
      <c r="I179" s="102">
        <f>SUMIFS('1-13'!L:L,'1-13'!F:F,B179,'1-13'!C:C,"5月")</f>
        <v>0</v>
      </c>
      <c r="J179" s="102">
        <f>SUMIFS('1-13'!L:L,'1-13'!F:F,B179,'1-13'!C:C,"6月")</f>
        <v>0</v>
      </c>
      <c r="K179" s="102">
        <f>SUMIFS('1-13'!L:L,'1-13'!F:F,B179,'1-13'!C:C,"7月")</f>
        <v>0</v>
      </c>
      <c r="L179" s="102">
        <f>SUMIFS('1-13'!L:L,'1-13'!F:F,B179,'1-13'!C:C,"8月")</f>
        <v>0</v>
      </c>
      <c r="M179" s="102">
        <f>SUMIFS('1-13'!L:L,'1-13'!F:F,B179,'1-13'!C:C,"9月")</f>
        <v>0</v>
      </c>
      <c r="N179" s="99">
        <f>SUMIFS('1-13'!L:L,'1-13'!F:F,B179,'1-13'!C:C,"10月")</f>
        <v>0</v>
      </c>
      <c r="O179" s="102">
        <f>SUMIFS('1-13'!L:L,'1-13'!F:F,B179,'1-13'!C:C,"11月")</f>
        <v>0</v>
      </c>
      <c r="P179" s="102">
        <f>SUMIFS('1-13'!L:L,'1-13'!F:F,B179,'1-13'!C:C,"12月")</f>
        <v>0</v>
      </c>
      <c r="Q179" s="107"/>
    </row>
    <row r="180" spans="1:17" s="90" customFormat="1" ht="18" customHeight="1">
      <c r="A180" s="435">
        <v>166</v>
      </c>
      <c r="B180" s="435" t="s">
        <v>65</v>
      </c>
      <c r="C180" s="436">
        <f t="shared" si="6"/>
        <v>0</v>
      </c>
      <c r="D180" s="437" t="s">
        <v>112</v>
      </c>
      <c r="E180" s="438">
        <f>SUMIFS('1-13'!L:L,'1-13'!F:F,B180,'1-13'!C:C,"1月")</f>
        <v>0</v>
      </c>
      <c r="F180" s="438">
        <f>SUMIFS('1-13'!L:L,'1-13'!F:F,B180,'1-13'!C:C,"2月")</f>
        <v>0</v>
      </c>
      <c r="G180" s="102">
        <f>SUMIFS('1-13'!L:L,'1-13'!F:F,B180,'1-13'!C:C,"3月")</f>
        <v>0</v>
      </c>
      <c r="H180" s="102">
        <f>SUMIFS('1-13'!L:L,'1-13'!F:F,B180,'1-13'!C:C,"4月")</f>
        <v>0</v>
      </c>
      <c r="I180" s="102">
        <f>SUMIFS('1-13'!L:L,'1-13'!F:F,B180,'1-13'!C:C,"5月")</f>
        <v>0</v>
      </c>
      <c r="J180" s="102">
        <f>SUMIFS('1-13'!L:L,'1-13'!F:F,B180,'1-13'!C:C,"6月")</f>
        <v>0</v>
      </c>
      <c r="K180" s="102">
        <f>SUMIFS('1-13'!L:L,'1-13'!F:F,B180,'1-13'!C:C,"7月")</f>
        <v>0</v>
      </c>
      <c r="L180" s="102">
        <f>SUMIFS('1-13'!L:L,'1-13'!F:F,B180,'1-13'!C:C,"8月")</f>
        <v>0</v>
      </c>
      <c r="M180" s="102">
        <f>SUMIFS('1-13'!L:L,'1-13'!F:F,B180,'1-13'!C:C,"9月")</f>
        <v>0</v>
      </c>
      <c r="N180" s="99">
        <f>SUMIFS('1-13'!L:L,'1-13'!F:F,B180,'1-13'!C:C,"10月")</f>
        <v>0</v>
      </c>
      <c r="O180" s="102">
        <f>SUMIFS('1-13'!L:L,'1-13'!F:F,B180,'1-13'!C:C,"11月")</f>
        <v>0</v>
      </c>
      <c r="P180" s="102">
        <f>SUMIFS('1-13'!L:L,'1-13'!F:F,B180,'1-13'!C:C,"12月")</f>
        <v>0</v>
      </c>
      <c r="Q180" s="107"/>
    </row>
    <row r="181" spans="1:17" s="90" customFormat="1" ht="18" customHeight="1">
      <c r="A181" s="435">
        <v>167</v>
      </c>
      <c r="B181" s="435" t="s">
        <v>114</v>
      </c>
      <c r="C181" s="436">
        <f t="shared" si="6"/>
        <v>0</v>
      </c>
      <c r="D181" s="437" t="s">
        <v>120</v>
      </c>
      <c r="E181" s="438">
        <f>SUMIFS('1-13'!L:L,'1-13'!F:F,B181,'1-13'!C:C,"1月")</f>
        <v>0</v>
      </c>
      <c r="F181" s="438">
        <f>SUMIFS('1-13'!L:L,'1-13'!F:F,B181,'1-13'!C:C,"2月")</f>
        <v>0</v>
      </c>
      <c r="G181" s="102">
        <f>SUMIFS('1-13'!L:L,'1-13'!F:F,B181,'1-13'!C:C,"3月")</f>
        <v>0</v>
      </c>
      <c r="H181" s="102">
        <f>SUMIFS('1-13'!L:L,'1-13'!F:F,B181,'1-13'!C:C,"4月")</f>
        <v>0</v>
      </c>
      <c r="I181" s="102">
        <f>SUMIFS('1-13'!L:L,'1-13'!F:F,B181,'1-13'!C:C,"5月")</f>
        <v>0</v>
      </c>
      <c r="J181" s="102">
        <f>SUMIFS('1-13'!L:L,'1-13'!F:F,B181,'1-13'!C:C,"6月")</f>
        <v>0</v>
      </c>
      <c r="K181" s="102">
        <f>SUMIFS('1-13'!L:L,'1-13'!F:F,B181,'1-13'!C:C,"7月")</f>
        <v>0</v>
      </c>
      <c r="L181" s="102">
        <f>SUMIFS('1-13'!L:L,'1-13'!F:F,B181,'1-13'!C:C,"8月")</f>
        <v>0</v>
      </c>
      <c r="M181" s="102">
        <f>SUMIFS('1-13'!L:L,'1-13'!F:F,B181,'1-13'!C:C,"9月")</f>
        <v>0</v>
      </c>
      <c r="N181" s="99">
        <f>SUMIFS('1-13'!L:L,'1-13'!F:F,B181,'1-13'!C:C,"10月")</f>
        <v>0</v>
      </c>
      <c r="O181" s="102">
        <f>SUMIFS('1-13'!L:L,'1-13'!F:F,B181,'1-13'!C:C,"11月")</f>
        <v>0</v>
      </c>
      <c r="P181" s="102">
        <f>SUMIFS('1-13'!L:L,'1-13'!F:F,B181,'1-13'!C:C,"12月")</f>
        <v>0</v>
      </c>
      <c r="Q181" s="107"/>
    </row>
    <row r="182" spans="1:17" s="90" customFormat="1" ht="18" customHeight="1">
      <c r="A182" s="435">
        <v>169</v>
      </c>
      <c r="B182" s="435" t="s">
        <v>820</v>
      </c>
      <c r="C182" s="436">
        <f t="shared" si="6"/>
        <v>0</v>
      </c>
      <c r="D182" s="437"/>
      <c r="E182" s="438">
        <f>SUMIFS('1-13'!L:L,'1-13'!F:F,B182,'1-13'!C:C,"1月")</f>
        <v>0</v>
      </c>
      <c r="F182" s="438">
        <f>SUMIFS('1-13'!L:L,'1-13'!F:F,B182,'1-13'!C:C,"2月")</f>
        <v>0</v>
      </c>
      <c r="G182" s="102">
        <f>SUMIFS('1-13'!L:L,'1-13'!F:F,B182,'1-13'!C:C,"3月")</f>
        <v>0</v>
      </c>
      <c r="H182" s="102">
        <f>SUMIFS('1-13'!L:L,'1-13'!F:F,B182,'1-13'!C:C,"4月")</f>
        <v>0</v>
      </c>
      <c r="I182" s="102">
        <f>SUMIFS('1-13'!L:L,'1-13'!F:F,B182,'1-13'!C:C,"5月")</f>
        <v>0</v>
      </c>
      <c r="J182" s="102">
        <f>SUMIFS('1-13'!L:L,'1-13'!F:F,B182,'1-13'!C:C,"6月")</f>
        <v>0</v>
      </c>
      <c r="K182" s="102">
        <f>SUMIFS('1-13'!L:L,'1-13'!F:F,B182,'1-13'!C:C,"7月")</f>
        <v>0</v>
      </c>
      <c r="L182" s="102">
        <f>SUMIFS('1-13'!L:L,'1-13'!F:F,B182,'1-13'!C:C,"8月")</f>
        <v>0</v>
      </c>
      <c r="M182" s="102">
        <f>SUMIFS('1-13'!L:L,'1-13'!F:F,B182,'1-13'!C:C,"9月")</f>
        <v>0</v>
      </c>
      <c r="N182" s="99">
        <f>SUMIFS('1-13'!L:L,'1-13'!F:F,B182,'1-13'!C:C,"10月")</f>
        <v>0</v>
      </c>
      <c r="O182" s="102">
        <f>SUMIFS('1-13'!L:L,'1-13'!F:F,B182,'1-13'!C:C,"11月")</f>
        <v>0</v>
      </c>
      <c r="P182" s="102">
        <f>SUMIFS('1-13'!L:L,'1-13'!F:F,B182,'1-13'!C:C,"12月")</f>
        <v>0</v>
      </c>
      <c r="Q182" s="107"/>
    </row>
    <row r="183" spans="1:17" s="90" customFormat="1" ht="18" customHeight="1">
      <c r="A183" s="435">
        <v>170</v>
      </c>
      <c r="B183" s="435" t="s">
        <v>41</v>
      </c>
      <c r="C183" s="436">
        <f t="shared" si="6"/>
        <v>-28960</v>
      </c>
      <c r="D183" s="437" t="s">
        <v>73</v>
      </c>
      <c r="E183" s="438">
        <f>SUMIFS('1-13'!L:L,'1-13'!F:F,B183,'1-13'!C:C,"1月")</f>
        <v>-31140</v>
      </c>
      <c r="F183" s="438">
        <f>SUMIFS('1-13'!L:L,'1-13'!F:F,B183,'1-13'!C:C,"2月")</f>
        <v>0</v>
      </c>
      <c r="G183" s="102">
        <f>SUMIFS('1-13'!L:L,'1-13'!F:F,B183,'1-13'!C:C,"3月")</f>
        <v>1370</v>
      </c>
      <c r="H183" s="102">
        <f>SUMIFS('1-13'!L:L,'1-13'!F:F,B183,'1-13'!C:C,"4月")</f>
        <v>810</v>
      </c>
      <c r="I183" s="102">
        <f>SUMIFS('1-13'!L:L,'1-13'!F:F,B183,'1-13'!C:C,"5月")</f>
        <v>0</v>
      </c>
      <c r="J183" s="102">
        <f>SUMIFS('1-13'!L:L,'1-13'!F:F,B183,'1-13'!C:C,"6月")</f>
        <v>0</v>
      </c>
      <c r="K183" s="102">
        <f>SUMIFS('1-13'!L:L,'1-13'!F:F,B183,'1-13'!C:C,"7月")</f>
        <v>0</v>
      </c>
      <c r="L183" s="102">
        <f>SUMIFS('1-13'!L:L,'1-13'!F:F,B183,'1-13'!C:C,"8月")</f>
        <v>0</v>
      </c>
      <c r="M183" s="102">
        <f>SUMIFS('1-13'!L:L,'1-13'!F:F,B183,'1-13'!C:C,"9月")</f>
        <v>0</v>
      </c>
      <c r="N183" s="99">
        <f>SUMIFS('1-13'!L:L,'1-13'!F:F,B183,'1-13'!C:C,"10月")</f>
        <v>0</v>
      </c>
      <c r="O183" s="102">
        <f>SUMIFS('1-13'!L:L,'1-13'!F:F,B183,'1-13'!C:C,"11月")</f>
        <v>0</v>
      </c>
      <c r="P183" s="102">
        <f>SUMIFS('1-13'!L:L,'1-13'!F:F,B183,'1-13'!C:C,"12月")</f>
        <v>0</v>
      </c>
      <c r="Q183" s="107"/>
    </row>
  </sheetData>
  <autoFilter ref="A4:R182">
    <sortState ref="A5:R183">
      <sortCondition descending="1" ref="C4:C182"/>
    </sortState>
  </autoFilter>
  <mergeCells count="1">
    <mergeCell ref="A1:J1"/>
  </mergeCells>
  <phoneticPr fontId="22" type="noConversion"/>
  <conditionalFormatting sqref="C6:C174">
    <cfRule type="dataBar" priority="5">
      <dataBar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{A4A50864-EF1C-4C5F-B4AB-102EFAC607B3}</x14:id>
        </ext>
      </extLst>
    </cfRule>
  </conditionalFormatting>
  <conditionalFormatting sqref="C175:C182">
    <cfRule type="dataBar" priority="3">
      <dataBar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{B8168EEB-0B3A-4E38-879C-7B0C203F4E1B}</x14:id>
        </ext>
      </extLst>
    </cfRule>
  </conditionalFormatting>
  <conditionalFormatting sqref="C183">
    <cfRule type="dataBar" priority="1">
      <dataBar>
        <cfvo type="min" val="0"/>
        <cfvo type="max" val="0"/>
        <color rgb="FF63C384"/>
      </dataBar>
      <extLst>
        <ext xmlns:x14="http://schemas.microsoft.com/office/spreadsheetml/2009/9/main" uri="{B025F937-C7B1-47D3-B67F-A62EFF666E3E}">
          <x14:id>{F165F347-99C8-44EE-B63F-F1BB3956C7F1}</x14:id>
        </ext>
      </extLst>
    </cfRule>
  </conditionalFormatting>
  <hyperlinks>
    <hyperlink ref="A1:J1" location="目录!A1" display="返回目录"/>
  </hyperlink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A50864-EF1C-4C5F-B4AB-102EFAC607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C6:C174</xm:sqref>
        </x14:conditionalFormatting>
        <x14:conditionalFormatting xmlns:xm="http://schemas.microsoft.com/office/excel/2006/main">
          <x14:cfRule type="dataBar" id="{B8168EEB-0B3A-4E38-879C-7B0C203F4E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C175:C182</xm:sqref>
        </x14:conditionalFormatting>
        <x14:conditionalFormatting xmlns:xm="http://schemas.microsoft.com/office/excel/2006/main">
          <x14:cfRule type="dataBar" id="{F165F347-99C8-44EE-B63F-F1BB3956C7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C183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O108"/>
  <sheetViews>
    <sheetView workbookViewId="0">
      <selection sqref="A1:J1"/>
    </sheetView>
  </sheetViews>
  <sheetFormatPr defaultRowHeight="13.5"/>
  <cols>
    <col min="1" max="1" width="7.375" style="323" customWidth="1"/>
    <col min="2" max="2" width="9" style="323"/>
    <col min="3" max="3" width="29.25" style="321" customWidth="1"/>
    <col min="4" max="6" width="13.375" style="340" customWidth="1"/>
    <col min="7" max="7" width="13.375" style="341" customWidth="1"/>
    <col min="8" max="10" width="11.25" style="340" customWidth="1"/>
    <col min="11" max="14" width="11.25" style="342" customWidth="1"/>
    <col min="15" max="15" width="11.25" style="340" customWidth="1"/>
    <col min="16" max="16384" width="9" style="323"/>
  </cols>
  <sheetData>
    <row r="1" spans="1:15" s="83" customFormat="1" ht="22.5" customHeight="1">
      <c r="A1" s="471" t="s">
        <v>12</v>
      </c>
      <c r="B1" s="471"/>
      <c r="C1" s="471"/>
      <c r="D1" s="471"/>
      <c r="E1" s="471"/>
      <c r="F1" s="471"/>
      <c r="G1" s="471"/>
      <c r="H1" s="471"/>
      <c r="I1" s="471"/>
      <c r="J1" s="471"/>
      <c r="K1" s="82"/>
      <c r="M1" s="84"/>
    </row>
    <row r="2" spans="1:15" ht="27" customHeight="1">
      <c r="A2" s="71" t="s">
        <v>4053</v>
      </c>
      <c r="B2" s="71"/>
      <c r="C2" s="345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</row>
    <row r="3" spans="1:15" s="321" customFormat="1" ht="18.95" customHeight="1">
      <c r="A3" s="322" t="s">
        <v>14</v>
      </c>
      <c r="B3" s="324" t="s">
        <v>809</v>
      </c>
      <c r="C3" s="343" t="s">
        <v>810</v>
      </c>
      <c r="D3" s="325" t="s">
        <v>716</v>
      </c>
      <c r="E3" s="325" t="s">
        <v>717</v>
      </c>
      <c r="F3" s="325" t="s">
        <v>718</v>
      </c>
      <c r="G3" s="326" t="s">
        <v>719</v>
      </c>
      <c r="H3" s="327" t="s">
        <v>720</v>
      </c>
      <c r="I3" s="328" t="s">
        <v>721</v>
      </c>
      <c r="J3" s="328" t="s">
        <v>811</v>
      </c>
      <c r="K3" s="329" t="s">
        <v>812</v>
      </c>
      <c r="L3" s="329" t="s">
        <v>813</v>
      </c>
      <c r="M3" s="329" t="s">
        <v>814</v>
      </c>
      <c r="N3" s="329" t="s">
        <v>815</v>
      </c>
      <c r="O3" s="333" t="s">
        <v>722</v>
      </c>
    </row>
    <row r="4" spans="1:15" s="321" customFormat="1" ht="18.95" customHeight="1">
      <c r="A4" s="322">
        <v>1</v>
      </c>
      <c r="B4" s="324"/>
      <c r="C4" s="343"/>
      <c r="D4" s="327"/>
      <c r="E4" s="327"/>
      <c r="F4" s="327"/>
      <c r="G4" s="326"/>
      <c r="H4" s="327"/>
      <c r="I4" s="328"/>
      <c r="J4" s="328"/>
      <c r="K4" s="329"/>
      <c r="L4" s="329"/>
      <c r="M4" s="329"/>
      <c r="N4" s="329"/>
      <c r="O4" s="337"/>
    </row>
    <row r="5" spans="1:15" s="321" customFormat="1" ht="18.95" customHeight="1">
      <c r="A5" s="322">
        <v>2</v>
      </c>
      <c r="B5" s="324"/>
      <c r="C5" s="343"/>
      <c r="D5" s="327"/>
      <c r="E5" s="327"/>
      <c r="F5" s="327"/>
      <c r="G5" s="326"/>
      <c r="H5" s="327"/>
      <c r="I5" s="328"/>
      <c r="J5" s="328"/>
      <c r="K5" s="329"/>
      <c r="L5" s="329"/>
      <c r="M5" s="329"/>
      <c r="N5" s="329"/>
      <c r="O5" s="337"/>
    </row>
    <row r="6" spans="1:15" s="321" customFormat="1" ht="18.95" customHeight="1">
      <c r="A6" s="322">
        <v>3</v>
      </c>
      <c r="B6" s="324"/>
      <c r="C6" s="343"/>
      <c r="D6" s="327"/>
      <c r="E6" s="327"/>
      <c r="F6" s="327"/>
      <c r="G6" s="326"/>
      <c r="H6" s="327"/>
      <c r="I6" s="328"/>
      <c r="J6" s="328"/>
      <c r="K6" s="329"/>
      <c r="L6" s="329"/>
      <c r="M6" s="329"/>
      <c r="N6" s="329"/>
      <c r="O6" s="337"/>
    </row>
    <row r="7" spans="1:15" s="321" customFormat="1" ht="18.95" customHeight="1">
      <c r="A7" s="322">
        <v>4</v>
      </c>
      <c r="B7" s="324"/>
      <c r="C7" s="343"/>
      <c r="D7" s="327"/>
      <c r="E7" s="327"/>
      <c r="F7" s="327"/>
      <c r="G7" s="326"/>
      <c r="H7" s="327"/>
      <c r="I7" s="328"/>
      <c r="J7" s="328"/>
      <c r="K7" s="329"/>
      <c r="L7" s="329"/>
      <c r="M7" s="329"/>
      <c r="N7" s="329"/>
      <c r="O7" s="337"/>
    </row>
    <row r="8" spans="1:15" s="321" customFormat="1" ht="18.95" customHeight="1">
      <c r="A8" s="322">
        <v>5</v>
      </c>
      <c r="B8" s="324"/>
      <c r="C8" s="343"/>
      <c r="D8" s="327"/>
      <c r="E8" s="327"/>
      <c r="F8" s="327"/>
      <c r="G8" s="326"/>
      <c r="H8" s="327"/>
      <c r="I8" s="328"/>
      <c r="J8" s="328"/>
      <c r="K8" s="329"/>
      <c r="L8" s="329"/>
      <c r="M8" s="329"/>
      <c r="N8" s="329"/>
      <c r="O8" s="333"/>
    </row>
    <row r="9" spans="1:15" s="321" customFormat="1" ht="18.95" customHeight="1">
      <c r="A9" s="322">
        <v>6</v>
      </c>
      <c r="B9" s="324"/>
      <c r="C9" s="343"/>
      <c r="D9" s="327"/>
      <c r="E9" s="327"/>
      <c r="F9" s="327"/>
      <c r="G9" s="326"/>
      <c r="H9" s="327"/>
      <c r="I9" s="328"/>
      <c r="J9" s="328"/>
      <c r="K9" s="329"/>
      <c r="L9" s="329"/>
      <c r="M9" s="329"/>
      <c r="N9" s="329"/>
      <c r="O9" s="329"/>
    </row>
    <row r="10" spans="1:15" s="321" customFormat="1" ht="18.95" customHeight="1">
      <c r="A10" s="322">
        <v>7</v>
      </c>
      <c r="B10" s="324"/>
      <c r="C10" s="343"/>
      <c r="D10" s="327"/>
      <c r="E10" s="327"/>
      <c r="F10" s="327"/>
      <c r="G10" s="326"/>
      <c r="H10" s="327"/>
      <c r="I10" s="328"/>
      <c r="J10" s="328"/>
      <c r="K10" s="329"/>
      <c r="L10" s="329"/>
      <c r="M10" s="329"/>
      <c r="N10" s="329"/>
      <c r="O10" s="337"/>
    </row>
    <row r="11" spans="1:15" s="321" customFormat="1" ht="18.95" customHeight="1">
      <c r="A11" s="322">
        <v>8</v>
      </c>
      <c r="B11" s="324"/>
      <c r="C11" s="343"/>
      <c r="D11" s="327"/>
      <c r="E11" s="327"/>
      <c r="F11" s="327"/>
      <c r="G11" s="326"/>
      <c r="H11" s="327"/>
      <c r="I11" s="328"/>
      <c r="J11" s="328"/>
      <c r="K11" s="329"/>
      <c r="L11" s="329"/>
      <c r="M11" s="329"/>
      <c r="N11" s="329"/>
      <c r="O11" s="337"/>
    </row>
    <row r="12" spans="1:15" s="321" customFormat="1" ht="18.95" customHeight="1">
      <c r="A12" s="322">
        <v>9</v>
      </c>
      <c r="B12" s="324"/>
      <c r="C12" s="343"/>
      <c r="D12" s="327"/>
      <c r="E12" s="327"/>
      <c r="F12" s="327"/>
      <c r="G12" s="326"/>
      <c r="H12" s="327"/>
      <c r="I12" s="328"/>
      <c r="J12" s="328"/>
      <c r="K12" s="329"/>
      <c r="L12" s="329"/>
      <c r="M12" s="329"/>
      <c r="N12" s="329"/>
      <c r="O12" s="337"/>
    </row>
    <row r="13" spans="1:15" s="321" customFormat="1" ht="18.95" customHeight="1">
      <c r="A13" s="322">
        <v>10</v>
      </c>
      <c r="B13" s="324"/>
      <c r="C13" s="343"/>
      <c r="D13" s="327"/>
      <c r="E13" s="327"/>
      <c r="F13" s="327"/>
      <c r="G13" s="326"/>
      <c r="H13" s="327"/>
      <c r="I13" s="328"/>
      <c r="J13" s="328"/>
      <c r="K13" s="329"/>
      <c r="L13" s="329"/>
      <c r="M13" s="329"/>
      <c r="N13" s="329"/>
      <c r="O13" s="337"/>
    </row>
    <row r="14" spans="1:15" s="321" customFormat="1" ht="18.95" customHeight="1">
      <c r="A14" s="322">
        <v>11</v>
      </c>
      <c r="B14" s="324"/>
      <c r="C14" s="343"/>
      <c r="D14" s="327"/>
      <c r="E14" s="327"/>
      <c r="F14" s="327"/>
      <c r="G14" s="326"/>
      <c r="H14" s="327"/>
      <c r="I14" s="328"/>
      <c r="J14" s="328"/>
      <c r="K14" s="329"/>
      <c r="L14" s="329"/>
      <c r="M14" s="329"/>
      <c r="N14" s="329"/>
      <c r="O14" s="333"/>
    </row>
    <row r="15" spans="1:15" s="321" customFormat="1" ht="18.95" customHeight="1">
      <c r="A15" s="322">
        <v>12</v>
      </c>
      <c r="B15" s="324"/>
      <c r="C15" s="343"/>
      <c r="D15" s="327"/>
      <c r="E15" s="327"/>
      <c r="F15" s="327"/>
      <c r="G15" s="326"/>
      <c r="H15" s="327"/>
      <c r="I15" s="328"/>
      <c r="J15" s="328"/>
      <c r="K15" s="329"/>
      <c r="L15" s="329"/>
      <c r="M15" s="329"/>
      <c r="N15" s="329"/>
      <c r="O15" s="333"/>
    </row>
    <row r="16" spans="1:15" s="321" customFormat="1" ht="18.95" customHeight="1">
      <c r="A16" s="322">
        <v>13</v>
      </c>
      <c r="B16" s="324"/>
      <c r="C16" s="343"/>
      <c r="D16" s="327"/>
      <c r="E16" s="327"/>
      <c r="F16" s="327"/>
      <c r="G16" s="326"/>
      <c r="H16" s="327"/>
      <c r="I16" s="328"/>
      <c r="J16" s="328"/>
      <c r="K16" s="329"/>
      <c r="L16" s="329"/>
      <c r="M16" s="329"/>
      <c r="N16" s="329"/>
      <c r="O16" s="333"/>
    </row>
    <row r="17" spans="1:15" s="321" customFormat="1" ht="18.95" customHeight="1">
      <c r="A17" s="322">
        <v>14</v>
      </c>
      <c r="B17" s="324"/>
      <c r="C17" s="343"/>
      <c r="D17" s="327"/>
      <c r="E17" s="327"/>
      <c r="F17" s="327"/>
      <c r="G17" s="326"/>
      <c r="H17" s="327"/>
      <c r="I17" s="328"/>
      <c r="J17" s="328"/>
      <c r="K17" s="329"/>
      <c r="L17" s="329"/>
      <c r="M17" s="329"/>
      <c r="N17" s="329"/>
      <c r="O17" s="337"/>
    </row>
    <row r="18" spans="1:15" s="321" customFormat="1" ht="18.95" customHeight="1">
      <c r="A18" s="322">
        <v>15</v>
      </c>
      <c r="B18" s="324"/>
      <c r="C18" s="343"/>
      <c r="D18" s="327"/>
      <c r="E18" s="327"/>
      <c r="F18" s="327"/>
      <c r="G18" s="326"/>
      <c r="H18" s="327"/>
      <c r="I18" s="328"/>
      <c r="J18" s="328"/>
      <c r="K18" s="329"/>
      <c r="L18" s="329"/>
      <c r="M18" s="329"/>
      <c r="N18" s="329"/>
      <c r="O18" s="333"/>
    </row>
    <row r="19" spans="1:15" s="321" customFormat="1" ht="18.95" customHeight="1">
      <c r="A19" s="322">
        <v>16</v>
      </c>
      <c r="B19" s="324"/>
      <c r="C19" s="343"/>
      <c r="D19" s="327"/>
      <c r="E19" s="327"/>
      <c r="F19" s="327"/>
      <c r="G19" s="326"/>
      <c r="H19" s="327"/>
      <c r="I19" s="328"/>
      <c r="J19" s="328"/>
      <c r="K19" s="329"/>
      <c r="L19" s="329"/>
      <c r="M19" s="329"/>
      <c r="N19" s="329"/>
      <c r="O19" s="333"/>
    </row>
    <row r="20" spans="1:15" s="321" customFormat="1" ht="18.95" customHeight="1">
      <c r="A20" s="322">
        <v>17</v>
      </c>
      <c r="B20" s="324"/>
      <c r="C20" s="343"/>
      <c r="D20" s="327"/>
      <c r="E20" s="327"/>
      <c r="F20" s="327"/>
      <c r="G20" s="326"/>
      <c r="H20" s="327"/>
      <c r="I20" s="328"/>
      <c r="J20" s="328"/>
      <c r="K20" s="329"/>
      <c r="L20" s="329"/>
      <c r="M20" s="329"/>
      <c r="N20" s="329"/>
      <c r="O20" s="337"/>
    </row>
    <row r="21" spans="1:15" s="321" customFormat="1" ht="18.95" customHeight="1">
      <c r="A21" s="322">
        <v>18</v>
      </c>
      <c r="B21" s="324"/>
      <c r="C21" s="343"/>
      <c r="D21" s="327"/>
      <c r="E21" s="327"/>
      <c r="F21" s="327"/>
      <c r="G21" s="326"/>
      <c r="H21" s="327"/>
      <c r="I21" s="328"/>
      <c r="J21" s="328"/>
      <c r="K21" s="329"/>
      <c r="L21" s="329"/>
      <c r="M21" s="329"/>
      <c r="N21" s="329"/>
      <c r="O21" s="333"/>
    </row>
    <row r="22" spans="1:15" s="321" customFormat="1" ht="18.95" customHeight="1">
      <c r="A22" s="322">
        <v>19</v>
      </c>
      <c r="B22" s="324"/>
      <c r="C22" s="343"/>
      <c r="D22" s="327"/>
      <c r="E22" s="327"/>
      <c r="F22" s="327"/>
      <c r="G22" s="326"/>
      <c r="H22" s="327"/>
      <c r="I22" s="328"/>
      <c r="J22" s="328"/>
      <c r="K22" s="329"/>
      <c r="L22" s="329"/>
      <c r="M22" s="329"/>
      <c r="N22" s="329"/>
      <c r="O22" s="337"/>
    </row>
    <row r="23" spans="1:15" s="321" customFormat="1" ht="18.95" customHeight="1">
      <c r="A23" s="322">
        <v>20</v>
      </c>
      <c r="B23" s="324"/>
      <c r="C23" s="343"/>
      <c r="D23" s="327"/>
      <c r="E23" s="327"/>
      <c r="F23" s="327"/>
      <c r="G23" s="326"/>
      <c r="H23" s="327"/>
      <c r="I23" s="328"/>
      <c r="J23" s="328"/>
      <c r="K23" s="329"/>
      <c r="L23" s="329"/>
      <c r="M23" s="329"/>
      <c r="N23" s="329"/>
      <c r="O23" s="333"/>
    </row>
    <row r="24" spans="1:15" s="321" customFormat="1" ht="18.95" customHeight="1">
      <c r="A24" s="322">
        <v>21</v>
      </c>
      <c r="B24" s="324"/>
      <c r="C24" s="343"/>
      <c r="D24" s="327"/>
      <c r="E24" s="327"/>
      <c r="F24" s="327"/>
      <c r="G24" s="326"/>
      <c r="H24" s="327"/>
      <c r="I24" s="328"/>
      <c r="J24" s="328"/>
      <c r="K24" s="329"/>
      <c r="L24" s="329"/>
      <c r="M24" s="329"/>
      <c r="N24" s="329"/>
      <c r="O24" s="337"/>
    </row>
    <row r="25" spans="1:15" s="321" customFormat="1" ht="18.95" customHeight="1">
      <c r="A25" s="322">
        <v>22</v>
      </c>
      <c r="B25" s="324"/>
      <c r="C25" s="343"/>
      <c r="D25" s="327"/>
      <c r="E25" s="327"/>
      <c r="F25" s="327"/>
      <c r="G25" s="326"/>
      <c r="H25" s="327"/>
      <c r="I25" s="328"/>
      <c r="J25" s="328"/>
      <c r="K25" s="329"/>
      <c r="L25" s="329"/>
      <c r="M25" s="329"/>
      <c r="N25" s="329"/>
      <c r="O25" s="333"/>
    </row>
    <row r="26" spans="1:15" s="321" customFormat="1" ht="18.95" customHeight="1">
      <c r="A26" s="322">
        <v>23</v>
      </c>
      <c r="B26" s="324"/>
      <c r="C26" s="343"/>
      <c r="D26" s="327"/>
      <c r="E26" s="327"/>
      <c r="F26" s="327"/>
      <c r="G26" s="326"/>
      <c r="H26" s="327"/>
      <c r="I26" s="328"/>
      <c r="J26" s="328"/>
      <c r="K26" s="329"/>
      <c r="L26" s="329"/>
      <c r="M26" s="329"/>
      <c r="N26" s="329"/>
      <c r="O26" s="333"/>
    </row>
    <row r="27" spans="1:15" s="321" customFormat="1" ht="18.95" customHeight="1">
      <c r="A27" s="322">
        <v>24</v>
      </c>
      <c r="B27" s="324"/>
      <c r="C27" s="343"/>
      <c r="D27" s="327"/>
      <c r="E27" s="327"/>
      <c r="F27" s="327"/>
      <c r="G27" s="326"/>
      <c r="H27" s="327"/>
      <c r="I27" s="328"/>
      <c r="J27" s="328"/>
      <c r="K27" s="329"/>
      <c r="L27" s="329"/>
      <c r="M27" s="329"/>
      <c r="N27" s="329"/>
      <c r="O27" s="337"/>
    </row>
    <row r="28" spans="1:15" s="321" customFormat="1" ht="18.95" customHeight="1">
      <c r="A28" s="322">
        <v>25</v>
      </c>
      <c r="B28" s="324"/>
      <c r="C28" s="343"/>
      <c r="D28" s="327"/>
      <c r="E28" s="327"/>
      <c r="F28" s="327"/>
      <c r="G28" s="326"/>
      <c r="H28" s="327"/>
      <c r="I28" s="328"/>
      <c r="J28" s="328"/>
      <c r="K28" s="329"/>
      <c r="L28" s="329"/>
      <c r="M28" s="329"/>
      <c r="N28" s="329"/>
      <c r="O28" s="337"/>
    </row>
    <row r="29" spans="1:15" s="321" customFormat="1" ht="18.95" customHeight="1">
      <c r="A29" s="322">
        <v>26</v>
      </c>
      <c r="B29" s="324"/>
      <c r="C29" s="343"/>
      <c r="D29" s="327"/>
      <c r="E29" s="327"/>
      <c r="F29" s="327"/>
      <c r="G29" s="326"/>
      <c r="H29" s="327"/>
      <c r="I29" s="328"/>
      <c r="J29" s="328"/>
      <c r="K29" s="329"/>
      <c r="L29" s="329"/>
      <c r="M29" s="329"/>
      <c r="N29" s="329"/>
      <c r="O29" s="337"/>
    </row>
    <row r="30" spans="1:15" s="321" customFormat="1" ht="18.95" customHeight="1">
      <c r="A30" s="322">
        <v>27</v>
      </c>
      <c r="B30" s="324"/>
      <c r="C30" s="343"/>
      <c r="D30" s="327"/>
      <c r="E30" s="327"/>
      <c r="F30" s="327"/>
      <c r="G30" s="326"/>
      <c r="H30" s="327"/>
      <c r="I30" s="328"/>
      <c r="J30" s="328"/>
      <c r="K30" s="329"/>
      <c r="L30" s="329"/>
      <c r="M30" s="329"/>
      <c r="N30" s="329"/>
      <c r="O30" s="333"/>
    </row>
    <row r="31" spans="1:15" s="321" customFormat="1" ht="18.95" customHeight="1">
      <c r="A31" s="322">
        <v>28</v>
      </c>
      <c r="B31" s="324"/>
      <c r="C31" s="343"/>
      <c r="D31" s="327"/>
      <c r="E31" s="327"/>
      <c r="F31" s="327"/>
      <c r="G31" s="326"/>
      <c r="H31" s="327"/>
      <c r="I31" s="328"/>
      <c r="J31" s="328"/>
      <c r="K31" s="329"/>
      <c r="L31" s="329"/>
      <c r="M31" s="329"/>
      <c r="N31" s="329"/>
      <c r="O31" s="337"/>
    </row>
    <row r="32" spans="1:15" s="321" customFormat="1" ht="18.95" customHeight="1">
      <c r="A32" s="322">
        <v>29</v>
      </c>
      <c r="B32" s="324"/>
      <c r="C32" s="343"/>
      <c r="D32" s="327"/>
      <c r="E32" s="327"/>
      <c r="F32" s="327"/>
      <c r="G32" s="326"/>
      <c r="H32" s="327"/>
      <c r="I32" s="328"/>
      <c r="J32" s="328"/>
      <c r="K32" s="329"/>
      <c r="L32" s="329"/>
      <c r="M32" s="329"/>
      <c r="N32" s="329"/>
      <c r="O32" s="337"/>
    </row>
    <row r="33" spans="1:15" s="321" customFormat="1" ht="18.95" customHeight="1">
      <c r="A33" s="322">
        <v>30</v>
      </c>
      <c r="B33" s="324"/>
      <c r="C33" s="343"/>
      <c r="D33" s="327"/>
      <c r="E33" s="327"/>
      <c r="F33" s="327"/>
      <c r="G33" s="326"/>
      <c r="H33" s="327"/>
      <c r="I33" s="328"/>
      <c r="J33" s="328"/>
      <c r="K33" s="329"/>
      <c r="L33" s="329"/>
      <c r="M33" s="329"/>
      <c r="N33" s="329"/>
      <c r="O33" s="333"/>
    </row>
    <row r="34" spans="1:15" s="321" customFormat="1" ht="18.95" customHeight="1">
      <c r="A34" s="322">
        <v>31</v>
      </c>
      <c r="B34" s="324"/>
      <c r="C34" s="343"/>
      <c r="D34" s="327"/>
      <c r="E34" s="327"/>
      <c r="F34" s="327"/>
      <c r="G34" s="326"/>
      <c r="H34" s="327"/>
      <c r="I34" s="328"/>
      <c r="J34" s="328"/>
      <c r="K34" s="329"/>
      <c r="L34" s="329"/>
      <c r="M34" s="329"/>
      <c r="N34" s="329"/>
      <c r="O34" s="333"/>
    </row>
    <row r="35" spans="1:15" s="321" customFormat="1" ht="18.95" customHeight="1">
      <c r="A35" s="322">
        <v>32</v>
      </c>
      <c r="B35" s="324"/>
      <c r="C35" s="343"/>
      <c r="D35" s="327"/>
      <c r="E35" s="327"/>
      <c r="F35" s="327"/>
      <c r="G35" s="326"/>
      <c r="H35" s="327"/>
      <c r="I35" s="328"/>
      <c r="J35" s="328"/>
      <c r="K35" s="329"/>
      <c r="L35" s="329"/>
      <c r="M35" s="329"/>
      <c r="N35" s="329"/>
      <c r="O35" s="333"/>
    </row>
    <row r="36" spans="1:15" s="321" customFormat="1" ht="18.95" customHeight="1">
      <c r="A36" s="322">
        <v>33</v>
      </c>
      <c r="B36" s="324"/>
      <c r="C36" s="343"/>
      <c r="D36" s="327"/>
      <c r="E36" s="327"/>
      <c r="F36" s="327"/>
      <c r="G36" s="326"/>
      <c r="H36" s="327"/>
      <c r="I36" s="328"/>
      <c r="J36" s="328"/>
      <c r="K36" s="329"/>
      <c r="L36" s="329"/>
      <c r="M36" s="329"/>
      <c r="N36" s="329"/>
      <c r="O36" s="337"/>
    </row>
    <row r="37" spans="1:15" s="321" customFormat="1" ht="18.95" customHeight="1">
      <c r="A37" s="322">
        <v>34</v>
      </c>
      <c r="B37" s="324"/>
      <c r="C37" s="343"/>
      <c r="D37" s="329"/>
      <c r="E37" s="329"/>
      <c r="F37" s="329"/>
      <c r="G37" s="330"/>
      <c r="H37" s="331"/>
      <c r="I37" s="331"/>
      <c r="J37" s="332"/>
      <c r="K37" s="333"/>
      <c r="L37" s="333"/>
      <c r="M37" s="333"/>
      <c r="N37" s="333"/>
      <c r="O37" s="337"/>
    </row>
    <row r="38" spans="1:15" s="321" customFormat="1" ht="18.95" customHeight="1">
      <c r="A38" s="322">
        <v>35</v>
      </c>
      <c r="B38" s="324"/>
      <c r="C38" s="343"/>
      <c r="D38" s="329"/>
      <c r="E38" s="329"/>
      <c r="F38" s="329"/>
      <c r="G38" s="330"/>
      <c r="H38" s="331"/>
      <c r="I38" s="331"/>
      <c r="J38" s="332"/>
      <c r="K38" s="333"/>
      <c r="L38" s="333"/>
      <c r="M38" s="333"/>
      <c r="N38" s="333"/>
      <c r="O38" s="337"/>
    </row>
    <row r="39" spans="1:15" s="321" customFormat="1" ht="18.95" customHeight="1">
      <c r="A39" s="322">
        <v>36</v>
      </c>
      <c r="B39" s="324"/>
      <c r="C39" s="343"/>
      <c r="D39" s="329"/>
      <c r="E39" s="329"/>
      <c r="F39" s="329"/>
      <c r="G39" s="330"/>
      <c r="H39" s="331"/>
      <c r="I39" s="331"/>
      <c r="J39" s="332"/>
      <c r="K39" s="333"/>
      <c r="L39" s="333"/>
      <c r="M39" s="333"/>
      <c r="N39" s="333"/>
      <c r="O39" s="333"/>
    </row>
    <row r="40" spans="1:15" s="321" customFormat="1" ht="18.95" customHeight="1">
      <c r="A40" s="322">
        <v>37</v>
      </c>
      <c r="B40" s="324"/>
      <c r="C40" s="343"/>
      <c r="D40" s="329"/>
      <c r="E40" s="329"/>
      <c r="F40" s="329"/>
      <c r="G40" s="330"/>
      <c r="H40" s="331"/>
      <c r="I40" s="331"/>
      <c r="J40" s="332"/>
      <c r="K40" s="333"/>
      <c r="L40" s="333"/>
      <c r="M40" s="333"/>
      <c r="N40" s="333"/>
      <c r="O40" s="333"/>
    </row>
    <row r="41" spans="1:15" s="321" customFormat="1" ht="18.95" customHeight="1">
      <c r="A41" s="322">
        <v>38</v>
      </c>
      <c r="B41" s="324"/>
      <c r="C41" s="343"/>
      <c r="D41" s="329"/>
      <c r="E41" s="329"/>
      <c r="F41" s="329"/>
      <c r="G41" s="330"/>
      <c r="H41" s="331"/>
      <c r="I41" s="331"/>
      <c r="J41" s="332"/>
      <c r="K41" s="333"/>
      <c r="L41" s="333"/>
      <c r="M41" s="333"/>
      <c r="N41" s="333"/>
      <c r="O41" s="337"/>
    </row>
    <row r="42" spans="1:15" s="321" customFormat="1" ht="18.95" customHeight="1">
      <c r="A42" s="322">
        <v>39</v>
      </c>
      <c r="B42" s="324"/>
      <c r="C42" s="343"/>
      <c r="D42" s="329"/>
      <c r="E42" s="329"/>
      <c r="F42" s="329"/>
      <c r="G42" s="330"/>
      <c r="H42" s="331"/>
      <c r="I42" s="331"/>
      <c r="J42" s="332"/>
      <c r="K42" s="333"/>
      <c r="L42" s="333"/>
      <c r="M42" s="333"/>
      <c r="N42" s="333"/>
      <c r="O42" s="337"/>
    </row>
    <row r="43" spans="1:15" s="321" customFormat="1" ht="18.95" customHeight="1">
      <c r="A43" s="322">
        <v>40</v>
      </c>
      <c r="B43" s="324"/>
      <c r="C43" s="343"/>
      <c r="D43" s="329"/>
      <c r="E43" s="329"/>
      <c r="F43" s="329"/>
      <c r="G43" s="330"/>
      <c r="H43" s="331"/>
      <c r="I43" s="331"/>
      <c r="J43" s="332"/>
      <c r="K43" s="333"/>
      <c r="L43" s="333"/>
      <c r="M43" s="333"/>
      <c r="N43" s="333"/>
      <c r="O43" s="337"/>
    </row>
    <row r="44" spans="1:15" s="321" customFormat="1" ht="18.95" customHeight="1">
      <c r="A44" s="322">
        <v>41</v>
      </c>
      <c r="B44" s="324"/>
      <c r="C44" s="343"/>
      <c r="D44" s="329"/>
      <c r="E44" s="329"/>
      <c r="F44" s="329"/>
      <c r="G44" s="330"/>
      <c r="H44" s="331"/>
      <c r="I44" s="331"/>
      <c r="J44" s="332"/>
      <c r="K44" s="333"/>
      <c r="L44" s="333"/>
      <c r="M44" s="333"/>
      <c r="N44" s="333"/>
      <c r="O44" s="337"/>
    </row>
    <row r="45" spans="1:15" s="321" customFormat="1" ht="18.95" customHeight="1">
      <c r="A45" s="322">
        <v>42</v>
      </c>
      <c r="B45" s="324"/>
      <c r="C45" s="343"/>
      <c r="D45" s="329"/>
      <c r="E45" s="329"/>
      <c r="F45" s="329"/>
      <c r="G45" s="330"/>
      <c r="H45" s="331"/>
      <c r="I45" s="331"/>
      <c r="J45" s="332"/>
      <c r="K45" s="333"/>
      <c r="L45" s="333"/>
      <c r="M45" s="333"/>
      <c r="N45" s="333"/>
      <c r="O45" s="333"/>
    </row>
    <row r="46" spans="1:15" s="321" customFormat="1" ht="18.95" customHeight="1">
      <c r="A46" s="322">
        <v>43</v>
      </c>
      <c r="B46" s="324"/>
      <c r="C46" s="343"/>
      <c r="D46" s="329"/>
      <c r="E46" s="329"/>
      <c r="F46" s="329"/>
      <c r="G46" s="330"/>
      <c r="H46" s="331"/>
      <c r="I46" s="331"/>
      <c r="J46" s="332"/>
      <c r="K46" s="333"/>
      <c r="L46" s="333"/>
      <c r="M46" s="333"/>
      <c r="N46" s="333"/>
      <c r="O46" s="337"/>
    </row>
    <row r="47" spans="1:15" s="321" customFormat="1" ht="18.95" customHeight="1">
      <c r="A47" s="322">
        <v>44</v>
      </c>
      <c r="B47" s="324"/>
      <c r="C47" s="343"/>
      <c r="D47" s="329"/>
      <c r="E47" s="329"/>
      <c r="F47" s="329"/>
      <c r="G47" s="330"/>
      <c r="H47" s="331"/>
      <c r="I47" s="331"/>
      <c r="J47" s="332"/>
      <c r="K47" s="333"/>
      <c r="L47" s="333"/>
      <c r="M47" s="333"/>
      <c r="N47" s="333"/>
      <c r="O47" s="337"/>
    </row>
    <row r="48" spans="1:15" s="321" customFormat="1" ht="18.95" customHeight="1">
      <c r="A48" s="322">
        <v>45</v>
      </c>
      <c r="B48" s="324"/>
      <c r="C48" s="343"/>
      <c r="D48" s="329"/>
      <c r="E48" s="329"/>
      <c r="F48" s="329"/>
      <c r="G48" s="330"/>
      <c r="H48" s="331"/>
      <c r="I48" s="331"/>
      <c r="J48" s="332"/>
      <c r="K48" s="333"/>
      <c r="L48" s="333"/>
      <c r="M48" s="333"/>
      <c r="N48" s="333"/>
      <c r="O48" s="333"/>
    </row>
    <row r="49" spans="1:15" s="321" customFormat="1" ht="18.95" customHeight="1">
      <c r="A49" s="322">
        <v>46</v>
      </c>
      <c r="B49" s="324"/>
      <c r="C49" s="343"/>
      <c r="D49" s="329"/>
      <c r="E49" s="329"/>
      <c r="F49" s="329"/>
      <c r="G49" s="330"/>
      <c r="H49" s="331"/>
      <c r="I49" s="331"/>
      <c r="J49" s="332"/>
      <c r="K49" s="333"/>
      <c r="L49" s="333"/>
      <c r="M49" s="333"/>
      <c r="N49" s="333"/>
      <c r="O49" s="337"/>
    </row>
    <row r="50" spans="1:15" s="321" customFormat="1" ht="18.95" customHeight="1">
      <c r="A50" s="322">
        <v>47</v>
      </c>
      <c r="B50" s="324"/>
      <c r="C50" s="343"/>
      <c r="D50" s="329"/>
      <c r="E50" s="329"/>
      <c r="F50" s="329"/>
      <c r="G50" s="330"/>
      <c r="H50" s="331"/>
      <c r="I50" s="331"/>
      <c r="J50" s="332"/>
      <c r="K50" s="333"/>
      <c r="L50" s="333"/>
      <c r="M50" s="333"/>
      <c r="N50" s="333"/>
      <c r="O50" s="337"/>
    </row>
    <row r="51" spans="1:15" s="321" customFormat="1" ht="18.95" customHeight="1">
      <c r="A51" s="322">
        <v>48</v>
      </c>
      <c r="B51" s="324"/>
      <c r="C51" s="343"/>
      <c r="D51" s="329"/>
      <c r="E51" s="329"/>
      <c r="F51" s="329"/>
      <c r="G51" s="330"/>
      <c r="H51" s="331"/>
      <c r="I51" s="331"/>
      <c r="J51" s="332"/>
      <c r="K51" s="333"/>
      <c r="L51" s="333"/>
      <c r="M51" s="333"/>
      <c r="N51" s="333"/>
      <c r="O51" s="333"/>
    </row>
    <row r="52" spans="1:15" s="321" customFormat="1" ht="18.95" customHeight="1">
      <c r="A52" s="322">
        <v>49</v>
      </c>
      <c r="B52" s="324"/>
      <c r="C52" s="343"/>
      <c r="D52" s="329"/>
      <c r="E52" s="329"/>
      <c r="F52" s="329"/>
      <c r="G52" s="330"/>
      <c r="H52" s="331"/>
      <c r="I52" s="331"/>
      <c r="J52" s="332"/>
      <c r="K52" s="333"/>
      <c r="L52" s="333"/>
      <c r="M52" s="333"/>
      <c r="N52" s="333"/>
      <c r="O52" s="337"/>
    </row>
    <row r="53" spans="1:15" s="321" customFormat="1" ht="18.95" customHeight="1">
      <c r="A53" s="322">
        <v>50</v>
      </c>
      <c r="B53" s="324"/>
      <c r="C53" s="343"/>
      <c r="D53" s="329"/>
      <c r="E53" s="329"/>
      <c r="F53" s="329"/>
      <c r="G53" s="330"/>
      <c r="H53" s="331"/>
      <c r="I53" s="331"/>
      <c r="J53" s="332"/>
      <c r="K53" s="333"/>
      <c r="L53" s="333"/>
      <c r="M53" s="333"/>
      <c r="N53" s="333"/>
      <c r="O53" s="337"/>
    </row>
    <row r="54" spans="1:15" s="321" customFormat="1" ht="18.95" customHeight="1">
      <c r="A54" s="322">
        <v>51</v>
      </c>
      <c r="B54" s="324"/>
      <c r="C54" s="343"/>
      <c r="D54" s="329"/>
      <c r="E54" s="329"/>
      <c r="F54" s="329"/>
      <c r="G54" s="330"/>
      <c r="H54" s="331"/>
      <c r="I54" s="331"/>
      <c r="J54" s="332"/>
      <c r="K54" s="333"/>
      <c r="L54" s="333"/>
      <c r="M54" s="333"/>
      <c r="N54" s="333"/>
      <c r="O54" s="337"/>
    </row>
    <row r="55" spans="1:15" s="321" customFormat="1" ht="18.95" customHeight="1">
      <c r="A55" s="322">
        <v>52</v>
      </c>
      <c r="B55" s="324"/>
      <c r="C55" s="343"/>
      <c r="D55" s="329"/>
      <c r="E55" s="329"/>
      <c r="F55" s="329"/>
      <c r="G55" s="330"/>
      <c r="H55" s="331"/>
      <c r="I55" s="331"/>
      <c r="J55" s="332"/>
      <c r="K55" s="333"/>
      <c r="L55" s="333"/>
      <c r="M55" s="333"/>
      <c r="N55" s="333"/>
      <c r="O55" s="333"/>
    </row>
    <row r="56" spans="1:15" s="321" customFormat="1" ht="18.95" customHeight="1">
      <c r="A56" s="322">
        <v>53</v>
      </c>
      <c r="B56" s="324"/>
      <c r="C56" s="343"/>
      <c r="D56" s="329"/>
      <c r="E56" s="329"/>
      <c r="F56" s="329"/>
      <c r="G56" s="330"/>
      <c r="H56" s="331"/>
      <c r="I56" s="331"/>
      <c r="J56" s="332"/>
      <c r="K56" s="333"/>
      <c r="L56" s="333"/>
      <c r="M56" s="333"/>
      <c r="N56" s="333"/>
      <c r="O56" s="337"/>
    </row>
    <row r="57" spans="1:15" s="321" customFormat="1" ht="18.95" customHeight="1">
      <c r="A57" s="322">
        <v>54</v>
      </c>
      <c r="B57" s="324"/>
      <c r="C57" s="343"/>
      <c r="D57" s="329"/>
      <c r="E57" s="329"/>
      <c r="F57" s="329"/>
      <c r="G57" s="330"/>
      <c r="H57" s="331"/>
      <c r="I57" s="331"/>
      <c r="J57" s="332"/>
      <c r="K57" s="333"/>
      <c r="L57" s="333"/>
      <c r="M57" s="333"/>
      <c r="N57" s="333"/>
      <c r="O57" s="337"/>
    </row>
    <row r="58" spans="1:15" s="321" customFormat="1" ht="18.95" customHeight="1">
      <c r="A58" s="322">
        <v>55</v>
      </c>
      <c r="B58" s="324"/>
      <c r="C58" s="343"/>
      <c r="D58" s="329"/>
      <c r="E58" s="329"/>
      <c r="F58" s="329"/>
      <c r="G58" s="330"/>
      <c r="H58" s="331"/>
      <c r="I58" s="331"/>
      <c r="J58" s="332"/>
      <c r="K58" s="333"/>
      <c r="L58" s="333"/>
      <c r="M58" s="333"/>
      <c r="N58" s="333"/>
      <c r="O58" s="337"/>
    </row>
    <row r="59" spans="1:15" s="321" customFormat="1" ht="18.95" customHeight="1">
      <c r="A59" s="322">
        <v>56</v>
      </c>
      <c r="B59" s="324"/>
      <c r="C59" s="343"/>
      <c r="D59" s="329"/>
      <c r="E59" s="329"/>
      <c r="F59" s="329"/>
      <c r="G59" s="330"/>
      <c r="H59" s="331"/>
      <c r="I59" s="331"/>
      <c r="J59" s="332"/>
      <c r="K59" s="333"/>
      <c r="L59" s="333"/>
      <c r="M59" s="333"/>
      <c r="N59" s="333"/>
      <c r="O59" s="337"/>
    </row>
    <row r="60" spans="1:15" s="321" customFormat="1" ht="18.95" customHeight="1">
      <c r="A60" s="322">
        <v>57</v>
      </c>
      <c r="B60" s="324"/>
      <c r="C60" s="343"/>
      <c r="D60" s="329"/>
      <c r="E60" s="329"/>
      <c r="F60" s="329"/>
      <c r="G60" s="330"/>
      <c r="H60" s="331"/>
      <c r="I60" s="331"/>
      <c r="J60" s="332"/>
      <c r="K60" s="333"/>
      <c r="L60" s="333"/>
      <c r="M60" s="333"/>
      <c r="N60" s="333"/>
      <c r="O60" s="337"/>
    </row>
    <row r="61" spans="1:15" s="321" customFormat="1" ht="18.95" customHeight="1">
      <c r="A61" s="322">
        <v>58</v>
      </c>
      <c r="B61" s="324"/>
      <c r="C61" s="343"/>
      <c r="D61" s="329"/>
      <c r="E61" s="329"/>
      <c r="F61" s="329"/>
      <c r="G61" s="330"/>
      <c r="H61" s="331"/>
      <c r="I61" s="331"/>
      <c r="J61" s="332"/>
      <c r="K61" s="333"/>
      <c r="L61" s="333"/>
      <c r="M61" s="333"/>
      <c r="N61" s="333"/>
      <c r="O61" s="337"/>
    </row>
    <row r="62" spans="1:15" s="321" customFormat="1" ht="18.95" customHeight="1">
      <c r="A62" s="322">
        <v>59</v>
      </c>
      <c r="B62" s="324"/>
      <c r="C62" s="343"/>
      <c r="D62" s="329"/>
      <c r="E62" s="329"/>
      <c r="F62" s="329"/>
      <c r="G62" s="334"/>
      <c r="H62" s="329"/>
      <c r="I62" s="335"/>
      <c r="J62" s="332"/>
      <c r="K62" s="333"/>
      <c r="L62" s="333"/>
      <c r="M62" s="333"/>
      <c r="N62" s="333"/>
      <c r="O62" s="337"/>
    </row>
    <row r="63" spans="1:15" s="321" customFormat="1" ht="18.95" customHeight="1">
      <c r="A63" s="322">
        <v>60</v>
      </c>
      <c r="B63" s="324"/>
      <c r="C63" s="343"/>
      <c r="D63" s="329"/>
      <c r="E63" s="329"/>
      <c r="F63" s="329"/>
      <c r="G63" s="334"/>
      <c r="H63" s="329"/>
      <c r="I63" s="335"/>
      <c r="J63" s="332"/>
      <c r="K63" s="333"/>
      <c r="L63" s="333"/>
      <c r="M63" s="333"/>
      <c r="N63" s="333"/>
      <c r="O63" s="337"/>
    </row>
    <row r="64" spans="1:15" s="321" customFormat="1" ht="18.95" customHeight="1">
      <c r="A64" s="322">
        <v>61</v>
      </c>
      <c r="B64" s="324"/>
      <c r="C64" s="343"/>
      <c r="D64" s="329"/>
      <c r="E64" s="329"/>
      <c r="F64" s="329"/>
      <c r="G64" s="334"/>
      <c r="H64" s="329"/>
      <c r="I64" s="335"/>
      <c r="J64" s="332"/>
      <c r="K64" s="333"/>
      <c r="L64" s="333"/>
      <c r="M64" s="333"/>
      <c r="N64" s="333"/>
      <c r="O64" s="333"/>
    </row>
    <row r="65" spans="1:15" s="321" customFormat="1" ht="18.95" customHeight="1">
      <c r="A65" s="322">
        <v>62</v>
      </c>
      <c r="B65" s="324"/>
      <c r="C65" s="343"/>
      <c r="D65" s="329"/>
      <c r="E65" s="329"/>
      <c r="F65" s="329"/>
      <c r="G65" s="334"/>
      <c r="H65" s="329"/>
      <c r="I65" s="335"/>
      <c r="J65" s="332"/>
      <c r="K65" s="333"/>
      <c r="L65" s="333"/>
      <c r="M65" s="333"/>
      <c r="N65" s="333"/>
      <c r="O65" s="333"/>
    </row>
    <row r="66" spans="1:15" s="321" customFormat="1" ht="18.95" customHeight="1">
      <c r="A66" s="322">
        <v>63</v>
      </c>
      <c r="B66" s="324"/>
      <c r="C66" s="343"/>
      <c r="D66" s="329"/>
      <c r="E66" s="329"/>
      <c r="F66" s="329"/>
      <c r="G66" s="334"/>
      <c r="H66" s="329"/>
      <c r="I66" s="335"/>
      <c r="J66" s="332"/>
      <c r="K66" s="333"/>
      <c r="L66" s="333"/>
      <c r="M66" s="333"/>
      <c r="N66" s="333"/>
      <c r="O66" s="337"/>
    </row>
    <row r="67" spans="1:15" s="321" customFormat="1" ht="18.95" customHeight="1">
      <c r="A67" s="322">
        <v>64</v>
      </c>
      <c r="B67" s="324"/>
      <c r="C67" s="343"/>
      <c r="D67" s="329"/>
      <c r="E67" s="329"/>
      <c r="F67" s="329"/>
      <c r="G67" s="334"/>
      <c r="H67" s="329"/>
      <c r="I67" s="335"/>
      <c r="J67" s="332"/>
      <c r="K67" s="333"/>
      <c r="L67" s="333"/>
      <c r="M67" s="333"/>
      <c r="N67" s="333"/>
      <c r="O67" s="333"/>
    </row>
    <row r="68" spans="1:15" s="321" customFormat="1" ht="18.95" customHeight="1">
      <c r="A68" s="322">
        <v>65</v>
      </c>
      <c r="B68" s="324"/>
      <c r="C68" s="343"/>
      <c r="D68" s="329"/>
      <c r="E68" s="329"/>
      <c r="F68" s="329"/>
      <c r="G68" s="334"/>
      <c r="H68" s="329"/>
      <c r="I68" s="335"/>
      <c r="J68" s="332"/>
      <c r="K68" s="333"/>
      <c r="L68" s="333"/>
      <c r="M68" s="333"/>
      <c r="N68" s="333"/>
      <c r="O68" s="333"/>
    </row>
    <row r="69" spans="1:15" s="321" customFormat="1" ht="18.95" customHeight="1">
      <c r="A69" s="322">
        <v>66</v>
      </c>
      <c r="B69" s="324"/>
      <c r="C69" s="343"/>
      <c r="D69" s="329"/>
      <c r="E69" s="329"/>
      <c r="F69" s="329"/>
      <c r="G69" s="334"/>
      <c r="H69" s="329"/>
      <c r="I69" s="335"/>
      <c r="J69" s="332"/>
      <c r="K69" s="333"/>
      <c r="L69" s="333"/>
      <c r="M69" s="333"/>
      <c r="N69" s="333"/>
      <c r="O69" s="337"/>
    </row>
    <row r="70" spans="1:15" s="321" customFormat="1" ht="18.95" customHeight="1">
      <c r="A70" s="322">
        <v>67</v>
      </c>
      <c r="B70" s="324"/>
      <c r="C70" s="343"/>
      <c r="D70" s="329"/>
      <c r="E70" s="329"/>
      <c r="F70" s="329"/>
      <c r="G70" s="334"/>
      <c r="H70" s="329"/>
      <c r="I70" s="335"/>
      <c r="J70" s="332"/>
      <c r="K70" s="333"/>
      <c r="L70" s="333"/>
      <c r="M70" s="333"/>
      <c r="N70" s="333"/>
      <c r="O70" s="333"/>
    </row>
    <row r="71" spans="1:15" s="321" customFormat="1" ht="18.95" customHeight="1">
      <c r="A71" s="322">
        <v>68</v>
      </c>
      <c r="B71" s="324"/>
      <c r="C71" s="343"/>
      <c r="D71" s="329"/>
      <c r="E71" s="329"/>
      <c r="F71" s="329"/>
      <c r="G71" s="334"/>
      <c r="H71" s="329"/>
      <c r="I71" s="335"/>
      <c r="J71" s="332"/>
      <c r="K71" s="333"/>
      <c r="L71" s="333"/>
      <c r="M71" s="333"/>
      <c r="N71" s="333"/>
      <c r="O71" s="333"/>
    </row>
    <row r="72" spans="1:15" s="321" customFormat="1" ht="18.95" customHeight="1">
      <c r="A72" s="322">
        <v>69</v>
      </c>
      <c r="B72" s="324"/>
      <c r="C72" s="343"/>
      <c r="D72" s="329"/>
      <c r="E72" s="329"/>
      <c r="F72" s="329"/>
      <c r="G72" s="334"/>
      <c r="H72" s="329"/>
      <c r="I72" s="335"/>
      <c r="J72" s="332"/>
      <c r="K72" s="333"/>
      <c r="L72" s="333"/>
      <c r="M72" s="333"/>
      <c r="N72" s="333"/>
      <c r="O72" s="337"/>
    </row>
    <row r="73" spans="1:15" s="321" customFormat="1" ht="18.95" customHeight="1">
      <c r="A73" s="322">
        <v>70</v>
      </c>
      <c r="B73" s="324"/>
      <c r="C73" s="343"/>
      <c r="D73" s="329"/>
      <c r="E73" s="329"/>
      <c r="F73" s="329"/>
      <c r="G73" s="334"/>
      <c r="H73" s="329"/>
      <c r="I73" s="335"/>
      <c r="J73" s="332"/>
      <c r="K73" s="333"/>
      <c r="L73" s="333"/>
      <c r="M73" s="333"/>
      <c r="N73" s="333"/>
      <c r="O73" s="337"/>
    </row>
    <row r="74" spans="1:15" s="321" customFormat="1" ht="18.95" customHeight="1">
      <c r="A74" s="322">
        <v>71</v>
      </c>
      <c r="B74" s="324"/>
      <c r="C74" s="343"/>
      <c r="D74" s="329"/>
      <c r="E74" s="329"/>
      <c r="F74" s="329"/>
      <c r="G74" s="334"/>
      <c r="H74" s="329"/>
      <c r="I74" s="335"/>
      <c r="J74" s="332"/>
      <c r="K74" s="333"/>
      <c r="L74" s="333"/>
      <c r="M74" s="333"/>
      <c r="N74" s="333"/>
      <c r="O74" s="333"/>
    </row>
    <row r="75" spans="1:15" s="321" customFormat="1" ht="18.95" customHeight="1">
      <c r="A75" s="322">
        <v>72</v>
      </c>
      <c r="B75" s="324"/>
      <c r="C75" s="343"/>
      <c r="D75" s="329"/>
      <c r="E75" s="329"/>
      <c r="F75" s="329"/>
      <c r="G75" s="334"/>
      <c r="H75" s="329"/>
      <c r="I75" s="335"/>
      <c r="J75" s="332"/>
      <c r="K75" s="333"/>
      <c r="L75" s="333"/>
      <c r="M75" s="333"/>
      <c r="N75" s="333"/>
      <c r="O75" s="337"/>
    </row>
    <row r="76" spans="1:15" s="321" customFormat="1" ht="18.95" customHeight="1">
      <c r="A76" s="322">
        <v>73</v>
      </c>
      <c r="B76" s="324"/>
      <c r="C76" s="343"/>
      <c r="D76" s="329"/>
      <c r="E76" s="329"/>
      <c r="F76" s="329"/>
      <c r="G76" s="334"/>
      <c r="H76" s="329"/>
      <c r="I76" s="335"/>
      <c r="J76" s="332"/>
      <c r="K76" s="333"/>
      <c r="L76" s="333"/>
      <c r="M76" s="333"/>
      <c r="N76" s="333"/>
      <c r="O76" s="337"/>
    </row>
    <row r="77" spans="1:15" s="321" customFormat="1" ht="18.95" customHeight="1">
      <c r="A77" s="322">
        <v>74</v>
      </c>
      <c r="B77" s="324"/>
      <c r="C77" s="343"/>
      <c r="D77" s="329"/>
      <c r="E77" s="329"/>
      <c r="F77" s="329"/>
      <c r="G77" s="334"/>
      <c r="H77" s="329"/>
      <c r="I77" s="335"/>
      <c r="J77" s="332"/>
      <c r="K77" s="333"/>
      <c r="L77" s="333"/>
      <c r="M77" s="333"/>
      <c r="N77" s="333"/>
      <c r="O77" s="337"/>
    </row>
    <row r="78" spans="1:15" s="321" customFormat="1" ht="18.95" customHeight="1">
      <c r="A78" s="322">
        <v>75</v>
      </c>
      <c r="B78" s="324"/>
      <c r="C78" s="343"/>
      <c r="D78" s="329"/>
      <c r="E78" s="329"/>
      <c r="F78" s="329"/>
      <c r="G78" s="334"/>
      <c r="H78" s="329"/>
      <c r="I78" s="335"/>
      <c r="J78" s="332"/>
      <c r="K78" s="333"/>
      <c r="L78" s="333"/>
      <c r="M78" s="333"/>
      <c r="N78" s="333"/>
      <c r="O78" s="337"/>
    </row>
    <row r="79" spans="1:15" s="321" customFormat="1" ht="18.95" customHeight="1">
      <c r="A79" s="322">
        <v>76</v>
      </c>
      <c r="B79" s="324"/>
      <c r="C79" s="343"/>
      <c r="D79" s="329"/>
      <c r="E79" s="329"/>
      <c r="F79" s="329"/>
      <c r="G79" s="334"/>
      <c r="H79" s="329"/>
      <c r="I79" s="335"/>
      <c r="J79" s="332"/>
      <c r="K79" s="333"/>
      <c r="L79" s="333"/>
      <c r="M79" s="333"/>
      <c r="N79" s="333"/>
      <c r="O79" s="337"/>
    </row>
    <row r="80" spans="1:15" s="321" customFormat="1" ht="18.95" customHeight="1">
      <c r="A80" s="322">
        <v>77</v>
      </c>
      <c r="B80" s="324"/>
      <c r="C80" s="343"/>
      <c r="D80" s="329"/>
      <c r="E80" s="329"/>
      <c r="F80" s="329"/>
      <c r="G80" s="334"/>
      <c r="H80" s="329"/>
      <c r="I80" s="335"/>
      <c r="J80" s="332"/>
      <c r="K80" s="333"/>
      <c r="L80" s="333"/>
      <c r="M80" s="333"/>
      <c r="N80" s="333"/>
      <c r="O80" s="337"/>
    </row>
    <row r="81" spans="1:15" s="321" customFormat="1" ht="18.95" customHeight="1">
      <c r="A81" s="322">
        <v>78</v>
      </c>
      <c r="B81" s="324"/>
      <c r="C81" s="343"/>
      <c r="D81" s="329"/>
      <c r="E81" s="329"/>
      <c r="F81" s="329"/>
      <c r="G81" s="334"/>
      <c r="H81" s="329"/>
      <c r="I81" s="335"/>
      <c r="J81" s="332"/>
      <c r="K81" s="333"/>
      <c r="L81" s="333"/>
      <c r="M81" s="333"/>
      <c r="N81" s="333"/>
      <c r="O81" s="333"/>
    </row>
    <row r="82" spans="1:15" s="321" customFormat="1" ht="18.95" customHeight="1">
      <c r="A82" s="322">
        <v>79</v>
      </c>
      <c r="B82" s="324"/>
      <c r="C82" s="343"/>
      <c r="D82" s="329"/>
      <c r="E82" s="329"/>
      <c r="F82" s="329"/>
      <c r="G82" s="334"/>
      <c r="H82" s="329"/>
      <c r="I82" s="335"/>
      <c r="J82" s="332"/>
      <c r="K82" s="333"/>
      <c r="L82" s="333"/>
      <c r="M82" s="333"/>
      <c r="N82" s="333"/>
      <c r="O82" s="337"/>
    </row>
    <row r="83" spans="1:15" s="321" customFormat="1" ht="18.95" customHeight="1">
      <c r="A83" s="322">
        <v>80</v>
      </c>
      <c r="B83" s="324"/>
      <c r="C83" s="343"/>
      <c r="D83" s="329"/>
      <c r="E83" s="329"/>
      <c r="F83" s="329"/>
      <c r="G83" s="334"/>
      <c r="H83" s="329"/>
      <c r="I83" s="335"/>
      <c r="J83" s="332"/>
      <c r="K83" s="333"/>
      <c r="L83" s="333"/>
      <c r="M83" s="333"/>
      <c r="N83" s="333"/>
      <c r="O83" s="337"/>
    </row>
    <row r="84" spans="1:15" s="321" customFormat="1" ht="18.95" customHeight="1">
      <c r="A84" s="322">
        <v>81</v>
      </c>
      <c r="B84" s="324"/>
      <c r="C84" s="343"/>
      <c r="D84" s="329"/>
      <c r="E84" s="329"/>
      <c r="F84" s="329"/>
      <c r="G84" s="334"/>
      <c r="H84" s="329"/>
      <c r="I84" s="335"/>
      <c r="J84" s="332"/>
      <c r="K84" s="333"/>
      <c r="L84" s="333"/>
      <c r="M84" s="333"/>
      <c r="N84" s="333"/>
      <c r="O84" s="337"/>
    </row>
    <row r="85" spans="1:15" s="321" customFormat="1" ht="18.95" customHeight="1">
      <c r="A85" s="322">
        <v>82</v>
      </c>
      <c r="B85" s="324"/>
      <c r="C85" s="343"/>
      <c r="D85" s="329"/>
      <c r="E85" s="329"/>
      <c r="F85" s="329"/>
      <c r="G85" s="334"/>
      <c r="H85" s="329"/>
      <c r="I85" s="335"/>
      <c r="J85" s="332"/>
      <c r="K85" s="333"/>
      <c r="L85" s="333"/>
      <c r="M85" s="333"/>
      <c r="N85" s="333"/>
      <c r="O85" s="337"/>
    </row>
    <row r="86" spans="1:15" s="321" customFormat="1" ht="18.95" customHeight="1">
      <c r="A86" s="322">
        <v>83</v>
      </c>
      <c r="B86" s="324"/>
      <c r="C86" s="343"/>
      <c r="D86" s="329"/>
      <c r="E86" s="329"/>
      <c r="F86" s="329"/>
      <c r="G86" s="334"/>
      <c r="H86" s="329"/>
      <c r="I86" s="335"/>
      <c r="J86" s="332"/>
      <c r="K86" s="333"/>
      <c r="L86" s="333"/>
      <c r="M86" s="333"/>
      <c r="N86" s="333"/>
      <c r="O86" s="337"/>
    </row>
    <row r="87" spans="1:15" s="321" customFormat="1" ht="18.95" customHeight="1">
      <c r="A87" s="322">
        <v>84</v>
      </c>
      <c r="B87" s="324"/>
      <c r="C87" s="343"/>
      <c r="D87" s="329"/>
      <c r="E87" s="329"/>
      <c r="F87" s="329"/>
      <c r="G87" s="334"/>
      <c r="H87" s="329"/>
      <c r="I87" s="335"/>
      <c r="J87" s="332"/>
      <c r="K87" s="333"/>
      <c r="L87" s="333"/>
      <c r="M87" s="333"/>
      <c r="N87" s="333"/>
      <c r="O87" s="337"/>
    </row>
    <row r="88" spans="1:15" s="321" customFormat="1" ht="18.95" customHeight="1">
      <c r="A88" s="322">
        <v>85</v>
      </c>
      <c r="B88" s="324"/>
      <c r="C88" s="343"/>
      <c r="D88" s="329"/>
      <c r="E88" s="329"/>
      <c r="F88" s="329"/>
      <c r="G88" s="334"/>
      <c r="H88" s="329"/>
      <c r="I88" s="335"/>
      <c r="J88" s="332"/>
      <c r="K88" s="333"/>
      <c r="L88" s="333"/>
      <c r="M88" s="333"/>
      <c r="N88" s="333"/>
      <c r="O88" s="337"/>
    </row>
    <row r="89" spans="1:15" s="321" customFormat="1" ht="18.95" customHeight="1">
      <c r="A89" s="322">
        <v>86</v>
      </c>
      <c r="B89" s="324"/>
      <c r="C89" s="343"/>
      <c r="D89" s="329"/>
      <c r="E89" s="329"/>
      <c r="F89" s="329"/>
      <c r="G89" s="334"/>
      <c r="H89" s="329"/>
      <c r="I89" s="335"/>
      <c r="J89" s="332"/>
      <c r="K89" s="333"/>
      <c r="L89" s="333"/>
      <c r="M89" s="333"/>
      <c r="N89" s="333"/>
      <c r="O89" s="337"/>
    </row>
    <row r="90" spans="1:15" s="321" customFormat="1" ht="18.95" customHeight="1">
      <c r="A90" s="322">
        <v>87</v>
      </c>
      <c r="B90" s="324"/>
      <c r="C90" s="343"/>
      <c r="D90" s="329"/>
      <c r="E90" s="329"/>
      <c r="F90" s="329"/>
      <c r="G90" s="334"/>
      <c r="H90" s="329"/>
      <c r="I90" s="335"/>
      <c r="J90" s="332"/>
      <c r="K90" s="333"/>
      <c r="L90" s="333"/>
      <c r="M90" s="333"/>
      <c r="N90" s="333"/>
      <c r="O90" s="337"/>
    </row>
    <row r="91" spans="1:15" s="321" customFormat="1" ht="18.95" customHeight="1">
      <c r="A91" s="322">
        <v>88</v>
      </c>
      <c r="B91" s="324"/>
      <c r="C91" s="343"/>
      <c r="D91" s="329"/>
      <c r="E91" s="329"/>
      <c r="F91" s="329"/>
      <c r="G91" s="334"/>
      <c r="H91" s="329"/>
      <c r="I91" s="335"/>
      <c r="J91" s="332"/>
      <c r="K91" s="333"/>
      <c r="L91" s="333"/>
      <c r="M91" s="333"/>
      <c r="N91" s="333"/>
      <c r="O91" s="337"/>
    </row>
    <row r="92" spans="1:15" s="321" customFormat="1" ht="18.95" customHeight="1">
      <c r="A92" s="322">
        <v>89</v>
      </c>
      <c r="B92" s="324"/>
      <c r="C92" s="343"/>
      <c r="D92" s="329"/>
      <c r="E92" s="329"/>
      <c r="F92" s="329"/>
      <c r="G92" s="334"/>
      <c r="H92" s="329"/>
      <c r="I92" s="335"/>
      <c r="J92" s="332"/>
      <c r="K92" s="333"/>
      <c r="L92" s="333"/>
      <c r="M92" s="333"/>
      <c r="N92" s="333"/>
      <c r="O92" s="337"/>
    </row>
    <row r="93" spans="1:15" s="321" customFormat="1" ht="18.95" customHeight="1">
      <c r="A93" s="322">
        <v>90</v>
      </c>
      <c r="B93" s="324"/>
      <c r="C93" s="343"/>
      <c r="D93" s="329"/>
      <c r="E93" s="329"/>
      <c r="F93" s="329"/>
      <c r="G93" s="334"/>
      <c r="H93" s="329"/>
      <c r="I93" s="335"/>
      <c r="J93" s="332"/>
      <c r="K93" s="333"/>
      <c r="L93" s="333"/>
      <c r="M93" s="333"/>
      <c r="N93" s="333"/>
      <c r="O93" s="337"/>
    </row>
    <row r="94" spans="1:15" s="321" customFormat="1" ht="18.95" customHeight="1">
      <c r="A94" s="322">
        <v>91</v>
      </c>
      <c r="B94" s="324"/>
      <c r="C94" s="343"/>
      <c r="D94" s="329"/>
      <c r="E94" s="329"/>
      <c r="F94" s="329"/>
      <c r="G94" s="326"/>
      <c r="H94" s="327"/>
      <c r="I94" s="328"/>
      <c r="J94" s="328"/>
      <c r="K94" s="329"/>
      <c r="L94" s="329"/>
      <c r="M94" s="329"/>
      <c r="N94" s="329"/>
      <c r="O94" s="337"/>
    </row>
    <row r="95" spans="1:15" s="321" customFormat="1" ht="18.95" customHeight="1">
      <c r="A95" s="322">
        <v>92</v>
      </c>
      <c r="B95" s="324"/>
      <c r="C95" s="343"/>
      <c r="D95" s="329"/>
      <c r="E95" s="329"/>
      <c r="F95" s="329"/>
      <c r="G95" s="326"/>
      <c r="H95" s="327"/>
      <c r="I95" s="328"/>
      <c r="J95" s="328"/>
      <c r="K95" s="329"/>
      <c r="L95" s="329"/>
      <c r="M95" s="329"/>
      <c r="N95" s="329"/>
      <c r="O95" s="337"/>
    </row>
    <row r="96" spans="1:15" s="321" customFormat="1" ht="18.95" customHeight="1">
      <c r="A96" s="322">
        <v>93</v>
      </c>
      <c r="B96" s="324"/>
      <c r="C96" s="343"/>
      <c r="D96" s="329"/>
      <c r="E96" s="329"/>
      <c r="F96" s="329"/>
      <c r="G96" s="326"/>
      <c r="H96" s="327"/>
      <c r="I96" s="328"/>
      <c r="J96" s="328"/>
      <c r="K96" s="329"/>
      <c r="L96" s="329"/>
      <c r="M96" s="329"/>
      <c r="N96" s="329"/>
      <c r="O96" s="337"/>
    </row>
    <row r="97" spans="1:15" s="321" customFormat="1" ht="18.95" customHeight="1">
      <c r="A97" s="322">
        <v>94</v>
      </c>
      <c r="B97" s="324"/>
      <c r="C97" s="343"/>
      <c r="D97" s="329"/>
      <c r="E97" s="329"/>
      <c r="F97" s="329"/>
      <c r="G97" s="326"/>
      <c r="H97" s="327"/>
      <c r="I97" s="328"/>
      <c r="J97" s="328"/>
      <c r="K97" s="329"/>
      <c r="L97" s="329"/>
      <c r="M97" s="329"/>
      <c r="N97" s="329"/>
      <c r="O97" s="337"/>
    </row>
    <row r="98" spans="1:15" s="321" customFormat="1" ht="18.95" customHeight="1">
      <c r="A98" s="322">
        <v>95</v>
      </c>
      <c r="B98" s="324"/>
      <c r="C98" s="343"/>
      <c r="D98" s="329"/>
      <c r="E98" s="329"/>
      <c r="F98" s="329"/>
      <c r="G98" s="326"/>
      <c r="H98" s="327"/>
      <c r="I98" s="328"/>
      <c r="J98" s="328"/>
      <c r="K98" s="329"/>
      <c r="L98" s="329"/>
      <c r="M98" s="329"/>
      <c r="N98" s="329"/>
      <c r="O98" s="337"/>
    </row>
    <row r="99" spans="1:15" s="321" customFormat="1" ht="18.95" customHeight="1">
      <c r="A99" s="322">
        <v>96</v>
      </c>
      <c r="B99" s="324"/>
      <c r="C99" s="343"/>
      <c r="D99" s="329"/>
      <c r="E99" s="329"/>
      <c r="F99" s="329"/>
      <c r="G99" s="326"/>
      <c r="H99" s="327"/>
      <c r="I99" s="328"/>
      <c r="J99" s="328"/>
      <c r="K99" s="329"/>
      <c r="L99" s="329"/>
      <c r="M99" s="329"/>
      <c r="N99" s="329"/>
      <c r="O99" s="337"/>
    </row>
    <row r="100" spans="1:15" s="321" customFormat="1" ht="18.95" customHeight="1">
      <c r="A100" s="322">
        <v>97</v>
      </c>
      <c r="B100" s="324"/>
      <c r="C100" s="343"/>
      <c r="D100" s="329"/>
      <c r="E100" s="329"/>
      <c r="F100" s="329"/>
      <c r="G100" s="326"/>
      <c r="H100" s="327"/>
      <c r="I100" s="328"/>
      <c r="J100" s="328"/>
      <c r="K100" s="329"/>
      <c r="L100" s="329"/>
      <c r="M100" s="329"/>
      <c r="N100" s="329"/>
      <c r="O100" s="337"/>
    </row>
    <row r="101" spans="1:15" s="321" customFormat="1" ht="18.95" customHeight="1">
      <c r="A101" s="322">
        <v>98</v>
      </c>
      <c r="B101" s="324"/>
      <c r="C101" s="343"/>
      <c r="D101" s="329"/>
      <c r="E101" s="329"/>
      <c r="F101" s="329"/>
      <c r="G101" s="326"/>
      <c r="H101" s="327"/>
      <c r="I101" s="328"/>
      <c r="J101" s="328"/>
      <c r="K101" s="329"/>
      <c r="L101" s="329"/>
      <c r="M101" s="329"/>
      <c r="N101" s="329"/>
      <c r="O101" s="337"/>
    </row>
    <row r="102" spans="1:15" s="321" customFormat="1" ht="18.95" customHeight="1">
      <c r="A102" s="322">
        <v>99</v>
      </c>
      <c r="B102" s="324"/>
      <c r="C102" s="343"/>
      <c r="D102" s="329"/>
      <c r="E102" s="329"/>
      <c r="F102" s="329"/>
      <c r="G102" s="326"/>
      <c r="H102" s="327"/>
      <c r="I102" s="328"/>
      <c r="J102" s="328"/>
      <c r="K102" s="329"/>
      <c r="L102" s="329"/>
      <c r="M102" s="329"/>
      <c r="N102" s="329"/>
      <c r="O102" s="337"/>
    </row>
    <row r="103" spans="1:15" s="321" customFormat="1" ht="18.95" customHeight="1">
      <c r="A103" s="322">
        <v>100</v>
      </c>
      <c r="B103" s="324"/>
      <c r="C103" s="344"/>
      <c r="D103" s="336"/>
      <c r="E103" s="337"/>
      <c r="F103" s="337"/>
      <c r="G103" s="338"/>
      <c r="H103" s="337"/>
      <c r="I103" s="339"/>
      <c r="J103" s="328"/>
      <c r="K103" s="329"/>
      <c r="L103" s="329"/>
      <c r="M103" s="329"/>
      <c r="N103" s="329"/>
      <c r="O103" s="333"/>
    </row>
    <row r="104" spans="1:15" s="321" customFormat="1" ht="18.95" customHeight="1">
      <c r="A104" s="322">
        <v>101</v>
      </c>
      <c r="B104" s="324"/>
      <c r="C104" s="344"/>
      <c r="D104" s="336"/>
      <c r="E104" s="337"/>
      <c r="F104" s="337"/>
      <c r="G104" s="338"/>
      <c r="H104" s="337"/>
      <c r="I104" s="339"/>
      <c r="J104" s="328"/>
      <c r="K104" s="329"/>
      <c r="L104" s="329"/>
      <c r="M104" s="329"/>
      <c r="N104" s="329"/>
      <c r="O104" s="337"/>
    </row>
    <row r="105" spans="1:15" s="321" customFormat="1" ht="18.95" customHeight="1">
      <c r="A105" s="322">
        <v>102</v>
      </c>
      <c r="B105" s="324"/>
      <c r="C105" s="344"/>
      <c r="D105" s="336"/>
      <c r="E105" s="337"/>
      <c r="F105" s="337"/>
      <c r="G105" s="338"/>
      <c r="H105" s="337"/>
      <c r="I105" s="339"/>
      <c r="J105" s="328"/>
      <c r="K105" s="329"/>
      <c r="L105" s="329"/>
      <c r="M105" s="329"/>
      <c r="N105" s="329"/>
      <c r="O105" s="337"/>
    </row>
    <row r="106" spans="1:15" s="321" customFormat="1" ht="18.95" customHeight="1">
      <c r="A106" s="322">
        <v>103</v>
      </c>
      <c r="B106" s="324"/>
      <c r="C106" s="344"/>
      <c r="D106" s="336"/>
      <c r="E106" s="337"/>
      <c r="F106" s="337"/>
      <c r="G106" s="338"/>
      <c r="H106" s="337"/>
      <c r="I106" s="339"/>
      <c r="J106" s="328"/>
      <c r="K106" s="329"/>
      <c r="L106" s="329"/>
      <c r="M106" s="329"/>
      <c r="N106" s="329"/>
      <c r="O106" s="337"/>
    </row>
    <row r="107" spans="1:15" s="321" customFormat="1" ht="18.95" customHeight="1">
      <c r="A107" s="322">
        <v>104</v>
      </c>
      <c r="B107" s="324"/>
      <c r="C107" s="344"/>
      <c r="D107" s="336"/>
      <c r="E107" s="337"/>
      <c r="F107" s="337"/>
      <c r="G107" s="338"/>
      <c r="H107" s="337"/>
      <c r="I107" s="339"/>
      <c r="J107" s="328"/>
      <c r="K107" s="329"/>
      <c r="L107" s="329"/>
      <c r="M107" s="329"/>
      <c r="N107" s="329"/>
      <c r="O107" s="337"/>
    </row>
    <row r="108" spans="1:15" ht="18.95" customHeight="1"/>
  </sheetData>
  <autoFilter ref="A3:P107"/>
  <mergeCells count="1">
    <mergeCell ref="A1:J1"/>
  </mergeCells>
  <phoneticPr fontId="12" type="noConversion"/>
  <hyperlinks>
    <hyperlink ref="A1:J1" location="目录!A1" display="返回目录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V23"/>
  <sheetViews>
    <sheetView workbookViewId="0">
      <selection sqref="A1:R1"/>
    </sheetView>
  </sheetViews>
  <sheetFormatPr defaultRowHeight="13.5"/>
  <cols>
    <col min="1" max="1" width="9.875" style="45" customWidth="1"/>
    <col min="2" max="2" width="12" style="45" customWidth="1"/>
    <col min="3" max="14" width="8.875" style="45" customWidth="1"/>
    <col min="15" max="15" width="9.5" style="45" customWidth="1"/>
    <col min="16" max="16" width="9" style="45"/>
    <col min="17" max="17" width="12.75" style="45" bestFit="1" customWidth="1"/>
    <col min="18" max="18" width="12.75" style="45" customWidth="1"/>
    <col min="19" max="22" width="9" style="45"/>
    <col min="23" max="16384" width="9" style="6"/>
  </cols>
  <sheetData>
    <row r="1" spans="1:22" customFormat="1" ht="22.5" customHeight="1">
      <c r="A1" s="469" t="s">
        <v>220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  <c r="P1" s="469"/>
      <c r="Q1" s="469"/>
      <c r="R1" s="469"/>
    </row>
    <row r="2" spans="1:22" ht="29.25" customHeight="1">
      <c r="A2" s="481" t="s">
        <v>233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4"/>
    </row>
    <row r="3" spans="1:22" s="2" customFormat="1" ht="36.75" customHeight="1">
      <c r="A3" s="46" t="s">
        <v>234</v>
      </c>
      <c r="B3" s="47" t="s">
        <v>235</v>
      </c>
      <c r="C3" s="25" t="s">
        <v>236</v>
      </c>
      <c r="D3" s="25" t="s">
        <v>237</v>
      </c>
      <c r="E3" s="25" t="s">
        <v>2</v>
      </c>
      <c r="F3" s="25" t="s">
        <v>3</v>
      </c>
      <c r="G3" s="25" t="s">
        <v>4</v>
      </c>
      <c r="H3" s="25" t="s">
        <v>5</v>
      </c>
      <c r="I3" s="25" t="s">
        <v>6</v>
      </c>
      <c r="J3" s="25" t="s">
        <v>7</v>
      </c>
      <c r="K3" s="25" t="s">
        <v>8</v>
      </c>
      <c r="L3" s="25" t="s">
        <v>9</v>
      </c>
      <c r="M3" s="25" t="s">
        <v>10</v>
      </c>
      <c r="N3" s="25" t="s">
        <v>11</v>
      </c>
      <c r="O3" s="25" t="s">
        <v>239</v>
      </c>
      <c r="P3" s="16"/>
      <c r="Q3" s="16"/>
      <c r="R3" s="16"/>
      <c r="S3" s="16"/>
      <c r="T3" s="16"/>
      <c r="U3" s="16"/>
      <c r="V3" s="16"/>
    </row>
    <row r="4" spans="1:22" s="2" customFormat="1" ht="25.5" customHeight="1">
      <c r="A4" s="25" t="s">
        <v>240</v>
      </c>
      <c r="B4" s="48">
        <f>SUM(C4:N4)</f>
        <v>26193879.979999997</v>
      </c>
      <c r="C4" s="49">
        <v>232233</v>
      </c>
      <c r="D4" s="49">
        <v>2097103</v>
      </c>
      <c r="E4" s="49">
        <v>2930698</v>
      </c>
      <c r="F4" s="49">
        <v>2677630</v>
      </c>
      <c r="G4" s="49">
        <v>1904944</v>
      </c>
      <c r="H4" s="49">
        <v>2164079</v>
      </c>
      <c r="I4" s="49">
        <v>2397426.7799999998</v>
      </c>
      <c r="J4" s="49">
        <v>2535869.8700000006</v>
      </c>
      <c r="K4" s="49">
        <v>2636066.92</v>
      </c>
      <c r="L4" s="49">
        <v>2525600.65</v>
      </c>
      <c r="M4" s="49">
        <v>2433288.4199999995</v>
      </c>
      <c r="N4" s="49">
        <v>1658940.34</v>
      </c>
      <c r="O4" s="25"/>
      <c r="P4" s="16"/>
      <c r="Q4" s="50"/>
      <c r="R4" s="16"/>
      <c r="S4" s="16"/>
      <c r="T4" s="16"/>
      <c r="U4" s="16"/>
      <c r="V4" s="16"/>
    </row>
    <row r="5" spans="1:22" s="2" customFormat="1" ht="25.5" customHeight="1">
      <c r="A5" s="25" t="s">
        <v>241</v>
      </c>
      <c r="B5" s="48">
        <f t="shared" ref="B5:B10" si="0">SUM(C5:N5)</f>
        <v>26269196.450000003</v>
      </c>
      <c r="C5" s="49">
        <v>1782190.29</v>
      </c>
      <c r="D5" s="49">
        <v>282801.27999999997</v>
      </c>
      <c r="E5" s="49">
        <v>1608130.24</v>
      </c>
      <c r="F5" s="49">
        <v>2274803.5</v>
      </c>
      <c r="G5" s="49">
        <v>2761547.36</v>
      </c>
      <c r="H5" s="49">
        <v>2480247.4699999997</v>
      </c>
      <c r="I5" s="49">
        <v>2466931.1199999996</v>
      </c>
      <c r="J5" s="49">
        <v>3041846.16</v>
      </c>
      <c r="K5" s="49">
        <v>2449298.8499999996</v>
      </c>
      <c r="L5" s="49">
        <v>1722329.35</v>
      </c>
      <c r="M5" s="49">
        <v>2616584.0700000003</v>
      </c>
      <c r="N5" s="49">
        <v>2782486.7600000002</v>
      </c>
      <c r="O5" s="25"/>
      <c r="P5" s="16"/>
      <c r="Q5" s="50"/>
      <c r="R5" s="16"/>
      <c r="S5" s="16"/>
      <c r="T5" s="16"/>
      <c r="U5" s="16"/>
      <c r="V5" s="16"/>
    </row>
    <row r="6" spans="1:22" s="2" customFormat="1" ht="25.5" customHeight="1">
      <c r="A6" s="25" t="s">
        <v>242</v>
      </c>
      <c r="B6" s="48">
        <f t="shared" si="0"/>
        <v>26741900.9872276</v>
      </c>
      <c r="C6" s="49">
        <v>1792830.33</v>
      </c>
      <c r="D6" s="49">
        <v>1042495.12</v>
      </c>
      <c r="E6" s="49">
        <v>2678769.86</v>
      </c>
      <c r="F6" s="49">
        <v>2119403.12</v>
      </c>
      <c r="G6" s="51">
        <v>2421337.3949999996</v>
      </c>
      <c r="H6" s="49">
        <v>2295795.5500000003</v>
      </c>
      <c r="I6" s="49">
        <v>2200841.48</v>
      </c>
      <c r="J6" s="49">
        <v>2602729.6722276001</v>
      </c>
      <c r="K6" s="49">
        <v>2990842.4299999997</v>
      </c>
      <c r="L6" s="49">
        <v>2220047.21</v>
      </c>
      <c r="M6" s="49">
        <v>2405413.85</v>
      </c>
      <c r="N6" s="49">
        <v>1971394.9699999997</v>
      </c>
      <c r="O6" s="1"/>
      <c r="P6" s="16"/>
      <c r="Q6" s="50"/>
      <c r="R6" s="16"/>
      <c r="S6" s="16"/>
      <c r="T6" s="16"/>
      <c r="U6" s="16"/>
      <c r="V6" s="16"/>
    </row>
    <row r="7" spans="1:22" s="2" customFormat="1" ht="25.5" customHeight="1">
      <c r="A7" s="25" t="s">
        <v>243</v>
      </c>
      <c r="B7" s="48">
        <f t="shared" si="0"/>
        <v>27305628.739999995</v>
      </c>
      <c r="C7" s="51">
        <v>2732264.9099999997</v>
      </c>
      <c r="D7" s="51">
        <v>174132.09</v>
      </c>
      <c r="E7" s="51">
        <v>2845544.9699999993</v>
      </c>
      <c r="F7" s="51">
        <v>2141063.6</v>
      </c>
      <c r="G7" s="51">
        <v>2372617.9600000004</v>
      </c>
      <c r="H7" s="51">
        <v>1969668.25</v>
      </c>
      <c r="I7" s="51">
        <v>2465810.8499999996</v>
      </c>
      <c r="J7" s="51">
        <v>2697356.9</v>
      </c>
      <c r="K7" s="51">
        <v>2875472.0799999996</v>
      </c>
      <c r="L7" s="51">
        <v>3086196.3099999991</v>
      </c>
      <c r="M7" s="51">
        <v>2234650.6400000006</v>
      </c>
      <c r="N7" s="51">
        <v>1710850.18</v>
      </c>
      <c r="O7" s="1"/>
      <c r="P7" s="16"/>
      <c r="Q7" s="50"/>
      <c r="R7" s="16"/>
      <c r="S7" s="16"/>
      <c r="T7" s="16"/>
      <c r="U7" s="16"/>
      <c r="V7" s="16"/>
    </row>
    <row r="8" spans="1:22" s="2" customFormat="1" ht="25.5" customHeight="1">
      <c r="A8" s="25" t="s">
        <v>244</v>
      </c>
      <c r="B8" s="48">
        <f t="shared" si="0"/>
        <v>19611014.940000001</v>
      </c>
      <c r="C8" s="51">
        <f>'[1]1-1'!F5+'[1]1-1'!J5</f>
        <v>1051391.3</v>
      </c>
      <c r="D8" s="51">
        <f>'[1]1-1'!F6+'[1]1-1'!J6</f>
        <v>1964533.5</v>
      </c>
      <c r="E8" s="51">
        <f>'[1]1-1'!F7+'[1]1-1'!J7</f>
        <v>1268809.1000000001</v>
      </c>
      <c r="F8" s="51">
        <f>'[1]1-1'!F8+'[1]1-1'!J8</f>
        <v>1693445</v>
      </c>
      <c r="G8" s="51">
        <f>'[1]1-1'!F9+'[1]1-1'!J9</f>
        <v>1228332</v>
      </c>
      <c r="H8" s="51">
        <f>'[1]1-1'!F10+'[1]1-1'!J10</f>
        <v>3158189.9</v>
      </c>
      <c r="I8" s="51">
        <f>'[1]1-1'!F11+'[1]1-1'!J11</f>
        <v>2060353.7</v>
      </c>
      <c r="J8" s="51">
        <f>'[1]1-1'!F12+'[1]1-1'!J12</f>
        <v>1569507.6</v>
      </c>
      <c r="K8" s="51">
        <f>'[1]1-1'!F13+'[1]1-1'!J13</f>
        <v>2038199.7</v>
      </c>
      <c r="L8" s="51">
        <f>'[1]1-1'!F14+'[1]1-1'!J14</f>
        <v>1267326.7</v>
      </c>
      <c r="M8" s="51">
        <f>'[1]1-1'!F15+'[1]1-1'!J15</f>
        <v>1595028.3</v>
      </c>
      <c r="N8" s="51">
        <f>'[1]1-1'!F16+'[1]1-1'!J16</f>
        <v>715898.14</v>
      </c>
      <c r="O8" s="1"/>
      <c r="P8" s="16"/>
      <c r="Q8" s="50"/>
      <c r="R8" s="16"/>
      <c r="S8" s="16"/>
      <c r="T8" s="16"/>
      <c r="U8" s="16"/>
      <c r="V8" s="16"/>
    </row>
    <row r="9" spans="1:22" s="2" customFormat="1" ht="25.5" customHeight="1">
      <c r="A9" s="25" t="s">
        <v>245</v>
      </c>
      <c r="B9" s="48">
        <f t="shared" si="0"/>
        <v>28469551.549999997</v>
      </c>
      <c r="C9" s="51">
        <v>1523242.4000000001</v>
      </c>
      <c r="D9" s="51">
        <v>1468784.7</v>
      </c>
      <c r="E9" s="51">
        <v>2893347</v>
      </c>
      <c r="F9" s="51">
        <v>1500375</v>
      </c>
      <c r="G9" s="51">
        <v>1608547.5</v>
      </c>
      <c r="H9" s="51">
        <v>1135594</v>
      </c>
      <c r="I9" s="51">
        <v>3014933</v>
      </c>
      <c r="J9" s="51">
        <v>3882089.6</v>
      </c>
      <c r="K9" s="51">
        <v>2880050.7</v>
      </c>
      <c r="L9" s="51">
        <v>3188345.05</v>
      </c>
      <c r="M9" s="51">
        <v>3235975.5999999996</v>
      </c>
      <c r="N9" s="51">
        <v>2138267</v>
      </c>
      <c r="O9" s="1"/>
      <c r="P9" s="16"/>
      <c r="Q9" s="50"/>
      <c r="R9" s="16"/>
      <c r="S9" s="16"/>
      <c r="T9" s="16"/>
      <c r="U9" s="16"/>
      <c r="V9" s="16"/>
    </row>
    <row r="10" spans="1:22" s="2" customFormat="1" ht="25.5" customHeight="1">
      <c r="A10" s="387" t="s">
        <v>246</v>
      </c>
      <c r="B10" s="388">
        <f t="shared" si="0"/>
        <v>39541313.919999994</v>
      </c>
      <c r="C10" s="389">
        <v>2794966.9000000008</v>
      </c>
      <c r="D10" s="389">
        <v>515084</v>
      </c>
      <c r="E10" s="389">
        <v>4043023.2200000011</v>
      </c>
      <c r="F10" s="389">
        <v>2954739.2000000007</v>
      </c>
      <c r="G10" s="389">
        <v>4826364.16</v>
      </c>
      <c r="H10" s="389">
        <v>3442372.6000000015</v>
      </c>
      <c r="I10" s="389">
        <v>3602476.4399999981</v>
      </c>
      <c r="J10" s="389">
        <v>4781383.0999999987</v>
      </c>
      <c r="K10" s="389">
        <v>4403269.3400000026</v>
      </c>
      <c r="L10" s="389">
        <v>2350909.8700000006</v>
      </c>
      <c r="M10" s="389">
        <v>1608505.9400000004</v>
      </c>
      <c r="N10" s="389">
        <v>4218219.1499999911</v>
      </c>
      <c r="O10" s="1"/>
      <c r="P10" s="16"/>
      <c r="Q10" s="50"/>
      <c r="R10" s="16"/>
      <c r="S10" s="16"/>
      <c r="T10" s="16"/>
      <c r="U10" s="16"/>
      <c r="V10" s="16"/>
    </row>
    <row r="11" spans="1:22" s="2" customFormat="1" ht="25.5" customHeight="1">
      <c r="A11" s="387" t="s">
        <v>1689</v>
      </c>
      <c r="B11" s="388">
        <f t="shared" ref="B11" si="1">SUM(C11:N11)</f>
        <v>4204734.09</v>
      </c>
      <c r="C11" s="389">
        <f>SUMIFS('1-13'!L:L,'1-13'!C:C,"1月")</f>
        <v>1184882.71</v>
      </c>
      <c r="D11" s="389">
        <f>SUMIFS('1-13'!L:L,'1-13'!C:C,"2月")</f>
        <v>289227.69999999995</v>
      </c>
      <c r="E11" s="389">
        <f>SUMIFS('1-13'!L:L,'1-13'!C:C,"3月")</f>
        <v>1889558.6999999997</v>
      </c>
      <c r="F11" s="389">
        <f>SUMIFS('1-13'!L:L,'1-13'!C:C,"4月")</f>
        <v>841064.9800000001</v>
      </c>
      <c r="G11" s="389">
        <f>SUMIFS('1-13'!L:L,'1-13'!C:C,"5月")</f>
        <v>0</v>
      </c>
      <c r="H11" s="389">
        <f>SUMIFS('1-13'!L:L,'1-13'!C:C,"6月")</f>
        <v>0</v>
      </c>
      <c r="I11" s="389">
        <f>SUMIFS('1-13'!L:L,'1-13'!C:C,"7月")</f>
        <v>0</v>
      </c>
      <c r="J11" s="389">
        <f>SUMIFS('1-13'!L:L,'1-13'!C:C,"8月")</f>
        <v>0</v>
      </c>
      <c r="K11" s="389">
        <f>SUMIFS('1-13'!L:L,'1-13'!C:C,"9月")</f>
        <v>0</v>
      </c>
      <c r="L11" s="389">
        <f>SUMIFS('1-13'!L:L,'1-13'!C:C,"10月")</f>
        <v>0</v>
      </c>
      <c r="M11" s="389">
        <f>SUMIFS('1-13'!L:L,'1-13'!C:C,"11月")</f>
        <v>0</v>
      </c>
      <c r="N11" s="389">
        <f>SUMIFS('1-13'!L:L,'1-13'!C:C,"12月")</f>
        <v>0</v>
      </c>
      <c r="O11" s="1"/>
      <c r="P11" s="16"/>
      <c r="Q11" s="50"/>
      <c r="R11" s="16"/>
      <c r="S11" s="16"/>
      <c r="T11" s="16"/>
      <c r="U11" s="16"/>
      <c r="V11" s="16"/>
    </row>
    <row r="12" spans="1:22" s="2" customFormat="1" ht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2" s="2" customFormat="1" ht="19.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 s="2" customFormat="1" ht="1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2" s="2" customFormat="1" ht="23.2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2" s="2" customFormat="1" ht="1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2" s="2" customFormat="1" ht="12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s="2" customFormat="1" ht="1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22" s="2" customFormat="1" ht="1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s="2" customFormat="1" ht="40.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 s="2" customFormat="1" ht="40.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s="2" customFormat="1" ht="1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22" s="2" customFormat="1" ht="1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</sheetData>
  <mergeCells count="2">
    <mergeCell ref="A1:R1"/>
    <mergeCell ref="A2:O2"/>
  </mergeCells>
  <phoneticPr fontId="1" type="noConversion"/>
  <hyperlinks>
    <hyperlink ref="A1:R1" location="目录!A1" display="返回目录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617"/>
  <sheetViews>
    <sheetView workbookViewId="0">
      <pane xSplit="5" ySplit="4" topLeftCell="F574" activePane="bottomRight" state="frozen"/>
      <selection pane="topRight" activeCell="F1" sqref="F1"/>
      <selection pane="bottomLeft" activeCell="A5" sqref="A5"/>
      <selection pane="bottomRight" activeCell="A431" sqref="A431:XFD617"/>
    </sheetView>
  </sheetViews>
  <sheetFormatPr defaultRowHeight="18" customHeight="1"/>
  <cols>
    <col min="1" max="1" width="6.375" style="125" customWidth="1"/>
    <col min="2" max="3" width="7.375" style="125" customWidth="1"/>
    <col min="4" max="4" width="8.875" style="128" customWidth="1"/>
    <col min="5" max="5" width="15" style="125" customWidth="1"/>
    <col min="6" max="6" width="14" style="125" customWidth="1"/>
    <col min="7" max="7" width="10.375" style="125" customWidth="1"/>
    <col min="8" max="8" width="7" style="126" customWidth="1"/>
    <col min="9" max="9" width="10.5" style="127" bestFit="1" customWidth="1"/>
    <col min="10" max="10" width="7.5" style="125" customWidth="1"/>
    <col min="11" max="11" width="10.75" style="125" customWidth="1"/>
    <col min="12" max="12" width="14.875" style="125" customWidth="1"/>
    <col min="13" max="13" width="6.375" style="125" customWidth="1"/>
    <col min="14" max="21" width="9" style="125" customWidth="1"/>
    <col min="22" max="16384" width="9" style="125"/>
  </cols>
  <sheetData>
    <row r="1" spans="1:16" ht="27" customHeight="1">
      <c r="A1" s="482" t="s">
        <v>743</v>
      </c>
      <c r="B1" s="482"/>
      <c r="C1" s="482"/>
      <c r="D1" s="482"/>
      <c r="E1" s="482"/>
      <c r="F1" s="482"/>
      <c r="G1" s="482"/>
      <c r="H1" s="482"/>
      <c r="I1" s="482"/>
      <c r="J1" s="482"/>
      <c r="K1" s="124"/>
    </row>
    <row r="2" spans="1:16" ht="30.75" customHeight="1">
      <c r="A2" s="483" t="s">
        <v>4054</v>
      </c>
      <c r="B2" s="483"/>
      <c r="C2" s="483"/>
      <c r="D2" s="483"/>
      <c r="E2" s="483"/>
      <c r="F2" s="483"/>
      <c r="G2" s="483"/>
      <c r="H2" s="483"/>
      <c r="I2" s="483"/>
      <c r="J2" s="483"/>
      <c r="K2" s="483"/>
    </row>
    <row r="3" spans="1:16" s="430" customFormat="1" ht="24.75" customHeight="1">
      <c r="A3" s="427" t="s">
        <v>2249</v>
      </c>
      <c r="B3" s="427"/>
      <c r="C3" s="427"/>
      <c r="D3" s="427"/>
      <c r="E3" s="429" t="s">
        <v>2250</v>
      </c>
      <c r="F3" s="427">
        <f>SUM(K5:K161)</f>
        <v>1170798.1099999999</v>
      </c>
      <c r="G3" s="427"/>
      <c r="H3" s="427"/>
      <c r="I3" s="427"/>
      <c r="J3" s="427"/>
      <c r="K3" s="427"/>
    </row>
    <row r="4" spans="1:16" ht="18" customHeight="1">
      <c r="A4" s="400" t="s">
        <v>1781</v>
      </c>
      <c r="B4" s="400" t="s">
        <v>1782</v>
      </c>
      <c r="C4" s="400" t="s">
        <v>1783</v>
      </c>
      <c r="D4" s="401" t="s">
        <v>1784</v>
      </c>
      <c r="E4" s="400" t="s">
        <v>1785</v>
      </c>
      <c r="F4" s="400" t="s">
        <v>1786</v>
      </c>
      <c r="G4" s="400" t="s">
        <v>1787</v>
      </c>
      <c r="H4" s="400" t="s">
        <v>673</v>
      </c>
      <c r="I4" s="400" t="s">
        <v>19</v>
      </c>
      <c r="J4" s="402" t="s">
        <v>1788</v>
      </c>
      <c r="K4" s="402" t="s">
        <v>1789</v>
      </c>
      <c r="L4" s="400" t="s">
        <v>1790</v>
      </c>
      <c r="M4" s="400" t="s">
        <v>1791</v>
      </c>
      <c r="N4" s="403" t="s">
        <v>1792</v>
      </c>
      <c r="O4" s="403" t="s">
        <v>1793</v>
      </c>
      <c r="P4" s="403" t="s">
        <v>1794</v>
      </c>
    </row>
    <row r="5" spans="1:16" ht="18" customHeight="1">
      <c r="A5" s="404" t="s">
        <v>906</v>
      </c>
      <c r="B5" s="404" t="s">
        <v>390</v>
      </c>
      <c r="C5" s="405" t="s">
        <v>1115</v>
      </c>
      <c r="D5" s="406">
        <v>43472</v>
      </c>
      <c r="E5" s="407" t="s">
        <v>1084</v>
      </c>
      <c r="F5" s="405" t="s">
        <v>1089</v>
      </c>
      <c r="G5" s="405"/>
      <c r="H5" s="404" t="s">
        <v>844</v>
      </c>
      <c r="I5" s="404" t="s">
        <v>826</v>
      </c>
      <c r="J5" s="408">
        <v>2</v>
      </c>
      <c r="K5" s="408">
        <v>1130</v>
      </c>
      <c r="L5" s="404" t="s">
        <v>1795</v>
      </c>
      <c r="M5" s="404" t="s">
        <v>1796</v>
      </c>
      <c r="N5" s="406">
        <v>43479</v>
      </c>
      <c r="O5" s="406">
        <v>43475</v>
      </c>
      <c r="P5" s="405" t="s">
        <v>1797</v>
      </c>
    </row>
    <row r="6" spans="1:16" ht="18" customHeight="1">
      <c r="A6" s="404" t="s">
        <v>906</v>
      </c>
      <c r="B6" s="404" t="s">
        <v>1798</v>
      </c>
      <c r="C6" s="405" t="s">
        <v>626</v>
      </c>
      <c r="D6" s="406">
        <v>43472</v>
      </c>
      <c r="E6" s="407" t="s">
        <v>1090</v>
      </c>
      <c r="F6" s="405" t="s">
        <v>1799</v>
      </c>
      <c r="G6" s="405" t="s">
        <v>1800</v>
      </c>
      <c r="H6" s="404" t="s">
        <v>1801</v>
      </c>
      <c r="I6" s="404" t="s">
        <v>627</v>
      </c>
      <c r="J6" s="408">
        <v>32</v>
      </c>
      <c r="K6" s="408">
        <v>10880</v>
      </c>
      <c r="L6" s="404" t="s">
        <v>392</v>
      </c>
      <c r="M6" s="404" t="s">
        <v>1796</v>
      </c>
      <c r="N6" s="406">
        <v>43482</v>
      </c>
      <c r="O6" s="406">
        <v>43474</v>
      </c>
      <c r="P6" s="405" t="s">
        <v>626</v>
      </c>
    </row>
    <row r="7" spans="1:16" ht="18" customHeight="1">
      <c r="A7" s="404" t="s">
        <v>906</v>
      </c>
      <c r="B7" s="404" t="s">
        <v>626</v>
      </c>
      <c r="C7" s="405" t="s">
        <v>626</v>
      </c>
      <c r="D7" s="406">
        <v>43472</v>
      </c>
      <c r="E7" s="407" t="s">
        <v>1802</v>
      </c>
      <c r="F7" s="405" t="s">
        <v>1799</v>
      </c>
      <c r="G7" s="405" t="s">
        <v>1800</v>
      </c>
      <c r="H7" s="404" t="s">
        <v>624</v>
      </c>
      <c r="I7" s="404" t="s">
        <v>452</v>
      </c>
      <c r="J7" s="408">
        <v>40</v>
      </c>
      <c r="K7" s="408">
        <v>2005.6</v>
      </c>
      <c r="L7" s="404" t="s">
        <v>1803</v>
      </c>
      <c r="M7" s="404" t="s">
        <v>1796</v>
      </c>
      <c r="N7" s="406">
        <v>43482</v>
      </c>
      <c r="O7" s="406">
        <v>43474</v>
      </c>
      <c r="P7" s="405" t="s">
        <v>1798</v>
      </c>
    </row>
    <row r="8" spans="1:16" ht="18" customHeight="1">
      <c r="A8" s="404" t="s">
        <v>906</v>
      </c>
      <c r="B8" s="404" t="s">
        <v>626</v>
      </c>
      <c r="C8" s="405" t="s">
        <v>626</v>
      </c>
      <c r="D8" s="406">
        <v>43472</v>
      </c>
      <c r="E8" s="407" t="s">
        <v>1100</v>
      </c>
      <c r="F8" s="405" t="s">
        <v>1799</v>
      </c>
      <c r="G8" s="405" t="s">
        <v>1800</v>
      </c>
      <c r="H8" s="404" t="s">
        <v>1804</v>
      </c>
      <c r="I8" s="404" t="s">
        <v>421</v>
      </c>
      <c r="J8" s="408">
        <v>5</v>
      </c>
      <c r="K8" s="408">
        <v>3909</v>
      </c>
      <c r="L8" s="404" t="s">
        <v>1805</v>
      </c>
      <c r="M8" s="404" t="s">
        <v>1806</v>
      </c>
      <c r="N8" s="406">
        <v>43482</v>
      </c>
      <c r="O8" s="406">
        <v>43475</v>
      </c>
      <c r="P8" s="405" t="s">
        <v>1798</v>
      </c>
    </row>
    <row r="9" spans="1:16" ht="18" customHeight="1">
      <c r="A9" s="404" t="s">
        <v>1807</v>
      </c>
      <c r="B9" s="404" t="s">
        <v>1798</v>
      </c>
      <c r="C9" s="405" t="s">
        <v>626</v>
      </c>
      <c r="D9" s="406">
        <v>43472</v>
      </c>
      <c r="E9" s="407" t="s">
        <v>1101</v>
      </c>
      <c r="F9" s="405" t="s">
        <v>1799</v>
      </c>
      <c r="G9" s="405" t="s">
        <v>1800</v>
      </c>
      <c r="H9" s="404" t="s">
        <v>624</v>
      </c>
      <c r="I9" s="404" t="s">
        <v>1808</v>
      </c>
      <c r="J9" s="408">
        <v>9</v>
      </c>
      <c r="K9" s="408">
        <v>1548</v>
      </c>
      <c r="L9" s="404" t="s">
        <v>1809</v>
      </c>
      <c r="M9" s="404" t="s">
        <v>1806</v>
      </c>
      <c r="N9" s="406">
        <v>43482</v>
      </c>
      <c r="O9" s="406">
        <v>43475</v>
      </c>
      <c r="P9" s="405" t="s">
        <v>1798</v>
      </c>
    </row>
    <row r="10" spans="1:16" ht="18" customHeight="1">
      <c r="A10" s="404" t="s">
        <v>906</v>
      </c>
      <c r="B10" s="404" t="s">
        <v>626</v>
      </c>
      <c r="C10" s="405" t="s">
        <v>626</v>
      </c>
      <c r="D10" s="406">
        <v>43472</v>
      </c>
      <c r="E10" s="407" t="s">
        <v>1810</v>
      </c>
      <c r="F10" s="405" t="s">
        <v>1811</v>
      </c>
      <c r="G10" s="405" t="s">
        <v>1812</v>
      </c>
      <c r="H10" s="404" t="s">
        <v>1813</v>
      </c>
      <c r="I10" s="404" t="s">
        <v>661</v>
      </c>
      <c r="J10" s="408">
        <v>7</v>
      </c>
      <c r="K10" s="408">
        <v>1853</v>
      </c>
      <c r="L10" s="404" t="s">
        <v>1814</v>
      </c>
      <c r="M10" s="404" t="s">
        <v>1806</v>
      </c>
      <c r="N10" s="406">
        <v>43482</v>
      </c>
      <c r="O10" s="406">
        <v>43475</v>
      </c>
      <c r="P10" s="405" t="s">
        <v>1798</v>
      </c>
    </row>
    <row r="11" spans="1:16" ht="18" customHeight="1">
      <c r="A11" s="409" t="s">
        <v>906</v>
      </c>
      <c r="B11" s="409" t="s">
        <v>1798</v>
      </c>
      <c r="C11" s="410" t="s">
        <v>626</v>
      </c>
      <c r="D11" s="411">
        <v>43472</v>
      </c>
      <c r="E11" s="412" t="s">
        <v>1107</v>
      </c>
      <c r="F11" s="410" t="s">
        <v>1815</v>
      </c>
      <c r="G11" s="410" t="s">
        <v>1816</v>
      </c>
      <c r="H11" s="409" t="s">
        <v>1817</v>
      </c>
      <c r="I11" s="409" t="s">
        <v>826</v>
      </c>
      <c r="J11" s="413" t="s">
        <v>1818</v>
      </c>
      <c r="K11" s="414"/>
      <c r="L11" s="409"/>
      <c r="M11" s="409" t="s">
        <v>1796</v>
      </c>
      <c r="N11" s="411"/>
      <c r="O11" s="411"/>
      <c r="P11" s="410"/>
    </row>
    <row r="12" spans="1:16" ht="18" customHeight="1">
      <c r="A12" s="404" t="s">
        <v>1807</v>
      </c>
      <c r="B12" s="404" t="s">
        <v>1798</v>
      </c>
      <c r="C12" s="405" t="s">
        <v>1798</v>
      </c>
      <c r="D12" s="406">
        <v>43473</v>
      </c>
      <c r="E12" s="407" t="s">
        <v>1108</v>
      </c>
      <c r="F12" s="405" t="s">
        <v>1819</v>
      </c>
      <c r="G12" s="405" t="s">
        <v>1820</v>
      </c>
      <c r="H12" s="404" t="s">
        <v>844</v>
      </c>
      <c r="I12" s="404" t="s">
        <v>1821</v>
      </c>
      <c r="J12" s="408">
        <v>21</v>
      </c>
      <c r="K12" s="415">
        <v>4174</v>
      </c>
      <c r="L12" s="404" t="s">
        <v>1822</v>
      </c>
      <c r="M12" s="404" t="s">
        <v>1796</v>
      </c>
      <c r="N12" s="406">
        <v>43476</v>
      </c>
      <c r="O12" s="406">
        <v>43473</v>
      </c>
      <c r="P12" s="405" t="s">
        <v>626</v>
      </c>
    </row>
    <row r="13" spans="1:16" ht="18" customHeight="1">
      <c r="A13" s="404" t="s">
        <v>1807</v>
      </c>
      <c r="B13" s="404" t="s">
        <v>1823</v>
      </c>
      <c r="C13" s="405" t="s">
        <v>1824</v>
      </c>
      <c r="D13" s="406">
        <v>43473</v>
      </c>
      <c r="E13" s="407" t="s">
        <v>1825</v>
      </c>
      <c r="F13" s="405" t="s">
        <v>1826</v>
      </c>
      <c r="G13" s="405"/>
      <c r="H13" s="404" t="s">
        <v>1817</v>
      </c>
      <c r="I13" s="404" t="s">
        <v>1821</v>
      </c>
      <c r="J13" s="408">
        <v>19</v>
      </c>
      <c r="K13" s="408">
        <v>1687</v>
      </c>
      <c r="L13" s="404" t="s">
        <v>1827</v>
      </c>
      <c r="M13" s="404" t="s">
        <v>1806</v>
      </c>
      <c r="N13" s="406">
        <v>43480</v>
      </c>
      <c r="O13" s="406">
        <v>43476</v>
      </c>
      <c r="P13" s="405" t="s">
        <v>1797</v>
      </c>
    </row>
    <row r="14" spans="1:16" ht="18" customHeight="1">
      <c r="A14" s="404" t="s">
        <v>906</v>
      </c>
      <c r="B14" s="404" t="s">
        <v>1823</v>
      </c>
      <c r="C14" s="405" t="s">
        <v>1798</v>
      </c>
      <c r="D14" s="406">
        <v>43474</v>
      </c>
      <c r="E14" s="407" t="s">
        <v>1828</v>
      </c>
      <c r="F14" s="405" t="s">
        <v>1815</v>
      </c>
      <c r="G14" s="405" t="s">
        <v>1816</v>
      </c>
      <c r="H14" s="404" t="s">
        <v>1813</v>
      </c>
      <c r="I14" s="404" t="s">
        <v>1829</v>
      </c>
      <c r="J14" s="408">
        <v>20</v>
      </c>
      <c r="K14" s="408">
        <v>1880</v>
      </c>
      <c r="L14" s="404" t="s">
        <v>1830</v>
      </c>
      <c r="M14" s="404" t="s">
        <v>1806</v>
      </c>
      <c r="N14" s="406">
        <v>43482</v>
      </c>
      <c r="O14" s="406">
        <v>43476</v>
      </c>
      <c r="P14" s="405" t="s">
        <v>1798</v>
      </c>
    </row>
    <row r="15" spans="1:16" ht="18" customHeight="1">
      <c r="A15" s="404" t="s">
        <v>1807</v>
      </c>
      <c r="B15" s="404" t="s">
        <v>1798</v>
      </c>
      <c r="C15" s="405" t="s">
        <v>1798</v>
      </c>
      <c r="D15" s="406">
        <v>43474</v>
      </c>
      <c r="E15" s="407" t="s">
        <v>1831</v>
      </c>
      <c r="F15" s="405" t="s">
        <v>1832</v>
      </c>
      <c r="G15" s="405" t="s">
        <v>1833</v>
      </c>
      <c r="H15" s="404" t="s">
        <v>1804</v>
      </c>
      <c r="I15" s="404" t="s">
        <v>1834</v>
      </c>
      <c r="J15" s="408">
        <v>14</v>
      </c>
      <c r="K15" s="408">
        <v>9982</v>
      </c>
      <c r="L15" s="404" t="s">
        <v>1835</v>
      </c>
      <c r="M15" s="404" t="s">
        <v>1806</v>
      </c>
      <c r="N15" s="406">
        <v>43472</v>
      </c>
      <c r="O15" s="406">
        <v>43475</v>
      </c>
      <c r="P15" s="405" t="s">
        <v>1836</v>
      </c>
    </row>
    <row r="16" spans="1:16" ht="18" customHeight="1">
      <c r="A16" s="404" t="s">
        <v>1807</v>
      </c>
      <c r="B16" s="404" t="s">
        <v>1823</v>
      </c>
      <c r="C16" s="405" t="s">
        <v>1837</v>
      </c>
      <c r="D16" s="406">
        <v>43474</v>
      </c>
      <c r="E16" s="407" t="s">
        <v>1838</v>
      </c>
      <c r="F16" s="405" t="s">
        <v>1839</v>
      </c>
      <c r="G16" s="405"/>
      <c r="H16" s="404" t="s">
        <v>1840</v>
      </c>
      <c r="I16" s="404" t="s">
        <v>1841</v>
      </c>
      <c r="J16" s="408">
        <v>5</v>
      </c>
      <c r="K16" s="408">
        <v>100000</v>
      </c>
      <c r="L16" s="404" t="s">
        <v>1842</v>
      </c>
      <c r="M16" s="404" t="s">
        <v>1796</v>
      </c>
      <c r="N16" s="406">
        <v>43484</v>
      </c>
      <c r="O16" s="406">
        <v>43484</v>
      </c>
      <c r="P16" s="405" t="s">
        <v>1843</v>
      </c>
    </row>
    <row r="17" spans="1:16" ht="18" customHeight="1">
      <c r="A17" s="404" t="s">
        <v>1807</v>
      </c>
      <c r="B17" s="404" t="s">
        <v>1798</v>
      </c>
      <c r="C17" s="405" t="s">
        <v>626</v>
      </c>
      <c r="D17" s="406">
        <v>43474</v>
      </c>
      <c r="E17" s="407" t="s">
        <v>1844</v>
      </c>
      <c r="F17" s="405" t="s">
        <v>1845</v>
      </c>
      <c r="G17" s="405" t="s">
        <v>1846</v>
      </c>
      <c r="H17" s="404" t="s">
        <v>1804</v>
      </c>
      <c r="I17" s="404" t="s">
        <v>1847</v>
      </c>
      <c r="J17" s="408">
        <v>2</v>
      </c>
      <c r="K17" s="408">
        <v>7400</v>
      </c>
      <c r="L17" s="404" t="s">
        <v>1848</v>
      </c>
      <c r="M17" s="404" t="s">
        <v>1796</v>
      </c>
      <c r="N17" s="406">
        <v>43481</v>
      </c>
      <c r="O17" s="406">
        <v>43478</v>
      </c>
      <c r="P17" s="405" t="s">
        <v>1798</v>
      </c>
    </row>
    <row r="18" spans="1:16" ht="18" customHeight="1">
      <c r="A18" s="404" t="s">
        <v>1807</v>
      </c>
      <c r="B18" s="404" t="s">
        <v>1798</v>
      </c>
      <c r="C18" s="405" t="s">
        <v>1798</v>
      </c>
      <c r="D18" s="406">
        <v>43474</v>
      </c>
      <c r="E18" s="407" t="s">
        <v>1849</v>
      </c>
      <c r="F18" s="405" t="s">
        <v>1850</v>
      </c>
      <c r="G18" s="405" t="s">
        <v>1851</v>
      </c>
      <c r="H18" s="404" t="s">
        <v>1804</v>
      </c>
      <c r="I18" s="404" t="s">
        <v>421</v>
      </c>
      <c r="J18" s="408">
        <v>10</v>
      </c>
      <c r="K18" s="408">
        <v>1905</v>
      </c>
      <c r="L18" s="404" t="s">
        <v>1852</v>
      </c>
      <c r="M18" s="404" t="s">
        <v>1806</v>
      </c>
      <c r="N18" s="406">
        <v>43483</v>
      </c>
      <c r="O18" s="406">
        <v>43475</v>
      </c>
      <c r="P18" s="405" t="s">
        <v>1798</v>
      </c>
    </row>
    <row r="19" spans="1:16" ht="18" customHeight="1">
      <c r="A19" s="404" t="s">
        <v>906</v>
      </c>
      <c r="B19" s="404" t="s">
        <v>1823</v>
      </c>
      <c r="C19" s="405" t="s">
        <v>1837</v>
      </c>
      <c r="D19" s="406">
        <v>43474</v>
      </c>
      <c r="E19" s="407" t="s">
        <v>1853</v>
      </c>
      <c r="F19" s="405" t="s">
        <v>1158</v>
      </c>
      <c r="G19" s="405"/>
      <c r="H19" s="404" t="s">
        <v>844</v>
      </c>
      <c r="I19" s="404" t="s">
        <v>1821</v>
      </c>
      <c r="J19" s="408">
        <v>12</v>
      </c>
      <c r="K19" s="408">
        <v>1552</v>
      </c>
      <c r="L19" s="404" t="s">
        <v>1854</v>
      </c>
      <c r="M19" s="404" t="s">
        <v>1796</v>
      </c>
      <c r="N19" s="406">
        <v>43481</v>
      </c>
      <c r="O19" s="406">
        <v>43476</v>
      </c>
      <c r="P19" s="405" t="s">
        <v>1836</v>
      </c>
    </row>
    <row r="20" spans="1:16" ht="18" customHeight="1">
      <c r="A20" s="404" t="s">
        <v>1807</v>
      </c>
      <c r="B20" s="404" t="s">
        <v>1798</v>
      </c>
      <c r="C20" s="405" t="s">
        <v>626</v>
      </c>
      <c r="D20" s="406">
        <v>43475</v>
      </c>
      <c r="E20" s="407" t="s">
        <v>1161</v>
      </c>
      <c r="F20" s="405" t="s">
        <v>1855</v>
      </c>
      <c r="G20" s="405" t="s">
        <v>1856</v>
      </c>
      <c r="H20" s="404" t="s">
        <v>1804</v>
      </c>
      <c r="I20" s="404" t="s">
        <v>1857</v>
      </c>
      <c r="J20" s="408">
        <v>37</v>
      </c>
      <c r="K20" s="408">
        <v>4802</v>
      </c>
      <c r="L20" s="404" t="s">
        <v>1858</v>
      </c>
      <c r="M20" s="404" t="s">
        <v>1806</v>
      </c>
      <c r="N20" s="406">
        <v>43484</v>
      </c>
      <c r="O20" s="406">
        <v>43477</v>
      </c>
      <c r="P20" s="405" t="s">
        <v>626</v>
      </c>
    </row>
    <row r="21" spans="1:16" ht="18" customHeight="1">
      <c r="A21" s="404" t="s">
        <v>1807</v>
      </c>
      <c r="B21" s="404" t="s">
        <v>1798</v>
      </c>
      <c r="C21" s="405" t="s">
        <v>1798</v>
      </c>
      <c r="D21" s="406">
        <v>43475</v>
      </c>
      <c r="E21" s="407" t="s">
        <v>1859</v>
      </c>
      <c r="F21" s="405" t="s">
        <v>1860</v>
      </c>
      <c r="G21" s="405" t="s">
        <v>1861</v>
      </c>
      <c r="H21" s="404" t="s">
        <v>1804</v>
      </c>
      <c r="I21" s="404" t="s">
        <v>1862</v>
      </c>
      <c r="J21" s="408">
        <v>51</v>
      </c>
      <c r="K21" s="408">
        <v>620.79999999999995</v>
      </c>
      <c r="L21" s="404" t="s">
        <v>1863</v>
      </c>
      <c r="M21" s="404" t="s">
        <v>1806</v>
      </c>
      <c r="N21" s="406">
        <v>43479</v>
      </c>
      <c r="O21" s="406">
        <v>43476</v>
      </c>
      <c r="P21" s="405" t="s">
        <v>1798</v>
      </c>
    </row>
    <row r="22" spans="1:16" ht="18" customHeight="1">
      <c r="A22" s="404" t="s">
        <v>1807</v>
      </c>
      <c r="B22" s="404" t="s">
        <v>1798</v>
      </c>
      <c r="C22" s="405" t="s">
        <v>1798</v>
      </c>
      <c r="D22" s="406">
        <v>43475</v>
      </c>
      <c r="E22" s="407" t="s">
        <v>1864</v>
      </c>
      <c r="F22" s="405" t="s">
        <v>1865</v>
      </c>
      <c r="G22" s="405" t="s">
        <v>1866</v>
      </c>
      <c r="H22" s="404" t="s">
        <v>1813</v>
      </c>
      <c r="I22" s="404" t="s">
        <v>1867</v>
      </c>
      <c r="J22" s="408">
        <v>2</v>
      </c>
      <c r="K22" s="415">
        <v>1320</v>
      </c>
      <c r="L22" s="404" t="s">
        <v>1814</v>
      </c>
      <c r="M22" s="404" t="s">
        <v>1806</v>
      </c>
      <c r="N22" s="406">
        <v>43490</v>
      </c>
      <c r="O22" s="406">
        <v>43478</v>
      </c>
      <c r="P22" s="405" t="s">
        <v>1798</v>
      </c>
    </row>
    <row r="23" spans="1:16" ht="18" customHeight="1">
      <c r="A23" s="404" t="s">
        <v>906</v>
      </c>
      <c r="B23" s="404" t="s">
        <v>1798</v>
      </c>
      <c r="C23" s="405" t="s">
        <v>1798</v>
      </c>
      <c r="D23" s="406">
        <v>43475</v>
      </c>
      <c r="E23" s="407" t="s">
        <v>1868</v>
      </c>
      <c r="F23" s="405" t="s">
        <v>1869</v>
      </c>
      <c r="G23" s="405" t="s">
        <v>1856</v>
      </c>
      <c r="H23" s="404" t="s">
        <v>624</v>
      </c>
      <c r="I23" s="404" t="s">
        <v>1870</v>
      </c>
      <c r="J23" s="408">
        <v>1</v>
      </c>
      <c r="K23" s="408">
        <v>290</v>
      </c>
      <c r="L23" s="404" t="s">
        <v>1871</v>
      </c>
      <c r="M23" s="404" t="s">
        <v>1806</v>
      </c>
      <c r="N23" s="406">
        <v>43484</v>
      </c>
      <c r="O23" s="406">
        <v>43478</v>
      </c>
      <c r="P23" s="405" t="s">
        <v>1798</v>
      </c>
    </row>
    <row r="24" spans="1:16" ht="18" customHeight="1">
      <c r="A24" s="404" t="s">
        <v>1807</v>
      </c>
      <c r="B24" s="404" t="s">
        <v>1798</v>
      </c>
      <c r="C24" s="405" t="s">
        <v>1798</v>
      </c>
      <c r="D24" s="406">
        <v>43475</v>
      </c>
      <c r="E24" s="407" t="s">
        <v>1872</v>
      </c>
      <c r="F24" s="405" t="s">
        <v>1855</v>
      </c>
      <c r="G24" s="405" t="s">
        <v>1873</v>
      </c>
      <c r="H24" s="404" t="s">
        <v>1804</v>
      </c>
      <c r="I24" s="404" t="s">
        <v>1862</v>
      </c>
      <c r="J24" s="408">
        <v>50</v>
      </c>
      <c r="K24" s="408">
        <v>3410.9</v>
      </c>
      <c r="L24" s="404" t="s">
        <v>1874</v>
      </c>
      <c r="M24" s="404" t="s">
        <v>1806</v>
      </c>
      <c r="N24" s="406">
        <v>43484</v>
      </c>
      <c r="O24" s="406">
        <v>43476</v>
      </c>
      <c r="P24" s="405" t="s">
        <v>1798</v>
      </c>
    </row>
    <row r="25" spans="1:16" ht="18" customHeight="1">
      <c r="A25" s="404" t="s">
        <v>1807</v>
      </c>
      <c r="B25" s="404" t="s">
        <v>1875</v>
      </c>
      <c r="C25" s="405" t="s">
        <v>835</v>
      </c>
      <c r="D25" s="406">
        <v>43476</v>
      </c>
      <c r="E25" s="407" t="s">
        <v>1876</v>
      </c>
      <c r="F25" s="405" t="s">
        <v>1877</v>
      </c>
      <c r="G25" s="405"/>
      <c r="H25" s="404" t="s">
        <v>1878</v>
      </c>
      <c r="I25" s="404" t="s">
        <v>1001</v>
      </c>
      <c r="J25" s="408">
        <v>1000</v>
      </c>
      <c r="K25" s="408">
        <v>260</v>
      </c>
      <c r="L25" s="404" t="s">
        <v>1879</v>
      </c>
      <c r="M25" s="404" t="s">
        <v>1806</v>
      </c>
      <c r="N25" s="406">
        <v>43481</v>
      </c>
      <c r="O25" s="406">
        <v>43481</v>
      </c>
      <c r="P25" s="405" t="s">
        <v>1797</v>
      </c>
    </row>
    <row r="26" spans="1:16" ht="18" customHeight="1">
      <c r="A26" s="404" t="s">
        <v>1807</v>
      </c>
      <c r="B26" s="404" t="s">
        <v>1798</v>
      </c>
      <c r="C26" s="405" t="s">
        <v>1798</v>
      </c>
      <c r="D26" s="406">
        <v>43476</v>
      </c>
      <c r="E26" s="407" t="s">
        <v>1880</v>
      </c>
      <c r="F26" s="405" t="s">
        <v>1881</v>
      </c>
      <c r="G26" s="405" t="s">
        <v>1882</v>
      </c>
      <c r="H26" s="404" t="s">
        <v>1804</v>
      </c>
      <c r="I26" s="404" t="s">
        <v>1883</v>
      </c>
      <c r="J26" s="408">
        <v>7</v>
      </c>
      <c r="K26" s="408">
        <v>12929</v>
      </c>
      <c r="L26" s="404" t="s">
        <v>1884</v>
      </c>
      <c r="M26" s="404" t="s">
        <v>1806</v>
      </c>
      <c r="N26" s="406">
        <v>43517</v>
      </c>
      <c r="O26" s="406">
        <v>43480</v>
      </c>
      <c r="P26" s="405" t="s">
        <v>1836</v>
      </c>
    </row>
    <row r="27" spans="1:16" ht="18" customHeight="1">
      <c r="A27" s="404" t="s">
        <v>1807</v>
      </c>
      <c r="B27" s="404" t="s">
        <v>1798</v>
      </c>
      <c r="C27" s="405" t="s">
        <v>1798</v>
      </c>
      <c r="D27" s="406">
        <v>43476</v>
      </c>
      <c r="E27" s="407" t="s">
        <v>1885</v>
      </c>
      <c r="F27" s="405" t="s">
        <v>1881</v>
      </c>
      <c r="G27" s="405" t="s">
        <v>1886</v>
      </c>
      <c r="H27" s="404" t="s">
        <v>1804</v>
      </c>
      <c r="I27" s="404" t="s">
        <v>1887</v>
      </c>
      <c r="J27" s="408">
        <v>2</v>
      </c>
      <c r="K27" s="408">
        <v>5590</v>
      </c>
      <c r="L27" s="404" t="s">
        <v>1888</v>
      </c>
      <c r="M27" s="404" t="s">
        <v>1806</v>
      </c>
      <c r="N27" s="406">
        <v>43517</v>
      </c>
      <c r="O27" s="406">
        <v>43486</v>
      </c>
      <c r="P27" s="405" t="s">
        <v>1836</v>
      </c>
    </row>
    <row r="28" spans="1:16" ht="18" customHeight="1">
      <c r="A28" s="404" t="s">
        <v>1807</v>
      </c>
      <c r="B28" s="404" t="s">
        <v>1823</v>
      </c>
      <c r="C28" s="405" t="s">
        <v>1837</v>
      </c>
      <c r="D28" s="406">
        <v>43476</v>
      </c>
      <c r="E28" s="407" t="s">
        <v>1889</v>
      </c>
      <c r="F28" s="405" t="s">
        <v>1890</v>
      </c>
      <c r="G28" s="405" t="s">
        <v>1891</v>
      </c>
      <c r="H28" s="404" t="s">
        <v>1813</v>
      </c>
      <c r="I28" s="404" t="s">
        <v>1867</v>
      </c>
      <c r="J28" s="408">
        <v>1</v>
      </c>
      <c r="K28" s="408">
        <v>226</v>
      </c>
      <c r="L28" s="404" t="s">
        <v>1814</v>
      </c>
      <c r="M28" s="404" t="s">
        <v>1806</v>
      </c>
      <c r="N28" s="406">
        <v>43480</v>
      </c>
      <c r="O28" s="406">
        <v>43477</v>
      </c>
      <c r="P28" s="405" t="s">
        <v>1836</v>
      </c>
    </row>
    <row r="29" spans="1:16" ht="18" customHeight="1">
      <c r="A29" s="404" t="s">
        <v>1807</v>
      </c>
      <c r="B29" s="404" t="s">
        <v>1798</v>
      </c>
      <c r="C29" s="405" t="s">
        <v>1798</v>
      </c>
      <c r="D29" s="406">
        <v>43479</v>
      </c>
      <c r="E29" s="407" t="s">
        <v>1892</v>
      </c>
      <c r="F29" s="405" t="s">
        <v>1893</v>
      </c>
      <c r="G29" s="405" t="s">
        <v>1894</v>
      </c>
      <c r="H29" s="404" t="s">
        <v>1801</v>
      </c>
      <c r="I29" s="404" t="s">
        <v>1895</v>
      </c>
      <c r="J29" s="408">
        <v>2</v>
      </c>
      <c r="K29" s="408">
        <v>1200</v>
      </c>
      <c r="L29" s="404" t="s">
        <v>1896</v>
      </c>
      <c r="M29" s="404" t="s">
        <v>1806</v>
      </c>
      <c r="N29" s="406">
        <v>43479</v>
      </c>
      <c r="O29" s="406">
        <v>43479</v>
      </c>
      <c r="P29" s="405" t="s">
        <v>1897</v>
      </c>
    </row>
    <row r="30" spans="1:16" ht="18" customHeight="1">
      <c r="A30" s="404" t="s">
        <v>1807</v>
      </c>
      <c r="B30" s="404" t="s">
        <v>1823</v>
      </c>
      <c r="C30" s="405" t="s">
        <v>1837</v>
      </c>
      <c r="D30" s="406">
        <v>43479</v>
      </c>
      <c r="E30" s="407" t="s">
        <v>1898</v>
      </c>
      <c r="F30" s="405" t="s">
        <v>1899</v>
      </c>
      <c r="G30" s="405"/>
      <c r="H30" s="404" t="s">
        <v>1804</v>
      </c>
      <c r="I30" s="404" t="s">
        <v>1900</v>
      </c>
      <c r="J30" s="408">
        <v>6</v>
      </c>
      <c r="K30" s="408">
        <v>2520</v>
      </c>
      <c r="L30" s="404" t="s">
        <v>1901</v>
      </c>
      <c r="M30" s="404" t="s">
        <v>1806</v>
      </c>
      <c r="N30" s="406">
        <v>43484</v>
      </c>
      <c r="O30" s="406">
        <v>43484</v>
      </c>
      <c r="P30" s="405" t="s">
        <v>1836</v>
      </c>
    </row>
    <row r="31" spans="1:16" ht="18" customHeight="1">
      <c r="A31" s="404" t="s">
        <v>1807</v>
      </c>
      <c r="B31" s="404" t="s">
        <v>1798</v>
      </c>
      <c r="C31" s="405" t="s">
        <v>1798</v>
      </c>
      <c r="D31" s="406">
        <v>43479</v>
      </c>
      <c r="E31" s="407" t="s">
        <v>1902</v>
      </c>
      <c r="F31" s="405" t="s">
        <v>1903</v>
      </c>
      <c r="G31" s="405" t="s">
        <v>1904</v>
      </c>
      <c r="H31" s="404" t="s">
        <v>1804</v>
      </c>
      <c r="I31" s="404" t="s">
        <v>1905</v>
      </c>
      <c r="J31" s="408">
        <v>8</v>
      </c>
      <c r="K31" s="415">
        <f>125800</f>
        <v>125800</v>
      </c>
      <c r="L31" s="404" t="s">
        <v>1906</v>
      </c>
      <c r="M31" s="404" t="s">
        <v>1806</v>
      </c>
      <c r="N31" s="406">
        <v>43524</v>
      </c>
      <c r="O31" s="406" t="s">
        <v>1907</v>
      </c>
      <c r="P31" s="405" t="s">
        <v>1798</v>
      </c>
    </row>
    <row r="32" spans="1:16" ht="18" customHeight="1">
      <c r="A32" s="404" t="s">
        <v>1807</v>
      </c>
      <c r="B32" s="404" t="s">
        <v>1798</v>
      </c>
      <c r="C32" s="405" t="s">
        <v>1798</v>
      </c>
      <c r="D32" s="406">
        <v>43479</v>
      </c>
      <c r="E32" s="407" t="s">
        <v>1908</v>
      </c>
      <c r="F32" s="405" t="s">
        <v>1903</v>
      </c>
      <c r="G32" s="405" t="s">
        <v>1904</v>
      </c>
      <c r="H32" s="404" t="s">
        <v>1804</v>
      </c>
      <c r="I32" s="404" t="s">
        <v>1909</v>
      </c>
      <c r="J32" s="408">
        <v>2</v>
      </c>
      <c r="K32" s="408">
        <v>13460</v>
      </c>
      <c r="L32" s="404" t="s">
        <v>1910</v>
      </c>
      <c r="M32" s="404" t="s">
        <v>1806</v>
      </c>
      <c r="N32" s="406">
        <v>43524</v>
      </c>
      <c r="O32" s="406" t="s">
        <v>1907</v>
      </c>
      <c r="P32" s="405" t="s">
        <v>1798</v>
      </c>
    </row>
    <row r="33" spans="1:16" ht="18" customHeight="1">
      <c r="A33" s="404" t="s">
        <v>1807</v>
      </c>
      <c r="B33" s="404" t="s">
        <v>1798</v>
      </c>
      <c r="C33" s="405" t="s">
        <v>1798</v>
      </c>
      <c r="D33" s="406">
        <v>43479</v>
      </c>
      <c r="E33" s="407" t="s">
        <v>1911</v>
      </c>
      <c r="F33" s="405" t="s">
        <v>1903</v>
      </c>
      <c r="G33" s="405" t="s">
        <v>1904</v>
      </c>
      <c r="H33" s="404" t="s">
        <v>1804</v>
      </c>
      <c r="I33" s="404" t="s">
        <v>1912</v>
      </c>
      <c r="J33" s="408">
        <v>7</v>
      </c>
      <c r="K33" s="408">
        <v>2803</v>
      </c>
      <c r="L33" s="404" t="s">
        <v>1913</v>
      </c>
      <c r="M33" s="404" t="s">
        <v>1806</v>
      </c>
      <c r="N33" s="406">
        <v>43524</v>
      </c>
      <c r="O33" s="406">
        <v>43482</v>
      </c>
      <c r="P33" s="405" t="s">
        <v>1836</v>
      </c>
    </row>
    <row r="34" spans="1:16" ht="18" customHeight="1">
      <c r="A34" s="404" t="s">
        <v>1807</v>
      </c>
      <c r="B34" s="404" t="s">
        <v>1798</v>
      </c>
      <c r="C34" s="405" t="s">
        <v>1798</v>
      </c>
      <c r="D34" s="406">
        <v>43479</v>
      </c>
      <c r="E34" s="407" t="s">
        <v>1914</v>
      </c>
      <c r="F34" s="405" t="s">
        <v>1915</v>
      </c>
      <c r="G34" s="405" t="s">
        <v>1916</v>
      </c>
      <c r="H34" s="404" t="s">
        <v>1813</v>
      </c>
      <c r="I34" s="404" t="s">
        <v>1867</v>
      </c>
      <c r="J34" s="408">
        <v>16</v>
      </c>
      <c r="K34" s="415">
        <v>7970</v>
      </c>
      <c r="L34" s="404" t="s">
        <v>1814</v>
      </c>
      <c r="M34" s="404" t="s">
        <v>1806</v>
      </c>
      <c r="N34" s="406" t="s">
        <v>1917</v>
      </c>
      <c r="O34" s="406">
        <v>43481</v>
      </c>
      <c r="P34" s="405" t="s">
        <v>1836</v>
      </c>
    </row>
    <row r="35" spans="1:16" ht="18" customHeight="1">
      <c r="A35" s="404" t="s">
        <v>1807</v>
      </c>
      <c r="B35" s="404" t="s">
        <v>1823</v>
      </c>
      <c r="C35" s="405" t="s">
        <v>1798</v>
      </c>
      <c r="D35" s="406">
        <v>43479</v>
      </c>
      <c r="E35" s="407" t="s">
        <v>1918</v>
      </c>
      <c r="F35" s="405" t="s">
        <v>1915</v>
      </c>
      <c r="G35" s="405" t="s">
        <v>1916</v>
      </c>
      <c r="H35" s="404" t="s">
        <v>1813</v>
      </c>
      <c r="I35" s="404" t="s">
        <v>1829</v>
      </c>
      <c r="J35" s="408">
        <v>32</v>
      </c>
      <c r="K35" s="408">
        <v>3169</v>
      </c>
      <c r="L35" s="404" t="s">
        <v>1919</v>
      </c>
      <c r="M35" s="404" t="s">
        <v>1806</v>
      </c>
      <c r="N35" s="406" t="s">
        <v>1917</v>
      </c>
      <c r="O35" s="406">
        <v>43481</v>
      </c>
      <c r="P35" s="405" t="s">
        <v>1836</v>
      </c>
    </row>
    <row r="36" spans="1:16" ht="18" customHeight="1">
      <c r="A36" s="404" t="s">
        <v>1807</v>
      </c>
      <c r="B36" s="404" t="s">
        <v>1798</v>
      </c>
      <c r="C36" s="405" t="s">
        <v>1798</v>
      </c>
      <c r="D36" s="406">
        <v>43479</v>
      </c>
      <c r="E36" s="407" t="s">
        <v>1920</v>
      </c>
      <c r="F36" s="405" t="s">
        <v>1915</v>
      </c>
      <c r="G36" s="405" t="s">
        <v>1916</v>
      </c>
      <c r="H36" s="404" t="s">
        <v>1813</v>
      </c>
      <c r="I36" s="404" t="s">
        <v>1921</v>
      </c>
      <c r="J36" s="408">
        <v>23</v>
      </c>
      <c r="K36" s="408">
        <v>1840</v>
      </c>
      <c r="L36" s="404" t="s">
        <v>1922</v>
      </c>
      <c r="M36" s="404" t="s">
        <v>1806</v>
      </c>
      <c r="N36" s="406" t="s">
        <v>1917</v>
      </c>
      <c r="O36" s="406">
        <v>43481</v>
      </c>
      <c r="P36" s="405" t="s">
        <v>1836</v>
      </c>
    </row>
    <row r="37" spans="1:16" ht="18" customHeight="1">
      <c r="A37" s="404" t="s">
        <v>1807</v>
      </c>
      <c r="B37" s="404" t="s">
        <v>1798</v>
      </c>
      <c r="C37" s="405" t="s">
        <v>1798</v>
      </c>
      <c r="D37" s="406">
        <v>43479</v>
      </c>
      <c r="E37" s="407" t="s">
        <v>1923</v>
      </c>
      <c r="F37" s="405" t="s">
        <v>1924</v>
      </c>
      <c r="G37" s="405" t="s">
        <v>1925</v>
      </c>
      <c r="H37" s="404" t="s">
        <v>1801</v>
      </c>
      <c r="I37" s="404" t="s">
        <v>1926</v>
      </c>
      <c r="J37" s="408">
        <v>4</v>
      </c>
      <c r="K37" s="408">
        <v>4377</v>
      </c>
      <c r="L37" s="404" t="s">
        <v>1896</v>
      </c>
      <c r="M37" s="404" t="s">
        <v>1806</v>
      </c>
      <c r="N37" s="406" t="s">
        <v>1917</v>
      </c>
      <c r="O37" s="406" t="s">
        <v>1907</v>
      </c>
      <c r="P37" s="405" t="s">
        <v>1897</v>
      </c>
    </row>
    <row r="38" spans="1:16" ht="18" customHeight="1">
      <c r="A38" s="409" t="s">
        <v>1807</v>
      </c>
      <c r="B38" s="409" t="s">
        <v>1798</v>
      </c>
      <c r="C38" s="410" t="s">
        <v>1798</v>
      </c>
      <c r="D38" s="411">
        <v>43479</v>
      </c>
      <c r="E38" s="412" t="s">
        <v>1927</v>
      </c>
      <c r="F38" s="410" t="s">
        <v>1928</v>
      </c>
      <c r="G38" s="410" t="s">
        <v>1929</v>
      </c>
      <c r="H38" s="409" t="s">
        <v>1804</v>
      </c>
      <c r="I38" s="409" t="s">
        <v>1862</v>
      </c>
      <c r="J38" s="413" t="s">
        <v>1930</v>
      </c>
      <c r="K38" s="414"/>
      <c r="L38" s="409"/>
      <c r="M38" s="409" t="s">
        <v>1806</v>
      </c>
      <c r="N38" s="411"/>
      <c r="O38" s="411"/>
      <c r="P38" s="410"/>
    </row>
    <row r="39" spans="1:16" ht="18" customHeight="1">
      <c r="A39" s="409" t="s">
        <v>1807</v>
      </c>
      <c r="B39" s="409" t="s">
        <v>1798</v>
      </c>
      <c r="C39" s="410" t="s">
        <v>1798</v>
      </c>
      <c r="D39" s="411">
        <v>43479</v>
      </c>
      <c r="E39" s="412" t="s">
        <v>1931</v>
      </c>
      <c r="F39" s="410" t="s">
        <v>1928</v>
      </c>
      <c r="G39" s="410" t="s">
        <v>1929</v>
      </c>
      <c r="H39" s="409" t="s">
        <v>1804</v>
      </c>
      <c r="I39" s="409" t="s">
        <v>1932</v>
      </c>
      <c r="J39" s="413" t="s">
        <v>1933</v>
      </c>
      <c r="K39" s="414"/>
      <c r="L39" s="409"/>
      <c r="M39" s="409" t="s">
        <v>1806</v>
      </c>
      <c r="N39" s="411"/>
      <c r="O39" s="411"/>
      <c r="P39" s="410"/>
    </row>
    <row r="40" spans="1:16" ht="18" customHeight="1">
      <c r="A40" s="404" t="s">
        <v>1807</v>
      </c>
      <c r="B40" s="404" t="s">
        <v>1798</v>
      </c>
      <c r="C40" s="405" t="s">
        <v>1798</v>
      </c>
      <c r="D40" s="406">
        <v>43479</v>
      </c>
      <c r="E40" s="407" t="s">
        <v>1934</v>
      </c>
      <c r="F40" s="405" t="s">
        <v>1928</v>
      </c>
      <c r="G40" s="405" t="s">
        <v>1929</v>
      </c>
      <c r="H40" s="404" t="s">
        <v>1804</v>
      </c>
      <c r="I40" s="404" t="s">
        <v>1857</v>
      </c>
      <c r="J40" s="408">
        <v>4</v>
      </c>
      <c r="K40" s="408">
        <v>1053</v>
      </c>
      <c r="L40" s="404" t="s">
        <v>1935</v>
      </c>
      <c r="M40" s="404" t="s">
        <v>1806</v>
      </c>
      <c r="N40" s="406">
        <v>43493</v>
      </c>
      <c r="O40" s="406">
        <v>43481</v>
      </c>
      <c r="P40" s="405" t="s">
        <v>1798</v>
      </c>
    </row>
    <row r="41" spans="1:16" ht="18" customHeight="1">
      <c r="A41" s="404" t="s">
        <v>1807</v>
      </c>
      <c r="B41" s="404" t="s">
        <v>1798</v>
      </c>
      <c r="C41" s="405" t="s">
        <v>1798</v>
      </c>
      <c r="D41" s="406">
        <v>43480</v>
      </c>
      <c r="E41" s="407" t="s">
        <v>1936</v>
      </c>
      <c r="F41" s="405" t="s">
        <v>1937</v>
      </c>
      <c r="G41" s="405" t="s">
        <v>1938</v>
      </c>
      <c r="H41" s="404" t="s">
        <v>1804</v>
      </c>
      <c r="I41" s="404" t="s">
        <v>1808</v>
      </c>
      <c r="J41" s="408">
        <v>9</v>
      </c>
      <c r="K41" s="408">
        <v>963</v>
      </c>
      <c r="L41" s="404" t="s">
        <v>1874</v>
      </c>
      <c r="M41" s="404" t="s">
        <v>1806</v>
      </c>
      <c r="N41" s="406">
        <v>43544</v>
      </c>
      <c r="O41" s="406">
        <v>43482</v>
      </c>
      <c r="P41" s="405" t="s">
        <v>1798</v>
      </c>
    </row>
    <row r="42" spans="1:16" ht="18" customHeight="1">
      <c r="A42" s="404" t="s">
        <v>1807</v>
      </c>
      <c r="B42" s="404" t="s">
        <v>1798</v>
      </c>
      <c r="C42" s="405" t="s">
        <v>1798</v>
      </c>
      <c r="D42" s="406">
        <v>43480</v>
      </c>
      <c r="E42" s="407" t="s">
        <v>1939</v>
      </c>
      <c r="F42" s="405" t="s">
        <v>1937</v>
      </c>
      <c r="G42" s="405" t="s">
        <v>1938</v>
      </c>
      <c r="H42" s="404" t="s">
        <v>1813</v>
      </c>
      <c r="I42" s="404" t="s">
        <v>1867</v>
      </c>
      <c r="J42" s="408">
        <v>9</v>
      </c>
      <c r="K42" s="415">
        <v>2142</v>
      </c>
      <c r="L42" s="404" t="s">
        <v>1814</v>
      </c>
      <c r="M42" s="404" t="s">
        <v>1806</v>
      </c>
      <c r="N42" s="406">
        <v>43544</v>
      </c>
      <c r="O42" s="406">
        <v>43484</v>
      </c>
      <c r="P42" s="405" t="s">
        <v>1798</v>
      </c>
    </row>
    <row r="43" spans="1:16" ht="18" customHeight="1">
      <c r="A43" s="404" t="s">
        <v>1807</v>
      </c>
      <c r="B43" s="404" t="s">
        <v>1798</v>
      </c>
      <c r="C43" s="405" t="s">
        <v>1798</v>
      </c>
      <c r="D43" s="406">
        <v>43480</v>
      </c>
      <c r="E43" s="407" t="s">
        <v>1940</v>
      </c>
      <c r="F43" s="405" t="s">
        <v>1941</v>
      </c>
      <c r="G43" s="405" t="s">
        <v>1861</v>
      </c>
      <c r="H43" s="404" t="s">
        <v>1804</v>
      </c>
      <c r="I43" s="404" t="s">
        <v>1942</v>
      </c>
      <c r="J43" s="408">
        <v>2</v>
      </c>
      <c r="K43" s="415">
        <v>1680</v>
      </c>
      <c r="L43" s="404" t="s">
        <v>1943</v>
      </c>
      <c r="M43" s="404" t="s">
        <v>1806</v>
      </c>
      <c r="N43" s="406">
        <v>43489</v>
      </c>
      <c r="O43" s="406">
        <v>43482</v>
      </c>
      <c r="P43" s="405" t="s">
        <v>1798</v>
      </c>
    </row>
    <row r="44" spans="1:16" ht="18" customHeight="1">
      <c r="A44" s="404" t="s">
        <v>1807</v>
      </c>
      <c r="B44" s="404" t="s">
        <v>1798</v>
      </c>
      <c r="C44" s="405" t="s">
        <v>1798</v>
      </c>
      <c r="D44" s="406">
        <v>43480</v>
      </c>
      <c r="E44" s="407" t="s">
        <v>1944</v>
      </c>
      <c r="F44" s="405" t="s">
        <v>1945</v>
      </c>
      <c r="G44" s="405" t="s">
        <v>1938</v>
      </c>
      <c r="H44" s="404" t="s">
        <v>1804</v>
      </c>
      <c r="I44" s="404" t="s">
        <v>1946</v>
      </c>
      <c r="J44" s="408">
        <v>11</v>
      </c>
      <c r="K44" s="408">
        <v>1149.18</v>
      </c>
      <c r="L44" s="404" t="s">
        <v>1947</v>
      </c>
      <c r="M44" s="404" t="s">
        <v>1806</v>
      </c>
      <c r="N44" s="406">
        <v>43544</v>
      </c>
      <c r="O44" s="406" t="s">
        <v>1907</v>
      </c>
      <c r="P44" s="405" t="s">
        <v>1798</v>
      </c>
    </row>
    <row r="45" spans="1:16" ht="18" customHeight="1">
      <c r="A45" s="404" t="s">
        <v>1807</v>
      </c>
      <c r="B45" s="404" t="s">
        <v>1798</v>
      </c>
      <c r="C45" s="405" t="s">
        <v>1798</v>
      </c>
      <c r="D45" s="406">
        <v>43480</v>
      </c>
      <c r="E45" s="407" t="s">
        <v>1948</v>
      </c>
      <c r="F45" s="405" t="s">
        <v>1949</v>
      </c>
      <c r="G45" s="405" t="s">
        <v>1938</v>
      </c>
      <c r="H45" s="404" t="s">
        <v>1804</v>
      </c>
      <c r="I45" s="404" t="s">
        <v>1857</v>
      </c>
      <c r="J45" s="408">
        <v>89</v>
      </c>
      <c r="K45" s="408">
        <v>25745</v>
      </c>
      <c r="L45" s="404" t="s">
        <v>1874</v>
      </c>
      <c r="M45" s="404" t="s">
        <v>1806</v>
      </c>
      <c r="N45" s="406">
        <v>43488</v>
      </c>
      <c r="O45" s="406">
        <v>43481</v>
      </c>
      <c r="P45" s="405" t="s">
        <v>1798</v>
      </c>
    </row>
    <row r="46" spans="1:16" ht="18" customHeight="1">
      <c r="A46" s="404" t="s">
        <v>1807</v>
      </c>
      <c r="B46" s="404" t="s">
        <v>1798</v>
      </c>
      <c r="C46" s="405" t="s">
        <v>1798</v>
      </c>
      <c r="D46" s="406">
        <v>43480</v>
      </c>
      <c r="E46" s="407" t="s">
        <v>1950</v>
      </c>
      <c r="F46" s="405" t="s">
        <v>1903</v>
      </c>
      <c r="G46" s="405" t="s">
        <v>1904</v>
      </c>
      <c r="H46" s="404" t="s">
        <v>1804</v>
      </c>
      <c r="I46" s="404" t="s">
        <v>1821</v>
      </c>
      <c r="J46" s="408">
        <v>54</v>
      </c>
      <c r="K46" s="408">
        <v>28721</v>
      </c>
      <c r="L46" s="404" t="s">
        <v>1817</v>
      </c>
      <c r="M46" s="404" t="s">
        <v>1806</v>
      </c>
      <c r="N46" s="406">
        <v>43524</v>
      </c>
      <c r="O46" s="406" t="s">
        <v>1907</v>
      </c>
      <c r="P46" s="405" t="s">
        <v>1836</v>
      </c>
    </row>
    <row r="47" spans="1:16" ht="18" customHeight="1">
      <c r="A47" s="404" t="s">
        <v>1807</v>
      </c>
      <c r="B47" s="404" t="s">
        <v>1798</v>
      </c>
      <c r="C47" s="405" t="s">
        <v>1798</v>
      </c>
      <c r="D47" s="406">
        <v>43480</v>
      </c>
      <c r="E47" s="407" t="s">
        <v>1951</v>
      </c>
      <c r="F47" s="405" t="s">
        <v>1952</v>
      </c>
      <c r="G47" s="405" t="s">
        <v>1953</v>
      </c>
      <c r="H47" s="404" t="s">
        <v>1813</v>
      </c>
      <c r="I47" s="404" t="s">
        <v>1954</v>
      </c>
      <c r="J47" s="408">
        <v>2</v>
      </c>
      <c r="K47" s="408">
        <v>7130</v>
      </c>
      <c r="L47" s="404" t="s">
        <v>1814</v>
      </c>
      <c r="M47" s="404" t="s">
        <v>1806</v>
      </c>
      <c r="N47" s="406">
        <v>43489</v>
      </c>
      <c r="O47" s="406">
        <v>43485</v>
      </c>
      <c r="P47" s="405" t="s">
        <v>1798</v>
      </c>
    </row>
    <row r="48" spans="1:16" ht="18" customHeight="1">
      <c r="A48" s="404" t="s">
        <v>1807</v>
      </c>
      <c r="B48" s="404" t="s">
        <v>1798</v>
      </c>
      <c r="C48" s="405" t="s">
        <v>1798</v>
      </c>
      <c r="D48" s="406">
        <v>43480</v>
      </c>
      <c r="E48" s="407" t="s">
        <v>1955</v>
      </c>
      <c r="F48" s="405" t="s">
        <v>1956</v>
      </c>
      <c r="G48" s="405" t="s">
        <v>1957</v>
      </c>
      <c r="H48" s="404" t="s">
        <v>1801</v>
      </c>
      <c r="I48" s="404" t="s">
        <v>1958</v>
      </c>
      <c r="J48" s="408">
        <v>32</v>
      </c>
      <c r="K48" s="408">
        <v>12800</v>
      </c>
      <c r="L48" s="404" t="s">
        <v>1896</v>
      </c>
      <c r="M48" s="404" t="s">
        <v>1806</v>
      </c>
      <c r="N48" s="406">
        <v>43486</v>
      </c>
      <c r="O48" s="406">
        <v>43483</v>
      </c>
      <c r="P48" s="405" t="s">
        <v>1836</v>
      </c>
    </row>
    <row r="49" spans="1:16" ht="18" customHeight="1">
      <c r="A49" s="404" t="s">
        <v>1807</v>
      </c>
      <c r="B49" s="404" t="s">
        <v>1798</v>
      </c>
      <c r="C49" s="405" t="s">
        <v>1798</v>
      </c>
      <c r="D49" s="406">
        <v>43480</v>
      </c>
      <c r="E49" s="407" t="s">
        <v>1959</v>
      </c>
      <c r="F49" s="405" t="s">
        <v>1956</v>
      </c>
      <c r="G49" s="405" t="s">
        <v>1957</v>
      </c>
      <c r="H49" s="404" t="s">
        <v>1804</v>
      </c>
      <c r="I49" s="404" t="s">
        <v>1857</v>
      </c>
      <c r="J49" s="408">
        <v>11</v>
      </c>
      <c r="K49" s="408">
        <v>3701</v>
      </c>
      <c r="L49" s="404" t="s">
        <v>1960</v>
      </c>
      <c r="M49" s="404" t="s">
        <v>1806</v>
      </c>
      <c r="N49" s="406">
        <v>43486</v>
      </c>
      <c r="O49" s="406">
        <v>43481</v>
      </c>
      <c r="P49" s="405" t="s">
        <v>1798</v>
      </c>
    </row>
    <row r="50" spans="1:16" ht="18" customHeight="1">
      <c r="A50" s="404" t="s">
        <v>1807</v>
      </c>
      <c r="B50" s="404" t="s">
        <v>1798</v>
      </c>
      <c r="C50" s="405" t="s">
        <v>1798</v>
      </c>
      <c r="D50" s="406">
        <v>43480</v>
      </c>
      <c r="E50" s="407" t="s">
        <v>1961</v>
      </c>
      <c r="F50" s="405" t="s">
        <v>1962</v>
      </c>
      <c r="G50" s="405" t="s">
        <v>1938</v>
      </c>
      <c r="H50" s="404" t="s">
        <v>1804</v>
      </c>
      <c r="I50" s="404" t="s">
        <v>1963</v>
      </c>
      <c r="J50" s="408">
        <v>5</v>
      </c>
      <c r="K50" s="408">
        <v>1818</v>
      </c>
      <c r="L50" s="404" t="s">
        <v>1805</v>
      </c>
      <c r="M50" s="404" t="s">
        <v>1806</v>
      </c>
      <c r="N50" s="406">
        <v>43544</v>
      </c>
      <c r="O50" s="406" t="s">
        <v>1907</v>
      </c>
      <c r="P50" s="405" t="s">
        <v>1798</v>
      </c>
    </row>
    <row r="51" spans="1:16" ht="18" customHeight="1">
      <c r="A51" s="404" t="s">
        <v>1807</v>
      </c>
      <c r="B51" s="404" t="s">
        <v>1798</v>
      </c>
      <c r="C51" s="405" t="s">
        <v>1798</v>
      </c>
      <c r="D51" s="406">
        <v>43480</v>
      </c>
      <c r="E51" s="407" t="s">
        <v>1964</v>
      </c>
      <c r="F51" s="405" t="s">
        <v>1965</v>
      </c>
      <c r="G51" s="405" t="s">
        <v>1833</v>
      </c>
      <c r="H51" s="404" t="s">
        <v>1804</v>
      </c>
      <c r="I51" s="404" t="s">
        <v>1862</v>
      </c>
      <c r="J51" s="408">
        <v>24</v>
      </c>
      <c r="K51" s="408">
        <v>484.8</v>
      </c>
      <c r="L51" s="404" t="s">
        <v>1874</v>
      </c>
      <c r="M51" s="404" t="s">
        <v>1806</v>
      </c>
      <c r="N51" s="406">
        <v>43482</v>
      </c>
      <c r="O51" s="406">
        <v>43480</v>
      </c>
      <c r="P51" s="405" t="s">
        <v>1798</v>
      </c>
    </row>
    <row r="52" spans="1:16" ht="18" customHeight="1">
      <c r="A52" s="404" t="s">
        <v>1807</v>
      </c>
      <c r="B52" s="404" t="s">
        <v>1798</v>
      </c>
      <c r="C52" s="405" t="s">
        <v>1798</v>
      </c>
      <c r="D52" s="406">
        <v>43481</v>
      </c>
      <c r="E52" s="407" t="s">
        <v>1966</v>
      </c>
      <c r="F52" s="405" t="s">
        <v>1967</v>
      </c>
      <c r="G52" s="405" t="s">
        <v>1968</v>
      </c>
      <c r="H52" s="404" t="s">
        <v>1804</v>
      </c>
      <c r="I52" s="404" t="s">
        <v>1857</v>
      </c>
      <c r="J52" s="408">
        <v>1</v>
      </c>
      <c r="K52" s="408">
        <v>88</v>
      </c>
      <c r="L52" s="404" t="s">
        <v>1835</v>
      </c>
      <c r="M52" s="404" t="s">
        <v>1806</v>
      </c>
      <c r="N52" s="406">
        <v>43508</v>
      </c>
      <c r="O52" s="406">
        <v>43481</v>
      </c>
      <c r="P52" s="405" t="s">
        <v>1798</v>
      </c>
    </row>
    <row r="53" spans="1:16" ht="18" customHeight="1">
      <c r="A53" s="404" t="s">
        <v>1807</v>
      </c>
      <c r="B53" s="404" t="s">
        <v>1823</v>
      </c>
      <c r="C53" s="405" t="s">
        <v>1837</v>
      </c>
      <c r="D53" s="406">
        <v>43481</v>
      </c>
      <c r="E53" s="407" t="s">
        <v>1969</v>
      </c>
      <c r="F53" s="405" t="s">
        <v>1970</v>
      </c>
      <c r="G53" s="405"/>
      <c r="H53" s="404" t="s">
        <v>1817</v>
      </c>
      <c r="I53" s="404" t="s">
        <v>1821</v>
      </c>
      <c r="J53" s="408">
        <v>14</v>
      </c>
      <c r="K53" s="408">
        <v>984.2</v>
      </c>
      <c r="L53" s="404" t="s">
        <v>1971</v>
      </c>
      <c r="M53" s="404" t="s">
        <v>1806</v>
      </c>
      <c r="N53" s="406">
        <v>43488</v>
      </c>
      <c r="O53" s="406">
        <v>43486</v>
      </c>
      <c r="P53" s="405" t="s">
        <v>1836</v>
      </c>
    </row>
    <row r="54" spans="1:16" ht="18" customHeight="1">
      <c r="A54" s="404" t="s">
        <v>1807</v>
      </c>
      <c r="B54" s="404" t="s">
        <v>1823</v>
      </c>
      <c r="C54" s="405" t="s">
        <v>1972</v>
      </c>
      <c r="D54" s="406">
        <v>43481</v>
      </c>
      <c r="E54" s="407" t="s">
        <v>1973</v>
      </c>
      <c r="F54" s="405" t="s">
        <v>1974</v>
      </c>
      <c r="G54" s="405"/>
      <c r="H54" s="404" t="s">
        <v>1878</v>
      </c>
      <c r="I54" s="404" t="s">
        <v>1975</v>
      </c>
      <c r="J54" s="408">
        <v>40</v>
      </c>
      <c r="K54" s="408">
        <v>5500</v>
      </c>
      <c r="L54" s="404" t="s">
        <v>1976</v>
      </c>
      <c r="M54" s="404" t="s">
        <v>1806</v>
      </c>
      <c r="N54" s="406">
        <v>43482</v>
      </c>
      <c r="O54" s="406">
        <v>43482</v>
      </c>
      <c r="P54" s="405" t="s">
        <v>1836</v>
      </c>
    </row>
    <row r="55" spans="1:16" ht="18" customHeight="1">
      <c r="A55" s="404" t="s">
        <v>1807</v>
      </c>
      <c r="B55" s="404" t="s">
        <v>1798</v>
      </c>
      <c r="C55" s="405" t="s">
        <v>1798</v>
      </c>
      <c r="D55" s="406">
        <v>43481</v>
      </c>
      <c r="E55" s="407" t="s">
        <v>1977</v>
      </c>
      <c r="F55" s="405" t="s">
        <v>1978</v>
      </c>
      <c r="G55" s="405" t="s">
        <v>1979</v>
      </c>
      <c r="H55" s="404" t="s">
        <v>1804</v>
      </c>
      <c r="I55" s="404" t="s">
        <v>1862</v>
      </c>
      <c r="J55" s="408">
        <v>1</v>
      </c>
      <c r="K55" s="408">
        <v>47.6</v>
      </c>
      <c r="L55" s="404" t="s">
        <v>1874</v>
      </c>
      <c r="M55" s="404" t="s">
        <v>1806</v>
      </c>
      <c r="N55" s="406">
        <v>43472</v>
      </c>
      <c r="O55" s="406">
        <v>43482</v>
      </c>
      <c r="P55" s="405" t="s">
        <v>1836</v>
      </c>
    </row>
    <row r="56" spans="1:16" ht="18" customHeight="1">
      <c r="A56" s="404" t="s">
        <v>1807</v>
      </c>
      <c r="B56" s="404" t="s">
        <v>1798</v>
      </c>
      <c r="C56" s="405" t="s">
        <v>1798</v>
      </c>
      <c r="D56" s="406">
        <v>43482</v>
      </c>
      <c r="E56" s="407" t="s">
        <v>1980</v>
      </c>
      <c r="F56" s="405" t="s">
        <v>1981</v>
      </c>
      <c r="G56" s="405" t="s">
        <v>1982</v>
      </c>
      <c r="H56" s="404" t="s">
        <v>1804</v>
      </c>
      <c r="I56" s="404" t="s">
        <v>1862</v>
      </c>
      <c r="J56" s="408">
        <v>91</v>
      </c>
      <c r="K56" s="408">
        <v>2937.7</v>
      </c>
      <c r="L56" s="404" t="s">
        <v>1874</v>
      </c>
      <c r="M56" s="404" t="s">
        <v>1806</v>
      </c>
      <c r="N56" s="406">
        <v>43486</v>
      </c>
      <c r="O56" s="406">
        <v>43482</v>
      </c>
      <c r="P56" s="405" t="s">
        <v>1798</v>
      </c>
    </row>
    <row r="57" spans="1:16" ht="18" customHeight="1">
      <c r="A57" s="404" t="s">
        <v>1807</v>
      </c>
      <c r="B57" s="404" t="s">
        <v>1798</v>
      </c>
      <c r="C57" s="405" t="s">
        <v>1798</v>
      </c>
      <c r="D57" s="406">
        <v>43482</v>
      </c>
      <c r="E57" s="407" t="s">
        <v>1983</v>
      </c>
      <c r="F57" s="405" t="s">
        <v>1984</v>
      </c>
      <c r="G57" s="405" t="s">
        <v>1833</v>
      </c>
      <c r="H57" s="404" t="s">
        <v>1804</v>
      </c>
      <c r="I57" s="404" t="s">
        <v>1862</v>
      </c>
      <c r="J57" s="408">
        <v>316</v>
      </c>
      <c r="K57" s="408">
        <v>15041.6</v>
      </c>
      <c r="L57" s="404" t="s">
        <v>1874</v>
      </c>
      <c r="M57" s="404" t="s">
        <v>1806</v>
      </c>
      <c r="N57" s="406">
        <v>43508</v>
      </c>
      <c r="O57" s="406">
        <v>43483</v>
      </c>
      <c r="P57" s="405" t="s">
        <v>1798</v>
      </c>
    </row>
    <row r="58" spans="1:16" ht="18" customHeight="1">
      <c r="A58" s="404" t="s">
        <v>1807</v>
      </c>
      <c r="B58" s="404" t="s">
        <v>1798</v>
      </c>
      <c r="C58" s="405" t="s">
        <v>1798</v>
      </c>
      <c r="D58" s="406">
        <v>43483</v>
      </c>
      <c r="E58" s="407" t="s">
        <v>1985</v>
      </c>
      <c r="F58" s="405" t="s">
        <v>1986</v>
      </c>
      <c r="G58" s="405" t="s">
        <v>1987</v>
      </c>
      <c r="H58" s="404" t="s">
        <v>1804</v>
      </c>
      <c r="I58" s="404" t="s">
        <v>1857</v>
      </c>
      <c r="J58" s="408">
        <v>10</v>
      </c>
      <c r="K58" s="408">
        <v>5536</v>
      </c>
      <c r="L58" s="404" t="s">
        <v>1988</v>
      </c>
      <c r="M58" s="404" t="s">
        <v>1806</v>
      </c>
      <c r="N58" s="406" t="s">
        <v>1989</v>
      </c>
      <c r="O58" s="406">
        <v>43483</v>
      </c>
      <c r="P58" s="405" t="s">
        <v>1798</v>
      </c>
    </row>
    <row r="59" spans="1:16" ht="18" customHeight="1">
      <c r="A59" s="404" t="s">
        <v>1807</v>
      </c>
      <c r="B59" s="404" t="s">
        <v>1798</v>
      </c>
      <c r="C59" s="405" t="s">
        <v>1798</v>
      </c>
      <c r="D59" s="406">
        <v>43483</v>
      </c>
      <c r="E59" s="407" t="s">
        <v>1990</v>
      </c>
      <c r="F59" s="405" t="s">
        <v>1991</v>
      </c>
      <c r="G59" s="405" t="s">
        <v>1992</v>
      </c>
      <c r="H59" s="404" t="s">
        <v>1804</v>
      </c>
      <c r="I59" s="404" t="s">
        <v>1870</v>
      </c>
      <c r="J59" s="408">
        <v>6</v>
      </c>
      <c r="K59" s="408">
        <v>9340</v>
      </c>
      <c r="L59" s="404" t="s">
        <v>1993</v>
      </c>
      <c r="M59" s="404" t="s">
        <v>1806</v>
      </c>
      <c r="N59" s="406">
        <v>43525</v>
      </c>
      <c r="O59" s="406">
        <v>43485</v>
      </c>
      <c r="P59" s="405" t="s">
        <v>1798</v>
      </c>
    </row>
    <row r="60" spans="1:16" ht="18" customHeight="1">
      <c r="A60" s="404" t="s">
        <v>1807</v>
      </c>
      <c r="B60" s="404" t="s">
        <v>1798</v>
      </c>
      <c r="C60" s="405" t="s">
        <v>1798</v>
      </c>
      <c r="D60" s="406">
        <v>43483</v>
      </c>
      <c r="E60" s="407" t="s">
        <v>1994</v>
      </c>
      <c r="F60" s="405" t="s">
        <v>1991</v>
      </c>
      <c r="G60" s="405" t="s">
        <v>1992</v>
      </c>
      <c r="H60" s="404" t="s">
        <v>1804</v>
      </c>
      <c r="I60" s="404" t="s">
        <v>1995</v>
      </c>
      <c r="J60" s="408">
        <v>2</v>
      </c>
      <c r="K60" s="408">
        <v>3536</v>
      </c>
      <c r="L60" s="404" t="s">
        <v>1996</v>
      </c>
      <c r="M60" s="404" t="s">
        <v>1806</v>
      </c>
      <c r="N60" s="406">
        <v>43525</v>
      </c>
      <c r="O60" s="406">
        <v>43485</v>
      </c>
      <c r="P60" s="405" t="s">
        <v>1798</v>
      </c>
    </row>
    <row r="61" spans="1:16" ht="18" customHeight="1">
      <c r="A61" s="404" t="s">
        <v>1807</v>
      </c>
      <c r="B61" s="404" t="s">
        <v>1798</v>
      </c>
      <c r="C61" s="405" t="s">
        <v>1798</v>
      </c>
      <c r="D61" s="406">
        <v>43483</v>
      </c>
      <c r="E61" s="407" t="s">
        <v>1997</v>
      </c>
      <c r="F61" s="405" t="s">
        <v>1998</v>
      </c>
      <c r="G61" s="405" t="s">
        <v>1999</v>
      </c>
      <c r="H61" s="404" t="s">
        <v>1804</v>
      </c>
      <c r="I61" s="404" t="s">
        <v>1862</v>
      </c>
      <c r="J61" s="408">
        <v>78</v>
      </c>
      <c r="K61" s="408">
        <v>2026.4</v>
      </c>
      <c r="L61" s="404" t="s">
        <v>1874</v>
      </c>
      <c r="M61" s="404" t="s">
        <v>1806</v>
      </c>
      <c r="N61" s="406">
        <v>43525</v>
      </c>
      <c r="O61" s="406">
        <v>43483</v>
      </c>
      <c r="P61" s="405" t="s">
        <v>1798</v>
      </c>
    </row>
    <row r="62" spans="1:16" ht="18" customHeight="1">
      <c r="A62" s="404" t="s">
        <v>1807</v>
      </c>
      <c r="B62" s="404" t="s">
        <v>1798</v>
      </c>
      <c r="C62" s="405" t="s">
        <v>1798</v>
      </c>
      <c r="D62" s="406">
        <v>43483</v>
      </c>
      <c r="E62" s="407" t="s">
        <v>2000</v>
      </c>
      <c r="F62" s="405" t="s">
        <v>1865</v>
      </c>
      <c r="G62" s="405" t="s">
        <v>1866</v>
      </c>
      <c r="H62" s="404" t="s">
        <v>1813</v>
      </c>
      <c r="I62" s="404" t="s">
        <v>1867</v>
      </c>
      <c r="J62" s="408">
        <v>2</v>
      </c>
      <c r="K62" s="415">
        <v>1818</v>
      </c>
      <c r="L62" s="404" t="s">
        <v>1814</v>
      </c>
      <c r="M62" s="404" t="s">
        <v>1806</v>
      </c>
      <c r="N62" s="406">
        <v>43490</v>
      </c>
      <c r="O62" s="406">
        <v>43484</v>
      </c>
      <c r="P62" s="405" t="s">
        <v>1836</v>
      </c>
    </row>
    <row r="63" spans="1:16" ht="18" customHeight="1">
      <c r="A63" s="404" t="s">
        <v>1807</v>
      </c>
      <c r="B63" s="404" t="s">
        <v>1798</v>
      </c>
      <c r="C63" s="405" t="s">
        <v>1798</v>
      </c>
      <c r="D63" s="406">
        <v>43483</v>
      </c>
      <c r="E63" s="407" t="s">
        <v>2001</v>
      </c>
      <c r="F63" s="405" t="s">
        <v>2002</v>
      </c>
      <c r="G63" s="405" t="s">
        <v>2003</v>
      </c>
      <c r="H63" s="404" t="s">
        <v>1804</v>
      </c>
      <c r="I63" s="404" t="s">
        <v>2004</v>
      </c>
      <c r="J63" s="408">
        <v>1</v>
      </c>
      <c r="K63" s="408">
        <v>176</v>
      </c>
      <c r="L63" s="404" t="s">
        <v>1947</v>
      </c>
      <c r="M63" s="404" t="s">
        <v>1806</v>
      </c>
      <c r="N63" s="406">
        <v>43487</v>
      </c>
      <c r="O63" s="406">
        <v>43484</v>
      </c>
      <c r="P63" s="405" t="s">
        <v>1798</v>
      </c>
    </row>
    <row r="64" spans="1:16" ht="18" customHeight="1">
      <c r="A64" s="404" t="s">
        <v>1807</v>
      </c>
      <c r="B64" s="404" t="s">
        <v>1823</v>
      </c>
      <c r="C64" s="405" t="s">
        <v>1837</v>
      </c>
      <c r="D64" s="406">
        <v>43486</v>
      </c>
      <c r="E64" s="407" t="s">
        <v>2005</v>
      </c>
      <c r="F64" s="405" t="s">
        <v>1899</v>
      </c>
      <c r="G64" s="405"/>
      <c r="H64" s="404" t="s">
        <v>1840</v>
      </c>
      <c r="I64" s="404" t="s">
        <v>2006</v>
      </c>
      <c r="J64" s="408">
        <v>2</v>
      </c>
      <c r="K64" s="408">
        <v>7520</v>
      </c>
      <c r="L64" s="404" t="s">
        <v>2007</v>
      </c>
      <c r="M64" s="404" t="s">
        <v>1806</v>
      </c>
      <c r="N64" s="406">
        <v>43486</v>
      </c>
      <c r="O64" s="406">
        <v>43486</v>
      </c>
      <c r="P64" s="405" t="s">
        <v>1836</v>
      </c>
    </row>
    <row r="65" spans="1:16" ht="18" customHeight="1">
      <c r="A65" s="404" t="s">
        <v>1807</v>
      </c>
      <c r="B65" s="404" t="s">
        <v>1798</v>
      </c>
      <c r="C65" s="405" t="s">
        <v>1798</v>
      </c>
      <c r="D65" s="406">
        <v>43486</v>
      </c>
      <c r="E65" s="407" t="s">
        <v>2008</v>
      </c>
      <c r="F65" s="405" t="s">
        <v>2009</v>
      </c>
      <c r="G65" s="405" t="s">
        <v>1938</v>
      </c>
      <c r="H65" s="404" t="s">
        <v>1804</v>
      </c>
      <c r="I65" s="404" t="s">
        <v>1946</v>
      </c>
      <c r="J65" s="408">
        <v>14</v>
      </c>
      <c r="K65" s="408">
        <v>658.28</v>
      </c>
      <c r="L65" s="404" t="s">
        <v>1947</v>
      </c>
      <c r="M65" s="404" t="s">
        <v>1806</v>
      </c>
      <c r="N65" s="406">
        <v>43544</v>
      </c>
      <c r="O65" s="406">
        <v>43524</v>
      </c>
      <c r="P65" s="405" t="s">
        <v>1798</v>
      </c>
    </row>
    <row r="66" spans="1:16" ht="18" customHeight="1">
      <c r="A66" s="404" t="s">
        <v>1807</v>
      </c>
      <c r="B66" s="404" t="s">
        <v>1798</v>
      </c>
      <c r="C66" s="405" t="s">
        <v>1798</v>
      </c>
      <c r="D66" s="406">
        <v>43486</v>
      </c>
      <c r="E66" s="407" t="s">
        <v>2010</v>
      </c>
      <c r="F66" s="405" t="s">
        <v>2011</v>
      </c>
      <c r="G66" s="405" t="s">
        <v>1861</v>
      </c>
      <c r="H66" s="404" t="s">
        <v>1804</v>
      </c>
      <c r="I66" s="404" t="s">
        <v>1862</v>
      </c>
      <c r="J66" s="408">
        <v>288</v>
      </c>
      <c r="K66" s="408">
        <v>8928</v>
      </c>
      <c r="L66" s="404" t="s">
        <v>1874</v>
      </c>
      <c r="M66" s="404" t="s">
        <v>1806</v>
      </c>
      <c r="N66" s="406">
        <v>43521</v>
      </c>
      <c r="O66" s="406">
        <v>43516</v>
      </c>
      <c r="P66" s="405" t="s">
        <v>1798</v>
      </c>
    </row>
    <row r="67" spans="1:16" ht="18" customHeight="1">
      <c r="A67" s="404" t="s">
        <v>1807</v>
      </c>
      <c r="B67" s="404" t="s">
        <v>1798</v>
      </c>
      <c r="C67" s="405" t="s">
        <v>1798</v>
      </c>
      <c r="D67" s="406">
        <v>43486</v>
      </c>
      <c r="E67" s="407" t="s">
        <v>2012</v>
      </c>
      <c r="F67" s="405" t="s">
        <v>2013</v>
      </c>
      <c r="G67" s="405" t="s">
        <v>2014</v>
      </c>
      <c r="H67" s="404" t="s">
        <v>1813</v>
      </c>
      <c r="I67" s="404" t="s">
        <v>1867</v>
      </c>
      <c r="J67" s="408">
        <v>9</v>
      </c>
      <c r="K67" s="415">
        <v>2298</v>
      </c>
      <c r="L67" s="404" t="s">
        <v>1814</v>
      </c>
      <c r="M67" s="404" t="s">
        <v>1806</v>
      </c>
      <c r="N67" s="406">
        <v>43523</v>
      </c>
      <c r="O67" s="406">
        <v>43515</v>
      </c>
      <c r="P67" s="405" t="s">
        <v>1836</v>
      </c>
    </row>
    <row r="68" spans="1:16" ht="18" customHeight="1">
      <c r="A68" s="404" t="s">
        <v>1807</v>
      </c>
      <c r="B68" s="404" t="s">
        <v>1798</v>
      </c>
      <c r="C68" s="405" t="s">
        <v>1798</v>
      </c>
      <c r="D68" s="406">
        <v>43487</v>
      </c>
      <c r="E68" s="407" t="s">
        <v>2015</v>
      </c>
      <c r="F68" s="405" t="s">
        <v>2016</v>
      </c>
      <c r="G68" s="405" t="s">
        <v>1925</v>
      </c>
      <c r="H68" s="404" t="s">
        <v>1801</v>
      </c>
      <c r="I68" s="404" t="s">
        <v>1926</v>
      </c>
      <c r="J68" s="408">
        <v>2</v>
      </c>
      <c r="K68" s="408">
        <v>1940</v>
      </c>
      <c r="L68" s="404" t="s">
        <v>1896</v>
      </c>
      <c r="M68" s="404" t="s">
        <v>1806</v>
      </c>
      <c r="N68" s="406">
        <v>43493</v>
      </c>
      <c r="O68" s="406">
        <v>43491</v>
      </c>
      <c r="P68" s="405" t="s">
        <v>1897</v>
      </c>
    </row>
    <row r="69" spans="1:16" ht="18" customHeight="1">
      <c r="A69" s="404" t="s">
        <v>1807</v>
      </c>
      <c r="B69" s="404" t="s">
        <v>1798</v>
      </c>
      <c r="C69" s="405" t="s">
        <v>1798</v>
      </c>
      <c r="D69" s="406">
        <v>43488</v>
      </c>
      <c r="E69" s="407" t="s">
        <v>2017</v>
      </c>
      <c r="F69" s="405" t="s">
        <v>2018</v>
      </c>
      <c r="G69" s="405" t="s">
        <v>2014</v>
      </c>
      <c r="H69" s="404" t="s">
        <v>1801</v>
      </c>
      <c r="I69" s="404" t="s">
        <v>1958</v>
      </c>
      <c r="J69" s="408">
        <v>27</v>
      </c>
      <c r="K69" s="415">
        <v>10500</v>
      </c>
      <c r="L69" s="404" t="s">
        <v>1896</v>
      </c>
      <c r="M69" s="404" t="s">
        <v>1806</v>
      </c>
      <c r="N69" s="406">
        <v>43617</v>
      </c>
      <c r="O69" s="406" t="s">
        <v>1907</v>
      </c>
      <c r="P69" s="405" t="s">
        <v>1798</v>
      </c>
    </row>
    <row r="70" spans="1:16" ht="18" customHeight="1">
      <c r="A70" s="404" t="s">
        <v>1807</v>
      </c>
      <c r="B70" s="404" t="s">
        <v>1798</v>
      </c>
      <c r="C70" s="405" t="s">
        <v>1798</v>
      </c>
      <c r="D70" s="406">
        <v>43487</v>
      </c>
      <c r="E70" s="407" t="s">
        <v>2019</v>
      </c>
      <c r="F70" s="405" t="s">
        <v>2018</v>
      </c>
      <c r="G70" s="405" t="s">
        <v>2014</v>
      </c>
      <c r="H70" s="404" t="s">
        <v>1813</v>
      </c>
      <c r="I70" s="404" t="s">
        <v>1867</v>
      </c>
      <c r="J70" s="408">
        <v>87</v>
      </c>
      <c r="K70" s="415">
        <v>20564</v>
      </c>
      <c r="L70" s="404" t="s">
        <v>1814</v>
      </c>
      <c r="M70" s="404" t="s">
        <v>1806</v>
      </c>
      <c r="N70" s="406">
        <v>43617</v>
      </c>
      <c r="O70" s="406" t="s">
        <v>1907</v>
      </c>
      <c r="P70" s="405" t="s">
        <v>1798</v>
      </c>
    </row>
    <row r="71" spans="1:16" ht="18" customHeight="1">
      <c r="A71" s="404" t="s">
        <v>1807</v>
      </c>
      <c r="B71" s="404" t="s">
        <v>1798</v>
      </c>
      <c r="C71" s="405" t="s">
        <v>1798</v>
      </c>
      <c r="D71" s="406">
        <v>43487</v>
      </c>
      <c r="E71" s="407" t="s">
        <v>2020</v>
      </c>
      <c r="F71" s="405" t="s">
        <v>2021</v>
      </c>
      <c r="G71" s="405" t="s">
        <v>1861</v>
      </c>
      <c r="H71" s="404" t="s">
        <v>1804</v>
      </c>
      <c r="I71" s="404" t="s">
        <v>1862</v>
      </c>
      <c r="J71" s="408">
        <v>27</v>
      </c>
      <c r="K71" s="415">
        <v>1344</v>
      </c>
      <c r="L71" s="404" t="s">
        <v>1874</v>
      </c>
      <c r="M71" s="404" t="s">
        <v>1806</v>
      </c>
      <c r="N71" s="406">
        <v>43521</v>
      </c>
      <c r="O71" s="406">
        <v>43487</v>
      </c>
      <c r="P71" s="405" t="s">
        <v>1798</v>
      </c>
    </row>
    <row r="72" spans="1:16" ht="18" customHeight="1">
      <c r="A72" s="404" t="s">
        <v>1807</v>
      </c>
      <c r="B72" s="404" t="s">
        <v>1798</v>
      </c>
      <c r="C72" s="405" t="s">
        <v>1798</v>
      </c>
      <c r="D72" s="406">
        <v>43487</v>
      </c>
      <c r="E72" s="407" t="s">
        <v>2022</v>
      </c>
      <c r="F72" s="405" t="s">
        <v>2021</v>
      </c>
      <c r="G72" s="405" t="s">
        <v>1861</v>
      </c>
      <c r="H72" s="404" t="s">
        <v>1804</v>
      </c>
      <c r="I72" s="404" t="s">
        <v>1942</v>
      </c>
      <c r="J72" s="408">
        <v>29</v>
      </c>
      <c r="K72" s="415">
        <v>26730</v>
      </c>
      <c r="L72" s="404" t="s">
        <v>1943</v>
      </c>
      <c r="M72" s="404" t="s">
        <v>1806</v>
      </c>
      <c r="N72" s="406">
        <v>43521</v>
      </c>
      <c r="O72" s="406">
        <v>43489</v>
      </c>
      <c r="P72" s="405" t="s">
        <v>1798</v>
      </c>
    </row>
    <row r="73" spans="1:16" ht="18" customHeight="1">
      <c r="A73" s="404" t="s">
        <v>1807</v>
      </c>
      <c r="B73" s="404" t="s">
        <v>1798</v>
      </c>
      <c r="C73" s="405" t="s">
        <v>1798</v>
      </c>
      <c r="D73" s="406">
        <v>43487</v>
      </c>
      <c r="E73" s="407" t="s">
        <v>2023</v>
      </c>
      <c r="F73" s="405" t="s">
        <v>2021</v>
      </c>
      <c r="G73" s="405" t="s">
        <v>1861</v>
      </c>
      <c r="H73" s="404" t="s">
        <v>1804</v>
      </c>
      <c r="I73" s="404" t="s">
        <v>1912</v>
      </c>
      <c r="J73" s="408">
        <v>8</v>
      </c>
      <c r="K73" s="415">
        <v>2456</v>
      </c>
      <c r="L73" s="404" t="s">
        <v>2024</v>
      </c>
      <c r="M73" s="404" t="s">
        <v>1806</v>
      </c>
      <c r="N73" s="406">
        <v>43521</v>
      </c>
      <c r="O73" s="406">
        <v>43489</v>
      </c>
      <c r="P73" s="405" t="s">
        <v>1798</v>
      </c>
    </row>
    <row r="74" spans="1:16" ht="18" customHeight="1">
      <c r="A74" s="409" t="s">
        <v>1807</v>
      </c>
      <c r="B74" s="409" t="s">
        <v>1798</v>
      </c>
      <c r="C74" s="410" t="s">
        <v>1798</v>
      </c>
      <c r="D74" s="411">
        <v>43487</v>
      </c>
      <c r="E74" s="412" t="s">
        <v>2025</v>
      </c>
      <c r="F74" s="410" t="s">
        <v>2021</v>
      </c>
      <c r="G74" s="410" t="s">
        <v>1861</v>
      </c>
      <c r="H74" s="409" t="s">
        <v>1804</v>
      </c>
      <c r="I74" s="409" t="s">
        <v>1958</v>
      </c>
      <c r="J74" s="413" t="s">
        <v>1933</v>
      </c>
      <c r="K74" s="416"/>
      <c r="L74" s="409"/>
      <c r="M74" s="409" t="s">
        <v>1806</v>
      </c>
      <c r="N74" s="411"/>
      <c r="O74" s="411"/>
      <c r="P74" s="410"/>
    </row>
    <row r="75" spans="1:16" ht="18" customHeight="1">
      <c r="A75" s="404" t="s">
        <v>1807</v>
      </c>
      <c r="B75" s="404" t="s">
        <v>1823</v>
      </c>
      <c r="C75" s="405" t="s">
        <v>1824</v>
      </c>
      <c r="D75" s="406">
        <v>43488</v>
      </c>
      <c r="E75" s="407" t="s">
        <v>2026</v>
      </c>
      <c r="F75" s="405" t="s">
        <v>2027</v>
      </c>
      <c r="G75" s="405" t="s">
        <v>2028</v>
      </c>
      <c r="H75" s="404" t="s">
        <v>1813</v>
      </c>
      <c r="I75" s="404" t="s">
        <v>1867</v>
      </c>
      <c r="J75" s="408">
        <v>5</v>
      </c>
      <c r="K75" s="415">
        <v>1749</v>
      </c>
      <c r="L75" s="404" t="s">
        <v>1814</v>
      </c>
      <c r="M75" s="404" t="s">
        <v>1806</v>
      </c>
      <c r="N75" s="406" t="s">
        <v>1907</v>
      </c>
      <c r="O75" s="406">
        <v>43512</v>
      </c>
      <c r="P75" s="405" t="s">
        <v>1836</v>
      </c>
    </row>
    <row r="76" spans="1:16" ht="18" customHeight="1">
      <c r="A76" s="404" t="s">
        <v>1807</v>
      </c>
      <c r="B76" s="404" t="s">
        <v>1823</v>
      </c>
      <c r="C76" s="405" t="s">
        <v>1824</v>
      </c>
      <c r="D76" s="406">
        <v>43488</v>
      </c>
      <c r="E76" s="407" t="s">
        <v>2029</v>
      </c>
      <c r="F76" s="405" t="s">
        <v>2027</v>
      </c>
      <c r="G76" s="405" t="s">
        <v>2028</v>
      </c>
      <c r="H76" s="404" t="s">
        <v>1817</v>
      </c>
      <c r="I76" s="404" t="s">
        <v>1821</v>
      </c>
      <c r="J76" s="408">
        <v>5</v>
      </c>
      <c r="K76" s="408">
        <v>712</v>
      </c>
      <c r="L76" s="404" t="s">
        <v>1817</v>
      </c>
      <c r="M76" s="404" t="s">
        <v>1806</v>
      </c>
      <c r="N76" s="406" t="s">
        <v>1907</v>
      </c>
      <c r="O76" s="406">
        <v>43512</v>
      </c>
      <c r="P76" s="405" t="s">
        <v>1836</v>
      </c>
    </row>
    <row r="77" spans="1:16" ht="18" customHeight="1">
      <c r="A77" s="404" t="s">
        <v>1807</v>
      </c>
      <c r="B77" s="404" t="s">
        <v>1823</v>
      </c>
      <c r="C77" s="405" t="s">
        <v>1837</v>
      </c>
      <c r="D77" s="406">
        <v>43488</v>
      </c>
      <c r="E77" s="407" t="s">
        <v>2030</v>
      </c>
      <c r="F77" s="405" t="s">
        <v>1899</v>
      </c>
      <c r="G77" s="405"/>
      <c r="H77" s="404" t="s">
        <v>1840</v>
      </c>
      <c r="I77" s="404" t="s">
        <v>2031</v>
      </c>
      <c r="J77" s="408">
        <v>1</v>
      </c>
      <c r="K77" s="408">
        <v>15500</v>
      </c>
      <c r="L77" s="404" t="s">
        <v>2032</v>
      </c>
      <c r="M77" s="404" t="s">
        <v>1806</v>
      </c>
      <c r="N77" s="406">
        <v>43496</v>
      </c>
      <c r="O77" s="406">
        <v>43496</v>
      </c>
      <c r="P77" s="405" t="s">
        <v>1836</v>
      </c>
    </row>
    <row r="78" spans="1:16" ht="18" customHeight="1">
      <c r="A78" s="404" t="s">
        <v>1807</v>
      </c>
      <c r="B78" s="404" t="s">
        <v>1823</v>
      </c>
      <c r="C78" s="405" t="s">
        <v>1798</v>
      </c>
      <c r="D78" s="406">
        <v>43489</v>
      </c>
      <c r="E78" s="407" t="s">
        <v>2033</v>
      </c>
      <c r="F78" s="405" t="s">
        <v>2034</v>
      </c>
      <c r="G78" s="405" t="s">
        <v>2035</v>
      </c>
      <c r="H78" s="404" t="s">
        <v>1804</v>
      </c>
      <c r="I78" s="404" t="s">
        <v>2004</v>
      </c>
      <c r="J78" s="408">
        <v>3</v>
      </c>
      <c r="K78" s="408">
        <v>1018</v>
      </c>
      <c r="L78" s="404" t="s">
        <v>1835</v>
      </c>
      <c r="M78" s="404" t="s">
        <v>1806</v>
      </c>
      <c r="N78" s="406">
        <v>43508</v>
      </c>
      <c r="O78" s="406">
        <v>43508</v>
      </c>
      <c r="P78" s="405" t="s">
        <v>1798</v>
      </c>
    </row>
    <row r="79" spans="1:16" ht="18" customHeight="1">
      <c r="A79" s="404" t="s">
        <v>1807</v>
      </c>
      <c r="B79" s="404" t="s">
        <v>1823</v>
      </c>
      <c r="C79" s="405" t="s">
        <v>1972</v>
      </c>
      <c r="D79" s="406">
        <v>43489</v>
      </c>
      <c r="E79" s="407" t="s">
        <v>2036</v>
      </c>
      <c r="F79" s="405" t="s">
        <v>2037</v>
      </c>
      <c r="G79" s="405" t="s">
        <v>2038</v>
      </c>
      <c r="H79" s="404" t="s">
        <v>1878</v>
      </c>
      <c r="I79" s="404" t="s">
        <v>2039</v>
      </c>
      <c r="J79" s="408">
        <v>1134</v>
      </c>
      <c r="K79" s="408">
        <v>2281.25</v>
      </c>
      <c r="L79" s="404" t="s">
        <v>1879</v>
      </c>
      <c r="M79" s="404" t="s">
        <v>1806</v>
      </c>
      <c r="N79" s="406">
        <v>43510</v>
      </c>
      <c r="O79" s="406">
        <v>43510</v>
      </c>
      <c r="P79" s="405" t="s">
        <v>1836</v>
      </c>
    </row>
    <row r="80" spans="1:16" ht="18" customHeight="1">
      <c r="A80" s="404" t="s">
        <v>1807</v>
      </c>
      <c r="B80" s="404" t="s">
        <v>1798</v>
      </c>
      <c r="C80" s="405" t="s">
        <v>1798</v>
      </c>
      <c r="D80" s="406">
        <v>43489</v>
      </c>
      <c r="E80" s="407" t="s">
        <v>2040</v>
      </c>
      <c r="F80" s="405" t="s">
        <v>2041</v>
      </c>
      <c r="G80" s="405" t="s">
        <v>2042</v>
      </c>
      <c r="H80" s="404" t="s">
        <v>1804</v>
      </c>
      <c r="I80" s="404" t="s">
        <v>1870</v>
      </c>
      <c r="J80" s="408">
        <v>2</v>
      </c>
      <c r="K80" s="408">
        <v>560</v>
      </c>
      <c r="L80" s="404" t="s">
        <v>2043</v>
      </c>
      <c r="M80" s="404" t="s">
        <v>1806</v>
      </c>
      <c r="N80" s="406">
        <v>43508</v>
      </c>
      <c r="O80" s="406">
        <v>43508</v>
      </c>
      <c r="P80" s="405" t="s">
        <v>1798</v>
      </c>
    </row>
    <row r="81" spans="1:16" ht="18" customHeight="1">
      <c r="A81" s="387" t="s">
        <v>1807</v>
      </c>
      <c r="B81" s="387" t="s">
        <v>1823</v>
      </c>
      <c r="C81" s="417"/>
      <c r="D81" s="418">
        <v>43490</v>
      </c>
      <c r="E81" s="419" t="s">
        <v>2044</v>
      </c>
      <c r="F81" s="417" t="s">
        <v>2045</v>
      </c>
      <c r="G81" s="417"/>
      <c r="H81" s="387" t="s">
        <v>1878</v>
      </c>
      <c r="I81" s="387" t="s">
        <v>2046</v>
      </c>
      <c r="J81" s="415">
        <f>[2]合同!$E$27</f>
        <v>1</v>
      </c>
      <c r="K81" s="415">
        <f>[2]合同!$G$27</f>
        <v>12</v>
      </c>
      <c r="L81" s="387" t="s">
        <v>2047</v>
      </c>
      <c r="M81" s="387"/>
      <c r="N81" s="418" t="s">
        <v>2048</v>
      </c>
      <c r="O81" s="418" t="s">
        <v>2048</v>
      </c>
      <c r="P81" s="417" t="s">
        <v>1836</v>
      </c>
    </row>
    <row r="82" spans="1:16" ht="18" customHeight="1">
      <c r="A82" s="404" t="s">
        <v>1807</v>
      </c>
      <c r="B82" s="404" t="s">
        <v>1798</v>
      </c>
      <c r="C82" s="405" t="s">
        <v>1798</v>
      </c>
      <c r="D82" s="406">
        <v>43490</v>
      </c>
      <c r="E82" s="407" t="s">
        <v>2049</v>
      </c>
      <c r="F82" s="405" t="s">
        <v>2050</v>
      </c>
      <c r="G82" s="405" t="s">
        <v>2003</v>
      </c>
      <c r="H82" s="404" t="s">
        <v>1804</v>
      </c>
      <c r="I82" s="404" t="s">
        <v>1857</v>
      </c>
      <c r="J82" s="408">
        <v>4</v>
      </c>
      <c r="K82" s="408">
        <v>1544</v>
      </c>
      <c r="L82" s="404" t="s">
        <v>1858</v>
      </c>
      <c r="M82" s="404" t="s">
        <v>1806</v>
      </c>
      <c r="N82" s="406">
        <v>43509</v>
      </c>
      <c r="O82" s="406">
        <v>43516</v>
      </c>
      <c r="P82" s="405" t="s">
        <v>1798</v>
      </c>
    </row>
    <row r="83" spans="1:16" ht="18" customHeight="1">
      <c r="A83" s="404" t="s">
        <v>1807</v>
      </c>
      <c r="B83" s="404" t="s">
        <v>1798</v>
      </c>
      <c r="C83" s="405" t="s">
        <v>1798</v>
      </c>
      <c r="D83" s="406">
        <v>43493</v>
      </c>
      <c r="E83" s="407" t="s">
        <v>2051</v>
      </c>
      <c r="F83" s="405" t="s">
        <v>2052</v>
      </c>
      <c r="G83" s="405"/>
      <c r="H83" s="404" t="s">
        <v>1801</v>
      </c>
      <c r="I83" s="404" t="s">
        <v>1958</v>
      </c>
      <c r="J83" s="408">
        <v>3</v>
      </c>
      <c r="K83" s="408">
        <v>900</v>
      </c>
      <c r="L83" s="404" t="s">
        <v>1896</v>
      </c>
      <c r="M83" s="404" t="s">
        <v>1806</v>
      </c>
      <c r="N83" s="406" t="s">
        <v>1907</v>
      </c>
      <c r="O83" s="406">
        <v>43514</v>
      </c>
      <c r="P83" s="405" t="s">
        <v>1798</v>
      </c>
    </row>
    <row r="84" spans="1:16" ht="18" customHeight="1">
      <c r="A84" s="409" t="s">
        <v>1807</v>
      </c>
      <c r="B84" s="409" t="s">
        <v>1798</v>
      </c>
      <c r="C84" s="410" t="s">
        <v>1798</v>
      </c>
      <c r="D84" s="411">
        <v>43493</v>
      </c>
      <c r="E84" s="412" t="s">
        <v>2053</v>
      </c>
      <c r="F84" s="410" t="s">
        <v>2054</v>
      </c>
      <c r="G84" s="410" t="s">
        <v>2055</v>
      </c>
      <c r="H84" s="409" t="s">
        <v>1801</v>
      </c>
      <c r="I84" s="409" t="s">
        <v>2056</v>
      </c>
      <c r="J84" s="413" t="s">
        <v>2057</v>
      </c>
      <c r="K84" s="414"/>
      <c r="L84" s="409"/>
      <c r="M84" s="409" t="s">
        <v>1806</v>
      </c>
      <c r="N84" s="411"/>
      <c r="O84" s="411"/>
      <c r="P84" s="410"/>
    </row>
    <row r="85" spans="1:16" ht="18" customHeight="1">
      <c r="A85" s="404" t="s">
        <v>1807</v>
      </c>
      <c r="B85" s="404" t="s">
        <v>1798</v>
      </c>
      <c r="C85" s="405" t="s">
        <v>1798</v>
      </c>
      <c r="D85" s="406">
        <v>43493</v>
      </c>
      <c r="E85" s="407" t="s">
        <v>2058</v>
      </c>
      <c r="F85" s="405" t="s">
        <v>2054</v>
      </c>
      <c r="G85" s="405" t="s">
        <v>2055</v>
      </c>
      <c r="H85" s="404" t="s">
        <v>1804</v>
      </c>
      <c r="I85" s="404" t="s">
        <v>2059</v>
      </c>
      <c r="J85" s="408">
        <v>24</v>
      </c>
      <c r="K85" s="408">
        <v>15244</v>
      </c>
      <c r="L85" s="404" t="s">
        <v>2060</v>
      </c>
      <c r="M85" s="404" t="s">
        <v>1806</v>
      </c>
      <c r="N85" s="406">
        <v>43539</v>
      </c>
      <c r="O85" s="406">
        <v>43524</v>
      </c>
      <c r="P85" s="405" t="s">
        <v>2061</v>
      </c>
    </row>
    <row r="86" spans="1:16" ht="18" customHeight="1">
      <c r="A86" s="404" t="s">
        <v>1807</v>
      </c>
      <c r="B86" s="404" t="s">
        <v>1798</v>
      </c>
      <c r="C86" s="405" t="s">
        <v>1798</v>
      </c>
      <c r="D86" s="406">
        <v>43493</v>
      </c>
      <c r="E86" s="407" t="s">
        <v>2062</v>
      </c>
      <c r="F86" s="405" t="s">
        <v>2054</v>
      </c>
      <c r="G86" s="405" t="s">
        <v>2055</v>
      </c>
      <c r="H86" s="404" t="s">
        <v>1804</v>
      </c>
      <c r="I86" s="404" t="s">
        <v>2063</v>
      </c>
      <c r="J86" s="408">
        <v>5</v>
      </c>
      <c r="K86" s="408">
        <v>5800</v>
      </c>
      <c r="L86" s="404" t="s">
        <v>2064</v>
      </c>
      <c r="M86" s="404" t="s">
        <v>1806</v>
      </c>
      <c r="N86" s="406">
        <v>43539</v>
      </c>
      <c r="O86" s="406">
        <v>43524</v>
      </c>
      <c r="P86" s="405" t="s">
        <v>1798</v>
      </c>
    </row>
    <row r="87" spans="1:16" ht="18" customHeight="1">
      <c r="A87" s="387" t="s">
        <v>1807</v>
      </c>
      <c r="B87" s="387" t="s">
        <v>1798</v>
      </c>
      <c r="C87" s="417" t="s">
        <v>1798</v>
      </c>
      <c r="D87" s="418">
        <v>43493</v>
      </c>
      <c r="E87" s="419" t="s">
        <v>2065</v>
      </c>
      <c r="F87" s="417" t="s">
        <v>2054</v>
      </c>
      <c r="G87" s="417" t="s">
        <v>2055</v>
      </c>
      <c r="H87" s="387" t="s">
        <v>1804</v>
      </c>
      <c r="I87" s="387" t="s">
        <v>2066</v>
      </c>
      <c r="J87" s="415">
        <v>22</v>
      </c>
      <c r="K87" s="415">
        <v>3397</v>
      </c>
      <c r="L87" s="387" t="s">
        <v>2067</v>
      </c>
      <c r="M87" s="387" t="s">
        <v>1806</v>
      </c>
      <c r="N87" s="418">
        <v>43539</v>
      </c>
      <c r="O87" s="418">
        <v>43524</v>
      </c>
      <c r="P87" s="417" t="s">
        <v>1798</v>
      </c>
    </row>
    <row r="88" spans="1:16" ht="18" customHeight="1">
      <c r="A88" s="387" t="s">
        <v>1807</v>
      </c>
      <c r="B88" s="387" t="s">
        <v>1798</v>
      </c>
      <c r="C88" s="417" t="s">
        <v>1798</v>
      </c>
      <c r="D88" s="418">
        <v>43493</v>
      </c>
      <c r="E88" s="419" t="s">
        <v>2068</v>
      </c>
      <c r="F88" s="417" t="s">
        <v>2069</v>
      </c>
      <c r="G88" s="417" t="s">
        <v>2070</v>
      </c>
      <c r="H88" s="387" t="s">
        <v>1804</v>
      </c>
      <c r="I88" s="387" t="s">
        <v>1942</v>
      </c>
      <c r="J88" s="415">
        <v>14</v>
      </c>
      <c r="K88" s="415">
        <v>4549</v>
      </c>
      <c r="L88" s="387" t="s">
        <v>1943</v>
      </c>
      <c r="M88" s="387" t="s">
        <v>1806</v>
      </c>
      <c r="N88" s="418">
        <v>43539</v>
      </c>
      <c r="O88" s="418">
        <v>43524</v>
      </c>
      <c r="P88" s="417" t="s">
        <v>1798</v>
      </c>
    </row>
    <row r="89" spans="1:16" ht="18" customHeight="1">
      <c r="A89" s="387" t="s">
        <v>1807</v>
      </c>
      <c r="B89" s="404" t="s">
        <v>1823</v>
      </c>
      <c r="C89" s="417" t="s">
        <v>1798</v>
      </c>
      <c r="D89" s="418">
        <v>43493</v>
      </c>
      <c r="E89" s="419" t="s">
        <v>2071</v>
      </c>
      <c r="F89" s="417" t="s">
        <v>2069</v>
      </c>
      <c r="G89" s="417" t="s">
        <v>2070</v>
      </c>
      <c r="H89" s="387" t="s">
        <v>1804</v>
      </c>
      <c r="I89" s="387" t="s">
        <v>2004</v>
      </c>
      <c r="J89" s="415">
        <v>36</v>
      </c>
      <c r="K89" s="415">
        <v>20082</v>
      </c>
      <c r="L89" s="387" t="s">
        <v>2072</v>
      </c>
      <c r="M89" s="387" t="s">
        <v>1806</v>
      </c>
      <c r="N89" s="418">
        <v>43539</v>
      </c>
      <c r="O89" s="418">
        <v>43524</v>
      </c>
      <c r="P89" s="417" t="s">
        <v>1798</v>
      </c>
    </row>
    <row r="90" spans="1:16" ht="18" customHeight="1">
      <c r="A90" s="420" t="s">
        <v>1807</v>
      </c>
      <c r="B90" s="420" t="s">
        <v>1798</v>
      </c>
      <c r="C90" s="421" t="s">
        <v>1798</v>
      </c>
      <c r="D90" s="422">
        <v>43493</v>
      </c>
      <c r="E90" s="423" t="s">
        <v>2073</v>
      </c>
      <c r="F90" s="421" t="s">
        <v>2069</v>
      </c>
      <c r="G90" s="421" t="s">
        <v>2070</v>
      </c>
      <c r="H90" s="420" t="s">
        <v>1804</v>
      </c>
      <c r="I90" s="420" t="s">
        <v>2066</v>
      </c>
      <c r="J90" s="424" t="s">
        <v>1933</v>
      </c>
      <c r="K90" s="416"/>
      <c r="L90" s="420"/>
      <c r="M90" s="420" t="s">
        <v>1806</v>
      </c>
      <c r="N90" s="422"/>
      <c r="O90" s="422"/>
      <c r="P90" s="421"/>
    </row>
    <row r="91" spans="1:16" ht="18" customHeight="1">
      <c r="A91" s="404" t="s">
        <v>1807</v>
      </c>
      <c r="B91" s="404" t="s">
        <v>1823</v>
      </c>
      <c r="C91" s="405" t="s">
        <v>1837</v>
      </c>
      <c r="D91" s="406">
        <v>43493</v>
      </c>
      <c r="E91" s="407" t="s">
        <v>2074</v>
      </c>
      <c r="F91" s="405" t="s">
        <v>1839</v>
      </c>
      <c r="G91" s="405"/>
      <c r="H91" s="404" t="s">
        <v>1837</v>
      </c>
      <c r="I91" s="404" t="s">
        <v>2075</v>
      </c>
      <c r="J91" s="408">
        <v>1</v>
      </c>
      <c r="K91" s="408">
        <v>3700</v>
      </c>
      <c r="L91" s="404" t="s">
        <v>2076</v>
      </c>
      <c r="M91" s="404" t="s">
        <v>1806</v>
      </c>
      <c r="N91" s="406">
        <v>43539</v>
      </c>
      <c r="O91" s="406">
        <v>43524</v>
      </c>
      <c r="P91" s="405" t="s">
        <v>1836</v>
      </c>
    </row>
    <row r="92" spans="1:16" ht="18" customHeight="1">
      <c r="A92" s="404" t="s">
        <v>1807</v>
      </c>
      <c r="B92" s="404" t="s">
        <v>1798</v>
      </c>
      <c r="C92" s="405" t="s">
        <v>1798</v>
      </c>
      <c r="D92" s="406">
        <v>43493</v>
      </c>
      <c r="E92" s="407" t="s">
        <v>2077</v>
      </c>
      <c r="F92" s="405" t="s">
        <v>2069</v>
      </c>
      <c r="G92" s="405" t="s">
        <v>2070</v>
      </c>
      <c r="H92" s="404" t="s">
        <v>1804</v>
      </c>
      <c r="I92" s="404" t="s">
        <v>1857</v>
      </c>
      <c r="J92" s="408">
        <v>118</v>
      </c>
      <c r="K92" s="408">
        <v>32808</v>
      </c>
      <c r="L92" s="404" t="s">
        <v>1863</v>
      </c>
      <c r="M92" s="404" t="s">
        <v>1806</v>
      </c>
      <c r="N92" s="406">
        <v>43539</v>
      </c>
      <c r="O92" s="406">
        <v>43520</v>
      </c>
      <c r="P92" s="405" t="s">
        <v>1798</v>
      </c>
    </row>
    <row r="93" spans="1:16" ht="18" customHeight="1">
      <c r="A93" s="404" t="s">
        <v>1807</v>
      </c>
      <c r="B93" s="404" t="s">
        <v>1823</v>
      </c>
      <c r="C93" s="405" t="s">
        <v>1837</v>
      </c>
      <c r="D93" s="406">
        <v>43493</v>
      </c>
      <c r="E93" s="407" t="s">
        <v>2078</v>
      </c>
      <c r="F93" s="405" t="s">
        <v>1839</v>
      </c>
      <c r="G93" s="405"/>
      <c r="H93" s="404" t="s">
        <v>1837</v>
      </c>
      <c r="I93" s="404" t="s">
        <v>2079</v>
      </c>
      <c r="J93" s="408">
        <v>165</v>
      </c>
      <c r="K93" s="408">
        <v>10236</v>
      </c>
      <c r="L93" s="404" t="s">
        <v>2080</v>
      </c>
      <c r="M93" s="404" t="s">
        <v>1806</v>
      </c>
      <c r="N93" s="406">
        <v>43539</v>
      </c>
      <c r="O93" s="406">
        <v>43524</v>
      </c>
      <c r="P93" s="405" t="s">
        <v>1836</v>
      </c>
    </row>
    <row r="94" spans="1:16" ht="18" customHeight="1">
      <c r="A94" s="387" t="s">
        <v>1807</v>
      </c>
      <c r="B94" s="387" t="s">
        <v>1798</v>
      </c>
      <c r="C94" s="417" t="s">
        <v>1798</v>
      </c>
      <c r="D94" s="418">
        <v>43493</v>
      </c>
      <c r="E94" s="419" t="s">
        <v>2081</v>
      </c>
      <c r="F94" s="417" t="s">
        <v>2069</v>
      </c>
      <c r="G94" s="417" t="s">
        <v>2070</v>
      </c>
      <c r="H94" s="387" t="s">
        <v>1804</v>
      </c>
      <c r="I94" s="387" t="s">
        <v>1862</v>
      </c>
      <c r="J94" s="415">
        <v>60</v>
      </c>
      <c r="K94" s="415">
        <v>1645.2</v>
      </c>
      <c r="L94" s="387" t="s">
        <v>1874</v>
      </c>
      <c r="M94" s="387" t="s">
        <v>1806</v>
      </c>
      <c r="N94" s="418">
        <v>43539</v>
      </c>
      <c r="O94" s="418">
        <v>43524</v>
      </c>
      <c r="P94" s="417" t="s">
        <v>1798</v>
      </c>
    </row>
    <row r="95" spans="1:16" ht="18" customHeight="1">
      <c r="A95" s="387" t="s">
        <v>1807</v>
      </c>
      <c r="B95" s="387" t="s">
        <v>1798</v>
      </c>
      <c r="C95" s="417" t="s">
        <v>1798</v>
      </c>
      <c r="D95" s="418">
        <v>43510</v>
      </c>
      <c r="E95" s="419" t="s">
        <v>2082</v>
      </c>
      <c r="F95" s="417" t="s">
        <v>2069</v>
      </c>
      <c r="G95" s="417" t="s">
        <v>2070</v>
      </c>
      <c r="H95" s="387" t="s">
        <v>1804</v>
      </c>
      <c r="I95" s="387" t="s">
        <v>2083</v>
      </c>
      <c r="J95" s="415">
        <v>1</v>
      </c>
      <c r="K95" s="415">
        <v>392</v>
      </c>
      <c r="L95" s="387" t="s">
        <v>2084</v>
      </c>
      <c r="M95" s="387" t="s">
        <v>1806</v>
      </c>
      <c r="N95" s="418">
        <v>43539</v>
      </c>
      <c r="O95" s="418">
        <v>43516</v>
      </c>
      <c r="P95" s="417" t="s">
        <v>1798</v>
      </c>
    </row>
    <row r="96" spans="1:16" ht="18" customHeight="1">
      <c r="A96" s="387" t="s">
        <v>1807</v>
      </c>
      <c r="B96" s="387" t="s">
        <v>1798</v>
      </c>
      <c r="C96" s="417" t="s">
        <v>1798</v>
      </c>
      <c r="D96" s="418">
        <v>43493</v>
      </c>
      <c r="E96" s="419" t="s">
        <v>2085</v>
      </c>
      <c r="F96" s="417" t="s">
        <v>2069</v>
      </c>
      <c r="G96" s="417" t="s">
        <v>2070</v>
      </c>
      <c r="H96" s="387" t="s">
        <v>1804</v>
      </c>
      <c r="I96" s="387" t="s">
        <v>2086</v>
      </c>
      <c r="J96" s="415">
        <v>10</v>
      </c>
      <c r="K96" s="415">
        <v>652.5</v>
      </c>
      <c r="L96" s="387" t="s">
        <v>1874</v>
      </c>
      <c r="M96" s="387" t="s">
        <v>1806</v>
      </c>
      <c r="N96" s="418">
        <v>43539</v>
      </c>
      <c r="O96" s="418">
        <v>43513</v>
      </c>
      <c r="P96" s="417" t="s">
        <v>1798</v>
      </c>
    </row>
    <row r="97" spans="1:16" ht="18" customHeight="1">
      <c r="A97" s="387" t="s">
        <v>1807</v>
      </c>
      <c r="B97" s="387" t="s">
        <v>1798</v>
      </c>
      <c r="C97" s="417" t="s">
        <v>1798</v>
      </c>
      <c r="D97" s="418">
        <v>43493</v>
      </c>
      <c r="E97" s="419" t="s">
        <v>2087</v>
      </c>
      <c r="F97" s="417" t="s">
        <v>2069</v>
      </c>
      <c r="G97" s="417" t="s">
        <v>2070</v>
      </c>
      <c r="H97" s="387" t="s">
        <v>1804</v>
      </c>
      <c r="I97" s="387" t="s">
        <v>1912</v>
      </c>
      <c r="J97" s="415">
        <v>94</v>
      </c>
      <c r="K97" s="415">
        <v>18698</v>
      </c>
      <c r="L97" s="387" t="s">
        <v>1913</v>
      </c>
      <c r="M97" s="387" t="s">
        <v>1806</v>
      </c>
      <c r="N97" s="418">
        <v>43539</v>
      </c>
      <c r="O97" s="418">
        <v>43524</v>
      </c>
      <c r="P97" s="417" t="s">
        <v>1798</v>
      </c>
    </row>
    <row r="98" spans="1:16" ht="18" customHeight="1">
      <c r="A98" s="387" t="s">
        <v>1807</v>
      </c>
      <c r="B98" s="387" t="s">
        <v>1798</v>
      </c>
      <c r="C98" s="417" t="s">
        <v>1798</v>
      </c>
      <c r="D98" s="418">
        <v>43493</v>
      </c>
      <c r="E98" s="419" t="s">
        <v>2088</v>
      </c>
      <c r="F98" s="417" t="s">
        <v>2069</v>
      </c>
      <c r="G98" s="417" t="s">
        <v>2070</v>
      </c>
      <c r="H98" s="387" t="s">
        <v>1804</v>
      </c>
      <c r="I98" s="387" t="s">
        <v>2089</v>
      </c>
      <c r="J98" s="415">
        <v>18</v>
      </c>
      <c r="K98" s="415">
        <v>14680</v>
      </c>
      <c r="L98" s="387" t="s">
        <v>2090</v>
      </c>
      <c r="M98" s="387" t="s">
        <v>1806</v>
      </c>
      <c r="N98" s="418">
        <v>43539</v>
      </c>
      <c r="O98" s="418">
        <v>43524</v>
      </c>
      <c r="P98" s="417" t="s">
        <v>1798</v>
      </c>
    </row>
    <row r="99" spans="1:16" ht="18" customHeight="1">
      <c r="A99" s="387" t="s">
        <v>1807</v>
      </c>
      <c r="B99" s="387" t="s">
        <v>1798</v>
      </c>
      <c r="C99" s="417" t="s">
        <v>1798</v>
      </c>
      <c r="D99" s="418">
        <v>43493</v>
      </c>
      <c r="E99" s="419" t="s">
        <v>2091</v>
      </c>
      <c r="F99" s="417" t="s">
        <v>2069</v>
      </c>
      <c r="G99" s="417" t="s">
        <v>2070</v>
      </c>
      <c r="H99" s="387" t="s">
        <v>1804</v>
      </c>
      <c r="I99" s="387" t="s">
        <v>2092</v>
      </c>
      <c r="J99" s="415">
        <v>63</v>
      </c>
      <c r="K99" s="415">
        <v>36657</v>
      </c>
      <c r="L99" s="387" t="s">
        <v>1910</v>
      </c>
      <c r="M99" s="387" t="s">
        <v>1806</v>
      </c>
      <c r="N99" s="418">
        <v>43539</v>
      </c>
      <c r="O99" s="418">
        <v>43521</v>
      </c>
      <c r="P99" s="417" t="s">
        <v>1798</v>
      </c>
    </row>
    <row r="100" spans="1:16" ht="18" customHeight="1">
      <c r="A100" s="387" t="s">
        <v>1807</v>
      </c>
      <c r="B100" s="387" t="s">
        <v>1798</v>
      </c>
      <c r="C100" s="417" t="s">
        <v>1798</v>
      </c>
      <c r="D100" s="418">
        <v>43493</v>
      </c>
      <c r="E100" s="419" t="s">
        <v>2093</v>
      </c>
      <c r="F100" s="417" t="s">
        <v>2069</v>
      </c>
      <c r="G100" s="417" t="s">
        <v>2070</v>
      </c>
      <c r="H100" s="387" t="s">
        <v>1804</v>
      </c>
      <c r="I100" s="387" t="s">
        <v>1808</v>
      </c>
      <c r="J100" s="415">
        <v>16</v>
      </c>
      <c r="K100" s="415">
        <v>17908</v>
      </c>
      <c r="L100" s="387" t="s">
        <v>2094</v>
      </c>
      <c r="M100" s="387" t="s">
        <v>1806</v>
      </c>
      <c r="N100" s="418">
        <v>43539</v>
      </c>
      <c r="O100" s="418">
        <v>43524</v>
      </c>
      <c r="P100" s="417" t="s">
        <v>1798</v>
      </c>
    </row>
    <row r="101" spans="1:16" ht="18" customHeight="1">
      <c r="A101" s="404" t="s">
        <v>1807</v>
      </c>
      <c r="B101" s="404" t="s">
        <v>1823</v>
      </c>
      <c r="C101" s="405" t="s">
        <v>1798</v>
      </c>
      <c r="D101" s="406">
        <v>43493</v>
      </c>
      <c r="E101" s="407" t="s">
        <v>2095</v>
      </c>
      <c r="F101" s="405" t="s">
        <v>2069</v>
      </c>
      <c r="G101" s="405" t="s">
        <v>2070</v>
      </c>
      <c r="H101" s="404" t="s">
        <v>1804</v>
      </c>
      <c r="I101" s="404" t="s">
        <v>1829</v>
      </c>
      <c r="J101" s="408">
        <v>50</v>
      </c>
      <c r="K101" s="408">
        <v>1200</v>
      </c>
      <c r="L101" s="404" t="s">
        <v>2096</v>
      </c>
      <c r="M101" s="404" t="s">
        <v>1806</v>
      </c>
      <c r="N101" s="406">
        <v>43539</v>
      </c>
      <c r="O101" s="406">
        <v>43524</v>
      </c>
      <c r="P101" s="405" t="s">
        <v>1798</v>
      </c>
    </row>
    <row r="102" spans="1:16" ht="18" customHeight="1">
      <c r="A102" s="410" t="s">
        <v>2097</v>
      </c>
      <c r="B102" s="410" t="s">
        <v>2097</v>
      </c>
      <c r="C102" s="410" t="s">
        <v>2097</v>
      </c>
      <c r="D102" s="410" t="s">
        <v>2097</v>
      </c>
      <c r="E102" s="412" t="s">
        <v>2098</v>
      </c>
      <c r="F102" s="410" t="s">
        <v>2097</v>
      </c>
      <c r="G102" s="410" t="s">
        <v>2097</v>
      </c>
      <c r="H102" s="410" t="s">
        <v>2097</v>
      </c>
      <c r="I102" s="410" t="s">
        <v>2097</v>
      </c>
      <c r="J102" s="410" t="s">
        <v>2097</v>
      </c>
      <c r="K102" s="410" t="s">
        <v>2097</v>
      </c>
      <c r="L102" s="410" t="s">
        <v>2097</v>
      </c>
      <c r="M102" s="410" t="s">
        <v>2097</v>
      </c>
      <c r="N102" s="410" t="s">
        <v>2097</v>
      </c>
      <c r="O102" s="410" t="s">
        <v>2097</v>
      </c>
      <c r="P102" s="410" t="s">
        <v>2097</v>
      </c>
    </row>
    <row r="103" spans="1:16" ht="18" customHeight="1">
      <c r="A103" s="404" t="s">
        <v>1807</v>
      </c>
      <c r="B103" s="404" t="s">
        <v>1798</v>
      </c>
      <c r="C103" s="405" t="s">
        <v>1798</v>
      </c>
      <c r="D103" s="406">
        <v>43493</v>
      </c>
      <c r="E103" s="407" t="s">
        <v>2099</v>
      </c>
      <c r="F103" s="405" t="s">
        <v>2069</v>
      </c>
      <c r="G103" s="405" t="s">
        <v>2070</v>
      </c>
      <c r="H103" s="404" t="s">
        <v>1813</v>
      </c>
      <c r="I103" s="404" t="s">
        <v>1867</v>
      </c>
      <c r="J103" s="408">
        <v>16</v>
      </c>
      <c r="K103" s="415">
        <v>7286</v>
      </c>
      <c r="L103" s="404" t="s">
        <v>1814</v>
      </c>
      <c r="M103" s="404" t="s">
        <v>1806</v>
      </c>
      <c r="N103" s="406">
        <v>43539</v>
      </c>
      <c r="O103" s="406">
        <v>43520</v>
      </c>
      <c r="P103" s="405" t="s">
        <v>1798</v>
      </c>
    </row>
    <row r="104" spans="1:16" ht="18" customHeight="1">
      <c r="A104" s="404" t="s">
        <v>906</v>
      </c>
      <c r="B104" s="404" t="s">
        <v>2264</v>
      </c>
      <c r="C104" s="405" t="s">
        <v>626</v>
      </c>
      <c r="D104" s="406">
        <v>43469</v>
      </c>
      <c r="E104" s="407" t="s">
        <v>2265</v>
      </c>
      <c r="F104" s="405" t="s">
        <v>2266</v>
      </c>
      <c r="G104" s="405" t="s">
        <v>2267</v>
      </c>
      <c r="H104" s="404" t="s">
        <v>391</v>
      </c>
      <c r="I104" s="404" t="s">
        <v>627</v>
      </c>
      <c r="J104" s="408">
        <v>1</v>
      </c>
      <c r="K104" s="415">
        <v>300</v>
      </c>
      <c r="L104" s="404" t="s">
        <v>392</v>
      </c>
      <c r="M104" s="404" t="s">
        <v>2268</v>
      </c>
      <c r="N104" s="406">
        <v>43476</v>
      </c>
      <c r="O104" s="406">
        <v>43472</v>
      </c>
      <c r="P104" s="405" t="s">
        <v>626</v>
      </c>
    </row>
    <row r="105" spans="1:16" ht="18" customHeight="1">
      <c r="A105" s="404" t="s">
        <v>2269</v>
      </c>
      <c r="B105" s="404" t="s">
        <v>390</v>
      </c>
      <c r="C105" s="405" t="s">
        <v>861</v>
      </c>
      <c r="D105" s="406">
        <v>43469</v>
      </c>
      <c r="E105" s="407" t="s">
        <v>2270</v>
      </c>
      <c r="F105" s="405" t="s">
        <v>2271</v>
      </c>
      <c r="G105" s="405" t="s">
        <v>2272</v>
      </c>
      <c r="H105" s="404" t="s">
        <v>844</v>
      </c>
      <c r="I105" s="404" t="s">
        <v>826</v>
      </c>
      <c r="J105" s="408">
        <v>50</v>
      </c>
      <c r="K105" s="415">
        <v>9000</v>
      </c>
      <c r="L105" s="404" t="s">
        <v>2273</v>
      </c>
      <c r="M105" s="404" t="s">
        <v>1806</v>
      </c>
      <c r="N105" s="406">
        <v>43469</v>
      </c>
      <c r="O105" s="406">
        <v>43469</v>
      </c>
      <c r="P105" s="405" t="s">
        <v>2274</v>
      </c>
    </row>
    <row r="106" spans="1:16" ht="18" customHeight="1">
      <c r="A106" s="404" t="s">
        <v>2269</v>
      </c>
      <c r="B106" s="404" t="s">
        <v>390</v>
      </c>
      <c r="C106" s="405" t="s">
        <v>2275</v>
      </c>
      <c r="D106" s="406">
        <v>43463</v>
      </c>
      <c r="E106" s="407" t="s">
        <v>2276</v>
      </c>
      <c r="F106" s="405" t="s">
        <v>2277</v>
      </c>
      <c r="G106" s="405" t="s">
        <v>2278</v>
      </c>
      <c r="H106" s="404" t="s">
        <v>624</v>
      </c>
      <c r="I106" s="404" t="s">
        <v>1887</v>
      </c>
      <c r="J106" s="408">
        <v>6</v>
      </c>
      <c r="K106" s="415">
        <v>831</v>
      </c>
      <c r="L106" s="404" t="s">
        <v>2279</v>
      </c>
      <c r="M106" s="404" t="s">
        <v>1806</v>
      </c>
      <c r="N106" s="406" t="s">
        <v>2253</v>
      </c>
      <c r="O106" s="406">
        <v>43470</v>
      </c>
      <c r="P106" s="405" t="s">
        <v>2280</v>
      </c>
    </row>
    <row r="107" spans="1:16" ht="18" customHeight="1">
      <c r="A107" s="404" t="s">
        <v>906</v>
      </c>
      <c r="B107" s="404" t="s">
        <v>1823</v>
      </c>
      <c r="C107" s="405" t="s">
        <v>1798</v>
      </c>
      <c r="D107" s="406">
        <v>43463</v>
      </c>
      <c r="E107" s="407" t="s">
        <v>2281</v>
      </c>
      <c r="F107" s="405" t="s">
        <v>2282</v>
      </c>
      <c r="G107" s="405" t="s">
        <v>2283</v>
      </c>
      <c r="H107" s="404" t="s">
        <v>1804</v>
      </c>
      <c r="I107" s="404" t="s">
        <v>2004</v>
      </c>
      <c r="J107" s="408">
        <v>8</v>
      </c>
      <c r="K107" s="415">
        <v>3363</v>
      </c>
      <c r="L107" s="404" t="s">
        <v>2284</v>
      </c>
      <c r="M107" s="404" t="s">
        <v>1806</v>
      </c>
      <c r="N107" s="406">
        <v>43462</v>
      </c>
      <c r="O107" s="406">
        <v>43473</v>
      </c>
      <c r="P107" s="405" t="s">
        <v>2285</v>
      </c>
    </row>
    <row r="108" spans="1:16" ht="18" customHeight="1">
      <c r="A108" s="404" t="s">
        <v>1807</v>
      </c>
      <c r="B108" s="404" t="s">
        <v>1823</v>
      </c>
      <c r="C108" s="405" t="s">
        <v>2286</v>
      </c>
      <c r="D108" s="406">
        <v>43463</v>
      </c>
      <c r="E108" s="407" t="s">
        <v>2287</v>
      </c>
      <c r="F108" s="405" t="s">
        <v>2288</v>
      </c>
      <c r="G108" s="405" t="s">
        <v>2289</v>
      </c>
      <c r="H108" s="404" t="s">
        <v>2290</v>
      </c>
      <c r="I108" s="404" t="s">
        <v>2291</v>
      </c>
      <c r="J108" s="408">
        <v>3</v>
      </c>
      <c r="K108" s="415">
        <v>35100</v>
      </c>
      <c r="L108" s="404" t="s">
        <v>2292</v>
      </c>
      <c r="M108" s="404" t="s">
        <v>2268</v>
      </c>
      <c r="N108" s="406">
        <v>43131</v>
      </c>
      <c r="O108" s="406">
        <v>43477</v>
      </c>
      <c r="P108" s="405" t="s">
        <v>626</v>
      </c>
    </row>
    <row r="109" spans="1:16" ht="18" customHeight="1">
      <c r="A109" s="404" t="s">
        <v>1807</v>
      </c>
      <c r="B109" s="404" t="s">
        <v>2293</v>
      </c>
      <c r="C109" s="405" t="s">
        <v>1972</v>
      </c>
      <c r="D109" s="406">
        <v>43469</v>
      </c>
      <c r="E109" s="407" t="s">
        <v>2294</v>
      </c>
      <c r="F109" s="405" t="s">
        <v>2295</v>
      </c>
      <c r="G109" s="405" t="s">
        <v>2296</v>
      </c>
      <c r="H109" s="404" t="s">
        <v>1817</v>
      </c>
      <c r="I109" s="404" t="s">
        <v>1821</v>
      </c>
      <c r="J109" s="408">
        <v>1</v>
      </c>
      <c r="K109" s="415">
        <v>135</v>
      </c>
      <c r="L109" s="404" t="s">
        <v>2297</v>
      </c>
      <c r="M109" s="404" t="s">
        <v>1796</v>
      </c>
      <c r="N109" s="406">
        <v>43472</v>
      </c>
      <c r="O109" s="406">
        <v>43470</v>
      </c>
      <c r="P109" s="405" t="s">
        <v>2280</v>
      </c>
    </row>
    <row r="110" spans="1:16" ht="18" customHeight="1">
      <c r="A110" s="404" t="s">
        <v>1807</v>
      </c>
      <c r="B110" s="404" t="s">
        <v>2293</v>
      </c>
      <c r="C110" s="405" t="s">
        <v>1972</v>
      </c>
      <c r="D110" s="406">
        <v>43472</v>
      </c>
      <c r="E110" s="407" t="s">
        <v>2298</v>
      </c>
      <c r="F110" s="405" t="s">
        <v>2299</v>
      </c>
      <c r="G110" s="405" t="s">
        <v>2300</v>
      </c>
      <c r="H110" s="404" t="s">
        <v>844</v>
      </c>
      <c r="I110" s="404" t="s">
        <v>1821</v>
      </c>
      <c r="J110" s="408">
        <v>42</v>
      </c>
      <c r="K110" s="415">
        <v>6251</v>
      </c>
      <c r="L110" s="404" t="s">
        <v>2290</v>
      </c>
      <c r="M110" s="404" t="s">
        <v>1806</v>
      </c>
      <c r="N110" s="406">
        <v>43481</v>
      </c>
      <c r="O110" s="406">
        <v>43479</v>
      </c>
      <c r="P110" s="405" t="s">
        <v>1836</v>
      </c>
    </row>
    <row r="111" spans="1:16" ht="18" customHeight="1">
      <c r="A111" s="404" t="s">
        <v>2269</v>
      </c>
      <c r="B111" s="404" t="s">
        <v>1823</v>
      </c>
      <c r="C111" s="405" t="s">
        <v>2301</v>
      </c>
      <c r="D111" s="406">
        <v>43463</v>
      </c>
      <c r="E111" s="407" t="s">
        <v>2302</v>
      </c>
      <c r="F111" s="405" t="s">
        <v>2303</v>
      </c>
      <c r="G111" s="405" t="s">
        <v>2304</v>
      </c>
      <c r="H111" s="404" t="s">
        <v>1804</v>
      </c>
      <c r="I111" s="404" t="s">
        <v>2305</v>
      </c>
      <c r="J111" s="408">
        <v>6</v>
      </c>
      <c r="K111" s="415">
        <v>2066.6</v>
      </c>
      <c r="L111" s="404" t="s">
        <v>2306</v>
      </c>
      <c r="M111" s="404" t="s">
        <v>1806</v>
      </c>
      <c r="N111" s="406">
        <v>43108</v>
      </c>
      <c r="O111" s="406">
        <v>43473</v>
      </c>
      <c r="P111" s="405" t="s">
        <v>1836</v>
      </c>
    </row>
    <row r="112" spans="1:16" ht="18" customHeight="1">
      <c r="A112" s="404" t="s">
        <v>1807</v>
      </c>
      <c r="B112" s="404" t="s">
        <v>2293</v>
      </c>
      <c r="C112" s="405" t="s">
        <v>1875</v>
      </c>
      <c r="D112" s="406">
        <v>43463</v>
      </c>
      <c r="E112" s="407" t="s">
        <v>2307</v>
      </c>
      <c r="F112" s="405" t="s">
        <v>2308</v>
      </c>
      <c r="G112" s="405" t="s">
        <v>2309</v>
      </c>
      <c r="H112" s="404" t="s">
        <v>1804</v>
      </c>
      <c r="I112" s="404" t="s">
        <v>2310</v>
      </c>
      <c r="J112" s="408">
        <v>42</v>
      </c>
      <c r="K112" s="415">
        <v>46380</v>
      </c>
      <c r="L112" s="404" t="s">
        <v>2311</v>
      </c>
      <c r="M112" s="404" t="s">
        <v>1806</v>
      </c>
      <c r="N112" s="406">
        <v>43105</v>
      </c>
      <c r="O112" s="406">
        <v>43470</v>
      </c>
      <c r="P112" s="405" t="s">
        <v>2312</v>
      </c>
    </row>
    <row r="113" spans="1:16" ht="18" customHeight="1">
      <c r="A113" s="404" t="s">
        <v>1807</v>
      </c>
      <c r="B113" s="404" t="s">
        <v>1823</v>
      </c>
      <c r="C113" s="405" t="s">
        <v>1972</v>
      </c>
      <c r="D113" s="406">
        <v>43463</v>
      </c>
      <c r="E113" s="407" t="s">
        <v>2313</v>
      </c>
      <c r="F113" s="405" t="s">
        <v>2314</v>
      </c>
      <c r="G113" s="405" t="s">
        <v>2315</v>
      </c>
      <c r="H113" s="404" t="s">
        <v>1804</v>
      </c>
      <c r="I113" s="404" t="s">
        <v>2004</v>
      </c>
      <c r="J113" s="408">
        <v>2</v>
      </c>
      <c r="K113" s="415">
        <v>803</v>
      </c>
      <c r="L113" s="404" t="s">
        <v>1947</v>
      </c>
      <c r="M113" s="404" t="s">
        <v>1806</v>
      </c>
      <c r="N113" s="406">
        <v>43109</v>
      </c>
      <c r="O113" s="406">
        <v>43830</v>
      </c>
      <c r="P113" s="405" t="s">
        <v>1836</v>
      </c>
    </row>
    <row r="114" spans="1:16" ht="18" customHeight="1">
      <c r="A114" s="404" t="s">
        <v>2316</v>
      </c>
      <c r="B114" s="404" t="s">
        <v>1823</v>
      </c>
      <c r="C114" s="405" t="s">
        <v>1972</v>
      </c>
      <c r="D114" s="406">
        <v>43463</v>
      </c>
      <c r="E114" s="407" t="s">
        <v>2317</v>
      </c>
      <c r="F114" s="405" t="s">
        <v>2314</v>
      </c>
      <c r="G114" s="405" t="s">
        <v>2315</v>
      </c>
      <c r="H114" s="404" t="s">
        <v>1804</v>
      </c>
      <c r="I114" s="404" t="s">
        <v>2318</v>
      </c>
      <c r="J114" s="408">
        <v>1</v>
      </c>
      <c r="K114" s="415">
        <v>2050</v>
      </c>
      <c r="L114" s="404" t="s">
        <v>2319</v>
      </c>
      <c r="M114" s="404" t="s">
        <v>1806</v>
      </c>
      <c r="N114" s="406">
        <v>43109</v>
      </c>
      <c r="O114" s="406">
        <v>43470</v>
      </c>
      <c r="P114" s="405" t="s">
        <v>1836</v>
      </c>
    </row>
    <row r="115" spans="1:16" ht="18" customHeight="1">
      <c r="A115" s="404" t="s">
        <v>2316</v>
      </c>
      <c r="B115" s="404" t="s">
        <v>1875</v>
      </c>
      <c r="C115" s="405" t="s">
        <v>1875</v>
      </c>
      <c r="D115" s="406">
        <v>43463</v>
      </c>
      <c r="E115" s="407" t="s">
        <v>2320</v>
      </c>
      <c r="F115" s="405" t="s">
        <v>2321</v>
      </c>
      <c r="G115" s="405" t="s">
        <v>2322</v>
      </c>
      <c r="H115" s="404" t="s">
        <v>1817</v>
      </c>
      <c r="I115" s="404" t="s">
        <v>2323</v>
      </c>
      <c r="J115" s="408">
        <v>50</v>
      </c>
      <c r="K115" s="415">
        <v>16500</v>
      </c>
      <c r="L115" s="404" t="s">
        <v>2324</v>
      </c>
      <c r="M115" s="404" t="s">
        <v>2325</v>
      </c>
      <c r="N115" s="406">
        <v>43110</v>
      </c>
      <c r="O115" s="406">
        <v>43480</v>
      </c>
      <c r="P115" s="405" t="s">
        <v>2312</v>
      </c>
    </row>
    <row r="116" spans="1:16" ht="18" customHeight="1">
      <c r="A116" s="404" t="s">
        <v>1807</v>
      </c>
      <c r="B116" s="404" t="s">
        <v>1823</v>
      </c>
      <c r="C116" s="405" t="s">
        <v>2326</v>
      </c>
      <c r="D116" s="406">
        <v>43469</v>
      </c>
      <c r="E116" s="407" t="s">
        <v>2327</v>
      </c>
      <c r="F116" s="405" t="s">
        <v>2328</v>
      </c>
      <c r="G116" s="405" t="s">
        <v>2329</v>
      </c>
      <c r="H116" s="404" t="s">
        <v>1804</v>
      </c>
      <c r="I116" s="404" t="s">
        <v>2066</v>
      </c>
      <c r="J116" s="408">
        <v>17</v>
      </c>
      <c r="K116" s="415">
        <v>1620</v>
      </c>
      <c r="L116" s="404" t="s">
        <v>2330</v>
      </c>
      <c r="M116" s="404" t="s">
        <v>1806</v>
      </c>
      <c r="N116" s="406">
        <v>43483</v>
      </c>
      <c r="O116" s="406">
        <v>43476</v>
      </c>
      <c r="P116" s="405" t="s">
        <v>2331</v>
      </c>
    </row>
    <row r="117" spans="1:16" ht="18" customHeight="1">
      <c r="A117" s="404" t="s">
        <v>2269</v>
      </c>
      <c r="B117" s="404" t="s">
        <v>1823</v>
      </c>
      <c r="C117" s="405" t="s">
        <v>1972</v>
      </c>
      <c r="D117" s="406">
        <v>43468</v>
      </c>
      <c r="E117" s="407" t="s">
        <v>2332</v>
      </c>
      <c r="F117" s="405" t="s">
        <v>2333</v>
      </c>
      <c r="G117" s="405" t="s">
        <v>2334</v>
      </c>
      <c r="H117" s="404" t="s">
        <v>2290</v>
      </c>
      <c r="I117" s="404" t="s">
        <v>1821</v>
      </c>
      <c r="J117" s="408">
        <v>9</v>
      </c>
      <c r="K117" s="415">
        <v>1509</v>
      </c>
      <c r="L117" s="404" t="s">
        <v>2335</v>
      </c>
      <c r="M117" s="404" t="s">
        <v>1806</v>
      </c>
      <c r="N117" s="406" t="s">
        <v>2254</v>
      </c>
      <c r="O117" s="406">
        <v>43472</v>
      </c>
      <c r="P117" s="405" t="s">
        <v>2331</v>
      </c>
    </row>
    <row r="118" spans="1:16" ht="18" customHeight="1">
      <c r="A118" s="404" t="s">
        <v>1807</v>
      </c>
      <c r="B118" s="404" t="s">
        <v>1823</v>
      </c>
      <c r="C118" s="405" t="s">
        <v>1972</v>
      </c>
      <c r="D118" s="406">
        <v>43468</v>
      </c>
      <c r="E118" s="407" t="s">
        <v>2336</v>
      </c>
      <c r="F118" s="405" t="s">
        <v>2337</v>
      </c>
      <c r="G118" s="405" t="s">
        <v>2338</v>
      </c>
      <c r="H118" s="404" t="s">
        <v>1804</v>
      </c>
      <c r="I118" s="404" t="s">
        <v>1909</v>
      </c>
      <c r="J118" s="408">
        <v>2</v>
      </c>
      <c r="K118" s="415">
        <v>7000</v>
      </c>
      <c r="L118" s="404" t="s">
        <v>2248</v>
      </c>
      <c r="M118" s="404" t="s">
        <v>1806</v>
      </c>
      <c r="N118" s="406">
        <v>43486</v>
      </c>
      <c r="O118" s="406">
        <v>43483</v>
      </c>
      <c r="P118" s="405" t="s">
        <v>1836</v>
      </c>
    </row>
    <row r="119" spans="1:16" ht="18" customHeight="1">
      <c r="A119" s="404" t="s">
        <v>1807</v>
      </c>
      <c r="B119" s="404" t="s">
        <v>1823</v>
      </c>
      <c r="C119" s="405" t="s">
        <v>1972</v>
      </c>
      <c r="D119" s="406">
        <v>43468</v>
      </c>
      <c r="E119" s="407" t="s">
        <v>2339</v>
      </c>
      <c r="F119" s="405" t="s">
        <v>2340</v>
      </c>
      <c r="G119" s="405" t="s">
        <v>2341</v>
      </c>
      <c r="H119" s="404" t="s">
        <v>1817</v>
      </c>
      <c r="I119" s="404" t="s">
        <v>2342</v>
      </c>
      <c r="J119" s="408">
        <v>2</v>
      </c>
      <c r="K119" s="415">
        <v>836</v>
      </c>
      <c r="L119" s="404" t="s">
        <v>1854</v>
      </c>
      <c r="M119" s="404" t="s">
        <v>1806</v>
      </c>
      <c r="N119" s="406">
        <v>43823</v>
      </c>
      <c r="O119" s="406">
        <v>43471</v>
      </c>
      <c r="P119" s="405" t="s">
        <v>1836</v>
      </c>
    </row>
    <row r="120" spans="1:16" ht="18" customHeight="1">
      <c r="A120" s="404" t="s">
        <v>1807</v>
      </c>
      <c r="B120" s="404" t="s">
        <v>1823</v>
      </c>
      <c r="C120" s="405" t="s">
        <v>1972</v>
      </c>
      <c r="D120" s="406">
        <v>43468</v>
      </c>
      <c r="E120" s="407" t="s">
        <v>2343</v>
      </c>
      <c r="F120" s="405" t="s">
        <v>2344</v>
      </c>
      <c r="G120" s="405" t="s">
        <v>2345</v>
      </c>
      <c r="H120" s="404" t="s">
        <v>1817</v>
      </c>
      <c r="I120" s="404" t="s">
        <v>1821</v>
      </c>
      <c r="J120" s="408">
        <v>4</v>
      </c>
      <c r="K120" s="415">
        <v>924</v>
      </c>
      <c r="L120" s="404" t="s">
        <v>2213</v>
      </c>
      <c r="M120" s="404" t="s">
        <v>1806</v>
      </c>
      <c r="N120" s="406">
        <v>43468</v>
      </c>
      <c r="O120" s="406">
        <v>43469</v>
      </c>
      <c r="P120" s="405" t="s">
        <v>1836</v>
      </c>
    </row>
    <row r="121" spans="1:16" ht="18" customHeight="1">
      <c r="A121" s="404" t="s">
        <v>1807</v>
      </c>
      <c r="B121" s="404" t="s">
        <v>1823</v>
      </c>
      <c r="C121" s="405" t="s">
        <v>1875</v>
      </c>
      <c r="D121" s="406">
        <v>43469</v>
      </c>
      <c r="E121" s="407" t="s">
        <v>2346</v>
      </c>
      <c r="F121" s="405" t="s">
        <v>2347</v>
      </c>
      <c r="G121" s="405" t="s">
        <v>2348</v>
      </c>
      <c r="H121" s="404" t="s">
        <v>1801</v>
      </c>
      <c r="I121" s="404" t="s">
        <v>2056</v>
      </c>
      <c r="J121" s="408">
        <v>1</v>
      </c>
      <c r="K121" s="415">
        <v>8003</v>
      </c>
      <c r="L121" s="404" t="s">
        <v>2349</v>
      </c>
      <c r="M121" s="404" t="s">
        <v>1806</v>
      </c>
      <c r="N121" s="406">
        <v>43490</v>
      </c>
      <c r="O121" s="406">
        <v>43484</v>
      </c>
      <c r="P121" s="405" t="s">
        <v>1836</v>
      </c>
    </row>
    <row r="122" spans="1:16" ht="18" customHeight="1">
      <c r="A122" s="404" t="s">
        <v>1807</v>
      </c>
      <c r="B122" s="404" t="s">
        <v>1823</v>
      </c>
      <c r="C122" s="405" t="s">
        <v>1798</v>
      </c>
      <c r="D122" s="406">
        <v>43467</v>
      </c>
      <c r="E122" s="407" t="s">
        <v>2350</v>
      </c>
      <c r="F122" s="405" t="s">
        <v>2351</v>
      </c>
      <c r="G122" s="405" t="s">
        <v>2352</v>
      </c>
      <c r="H122" s="404" t="s">
        <v>1813</v>
      </c>
      <c r="I122" s="404" t="s">
        <v>1867</v>
      </c>
      <c r="J122" s="408">
        <v>34</v>
      </c>
      <c r="K122" s="415">
        <v>7930</v>
      </c>
      <c r="L122" s="404" t="s">
        <v>1814</v>
      </c>
      <c r="M122" s="404" t="s">
        <v>1806</v>
      </c>
      <c r="N122" s="406" t="s">
        <v>2255</v>
      </c>
      <c r="O122" s="406" t="s">
        <v>2260</v>
      </c>
      <c r="P122" s="405" t="s">
        <v>1798</v>
      </c>
    </row>
    <row r="123" spans="1:16" ht="18" customHeight="1">
      <c r="A123" s="404" t="s">
        <v>1807</v>
      </c>
      <c r="B123" s="404" t="s">
        <v>1823</v>
      </c>
      <c r="C123" s="405" t="s">
        <v>1972</v>
      </c>
      <c r="D123" s="406">
        <v>43469</v>
      </c>
      <c r="E123" s="407" t="s">
        <v>2353</v>
      </c>
      <c r="F123" s="405" t="s">
        <v>2354</v>
      </c>
      <c r="G123" s="405" t="s">
        <v>2355</v>
      </c>
      <c r="H123" s="404" t="s">
        <v>1801</v>
      </c>
      <c r="I123" s="404" t="s">
        <v>1958</v>
      </c>
      <c r="J123" s="408">
        <v>1</v>
      </c>
      <c r="K123" s="415">
        <v>460</v>
      </c>
      <c r="L123" s="404" t="s">
        <v>1896</v>
      </c>
      <c r="M123" s="404" t="s">
        <v>1806</v>
      </c>
      <c r="N123" s="406">
        <v>43475</v>
      </c>
      <c r="O123" s="406">
        <v>43472</v>
      </c>
      <c r="P123" s="405" t="s">
        <v>1836</v>
      </c>
    </row>
    <row r="124" spans="1:16" ht="18" customHeight="1">
      <c r="A124" s="404" t="s">
        <v>1807</v>
      </c>
      <c r="B124" s="404" t="s">
        <v>1823</v>
      </c>
      <c r="C124" s="405" t="s">
        <v>1972</v>
      </c>
      <c r="D124" s="406">
        <v>43467</v>
      </c>
      <c r="E124" s="407" t="s">
        <v>2356</v>
      </c>
      <c r="F124" s="405" t="s">
        <v>2357</v>
      </c>
      <c r="G124" s="405" t="s">
        <v>2358</v>
      </c>
      <c r="H124" s="404" t="s">
        <v>1804</v>
      </c>
      <c r="I124" s="404" t="s">
        <v>2204</v>
      </c>
      <c r="J124" s="408">
        <v>2</v>
      </c>
      <c r="K124" s="415">
        <v>8260</v>
      </c>
      <c r="L124" s="404" t="s">
        <v>1848</v>
      </c>
      <c r="M124" s="404" t="s">
        <v>1806</v>
      </c>
      <c r="N124" s="406">
        <v>43476</v>
      </c>
      <c r="O124" s="406">
        <v>43474</v>
      </c>
      <c r="P124" s="405" t="s">
        <v>1836</v>
      </c>
    </row>
    <row r="125" spans="1:16" ht="18" customHeight="1">
      <c r="A125" s="404" t="s">
        <v>1807</v>
      </c>
      <c r="B125" s="404" t="s">
        <v>1823</v>
      </c>
      <c r="C125" s="405" t="s">
        <v>2359</v>
      </c>
      <c r="D125" s="406">
        <v>43467</v>
      </c>
      <c r="E125" s="407" t="s">
        <v>2360</v>
      </c>
      <c r="F125" s="405" t="s">
        <v>2361</v>
      </c>
      <c r="G125" s="405" t="s">
        <v>2362</v>
      </c>
      <c r="H125" s="404" t="s">
        <v>1817</v>
      </c>
      <c r="I125" s="404" t="s">
        <v>1821</v>
      </c>
      <c r="J125" s="408">
        <v>56</v>
      </c>
      <c r="K125" s="415">
        <v>16436</v>
      </c>
      <c r="L125" s="404" t="s">
        <v>2363</v>
      </c>
      <c r="M125" s="404" t="s">
        <v>1806</v>
      </c>
      <c r="N125" s="406" t="s">
        <v>2256</v>
      </c>
      <c r="O125" s="406" t="s">
        <v>2261</v>
      </c>
      <c r="P125" s="405" t="s">
        <v>1836</v>
      </c>
    </row>
    <row r="126" spans="1:16" ht="18" customHeight="1">
      <c r="A126" s="404" t="s">
        <v>1807</v>
      </c>
      <c r="B126" s="404" t="s">
        <v>1823</v>
      </c>
      <c r="C126" s="405" t="s">
        <v>1972</v>
      </c>
      <c r="D126" s="406">
        <v>43469</v>
      </c>
      <c r="E126" s="407" t="s">
        <v>2364</v>
      </c>
      <c r="F126" s="405" t="s">
        <v>2365</v>
      </c>
      <c r="G126" s="405" t="s">
        <v>2315</v>
      </c>
      <c r="H126" s="404" t="s">
        <v>1817</v>
      </c>
      <c r="I126" s="404" t="s">
        <v>1821</v>
      </c>
      <c r="J126" s="408">
        <v>4</v>
      </c>
      <c r="K126" s="415">
        <v>2200</v>
      </c>
      <c r="L126" s="404" t="s">
        <v>2213</v>
      </c>
      <c r="M126" s="404" t="s">
        <v>1806</v>
      </c>
      <c r="N126" s="406">
        <v>43830</v>
      </c>
      <c r="O126" s="406">
        <v>43470</v>
      </c>
      <c r="P126" s="405" t="s">
        <v>1836</v>
      </c>
    </row>
    <row r="127" spans="1:16" ht="18" customHeight="1">
      <c r="A127" s="404" t="s">
        <v>1807</v>
      </c>
      <c r="B127" s="404" t="s">
        <v>1823</v>
      </c>
      <c r="C127" s="405" t="s">
        <v>1798</v>
      </c>
      <c r="D127" s="406">
        <v>43467</v>
      </c>
      <c r="E127" s="407" t="s">
        <v>2366</v>
      </c>
      <c r="F127" s="405" t="s">
        <v>2367</v>
      </c>
      <c r="G127" s="405" t="s">
        <v>2368</v>
      </c>
      <c r="H127" s="404" t="s">
        <v>1804</v>
      </c>
      <c r="I127" s="404" t="s">
        <v>1958</v>
      </c>
      <c r="J127" s="408">
        <v>38</v>
      </c>
      <c r="K127" s="415">
        <v>15240</v>
      </c>
      <c r="L127" s="404" t="s">
        <v>1896</v>
      </c>
      <c r="M127" s="404" t="s">
        <v>1806</v>
      </c>
      <c r="N127" s="406" t="s">
        <v>2257</v>
      </c>
      <c r="O127" s="406" t="s">
        <v>2256</v>
      </c>
      <c r="P127" s="405" t="s">
        <v>1798</v>
      </c>
    </row>
    <row r="128" spans="1:16" ht="18" customHeight="1">
      <c r="A128" s="404" t="s">
        <v>1807</v>
      </c>
      <c r="B128" s="404" t="s">
        <v>1823</v>
      </c>
      <c r="C128" s="405" t="s">
        <v>2369</v>
      </c>
      <c r="D128" s="406">
        <v>43467</v>
      </c>
      <c r="E128" s="407" t="s">
        <v>2370</v>
      </c>
      <c r="F128" s="405" t="s">
        <v>2371</v>
      </c>
      <c r="G128" s="405" t="s">
        <v>2372</v>
      </c>
      <c r="H128" s="404" t="s">
        <v>1804</v>
      </c>
      <c r="I128" s="404" t="s">
        <v>2004</v>
      </c>
      <c r="J128" s="408">
        <v>-9</v>
      </c>
      <c r="K128" s="415">
        <v>-7384</v>
      </c>
      <c r="L128" s="404" t="s">
        <v>1835</v>
      </c>
      <c r="M128" s="404" t="s">
        <v>1806</v>
      </c>
      <c r="N128" s="406">
        <v>43467</v>
      </c>
      <c r="O128" s="406">
        <v>43467</v>
      </c>
      <c r="P128" s="405" t="s">
        <v>2004</v>
      </c>
    </row>
    <row r="129" spans="1:16" ht="18" customHeight="1">
      <c r="A129" s="404" t="s">
        <v>1807</v>
      </c>
      <c r="B129" s="404" t="s">
        <v>1823</v>
      </c>
      <c r="C129" s="405" t="s">
        <v>2369</v>
      </c>
      <c r="D129" s="406">
        <v>43467</v>
      </c>
      <c r="E129" s="407" t="s">
        <v>2373</v>
      </c>
      <c r="F129" s="405" t="s">
        <v>2374</v>
      </c>
      <c r="G129" s="405" t="s">
        <v>2375</v>
      </c>
      <c r="H129" s="404" t="s">
        <v>2376</v>
      </c>
      <c r="I129" s="404" t="s">
        <v>1821</v>
      </c>
      <c r="J129" s="408">
        <v>7</v>
      </c>
      <c r="K129" s="415">
        <v>1315</v>
      </c>
      <c r="L129" s="404" t="s">
        <v>1854</v>
      </c>
      <c r="M129" s="404" t="s">
        <v>1806</v>
      </c>
      <c r="N129" s="406">
        <v>43477</v>
      </c>
      <c r="O129" s="406">
        <v>43470</v>
      </c>
      <c r="P129" s="405" t="s">
        <v>1836</v>
      </c>
    </row>
    <row r="130" spans="1:16" ht="18" customHeight="1">
      <c r="A130" s="404" t="s">
        <v>1807</v>
      </c>
      <c r="B130" s="404" t="s">
        <v>1823</v>
      </c>
      <c r="C130" s="405" t="s">
        <v>2369</v>
      </c>
      <c r="D130" s="406">
        <v>43467</v>
      </c>
      <c r="E130" s="407" t="s">
        <v>2377</v>
      </c>
      <c r="F130" s="405" t="s">
        <v>2374</v>
      </c>
      <c r="G130" s="405" t="s">
        <v>2028</v>
      </c>
      <c r="H130" s="404" t="s">
        <v>1813</v>
      </c>
      <c r="I130" s="404" t="s">
        <v>1867</v>
      </c>
      <c r="J130" s="408">
        <v>2</v>
      </c>
      <c r="K130" s="415">
        <v>1135</v>
      </c>
      <c r="L130" s="404" t="s">
        <v>1814</v>
      </c>
      <c r="M130" s="404" t="s">
        <v>1806</v>
      </c>
      <c r="N130" s="406">
        <v>43477</v>
      </c>
      <c r="O130" s="406">
        <v>43470</v>
      </c>
      <c r="P130" s="405" t="s">
        <v>1836</v>
      </c>
    </row>
    <row r="131" spans="1:16" ht="18" customHeight="1">
      <c r="A131" s="404" t="s">
        <v>1807</v>
      </c>
      <c r="B131" s="404" t="s">
        <v>1823</v>
      </c>
      <c r="C131" s="405" t="s">
        <v>1972</v>
      </c>
      <c r="D131" s="406">
        <v>43467</v>
      </c>
      <c r="E131" s="407" t="s">
        <v>2378</v>
      </c>
      <c r="F131" s="405" t="s">
        <v>2379</v>
      </c>
      <c r="G131" s="405" t="s">
        <v>2380</v>
      </c>
      <c r="H131" s="404" t="s">
        <v>2381</v>
      </c>
      <c r="I131" s="404" t="s">
        <v>1975</v>
      </c>
      <c r="J131" s="408">
        <v>4</v>
      </c>
      <c r="K131" s="415">
        <v>1200</v>
      </c>
      <c r="L131" s="404" t="s">
        <v>1976</v>
      </c>
      <c r="M131" s="404" t="s">
        <v>1806</v>
      </c>
      <c r="N131" s="406">
        <v>43468</v>
      </c>
      <c r="O131" s="406">
        <v>43468</v>
      </c>
      <c r="P131" s="405" t="s">
        <v>1836</v>
      </c>
    </row>
    <row r="132" spans="1:16" ht="18" customHeight="1">
      <c r="A132" s="404" t="s">
        <v>1807</v>
      </c>
      <c r="B132" s="404" t="s">
        <v>1823</v>
      </c>
      <c r="C132" s="405" t="s">
        <v>1972</v>
      </c>
      <c r="D132" s="406">
        <v>43467</v>
      </c>
      <c r="E132" s="407" t="s">
        <v>2382</v>
      </c>
      <c r="F132" s="405" t="s">
        <v>2383</v>
      </c>
      <c r="G132" s="405" t="s">
        <v>2384</v>
      </c>
      <c r="H132" s="404" t="s">
        <v>1817</v>
      </c>
      <c r="I132" s="404" t="s">
        <v>2385</v>
      </c>
      <c r="J132" s="408">
        <v>-20</v>
      </c>
      <c r="K132" s="415">
        <v>-31140</v>
      </c>
      <c r="L132" s="404" t="s">
        <v>2386</v>
      </c>
      <c r="M132" s="404" t="s">
        <v>1806</v>
      </c>
      <c r="N132" s="406">
        <v>43827</v>
      </c>
      <c r="O132" s="406">
        <v>43493</v>
      </c>
      <c r="P132" s="405" t="s">
        <v>2385</v>
      </c>
    </row>
    <row r="133" spans="1:16" ht="18" customHeight="1">
      <c r="A133" s="404" t="s">
        <v>1807</v>
      </c>
      <c r="B133" s="404" t="s">
        <v>2264</v>
      </c>
      <c r="C133" s="405" t="s">
        <v>1972</v>
      </c>
      <c r="D133" s="406">
        <v>43469</v>
      </c>
      <c r="E133" s="407" t="s">
        <v>2387</v>
      </c>
      <c r="F133" s="405" t="s">
        <v>2388</v>
      </c>
      <c r="G133" s="405" t="s">
        <v>2389</v>
      </c>
      <c r="H133" s="404" t="s">
        <v>1801</v>
      </c>
      <c r="I133" s="404" t="s">
        <v>1958</v>
      </c>
      <c r="J133" s="408">
        <v>1</v>
      </c>
      <c r="K133" s="415">
        <v>0</v>
      </c>
      <c r="L133" s="404" t="s">
        <v>1896</v>
      </c>
      <c r="M133" s="404" t="s">
        <v>2268</v>
      </c>
      <c r="N133" s="406">
        <v>43470</v>
      </c>
      <c r="O133" s="406">
        <v>43470</v>
      </c>
      <c r="P133" s="405" t="s">
        <v>1836</v>
      </c>
    </row>
    <row r="134" spans="1:16" ht="18" customHeight="1">
      <c r="A134" s="404" t="s">
        <v>1807</v>
      </c>
      <c r="B134" s="404" t="s">
        <v>1823</v>
      </c>
      <c r="C134" s="405" t="s">
        <v>2369</v>
      </c>
      <c r="D134" s="406">
        <v>43468</v>
      </c>
      <c r="E134" s="407" t="s">
        <v>2390</v>
      </c>
      <c r="F134" s="405" t="s">
        <v>2391</v>
      </c>
      <c r="G134" s="405"/>
      <c r="H134" s="404" t="s">
        <v>1804</v>
      </c>
      <c r="I134" s="404" t="s">
        <v>1887</v>
      </c>
      <c r="J134" s="408">
        <v>1</v>
      </c>
      <c r="K134" s="415">
        <v>4080</v>
      </c>
      <c r="L134" s="404" t="s">
        <v>1835</v>
      </c>
      <c r="M134" s="404" t="s">
        <v>1806</v>
      </c>
      <c r="N134" s="406">
        <v>43480</v>
      </c>
      <c r="O134" s="406">
        <v>43478</v>
      </c>
      <c r="P134" s="405" t="s">
        <v>1836</v>
      </c>
    </row>
    <row r="135" spans="1:16" ht="18" customHeight="1">
      <c r="A135" s="404" t="s">
        <v>1807</v>
      </c>
      <c r="B135" s="404" t="s">
        <v>1823</v>
      </c>
      <c r="C135" s="405" t="s">
        <v>2392</v>
      </c>
      <c r="D135" s="406">
        <v>43468</v>
      </c>
      <c r="E135" s="407" t="s">
        <v>2393</v>
      </c>
      <c r="F135" s="405"/>
      <c r="G135" s="405"/>
      <c r="H135" s="404" t="s">
        <v>1878</v>
      </c>
      <c r="I135" s="404" t="s">
        <v>2046</v>
      </c>
      <c r="J135" s="408">
        <v>116</v>
      </c>
      <c r="K135" s="415">
        <v>1145</v>
      </c>
      <c r="L135" s="404" t="s">
        <v>2047</v>
      </c>
      <c r="M135" s="404" t="s">
        <v>1806</v>
      </c>
      <c r="N135" s="406">
        <v>43468</v>
      </c>
      <c r="O135" s="406">
        <v>43468</v>
      </c>
      <c r="P135" s="405" t="s">
        <v>1836</v>
      </c>
    </row>
    <row r="136" spans="1:16" ht="18" customHeight="1">
      <c r="A136" s="404" t="s">
        <v>1807</v>
      </c>
      <c r="B136" s="404" t="s">
        <v>1823</v>
      </c>
      <c r="C136" s="405" t="s">
        <v>1972</v>
      </c>
      <c r="D136" s="406">
        <v>43468</v>
      </c>
      <c r="E136" s="407" t="s">
        <v>2394</v>
      </c>
      <c r="F136" s="405" t="s">
        <v>2395</v>
      </c>
      <c r="G136" s="405" t="s">
        <v>2396</v>
      </c>
      <c r="H136" s="404" t="s">
        <v>1804</v>
      </c>
      <c r="I136" s="404" t="s">
        <v>2397</v>
      </c>
      <c r="J136" s="408">
        <v>72</v>
      </c>
      <c r="K136" s="415">
        <v>18471</v>
      </c>
      <c r="L136" s="404" t="s">
        <v>2398</v>
      </c>
      <c r="M136" s="404" t="s">
        <v>1806</v>
      </c>
      <c r="N136" s="406">
        <v>43468</v>
      </c>
      <c r="O136" s="406">
        <v>43482</v>
      </c>
      <c r="P136" s="405" t="s">
        <v>1836</v>
      </c>
    </row>
    <row r="137" spans="1:16" ht="18" customHeight="1">
      <c r="A137" s="404" t="s">
        <v>1807</v>
      </c>
      <c r="B137" s="404" t="s">
        <v>1798</v>
      </c>
      <c r="C137" s="405" t="s">
        <v>1798</v>
      </c>
      <c r="D137" s="406">
        <v>43467</v>
      </c>
      <c r="E137" s="407" t="s">
        <v>2399</v>
      </c>
      <c r="F137" s="405" t="s">
        <v>2400</v>
      </c>
      <c r="G137" s="405" t="s">
        <v>2401</v>
      </c>
      <c r="H137" s="404" t="s">
        <v>1804</v>
      </c>
      <c r="I137" s="404" t="s">
        <v>2004</v>
      </c>
      <c r="J137" s="408">
        <v>5</v>
      </c>
      <c r="K137" s="415">
        <v>7835</v>
      </c>
      <c r="L137" s="404" t="s">
        <v>2402</v>
      </c>
      <c r="M137" s="404" t="s">
        <v>1806</v>
      </c>
      <c r="N137" s="406" t="s">
        <v>2258</v>
      </c>
      <c r="O137" s="406" t="s">
        <v>2262</v>
      </c>
      <c r="P137" s="405" t="s">
        <v>1798</v>
      </c>
    </row>
    <row r="138" spans="1:16" ht="18" customHeight="1">
      <c r="A138" s="404" t="s">
        <v>1807</v>
      </c>
      <c r="B138" s="404" t="s">
        <v>1798</v>
      </c>
      <c r="C138" s="405" t="s">
        <v>1798</v>
      </c>
      <c r="D138" s="406">
        <v>43467</v>
      </c>
      <c r="E138" s="407" t="s">
        <v>2403</v>
      </c>
      <c r="F138" s="405" t="s">
        <v>2404</v>
      </c>
      <c r="G138" s="405" t="s">
        <v>2405</v>
      </c>
      <c r="H138" s="404" t="s">
        <v>1804</v>
      </c>
      <c r="I138" s="404" t="s">
        <v>1995</v>
      </c>
      <c r="J138" s="408">
        <v>2</v>
      </c>
      <c r="K138" s="415">
        <v>7975</v>
      </c>
      <c r="L138" s="404" t="s">
        <v>2406</v>
      </c>
      <c r="M138" s="404" t="s">
        <v>1806</v>
      </c>
      <c r="N138" s="406">
        <v>43496</v>
      </c>
      <c r="O138" s="406">
        <v>43472</v>
      </c>
      <c r="P138" s="405" t="s">
        <v>1897</v>
      </c>
    </row>
    <row r="139" spans="1:16" ht="18" customHeight="1">
      <c r="A139" s="404" t="s">
        <v>1807</v>
      </c>
      <c r="B139" s="404" t="s">
        <v>1798</v>
      </c>
      <c r="C139" s="405" t="s">
        <v>1798</v>
      </c>
      <c r="D139" s="406">
        <v>43467</v>
      </c>
      <c r="E139" s="407" t="s">
        <v>2407</v>
      </c>
      <c r="F139" s="405" t="s">
        <v>2404</v>
      </c>
      <c r="G139" s="405" t="s">
        <v>2405</v>
      </c>
      <c r="H139" s="404" t="s">
        <v>1801</v>
      </c>
      <c r="I139" s="404" t="s">
        <v>2408</v>
      </c>
      <c r="J139" s="408">
        <v>2</v>
      </c>
      <c r="K139" s="415">
        <v>72000</v>
      </c>
      <c r="L139" s="404" t="s">
        <v>1896</v>
      </c>
      <c r="M139" s="404" t="s">
        <v>1806</v>
      </c>
      <c r="N139" s="406">
        <v>43496</v>
      </c>
      <c r="O139" s="406">
        <v>43479</v>
      </c>
      <c r="P139" s="405" t="s">
        <v>1897</v>
      </c>
    </row>
    <row r="140" spans="1:16" ht="18" customHeight="1">
      <c r="A140" s="404" t="s">
        <v>1807</v>
      </c>
      <c r="B140" s="404" t="s">
        <v>1798</v>
      </c>
      <c r="C140" s="405" t="s">
        <v>1798</v>
      </c>
      <c r="D140" s="406">
        <v>43467</v>
      </c>
      <c r="E140" s="407" t="s">
        <v>2409</v>
      </c>
      <c r="F140" s="405" t="s">
        <v>2404</v>
      </c>
      <c r="G140" s="405" t="s">
        <v>2405</v>
      </c>
      <c r="H140" s="404" t="s">
        <v>1801</v>
      </c>
      <c r="I140" s="404" t="s">
        <v>2410</v>
      </c>
      <c r="J140" s="408">
        <v>6</v>
      </c>
      <c r="K140" s="415">
        <v>65130</v>
      </c>
      <c r="L140" s="404" t="s">
        <v>1896</v>
      </c>
      <c r="M140" s="404" t="s">
        <v>1806</v>
      </c>
      <c r="N140" s="406">
        <v>43496</v>
      </c>
      <c r="O140" s="406">
        <v>43475</v>
      </c>
      <c r="P140" s="405" t="s">
        <v>1897</v>
      </c>
    </row>
    <row r="141" spans="1:16" ht="18" customHeight="1">
      <c r="A141" s="404" t="s">
        <v>1807</v>
      </c>
      <c r="B141" s="404" t="s">
        <v>1798</v>
      </c>
      <c r="C141" s="405" t="s">
        <v>1798</v>
      </c>
      <c r="D141" s="406">
        <v>43468</v>
      </c>
      <c r="E141" s="407" t="s">
        <v>2411</v>
      </c>
      <c r="F141" s="405" t="s">
        <v>2412</v>
      </c>
      <c r="G141" s="405" t="s">
        <v>1953</v>
      </c>
      <c r="H141" s="404" t="s">
        <v>1804</v>
      </c>
      <c r="I141" s="404" t="s">
        <v>2413</v>
      </c>
      <c r="J141" s="408">
        <v>1</v>
      </c>
      <c r="K141" s="415">
        <v>565</v>
      </c>
      <c r="L141" s="404" t="s">
        <v>1830</v>
      </c>
      <c r="M141" s="404" t="s">
        <v>1806</v>
      </c>
      <c r="N141" s="406">
        <v>43474</v>
      </c>
      <c r="O141" s="406">
        <v>43472</v>
      </c>
      <c r="P141" s="405" t="s">
        <v>1798</v>
      </c>
    </row>
    <row r="142" spans="1:16" ht="18" customHeight="1">
      <c r="A142" s="404" t="s">
        <v>1807</v>
      </c>
      <c r="B142" s="404" t="s">
        <v>1798</v>
      </c>
      <c r="C142" s="405" t="s">
        <v>1798</v>
      </c>
      <c r="D142" s="406">
        <v>43468</v>
      </c>
      <c r="E142" s="407" t="s">
        <v>2414</v>
      </c>
      <c r="F142" s="405" t="s">
        <v>2412</v>
      </c>
      <c r="G142" s="405" t="s">
        <v>1953</v>
      </c>
      <c r="H142" s="404" t="s">
        <v>1804</v>
      </c>
      <c r="I142" s="404" t="s">
        <v>2063</v>
      </c>
      <c r="J142" s="408">
        <v>2</v>
      </c>
      <c r="K142" s="415">
        <v>570</v>
      </c>
      <c r="L142" s="404" t="s">
        <v>2415</v>
      </c>
      <c r="M142" s="404" t="s">
        <v>1806</v>
      </c>
      <c r="N142" s="406">
        <v>43474</v>
      </c>
      <c r="O142" s="406">
        <v>43472</v>
      </c>
      <c r="P142" s="405" t="s">
        <v>1798</v>
      </c>
    </row>
    <row r="143" spans="1:16" ht="18" customHeight="1">
      <c r="A143" s="404" t="s">
        <v>1807</v>
      </c>
      <c r="B143" s="404" t="s">
        <v>1798</v>
      </c>
      <c r="C143" s="405" t="s">
        <v>1798</v>
      </c>
      <c r="D143" s="406">
        <v>43468</v>
      </c>
      <c r="E143" s="407" t="s">
        <v>2416</v>
      </c>
      <c r="F143" s="405" t="s">
        <v>2417</v>
      </c>
      <c r="G143" s="405" t="s">
        <v>2003</v>
      </c>
      <c r="H143" s="404" t="s">
        <v>1813</v>
      </c>
      <c r="I143" s="404" t="s">
        <v>1867</v>
      </c>
      <c r="J143" s="408">
        <v>2</v>
      </c>
      <c r="K143" s="415">
        <v>324</v>
      </c>
      <c r="L143" s="404" t="s">
        <v>1814</v>
      </c>
      <c r="M143" s="404" t="s">
        <v>1806</v>
      </c>
      <c r="N143" s="406">
        <v>43475</v>
      </c>
      <c r="O143" s="406">
        <v>43472</v>
      </c>
      <c r="P143" s="405" t="s">
        <v>1798</v>
      </c>
    </row>
    <row r="144" spans="1:16" ht="18" customHeight="1">
      <c r="A144" s="404" t="s">
        <v>1807</v>
      </c>
      <c r="B144" s="404" t="s">
        <v>1798</v>
      </c>
      <c r="C144" s="405" t="s">
        <v>1798</v>
      </c>
      <c r="D144" s="406">
        <v>43468</v>
      </c>
      <c r="E144" s="407" t="s">
        <v>2418</v>
      </c>
      <c r="F144" s="405" t="s">
        <v>2419</v>
      </c>
      <c r="G144" s="405" t="s">
        <v>1938</v>
      </c>
      <c r="H144" s="404" t="s">
        <v>1804</v>
      </c>
      <c r="I144" s="404" t="s">
        <v>1963</v>
      </c>
      <c r="J144" s="408">
        <v>2</v>
      </c>
      <c r="K144" s="415">
        <v>1550</v>
      </c>
      <c r="L144" s="404" t="s">
        <v>1835</v>
      </c>
      <c r="M144" s="404" t="s">
        <v>1806</v>
      </c>
      <c r="N144" s="406">
        <v>43830</v>
      </c>
      <c r="O144" s="406">
        <v>43474</v>
      </c>
      <c r="P144" s="405" t="s">
        <v>1798</v>
      </c>
    </row>
    <row r="145" spans="1:16" ht="18" customHeight="1">
      <c r="A145" s="404" t="s">
        <v>1807</v>
      </c>
      <c r="B145" s="404" t="s">
        <v>1798</v>
      </c>
      <c r="C145" s="405" t="s">
        <v>1798</v>
      </c>
      <c r="D145" s="406">
        <v>43463</v>
      </c>
      <c r="E145" s="407" t="s">
        <v>2420</v>
      </c>
      <c r="F145" s="405" t="s">
        <v>2421</v>
      </c>
      <c r="G145" s="405" t="s">
        <v>2422</v>
      </c>
      <c r="H145" s="404" t="s">
        <v>1804</v>
      </c>
      <c r="I145" s="404" t="s">
        <v>1857</v>
      </c>
      <c r="J145" s="408">
        <v>4</v>
      </c>
      <c r="K145" s="415">
        <v>3113</v>
      </c>
      <c r="L145" s="404" t="s">
        <v>1947</v>
      </c>
      <c r="M145" s="404" t="s">
        <v>1806</v>
      </c>
      <c r="N145" s="406" t="s">
        <v>2259</v>
      </c>
      <c r="O145" s="406">
        <v>43830</v>
      </c>
      <c r="P145" s="405" t="s">
        <v>1798</v>
      </c>
    </row>
    <row r="146" spans="1:16" ht="18" customHeight="1">
      <c r="A146" s="404" t="s">
        <v>1807</v>
      </c>
      <c r="B146" s="404" t="s">
        <v>1798</v>
      </c>
      <c r="C146" s="405" t="s">
        <v>1798</v>
      </c>
      <c r="D146" s="406">
        <v>43467</v>
      </c>
      <c r="E146" s="407" t="s">
        <v>2423</v>
      </c>
      <c r="F146" s="405" t="s">
        <v>2424</v>
      </c>
      <c r="G146" s="405" t="s">
        <v>2425</v>
      </c>
      <c r="H146" s="404" t="s">
        <v>1804</v>
      </c>
      <c r="I146" s="404" t="s">
        <v>1870</v>
      </c>
      <c r="J146" s="408">
        <v>2</v>
      </c>
      <c r="K146" s="415">
        <v>2200</v>
      </c>
      <c r="L146" s="404" t="s">
        <v>1993</v>
      </c>
      <c r="M146" s="404" t="s">
        <v>1806</v>
      </c>
      <c r="N146" s="406">
        <v>43472</v>
      </c>
      <c r="O146" s="406">
        <v>43472</v>
      </c>
      <c r="P146" s="405" t="s">
        <v>1798</v>
      </c>
    </row>
    <row r="147" spans="1:16" ht="18" customHeight="1">
      <c r="A147" s="404" t="s">
        <v>1807</v>
      </c>
      <c r="B147" s="404" t="s">
        <v>1798</v>
      </c>
      <c r="C147" s="405" t="s">
        <v>1798</v>
      </c>
      <c r="D147" s="406">
        <v>43467</v>
      </c>
      <c r="E147" s="407" t="s">
        <v>2426</v>
      </c>
      <c r="F147" s="405" t="s">
        <v>2427</v>
      </c>
      <c r="G147" s="405" t="s">
        <v>2003</v>
      </c>
      <c r="H147" s="404" t="s">
        <v>1804</v>
      </c>
      <c r="I147" s="404" t="s">
        <v>1862</v>
      </c>
      <c r="J147" s="408">
        <v>50</v>
      </c>
      <c r="K147" s="415">
        <v>1965</v>
      </c>
      <c r="L147" s="404" t="s">
        <v>1874</v>
      </c>
      <c r="M147" s="404" t="s">
        <v>1806</v>
      </c>
      <c r="N147" s="406">
        <v>43472</v>
      </c>
      <c r="O147" s="406">
        <v>43470</v>
      </c>
      <c r="P147" s="405" t="s">
        <v>1798</v>
      </c>
    </row>
    <row r="148" spans="1:16" ht="18" customHeight="1">
      <c r="A148" s="404" t="s">
        <v>1807</v>
      </c>
      <c r="B148" s="404" t="s">
        <v>1798</v>
      </c>
      <c r="C148" s="405" t="s">
        <v>1798</v>
      </c>
      <c r="D148" s="406">
        <v>43469</v>
      </c>
      <c r="E148" s="407" t="s">
        <v>2428</v>
      </c>
      <c r="F148" s="405" t="s">
        <v>2429</v>
      </c>
      <c r="G148" s="405" t="s">
        <v>2430</v>
      </c>
      <c r="H148" s="404" t="s">
        <v>1804</v>
      </c>
      <c r="I148" s="404" t="s">
        <v>2063</v>
      </c>
      <c r="J148" s="408">
        <v>1</v>
      </c>
      <c r="K148" s="415">
        <v>2200</v>
      </c>
      <c r="L148" s="404" t="s">
        <v>2431</v>
      </c>
      <c r="M148" s="404" t="s">
        <v>1806</v>
      </c>
      <c r="N148" s="406">
        <v>43476</v>
      </c>
      <c r="O148" s="406">
        <v>43474</v>
      </c>
      <c r="P148" s="405" t="s">
        <v>1836</v>
      </c>
    </row>
    <row r="149" spans="1:16" ht="18" customHeight="1">
      <c r="A149" s="404" t="s">
        <v>1807</v>
      </c>
      <c r="B149" s="404" t="s">
        <v>1798</v>
      </c>
      <c r="C149" s="405" t="s">
        <v>1798</v>
      </c>
      <c r="D149" s="406">
        <v>43469</v>
      </c>
      <c r="E149" s="407" t="s">
        <v>2432</v>
      </c>
      <c r="F149" s="405" t="s">
        <v>2433</v>
      </c>
      <c r="G149" s="405" t="s">
        <v>2434</v>
      </c>
      <c r="H149" s="404" t="s">
        <v>1813</v>
      </c>
      <c r="I149" s="404" t="s">
        <v>1867</v>
      </c>
      <c r="J149" s="408">
        <v>3</v>
      </c>
      <c r="K149" s="415">
        <v>2700</v>
      </c>
      <c r="L149" s="404" t="s">
        <v>1814</v>
      </c>
      <c r="M149" s="404" t="s">
        <v>1806</v>
      </c>
      <c r="N149" s="406">
        <v>43489</v>
      </c>
      <c r="O149" s="406">
        <v>43477</v>
      </c>
      <c r="P149" s="405" t="s">
        <v>1798</v>
      </c>
    </row>
    <row r="150" spans="1:16" ht="18" customHeight="1">
      <c r="A150" s="404" t="s">
        <v>1807</v>
      </c>
      <c r="B150" s="404" t="s">
        <v>1798</v>
      </c>
      <c r="C150" s="405" t="s">
        <v>1798</v>
      </c>
      <c r="D150" s="406">
        <v>43472</v>
      </c>
      <c r="E150" s="407" t="s">
        <v>2435</v>
      </c>
      <c r="F150" s="405" t="s">
        <v>2436</v>
      </c>
      <c r="G150" s="405" t="s">
        <v>1894</v>
      </c>
      <c r="H150" s="404" t="s">
        <v>1804</v>
      </c>
      <c r="I150" s="404" t="s">
        <v>2437</v>
      </c>
      <c r="J150" s="408">
        <v>8</v>
      </c>
      <c r="K150" s="415">
        <v>0</v>
      </c>
      <c r="L150" s="404" t="s">
        <v>2438</v>
      </c>
      <c r="M150" s="404" t="s">
        <v>1806</v>
      </c>
      <c r="N150" s="406">
        <v>43489</v>
      </c>
      <c r="O150" s="406">
        <v>43473</v>
      </c>
      <c r="P150" s="405" t="s">
        <v>1798</v>
      </c>
    </row>
    <row r="151" spans="1:16" ht="18" customHeight="1">
      <c r="A151" s="404" t="s">
        <v>1807</v>
      </c>
      <c r="B151" s="404" t="s">
        <v>1798</v>
      </c>
      <c r="C151" s="405" t="s">
        <v>1798</v>
      </c>
      <c r="D151" s="406">
        <v>43472</v>
      </c>
      <c r="E151" s="407" t="s">
        <v>2439</v>
      </c>
      <c r="F151" s="405" t="s">
        <v>2440</v>
      </c>
      <c r="G151" s="405" t="s">
        <v>2441</v>
      </c>
      <c r="H151" s="404" t="s">
        <v>1804</v>
      </c>
      <c r="I151" s="404" t="s">
        <v>1954</v>
      </c>
      <c r="J151" s="408">
        <v>5</v>
      </c>
      <c r="K151" s="415">
        <v>4550</v>
      </c>
      <c r="L151" s="404" t="s">
        <v>2442</v>
      </c>
      <c r="M151" s="404" t="s">
        <v>1806</v>
      </c>
      <c r="N151" s="406">
        <v>43489</v>
      </c>
      <c r="O151" s="406" t="s">
        <v>2263</v>
      </c>
      <c r="P151" s="405" t="s">
        <v>1798</v>
      </c>
    </row>
    <row r="152" spans="1:16" ht="18" customHeight="1">
      <c r="A152" s="404" t="s">
        <v>1807</v>
      </c>
      <c r="B152" s="404" t="s">
        <v>1875</v>
      </c>
      <c r="C152" s="405" t="s">
        <v>1798</v>
      </c>
      <c r="D152" s="406">
        <v>43463</v>
      </c>
      <c r="E152" s="407" t="s">
        <v>2443</v>
      </c>
      <c r="F152" s="405" t="s">
        <v>2444</v>
      </c>
      <c r="G152" s="405" t="s">
        <v>2445</v>
      </c>
      <c r="H152" s="404" t="s">
        <v>1804</v>
      </c>
      <c r="I152" s="404" t="s">
        <v>2066</v>
      </c>
      <c r="J152" s="408">
        <v>44</v>
      </c>
      <c r="K152" s="415">
        <v>10476</v>
      </c>
      <c r="L152" s="404" t="s">
        <v>2446</v>
      </c>
      <c r="M152" s="404" t="s">
        <v>1806</v>
      </c>
      <c r="N152" s="406">
        <v>43109</v>
      </c>
      <c r="O152" s="406">
        <v>43469</v>
      </c>
      <c r="P152" s="405" t="s">
        <v>1798</v>
      </c>
    </row>
    <row r="153" spans="1:16" ht="18" customHeight="1">
      <c r="A153" s="404" t="s">
        <v>1807</v>
      </c>
      <c r="B153" s="404" t="s">
        <v>1875</v>
      </c>
      <c r="C153" s="405" t="s">
        <v>1798</v>
      </c>
      <c r="D153" s="406">
        <v>43467</v>
      </c>
      <c r="E153" s="407" t="s">
        <v>2447</v>
      </c>
      <c r="F153" s="405" t="s">
        <v>1978</v>
      </c>
      <c r="G153" s="405" t="s">
        <v>1979</v>
      </c>
      <c r="H153" s="404" t="s">
        <v>1804</v>
      </c>
      <c r="I153" s="404" t="s">
        <v>2066</v>
      </c>
      <c r="J153" s="408">
        <v>1</v>
      </c>
      <c r="K153" s="415">
        <v>160</v>
      </c>
      <c r="L153" s="404" t="s">
        <v>2448</v>
      </c>
      <c r="M153" s="404" t="s">
        <v>1806</v>
      </c>
      <c r="N153" s="406">
        <v>43472</v>
      </c>
      <c r="O153" s="406">
        <v>43472</v>
      </c>
      <c r="P153" s="405" t="s">
        <v>1836</v>
      </c>
    </row>
    <row r="154" spans="1:16" ht="18" customHeight="1">
      <c r="A154" s="404" t="s">
        <v>1807</v>
      </c>
      <c r="B154" s="404" t="s">
        <v>1875</v>
      </c>
      <c r="C154" s="405" t="s">
        <v>1875</v>
      </c>
      <c r="D154" s="406">
        <v>43469</v>
      </c>
      <c r="E154" s="407" t="s">
        <v>2449</v>
      </c>
      <c r="F154" s="405" t="s">
        <v>2450</v>
      </c>
      <c r="G154" s="405" t="s">
        <v>2451</v>
      </c>
      <c r="H154" s="404" t="s">
        <v>1801</v>
      </c>
      <c r="I154" s="404" t="s">
        <v>1895</v>
      </c>
      <c r="J154" s="408">
        <v>6</v>
      </c>
      <c r="K154" s="415">
        <v>6048</v>
      </c>
      <c r="L154" s="404" t="s">
        <v>1896</v>
      </c>
      <c r="M154" s="404" t="s">
        <v>1806</v>
      </c>
      <c r="N154" s="406">
        <v>43477</v>
      </c>
      <c r="O154" s="406">
        <v>43484</v>
      </c>
      <c r="P154" s="405" t="s">
        <v>2061</v>
      </c>
    </row>
    <row r="155" spans="1:16" ht="18" customHeight="1">
      <c r="A155" s="404" t="s">
        <v>1807</v>
      </c>
      <c r="B155" s="404" t="s">
        <v>1875</v>
      </c>
      <c r="C155" s="405" t="s">
        <v>1972</v>
      </c>
      <c r="D155" s="406">
        <v>43469</v>
      </c>
      <c r="E155" s="407" t="s">
        <v>2452</v>
      </c>
      <c r="F155" s="405" t="s">
        <v>2453</v>
      </c>
      <c r="G155" s="405" t="s">
        <v>2329</v>
      </c>
      <c r="H155" s="404" t="s">
        <v>1804</v>
      </c>
      <c r="I155" s="404" t="s">
        <v>2454</v>
      </c>
      <c r="J155" s="408" t="s">
        <v>2252</v>
      </c>
      <c r="K155" s="415"/>
      <c r="L155" s="404"/>
      <c r="M155" s="404" t="s">
        <v>1806</v>
      </c>
      <c r="N155" s="406">
        <v>43483</v>
      </c>
      <c r="O155" s="406"/>
      <c r="P155" s="405" t="s">
        <v>1836</v>
      </c>
    </row>
    <row r="156" spans="1:16" ht="18" customHeight="1">
      <c r="A156" s="404" t="s">
        <v>2269</v>
      </c>
      <c r="B156" s="404" t="s">
        <v>1823</v>
      </c>
      <c r="C156" s="405" t="s">
        <v>1875</v>
      </c>
      <c r="D156" s="406">
        <v>43469</v>
      </c>
      <c r="E156" s="407" t="s">
        <v>2455</v>
      </c>
      <c r="F156" s="405" t="s">
        <v>2456</v>
      </c>
      <c r="G156" s="405"/>
      <c r="H156" s="404" t="s">
        <v>1804</v>
      </c>
      <c r="I156" s="404" t="s">
        <v>2457</v>
      </c>
      <c r="J156" s="408">
        <v>1</v>
      </c>
      <c r="K156" s="415">
        <v>148</v>
      </c>
      <c r="L156" s="404" t="s">
        <v>2458</v>
      </c>
      <c r="M156" s="404" t="s">
        <v>1796</v>
      </c>
      <c r="N156" s="406">
        <v>43483</v>
      </c>
      <c r="O156" s="406">
        <v>43478</v>
      </c>
      <c r="P156" s="405" t="s">
        <v>1836</v>
      </c>
    </row>
    <row r="157" spans="1:16" ht="18" customHeight="1">
      <c r="A157" s="404" t="s">
        <v>1807</v>
      </c>
      <c r="B157" s="404" t="s">
        <v>1875</v>
      </c>
      <c r="C157" s="405" t="s">
        <v>1875</v>
      </c>
      <c r="D157" s="406">
        <v>43463</v>
      </c>
      <c r="E157" s="407" t="s">
        <v>2459</v>
      </c>
      <c r="F157" s="405" t="s">
        <v>2460</v>
      </c>
      <c r="G157" s="405" t="s">
        <v>2451</v>
      </c>
      <c r="H157" s="404" t="s">
        <v>1801</v>
      </c>
      <c r="I157" s="404" t="s">
        <v>1895</v>
      </c>
      <c r="J157" s="408">
        <v>30</v>
      </c>
      <c r="K157" s="415">
        <v>19660</v>
      </c>
      <c r="L157" s="404" t="s">
        <v>1896</v>
      </c>
      <c r="M157" s="404" t="s">
        <v>1806</v>
      </c>
      <c r="N157" s="406">
        <v>43112</v>
      </c>
      <c r="O157" s="406">
        <v>43477</v>
      </c>
      <c r="P157" s="405" t="s">
        <v>2061</v>
      </c>
    </row>
    <row r="158" spans="1:16" ht="18" customHeight="1">
      <c r="A158" s="404" t="s">
        <v>1807</v>
      </c>
      <c r="B158" s="404" t="s">
        <v>1875</v>
      </c>
      <c r="C158" s="405" t="s">
        <v>1875</v>
      </c>
      <c r="D158" s="406">
        <v>43463</v>
      </c>
      <c r="E158" s="407" t="s">
        <v>2461</v>
      </c>
      <c r="F158" s="405" t="s">
        <v>2321</v>
      </c>
      <c r="G158" s="405" t="s">
        <v>2322</v>
      </c>
      <c r="H158" s="404" t="s">
        <v>2381</v>
      </c>
      <c r="I158" s="404" t="s">
        <v>2039</v>
      </c>
      <c r="J158" s="408">
        <v>50</v>
      </c>
      <c r="K158" s="415">
        <v>17.5</v>
      </c>
      <c r="L158" s="404" t="s">
        <v>2462</v>
      </c>
      <c r="M158" s="404" t="s">
        <v>1806</v>
      </c>
      <c r="N158" s="406">
        <v>43110</v>
      </c>
      <c r="O158" s="406">
        <v>43829</v>
      </c>
      <c r="P158" s="405" t="s">
        <v>2312</v>
      </c>
    </row>
    <row r="159" spans="1:16" ht="18" customHeight="1">
      <c r="A159" s="404" t="s">
        <v>1807</v>
      </c>
      <c r="B159" s="404" t="s">
        <v>1875</v>
      </c>
      <c r="C159" s="405" t="s">
        <v>1972</v>
      </c>
      <c r="D159" s="406">
        <v>43463</v>
      </c>
      <c r="E159" s="407" t="s">
        <v>1003</v>
      </c>
      <c r="F159" s="405" t="s">
        <v>2463</v>
      </c>
      <c r="G159" s="405" t="s">
        <v>2464</v>
      </c>
      <c r="H159" s="404" t="s">
        <v>1804</v>
      </c>
      <c r="I159" s="404" t="s">
        <v>1932</v>
      </c>
      <c r="J159" s="408">
        <v>2</v>
      </c>
      <c r="K159" s="415">
        <v>0</v>
      </c>
      <c r="L159" s="404" t="s">
        <v>2465</v>
      </c>
      <c r="M159" s="404" t="s">
        <v>1796</v>
      </c>
      <c r="N159" s="406">
        <v>43465</v>
      </c>
      <c r="O159" s="406">
        <v>43830</v>
      </c>
      <c r="P159" s="405" t="s">
        <v>1897</v>
      </c>
    </row>
    <row r="160" spans="1:16" ht="18" customHeight="1">
      <c r="A160" s="404" t="s">
        <v>1807</v>
      </c>
      <c r="B160" s="404" t="s">
        <v>1823</v>
      </c>
      <c r="C160" s="405" t="s">
        <v>1875</v>
      </c>
      <c r="D160" s="406">
        <v>43473</v>
      </c>
      <c r="E160" s="407" t="s">
        <v>2466</v>
      </c>
      <c r="F160" s="405" t="s">
        <v>2456</v>
      </c>
      <c r="G160" s="405" t="s">
        <v>2467</v>
      </c>
      <c r="H160" s="404" t="s">
        <v>1804</v>
      </c>
      <c r="I160" s="404" t="s">
        <v>2468</v>
      </c>
      <c r="J160" s="408">
        <v>1</v>
      </c>
      <c r="K160" s="415">
        <v>105</v>
      </c>
      <c r="L160" s="404" t="s">
        <v>2446</v>
      </c>
      <c r="M160" s="404" t="s">
        <v>1806</v>
      </c>
      <c r="N160" s="406">
        <v>43465</v>
      </c>
      <c r="O160" s="406">
        <v>43480</v>
      </c>
      <c r="P160" s="405" t="s">
        <v>2059</v>
      </c>
    </row>
    <row r="161" spans="1:16" ht="18" customHeight="1">
      <c r="A161" s="404" t="s">
        <v>1807</v>
      </c>
      <c r="B161" s="404" t="s">
        <v>1875</v>
      </c>
      <c r="C161" s="405" t="s">
        <v>1875</v>
      </c>
      <c r="D161" s="406">
        <v>43473</v>
      </c>
      <c r="E161" s="407" t="s">
        <v>2469</v>
      </c>
      <c r="F161" s="405" t="s">
        <v>2456</v>
      </c>
      <c r="G161" s="405" t="s">
        <v>2467</v>
      </c>
      <c r="H161" s="404" t="s">
        <v>1817</v>
      </c>
      <c r="I161" s="404" t="s">
        <v>2470</v>
      </c>
      <c r="J161" s="408">
        <v>3</v>
      </c>
      <c r="K161" s="415">
        <v>426</v>
      </c>
      <c r="L161" s="404" t="s">
        <v>2471</v>
      </c>
      <c r="M161" s="404" t="s">
        <v>1806</v>
      </c>
      <c r="N161" s="406">
        <v>43473</v>
      </c>
      <c r="O161" s="406">
        <v>43481</v>
      </c>
      <c r="P161" s="405" t="s">
        <v>1836</v>
      </c>
    </row>
    <row r="162" spans="1:16" ht="24.75" customHeight="1">
      <c r="A162" s="366" t="s">
        <v>2251</v>
      </c>
      <c r="B162" s="366"/>
      <c r="C162" s="366"/>
      <c r="D162" s="366"/>
      <c r="E162" s="428" t="s">
        <v>2250</v>
      </c>
      <c r="F162" s="366">
        <f>SUM(K164:K219)</f>
        <v>289227.7</v>
      </c>
      <c r="G162" s="366"/>
      <c r="H162" s="366"/>
      <c r="I162" s="366"/>
      <c r="J162" s="366"/>
      <c r="K162" s="366"/>
    </row>
    <row r="163" spans="1:16" ht="18" customHeight="1">
      <c r="A163" s="400" t="s">
        <v>1781</v>
      </c>
      <c r="B163" s="400" t="s">
        <v>1782</v>
      </c>
      <c r="C163" s="400" t="s">
        <v>1783</v>
      </c>
      <c r="D163" s="401" t="s">
        <v>1784</v>
      </c>
      <c r="E163" s="400" t="s">
        <v>1785</v>
      </c>
      <c r="F163" s="400" t="s">
        <v>1786</v>
      </c>
      <c r="G163" s="400" t="s">
        <v>1787</v>
      </c>
      <c r="H163" s="400" t="s">
        <v>673</v>
      </c>
      <c r="I163" s="400" t="s">
        <v>19</v>
      </c>
      <c r="J163" s="402" t="s">
        <v>1788</v>
      </c>
      <c r="K163" s="402" t="s">
        <v>1789</v>
      </c>
      <c r="L163" s="400" t="s">
        <v>1790</v>
      </c>
      <c r="M163" s="400" t="s">
        <v>1791</v>
      </c>
      <c r="N163" s="403" t="s">
        <v>1792</v>
      </c>
      <c r="O163" s="403" t="s">
        <v>1793</v>
      </c>
      <c r="P163" s="403" t="s">
        <v>1794</v>
      </c>
    </row>
    <row r="164" spans="1:16" ht="18" customHeight="1">
      <c r="A164" s="404" t="s">
        <v>2100</v>
      </c>
      <c r="B164" s="404" t="s">
        <v>1823</v>
      </c>
      <c r="C164" s="405" t="s">
        <v>1837</v>
      </c>
      <c r="D164" s="406">
        <v>43510</v>
      </c>
      <c r="E164" s="407" t="s">
        <v>2101</v>
      </c>
      <c r="F164" s="405" t="s">
        <v>2102</v>
      </c>
      <c r="G164" s="405" t="s">
        <v>2103</v>
      </c>
      <c r="H164" s="404" t="s">
        <v>1813</v>
      </c>
      <c r="I164" s="404" t="s">
        <v>1867</v>
      </c>
      <c r="J164" s="408">
        <v>4</v>
      </c>
      <c r="K164" s="408">
        <v>2640</v>
      </c>
      <c r="L164" s="404" t="s">
        <v>1814</v>
      </c>
      <c r="M164" s="404" t="s">
        <v>1806</v>
      </c>
      <c r="N164" s="406">
        <v>43524</v>
      </c>
      <c r="O164" s="406">
        <v>43521</v>
      </c>
      <c r="P164" s="405" t="s">
        <v>1836</v>
      </c>
    </row>
    <row r="165" spans="1:16" ht="18" customHeight="1">
      <c r="A165" s="404" t="s">
        <v>2100</v>
      </c>
      <c r="B165" s="404" t="s">
        <v>1823</v>
      </c>
      <c r="C165" s="405" t="s">
        <v>1837</v>
      </c>
      <c r="D165" s="406">
        <v>43510</v>
      </c>
      <c r="E165" s="407" t="s">
        <v>2104</v>
      </c>
      <c r="F165" s="405" t="s">
        <v>2105</v>
      </c>
      <c r="G165" s="405"/>
      <c r="H165" s="404" t="s">
        <v>1804</v>
      </c>
      <c r="I165" s="404" t="s">
        <v>1905</v>
      </c>
      <c r="J165" s="408">
        <v>10</v>
      </c>
      <c r="K165" s="408">
        <v>41000</v>
      </c>
      <c r="L165" s="404" t="s">
        <v>2106</v>
      </c>
      <c r="M165" s="404" t="s">
        <v>1806</v>
      </c>
      <c r="N165" s="406">
        <v>43544</v>
      </c>
      <c r="O165" s="406">
        <v>43544</v>
      </c>
      <c r="P165" s="405" t="s">
        <v>1836</v>
      </c>
    </row>
    <row r="166" spans="1:16" ht="18" customHeight="1">
      <c r="A166" s="404" t="s">
        <v>2100</v>
      </c>
      <c r="B166" s="404" t="s">
        <v>1798</v>
      </c>
      <c r="C166" s="405" t="s">
        <v>1798</v>
      </c>
      <c r="D166" s="406">
        <v>43510</v>
      </c>
      <c r="E166" s="407" t="s">
        <v>2107</v>
      </c>
      <c r="F166" s="405" t="s">
        <v>2108</v>
      </c>
      <c r="G166" s="405" t="s">
        <v>2109</v>
      </c>
      <c r="H166" s="404" t="s">
        <v>1804</v>
      </c>
      <c r="I166" s="404" t="s">
        <v>1857</v>
      </c>
      <c r="J166" s="408">
        <v>7</v>
      </c>
      <c r="K166" s="408">
        <v>1969</v>
      </c>
      <c r="L166" s="404" t="s">
        <v>2060</v>
      </c>
      <c r="M166" s="404" t="s">
        <v>1806</v>
      </c>
      <c r="N166" s="425" t="s">
        <v>2110</v>
      </c>
      <c r="O166" s="406">
        <v>43518</v>
      </c>
      <c r="P166" s="405" t="s">
        <v>1798</v>
      </c>
    </row>
    <row r="167" spans="1:16" ht="18" customHeight="1">
      <c r="A167" s="404" t="s">
        <v>2100</v>
      </c>
      <c r="B167" s="404" t="s">
        <v>1823</v>
      </c>
      <c r="C167" s="405" t="s">
        <v>1798</v>
      </c>
      <c r="D167" s="406">
        <v>43510</v>
      </c>
      <c r="E167" s="407" t="s">
        <v>2111</v>
      </c>
      <c r="F167" s="405" t="s">
        <v>2112</v>
      </c>
      <c r="G167" s="405" t="s">
        <v>2113</v>
      </c>
      <c r="H167" s="404" t="s">
        <v>1804</v>
      </c>
      <c r="I167" s="404" t="s">
        <v>2004</v>
      </c>
      <c r="J167" s="408">
        <v>3</v>
      </c>
      <c r="K167" s="408">
        <v>905</v>
      </c>
      <c r="L167" s="404" t="s">
        <v>2114</v>
      </c>
      <c r="M167" s="404" t="s">
        <v>1806</v>
      </c>
      <c r="N167" s="406" t="s">
        <v>2115</v>
      </c>
      <c r="O167" s="406">
        <v>43517</v>
      </c>
      <c r="P167" s="405" t="s">
        <v>1798</v>
      </c>
    </row>
    <row r="168" spans="1:16" ht="18" customHeight="1">
      <c r="A168" s="387" t="s">
        <v>2100</v>
      </c>
      <c r="B168" s="387" t="s">
        <v>1798</v>
      </c>
      <c r="C168" s="417" t="s">
        <v>1798</v>
      </c>
      <c r="D168" s="418">
        <v>43510</v>
      </c>
      <c r="E168" s="419" t="s">
        <v>2116</v>
      </c>
      <c r="F168" s="417" t="s">
        <v>2117</v>
      </c>
      <c r="G168" s="417" t="s">
        <v>2118</v>
      </c>
      <c r="H168" s="387" t="s">
        <v>1804</v>
      </c>
      <c r="I168" s="387" t="s">
        <v>2119</v>
      </c>
      <c r="J168" s="415">
        <v>29</v>
      </c>
      <c r="K168" s="415">
        <v>46000</v>
      </c>
      <c r="L168" s="387" t="s">
        <v>2120</v>
      </c>
      <c r="M168" s="387" t="s">
        <v>1806</v>
      </c>
      <c r="N168" s="418">
        <v>43529</v>
      </c>
      <c r="O168" s="418">
        <v>43518</v>
      </c>
      <c r="P168" s="417" t="s">
        <v>1798</v>
      </c>
    </row>
    <row r="169" spans="1:16" ht="18" customHeight="1">
      <c r="A169" s="404" t="s">
        <v>2100</v>
      </c>
      <c r="B169" s="404" t="s">
        <v>1798</v>
      </c>
      <c r="C169" s="405" t="s">
        <v>1798</v>
      </c>
      <c r="D169" s="406">
        <v>43510</v>
      </c>
      <c r="E169" s="407" t="s">
        <v>2121</v>
      </c>
      <c r="F169" s="405" t="s">
        <v>2117</v>
      </c>
      <c r="G169" s="405" t="s">
        <v>2118</v>
      </c>
      <c r="H169" s="404" t="s">
        <v>1804</v>
      </c>
      <c r="I169" s="404" t="s">
        <v>2122</v>
      </c>
      <c r="J169" s="408">
        <v>13</v>
      </c>
      <c r="K169" s="408">
        <v>3077</v>
      </c>
      <c r="L169" s="404" t="s">
        <v>2123</v>
      </c>
      <c r="M169" s="404" t="s">
        <v>1806</v>
      </c>
      <c r="N169" s="406">
        <v>43529</v>
      </c>
      <c r="O169" s="406">
        <v>43515</v>
      </c>
      <c r="P169" s="405" t="s">
        <v>1798</v>
      </c>
    </row>
    <row r="170" spans="1:16" ht="18" customHeight="1">
      <c r="A170" s="404" t="s">
        <v>2100</v>
      </c>
      <c r="B170" s="404" t="s">
        <v>1798</v>
      </c>
      <c r="C170" s="405" t="s">
        <v>1798</v>
      </c>
      <c r="D170" s="406">
        <v>43510</v>
      </c>
      <c r="E170" s="407" t="s">
        <v>2124</v>
      </c>
      <c r="F170" s="405" t="s">
        <v>2125</v>
      </c>
      <c r="G170" s="405" t="s">
        <v>2126</v>
      </c>
      <c r="H170" s="404" t="s">
        <v>1804</v>
      </c>
      <c r="I170" s="404" t="s">
        <v>1847</v>
      </c>
      <c r="J170" s="408">
        <v>1</v>
      </c>
      <c r="K170" s="408">
        <v>3900</v>
      </c>
      <c r="L170" s="404" t="s">
        <v>1848</v>
      </c>
      <c r="M170" s="404" t="s">
        <v>1806</v>
      </c>
      <c r="N170" s="406">
        <v>43532</v>
      </c>
      <c r="O170" s="406">
        <v>43526</v>
      </c>
      <c r="P170" s="405" t="s">
        <v>1798</v>
      </c>
    </row>
    <row r="171" spans="1:16" ht="18" customHeight="1">
      <c r="A171" s="404" t="s">
        <v>2100</v>
      </c>
      <c r="B171" s="404" t="s">
        <v>1823</v>
      </c>
      <c r="C171" s="405" t="s">
        <v>1798</v>
      </c>
      <c r="D171" s="406">
        <v>43510</v>
      </c>
      <c r="E171" s="407" t="s">
        <v>2127</v>
      </c>
      <c r="F171" s="405" t="s">
        <v>2128</v>
      </c>
      <c r="G171" s="405" t="s">
        <v>2003</v>
      </c>
      <c r="H171" s="404" t="s">
        <v>1804</v>
      </c>
      <c r="I171" s="404" t="s">
        <v>2004</v>
      </c>
      <c r="J171" s="408">
        <v>6</v>
      </c>
      <c r="K171" s="408">
        <v>1542</v>
      </c>
      <c r="L171" s="404" t="s">
        <v>1947</v>
      </c>
      <c r="M171" s="404" t="s">
        <v>1806</v>
      </c>
      <c r="N171" s="406">
        <v>43528</v>
      </c>
      <c r="O171" s="406">
        <v>43517</v>
      </c>
      <c r="P171" s="405" t="s">
        <v>1798</v>
      </c>
    </row>
    <row r="172" spans="1:16" ht="18" customHeight="1">
      <c r="A172" s="404" t="s">
        <v>2100</v>
      </c>
      <c r="B172" s="404" t="s">
        <v>1798</v>
      </c>
      <c r="C172" s="405" t="s">
        <v>1798</v>
      </c>
      <c r="D172" s="406">
        <v>43510</v>
      </c>
      <c r="E172" s="407" t="s">
        <v>2129</v>
      </c>
      <c r="F172" s="405" t="s">
        <v>2130</v>
      </c>
      <c r="G172" s="405" t="s">
        <v>1861</v>
      </c>
      <c r="H172" s="404" t="s">
        <v>1804</v>
      </c>
      <c r="I172" s="404" t="s">
        <v>2131</v>
      </c>
      <c r="J172" s="408">
        <v>50</v>
      </c>
      <c r="K172" s="408">
        <v>625</v>
      </c>
      <c r="L172" s="404" t="s">
        <v>1863</v>
      </c>
      <c r="M172" s="404" t="s">
        <v>1806</v>
      </c>
      <c r="N172" s="406">
        <v>43521</v>
      </c>
      <c r="O172" s="406">
        <v>43513</v>
      </c>
      <c r="P172" s="405" t="s">
        <v>1798</v>
      </c>
    </row>
    <row r="173" spans="1:16" ht="18" customHeight="1">
      <c r="A173" s="404" t="s">
        <v>2100</v>
      </c>
      <c r="B173" s="404" t="s">
        <v>1823</v>
      </c>
      <c r="C173" s="405" t="s">
        <v>1798</v>
      </c>
      <c r="D173" s="406">
        <v>43511</v>
      </c>
      <c r="E173" s="407" t="s">
        <v>2132</v>
      </c>
      <c r="F173" s="405" t="s">
        <v>2133</v>
      </c>
      <c r="G173" s="405" t="s">
        <v>2134</v>
      </c>
      <c r="H173" s="404" t="s">
        <v>1804</v>
      </c>
      <c r="I173" s="404" t="s">
        <v>2004</v>
      </c>
      <c r="J173" s="408">
        <v>4</v>
      </c>
      <c r="K173" s="408">
        <v>864</v>
      </c>
      <c r="L173" s="404" t="s">
        <v>2135</v>
      </c>
      <c r="M173" s="404" t="s">
        <v>1806</v>
      </c>
      <c r="N173" s="406">
        <v>43517</v>
      </c>
      <c r="O173" s="406">
        <v>43517</v>
      </c>
      <c r="P173" s="405" t="s">
        <v>1798</v>
      </c>
    </row>
    <row r="174" spans="1:16" ht="18" customHeight="1">
      <c r="A174" s="404" t="s">
        <v>2100</v>
      </c>
      <c r="B174" s="404" t="s">
        <v>1798</v>
      </c>
      <c r="C174" s="405" t="s">
        <v>1798</v>
      </c>
      <c r="D174" s="406">
        <v>43511</v>
      </c>
      <c r="E174" s="407" t="s">
        <v>2136</v>
      </c>
      <c r="F174" s="405" t="s">
        <v>2137</v>
      </c>
      <c r="G174" s="405" t="s">
        <v>2014</v>
      </c>
      <c r="H174" s="404" t="s">
        <v>1804</v>
      </c>
      <c r="I174" s="404" t="s">
        <v>1857</v>
      </c>
      <c r="J174" s="408">
        <v>1</v>
      </c>
      <c r="K174" s="408">
        <v>283</v>
      </c>
      <c r="L174" s="404" t="s">
        <v>1835</v>
      </c>
      <c r="M174" s="404" t="s">
        <v>1806</v>
      </c>
      <c r="N174" s="406">
        <v>43525</v>
      </c>
      <c r="O174" s="406">
        <v>43518</v>
      </c>
      <c r="P174" s="405" t="s">
        <v>1798</v>
      </c>
    </row>
    <row r="175" spans="1:16" ht="18" customHeight="1">
      <c r="A175" s="404" t="s">
        <v>2100</v>
      </c>
      <c r="B175" s="404" t="s">
        <v>1798</v>
      </c>
      <c r="C175" s="405" t="s">
        <v>1798</v>
      </c>
      <c r="D175" s="406">
        <v>43511</v>
      </c>
      <c r="E175" s="407" t="s">
        <v>2138</v>
      </c>
      <c r="F175" s="405" t="s">
        <v>2137</v>
      </c>
      <c r="G175" s="405" t="s">
        <v>2014</v>
      </c>
      <c r="H175" s="404" t="s">
        <v>1801</v>
      </c>
      <c r="I175" s="404" t="s">
        <v>1958</v>
      </c>
      <c r="J175" s="408">
        <v>50</v>
      </c>
      <c r="K175" s="408">
        <v>21400</v>
      </c>
      <c r="L175" s="404" t="s">
        <v>1896</v>
      </c>
      <c r="M175" s="404" t="s">
        <v>1806</v>
      </c>
      <c r="N175" s="406">
        <v>43525</v>
      </c>
      <c r="O175" s="406">
        <v>43516</v>
      </c>
      <c r="P175" s="405" t="s">
        <v>1836</v>
      </c>
    </row>
    <row r="176" spans="1:16" ht="18" customHeight="1">
      <c r="A176" s="404" t="s">
        <v>2100</v>
      </c>
      <c r="B176" s="404" t="s">
        <v>1823</v>
      </c>
      <c r="C176" s="405" t="s">
        <v>1837</v>
      </c>
      <c r="D176" s="406">
        <v>43511</v>
      </c>
      <c r="E176" s="407" t="s">
        <v>2139</v>
      </c>
      <c r="F176" s="405" t="s">
        <v>2140</v>
      </c>
      <c r="G176" s="405" t="s">
        <v>2014</v>
      </c>
      <c r="H176" s="404" t="s">
        <v>1801</v>
      </c>
      <c r="I176" s="404" t="s">
        <v>1958</v>
      </c>
      <c r="J176" s="408">
        <v>6</v>
      </c>
      <c r="K176" s="408">
        <v>2280</v>
      </c>
      <c r="L176" s="404" t="s">
        <v>1896</v>
      </c>
      <c r="M176" s="404" t="s">
        <v>1806</v>
      </c>
      <c r="N176" s="406">
        <v>43516</v>
      </c>
      <c r="O176" s="406">
        <v>43513</v>
      </c>
      <c r="P176" s="405" t="s">
        <v>1836</v>
      </c>
    </row>
    <row r="177" spans="1:16" ht="18" customHeight="1">
      <c r="A177" s="387" t="s">
        <v>2100</v>
      </c>
      <c r="B177" s="387" t="s">
        <v>1798</v>
      </c>
      <c r="C177" s="417" t="s">
        <v>1798</v>
      </c>
      <c r="D177" s="418">
        <v>43511</v>
      </c>
      <c r="E177" s="419" t="s">
        <v>2141</v>
      </c>
      <c r="F177" s="417" t="s">
        <v>2142</v>
      </c>
      <c r="G177" s="417" t="s">
        <v>2143</v>
      </c>
      <c r="H177" s="387" t="s">
        <v>1804</v>
      </c>
      <c r="I177" s="387" t="s">
        <v>1857</v>
      </c>
      <c r="J177" s="408">
        <v>4</v>
      </c>
      <c r="K177" s="415">
        <v>1562</v>
      </c>
      <c r="L177" s="387" t="s">
        <v>2144</v>
      </c>
      <c r="M177" s="387" t="s">
        <v>1806</v>
      </c>
      <c r="N177" s="418" t="s">
        <v>2145</v>
      </c>
      <c r="O177" s="418">
        <v>43524</v>
      </c>
      <c r="P177" s="417" t="s">
        <v>1798</v>
      </c>
    </row>
    <row r="178" spans="1:16" ht="18" customHeight="1">
      <c r="A178" s="387" t="s">
        <v>2100</v>
      </c>
      <c r="B178" s="387" t="s">
        <v>1798</v>
      </c>
      <c r="C178" s="417" t="s">
        <v>1798</v>
      </c>
      <c r="D178" s="418">
        <v>43511</v>
      </c>
      <c r="E178" s="419" t="s">
        <v>2146</v>
      </c>
      <c r="F178" s="417" t="s">
        <v>2142</v>
      </c>
      <c r="G178" s="417" t="s">
        <v>1929</v>
      </c>
      <c r="H178" s="387" t="s">
        <v>1804</v>
      </c>
      <c r="I178" s="387" t="s">
        <v>1932</v>
      </c>
      <c r="J178" s="415">
        <v>2</v>
      </c>
      <c r="K178" s="415">
        <v>1128</v>
      </c>
      <c r="L178" s="387" t="s">
        <v>2147</v>
      </c>
      <c r="M178" s="387" t="s">
        <v>1806</v>
      </c>
      <c r="N178" s="418">
        <v>43535</v>
      </c>
      <c r="O178" s="418">
        <v>43526</v>
      </c>
      <c r="P178" s="417" t="s">
        <v>1798</v>
      </c>
    </row>
    <row r="179" spans="1:16" ht="18" customHeight="1">
      <c r="A179" s="387" t="s">
        <v>2100</v>
      </c>
      <c r="B179" s="387" t="s">
        <v>1798</v>
      </c>
      <c r="C179" s="417" t="s">
        <v>1798</v>
      </c>
      <c r="D179" s="418">
        <v>43511</v>
      </c>
      <c r="E179" s="419" t="s">
        <v>2148</v>
      </c>
      <c r="F179" s="417" t="s">
        <v>2142</v>
      </c>
      <c r="G179" s="417" t="s">
        <v>1929</v>
      </c>
      <c r="H179" s="387" t="s">
        <v>1804</v>
      </c>
      <c r="I179" s="387" t="s">
        <v>1862</v>
      </c>
      <c r="J179" s="408">
        <v>14</v>
      </c>
      <c r="K179" s="415">
        <v>864.6</v>
      </c>
      <c r="L179" s="387" t="s">
        <v>1874</v>
      </c>
      <c r="M179" s="387" t="s">
        <v>1806</v>
      </c>
      <c r="N179" s="418">
        <v>43521</v>
      </c>
      <c r="O179" s="418">
        <v>43521</v>
      </c>
      <c r="P179" s="417" t="s">
        <v>1798</v>
      </c>
    </row>
    <row r="180" spans="1:16" ht="18" customHeight="1">
      <c r="A180" s="387" t="s">
        <v>2100</v>
      </c>
      <c r="B180" s="387" t="s">
        <v>1798</v>
      </c>
      <c r="C180" s="417" t="s">
        <v>1798</v>
      </c>
      <c r="D180" s="418">
        <v>43518</v>
      </c>
      <c r="E180" s="419" t="s">
        <v>2149</v>
      </c>
      <c r="F180" s="417" t="s">
        <v>2150</v>
      </c>
      <c r="G180" s="417" t="s">
        <v>2151</v>
      </c>
      <c r="H180" s="387" t="s">
        <v>1804</v>
      </c>
      <c r="I180" s="387" t="s">
        <v>2152</v>
      </c>
      <c r="J180" s="415">
        <v>1</v>
      </c>
      <c r="K180" s="415">
        <v>1650</v>
      </c>
      <c r="L180" s="387" t="s">
        <v>1947</v>
      </c>
      <c r="M180" s="387" t="s">
        <v>1806</v>
      </c>
      <c r="N180" s="418">
        <v>43549</v>
      </c>
      <c r="O180" s="418">
        <v>43546</v>
      </c>
      <c r="P180" s="417" t="s">
        <v>1798</v>
      </c>
    </row>
    <row r="181" spans="1:16" ht="18" customHeight="1">
      <c r="A181" s="404" t="s">
        <v>2100</v>
      </c>
      <c r="B181" s="404" t="s">
        <v>1798</v>
      </c>
      <c r="C181" s="405" t="s">
        <v>1798</v>
      </c>
      <c r="D181" s="406">
        <v>43514</v>
      </c>
      <c r="E181" s="407" t="s">
        <v>2153</v>
      </c>
      <c r="F181" s="405" t="s">
        <v>2154</v>
      </c>
      <c r="G181" s="405" t="s">
        <v>1846</v>
      </c>
      <c r="H181" s="404" t="s">
        <v>1804</v>
      </c>
      <c r="I181" s="404" t="s">
        <v>1847</v>
      </c>
      <c r="J181" s="408">
        <v>2</v>
      </c>
      <c r="K181" s="408">
        <v>7800</v>
      </c>
      <c r="L181" s="404" t="s">
        <v>1848</v>
      </c>
      <c r="M181" s="404" t="s">
        <v>1806</v>
      </c>
      <c r="N181" s="406">
        <v>43526</v>
      </c>
      <c r="O181" s="406">
        <v>43518</v>
      </c>
      <c r="P181" s="405" t="s">
        <v>1798</v>
      </c>
    </row>
    <row r="182" spans="1:16" ht="18" customHeight="1">
      <c r="A182" s="387" t="s">
        <v>2100</v>
      </c>
      <c r="B182" s="387" t="s">
        <v>1798</v>
      </c>
      <c r="C182" s="417" t="s">
        <v>1798</v>
      </c>
      <c r="D182" s="418">
        <v>43515</v>
      </c>
      <c r="E182" s="419" t="s">
        <v>2155</v>
      </c>
      <c r="F182" s="417" t="s">
        <v>2156</v>
      </c>
      <c r="G182" s="417" t="s">
        <v>2157</v>
      </c>
      <c r="H182" s="387" t="s">
        <v>1804</v>
      </c>
      <c r="I182" s="387" t="s">
        <v>1857</v>
      </c>
      <c r="J182" s="415">
        <v>25</v>
      </c>
      <c r="K182" s="415">
        <v>5510</v>
      </c>
      <c r="L182" s="387" t="s">
        <v>1805</v>
      </c>
      <c r="M182" s="387" t="s">
        <v>1806</v>
      </c>
      <c r="N182" s="426" t="s">
        <v>2158</v>
      </c>
      <c r="O182" s="418">
        <v>43517</v>
      </c>
      <c r="P182" s="417" t="s">
        <v>1798</v>
      </c>
    </row>
    <row r="183" spans="1:16" ht="18" customHeight="1">
      <c r="A183" s="409" t="s">
        <v>2100</v>
      </c>
      <c r="B183" s="409" t="s">
        <v>1823</v>
      </c>
      <c r="C183" s="410" t="s">
        <v>1972</v>
      </c>
      <c r="D183" s="411">
        <v>43515</v>
      </c>
      <c r="E183" s="412" t="s">
        <v>2159</v>
      </c>
      <c r="F183" s="410" t="s">
        <v>2160</v>
      </c>
      <c r="G183" s="410"/>
      <c r="H183" s="409" t="s">
        <v>1813</v>
      </c>
      <c r="I183" s="409" t="s">
        <v>2161</v>
      </c>
      <c r="J183" s="413" t="s">
        <v>2162</v>
      </c>
      <c r="K183" s="414"/>
      <c r="L183" s="409"/>
      <c r="M183" s="409" t="s">
        <v>1806</v>
      </c>
      <c r="N183" s="411"/>
      <c r="O183" s="411"/>
      <c r="P183" s="410"/>
    </row>
    <row r="184" spans="1:16" ht="18" customHeight="1">
      <c r="A184" s="404" t="s">
        <v>2100</v>
      </c>
      <c r="B184" s="404" t="s">
        <v>1798</v>
      </c>
      <c r="C184" s="405" t="s">
        <v>1798</v>
      </c>
      <c r="D184" s="406">
        <v>43515</v>
      </c>
      <c r="E184" s="407" t="s">
        <v>2163</v>
      </c>
      <c r="F184" s="405" t="s">
        <v>2164</v>
      </c>
      <c r="G184" s="405" t="s">
        <v>2165</v>
      </c>
      <c r="H184" s="404" t="s">
        <v>1804</v>
      </c>
      <c r="I184" s="404" t="s">
        <v>1862</v>
      </c>
      <c r="J184" s="408">
        <v>595</v>
      </c>
      <c r="K184" s="408">
        <v>37855.1</v>
      </c>
      <c r="L184" s="404" t="s">
        <v>1874</v>
      </c>
      <c r="M184" s="404" t="s">
        <v>1806</v>
      </c>
      <c r="N184" s="406" t="s">
        <v>2166</v>
      </c>
      <c r="O184" s="406">
        <v>43522</v>
      </c>
      <c r="P184" s="405" t="s">
        <v>1798</v>
      </c>
    </row>
    <row r="185" spans="1:16" ht="18" customHeight="1">
      <c r="A185" s="387" t="s">
        <v>2100</v>
      </c>
      <c r="B185" s="387" t="s">
        <v>1823</v>
      </c>
      <c r="C185" s="417" t="s">
        <v>1837</v>
      </c>
      <c r="D185" s="418">
        <v>43515</v>
      </c>
      <c r="E185" s="419" t="s">
        <v>2167</v>
      </c>
      <c r="F185" s="405" t="s">
        <v>2168</v>
      </c>
      <c r="G185" s="417" t="s">
        <v>2169</v>
      </c>
      <c r="H185" s="387" t="s">
        <v>1817</v>
      </c>
      <c r="I185" s="387" t="s">
        <v>1821</v>
      </c>
      <c r="J185" s="415">
        <v>1</v>
      </c>
      <c r="K185" s="415">
        <v>1170</v>
      </c>
      <c r="L185" s="387" t="s">
        <v>1817</v>
      </c>
      <c r="M185" s="387" t="s">
        <v>1806</v>
      </c>
      <c r="N185" s="418">
        <v>43525</v>
      </c>
      <c r="O185" s="418">
        <v>43523</v>
      </c>
      <c r="P185" s="417" t="s">
        <v>1836</v>
      </c>
    </row>
    <row r="186" spans="1:16" ht="18" customHeight="1">
      <c r="A186" s="404" t="s">
        <v>2100</v>
      </c>
      <c r="B186" s="404" t="s">
        <v>1798</v>
      </c>
      <c r="C186" s="405" t="s">
        <v>1798</v>
      </c>
      <c r="D186" s="406">
        <v>43515</v>
      </c>
      <c r="E186" s="407" t="s">
        <v>2170</v>
      </c>
      <c r="F186" s="405" t="s">
        <v>2069</v>
      </c>
      <c r="G186" s="417" t="s">
        <v>2070</v>
      </c>
      <c r="H186" s="404" t="s">
        <v>1804</v>
      </c>
      <c r="I186" s="404" t="s">
        <v>1862</v>
      </c>
      <c r="J186" s="408">
        <v>32</v>
      </c>
      <c r="K186" s="408">
        <v>1486.4</v>
      </c>
      <c r="L186" s="404" t="s">
        <v>1874</v>
      </c>
      <c r="M186" s="404" t="s">
        <v>1806</v>
      </c>
      <c r="N186" s="406">
        <v>43539</v>
      </c>
      <c r="O186" s="406">
        <v>43518</v>
      </c>
      <c r="P186" s="405" t="s">
        <v>1798</v>
      </c>
    </row>
    <row r="187" spans="1:16" ht="18" customHeight="1">
      <c r="A187" s="404" t="s">
        <v>2100</v>
      </c>
      <c r="B187" s="404" t="s">
        <v>1798</v>
      </c>
      <c r="C187" s="405" t="s">
        <v>1798</v>
      </c>
      <c r="D187" s="406">
        <v>43516</v>
      </c>
      <c r="E187" s="407" t="s">
        <v>2171</v>
      </c>
      <c r="F187" s="405" t="s">
        <v>2117</v>
      </c>
      <c r="G187" s="417" t="s">
        <v>2134</v>
      </c>
      <c r="H187" s="404" t="s">
        <v>1804</v>
      </c>
      <c r="I187" s="404" t="s">
        <v>1912</v>
      </c>
      <c r="J187" s="408">
        <v>2</v>
      </c>
      <c r="K187" s="408">
        <v>186</v>
      </c>
      <c r="L187" s="404" t="s">
        <v>2067</v>
      </c>
      <c r="M187" s="404" t="s">
        <v>1806</v>
      </c>
      <c r="N187" s="406">
        <v>43538</v>
      </c>
      <c r="O187" s="406">
        <v>43519</v>
      </c>
      <c r="P187" s="405" t="s">
        <v>1798</v>
      </c>
    </row>
    <row r="188" spans="1:16" ht="18" customHeight="1">
      <c r="A188" s="404" t="s">
        <v>2100</v>
      </c>
      <c r="B188" s="404" t="s">
        <v>1823</v>
      </c>
      <c r="C188" s="405" t="s">
        <v>1798</v>
      </c>
      <c r="D188" s="406">
        <v>43516</v>
      </c>
      <c r="E188" s="407" t="s">
        <v>2172</v>
      </c>
      <c r="F188" s="405" t="s">
        <v>2173</v>
      </c>
      <c r="G188" s="417" t="s">
        <v>2134</v>
      </c>
      <c r="H188" s="404" t="s">
        <v>1804</v>
      </c>
      <c r="I188" s="404" t="s">
        <v>2004</v>
      </c>
      <c r="J188" s="408">
        <v>9</v>
      </c>
      <c r="K188" s="408">
        <v>3226</v>
      </c>
      <c r="L188" s="404" t="s">
        <v>2174</v>
      </c>
      <c r="M188" s="404" t="s">
        <v>1806</v>
      </c>
      <c r="N188" s="406">
        <v>43522</v>
      </c>
      <c r="O188" s="406">
        <v>43519</v>
      </c>
      <c r="P188" s="405" t="s">
        <v>1798</v>
      </c>
    </row>
    <row r="189" spans="1:16" ht="18" customHeight="1">
      <c r="A189" s="404" t="s">
        <v>2100</v>
      </c>
      <c r="B189" s="404" t="s">
        <v>1798</v>
      </c>
      <c r="C189" s="405" t="s">
        <v>1798</v>
      </c>
      <c r="D189" s="406">
        <v>43516</v>
      </c>
      <c r="E189" s="407" t="s">
        <v>2175</v>
      </c>
      <c r="F189" s="405" t="s">
        <v>2176</v>
      </c>
      <c r="G189" s="417" t="s">
        <v>2177</v>
      </c>
      <c r="H189" s="404" t="s">
        <v>1813</v>
      </c>
      <c r="I189" s="404" t="s">
        <v>1867</v>
      </c>
      <c r="J189" s="408">
        <v>2</v>
      </c>
      <c r="K189" s="408">
        <v>950</v>
      </c>
      <c r="L189" s="404" t="s">
        <v>1814</v>
      </c>
      <c r="M189" s="404" t="s">
        <v>1806</v>
      </c>
      <c r="N189" s="406">
        <v>43523</v>
      </c>
      <c r="O189" s="406">
        <v>43519</v>
      </c>
      <c r="P189" s="405" t="s">
        <v>1798</v>
      </c>
    </row>
    <row r="190" spans="1:16" ht="18" customHeight="1">
      <c r="A190" s="404" t="s">
        <v>2100</v>
      </c>
      <c r="B190" s="404" t="s">
        <v>1823</v>
      </c>
      <c r="C190" s="405" t="s">
        <v>1798</v>
      </c>
      <c r="D190" s="406">
        <v>43517</v>
      </c>
      <c r="E190" s="407" t="s">
        <v>2178</v>
      </c>
      <c r="F190" s="405" t="s">
        <v>2179</v>
      </c>
      <c r="G190" s="417" t="s">
        <v>2003</v>
      </c>
      <c r="H190" s="404" t="s">
        <v>1804</v>
      </c>
      <c r="I190" s="404" t="s">
        <v>2004</v>
      </c>
      <c r="J190" s="408">
        <v>2</v>
      </c>
      <c r="K190" s="408">
        <v>3142</v>
      </c>
      <c r="L190" s="404" t="s">
        <v>1910</v>
      </c>
      <c r="M190" s="404" t="s">
        <v>1806</v>
      </c>
      <c r="N190" s="406">
        <v>43533</v>
      </c>
      <c r="O190" s="406">
        <v>43519</v>
      </c>
      <c r="P190" s="405" t="s">
        <v>1798</v>
      </c>
    </row>
    <row r="191" spans="1:16" ht="18" customHeight="1">
      <c r="A191" s="404" t="s">
        <v>2100</v>
      </c>
      <c r="B191" s="404" t="s">
        <v>1798</v>
      </c>
      <c r="C191" s="405" t="s">
        <v>1798</v>
      </c>
      <c r="D191" s="406">
        <v>43517</v>
      </c>
      <c r="E191" s="407" t="s">
        <v>2180</v>
      </c>
      <c r="F191" s="405" t="s">
        <v>2181</v>
      </c>
      <c r="G191" s="417" t="s">
        <v>1938</v>
      </c>
      <c r="H191" s="404" t="s">
        <v>1804</v>
      </c>
      <c r="I191" s="404" t="s">
        <v>1963</v>
      </c>
      <c r="J191" s="408">
        <v>6</v>
      </c>
      <c r="K191" s="408">
        <v>10851</v>
      </c>
      <c r="L191" s="404" t="s">
        <v>1947</v>
      </c>
      <c r="M191" s="404" t="s">
        <v>1806</v>
      </c>
      <c r="N191" s="406">
        <v>43544</v>
      </c>
      <c r="O191" s="406">
        <v>43523</v>
      </c>
      <c r="P191" s="405" t="s">
        <v>1798</v>
      </c>
    </row>
    <row r="192" spans="1:16" ht="18" customHeight="1">
      <c r="A192" s="404" t="s">
        <v>2100</v>
      </c>
      <c r="B192" s="404" t="s">
        <v>1798</v>
      </c>
      <c r="C192" s="405" t="s">
        <v>1798</v>
      </c>
      <c r="D192" s="406">
        <v>43517</v>
      </c>
      <c r="E192" s="407" t="s">
        <v>2182</v>
      </c>
      <c r="F192" s="405" t="s">
        <v>2183</v>
      </c>
      <c r="G192" s="417" t="s">
        <v>2184</v>
      </c>
      <c r="H192" s="404" t="s">
        <v>1804</v>
      </c>
      <c r="I192" s="404" t="s">
        <v>1857</v>
      </c>
      <c r="J192" s="408">
        <v>1</v>
      </c>
      <c r="K192" s="408">
        <v>140</v>
      </c>
      <c r="L192" s="404" t="s">
        <v>1835</v>
      </c>
      <c r="M192" s="404" t="s">
        <v>1806</v>
      </c>
      <c r="N192" s="406">
        <v>43542</v>
      </c>
      <c r="O192" s="406">
        <v>43524</v>
      </c>
      <c r="P192" s="405" t="s">
        <v>1798</v>
      </c>
    </row>
    <row r="193" spans="1:16" ht="18" customHeight="1">
      <c r="A193" s="404" t="s">
        <v>2100</v>
      </c>
      <c r="B193" s="404" t="s">
        <v>1798</v>
      </c>
      <c r="C193" s="405" t="s">
        <v>1798</v>
      </c>
      <c r="D193" s="406">
        <v>43517</v>
      </c>
      <c r="E193" s="407" t="s">
        <v>2185</v>
      </c>
      <c r="F193" s="405" t="s">
        <v>2186</v>
      </c>
      <c r="G193" s="417" t="s">
        <v>2134</v>
      </c>
      <c r="H193" s="404" t="s">
        <v>1804</v>
      </c>
      <c r="I193" s="404" t="s">
        <v>1862</v>
      </c>
      <c r="J193" s="408">
        <v>15</v>
      </c>
      <c r="K193" s="408">
        <v>756</v>
      </c>
      <c r="L193" s="404" t="s">
        <v>1988</v>
      </c>
      <c r="M193" s="404" t="s">
        <v>1806</v>
      </c>
      <c r="N193" s="406">
        <v>43525</v>
      </c>
      <c r="O193" s="406">
        <v>43519</v>
      </c>
      <c r="P193" s="405" t="s">
        <v>1798</v>
      </c>
    </row>
    <row r="194" spans="1:16" ht="18" customHeight="1">
      <c r="A194" s="404" t="s">
        <v>2100</v>
      </c>
      <c r="B194" s="404" t="s">
        <v>1823</v>
      </c>
      <c r="C194" s="405" t="s">
        <v>1798</v>
      </c>
      <c r="D194" s="406">
        <v>43517</v>
      </c>
      <c r="E194" s="407" t="s">
        <v>2187</v>
      </c>
      <c r="F194" s="405" t="s">
        <v>2160</v>
      </c>
      <c r="G194" s="417"/>
      <c r="H194" s="404" t="s">
        <v>1878</v>
      </c>
      <c r="I194" s="404" t="s">
        <v>2188</v>
      </c>
      <c r="J194" s="408">
        <v>5000</v>
      </c>
      <c r="K194" s="408">
        <v>700.00000000000011</v>
      </c>
      <c r="L194" s="404" t="s">
        <v>2189</v>
      </c>
      <c r="M194" s="404" t="s">
        <v>1806</v>
      </c>
      <c r="N194" s="406">
        <v>43524</v>
      </c>
      <c r="O194" s="406">
        <v>43520</v>
      </c>
      <c r="P194" s="405" t="s">
        <v>1798</v>
      </c>
    </row>
    <row r="195" spans="1:16" ht="18" customHeight="1">
      <c r="A195" s="404" t="s">
        <v>2100</v>
      </c>
      <c r="B195" s="404" t="s">
        <v>1823</v>
      </c>
      <c r="C195" s="405" t="s">
        <v>1972</v>
      </c>
      <c r="D195" s="406">
        <v>43517</v>
      </c>
      <c r="E195" s="407" t="s">
        <v>2187</v>
      </c>
      <c r="F195" s="405" t="s">
        <v>2160</v>
      </c>
      <c r="G195" s="417"/>
      <c r="H195" s="404" t="s">
        <v>1878</v>
      </c>
      <c r="I195" s="404" t="s">
        <v>2188</v>
      </c>
      <c r="J195" s="408">
        <v>7000</v>
      </c>
      <c r="K195" s="408">
        <v>980.00000000000011</v>
      </c>
      <c r="L195" s="404" t="s">
        <v>2189</v>
      </c>
      <c r="M195" s="404" t="s">
        <v>1806</v>
      </c>
      <c r="N195" s="406">
        <v>43524</v>
      </c>
      <c r="O195" s="406">
        <v>43520</v>
      </c>
      <c r="P195" s="405" t="s">
        <v>1836</v>
      </c>
    </row>
    <row r="196" spans="1:16" ht="18" customHeight="1">
      <c r="A196" s="404" t="s">
        <v>2100</v>
      </c>
      <c r="B196" s="404" t="s">
        <v>1798</v>
      </c>
      <c r="C196" s="405" t="s">
        <v>1798</v>
      </c>
      <c r="D196" s="406">
        <v>43518</v>
      </c>
      <c r="E196" s="407" t="s">
        <v>2190</v>
      </c>
      <c r="F196" s="405" t="s">
        <v>2191</v>
      </c>
      <c r="G196" s="417" t="s">
        <v>2014</v>
      </c>
      <c r="H196" s="404" t="s">
        <v>1813</v>
      </c>
      <c r="I196" s="404" t="s">
        <v>1867</v>
      </c>
      <c r="J196" s="408">
        <v>5</v>
      </c>
      <c r="K196" s="408">
        <v>969</v>
      </c>
      <c r="L196" s="404" t="s">
        <v>1814</v>
      </c>
      <c r="M196" s="404" t="s">
        <v>1806</v>
      </c>
      <c r="N196" s="406" t="s">
        <v>2192</v>
      </c>
      <c r="O196" s="406">
        <v>43519</v>
      </c>
      <c r="P196" s="405" t="s">
        <v>1798</v>
      </c>
    </row>
    <row r="197" spans="1:16" ht="18" customHeight="1">
      <c r="A197" s="404" t="s">
        <v>2100</v>
      </c>
      <c r="B197" s="404" t="s">
        <v>1823</v>
      </c>
      <c r="C197" s="405" t="s">
        <v>1837</v>
      </c>
      <c r="D197" s="406">
        <v>43518</v>
      </c>
      <c r="E197" s="407" t="s">
        <v>2193</v>
      </c>
      <c r="F197" s="405" t="s">
        <v>2194</v>
      </c>
      <c r="G197" s="417" t="s">
        <v>2195</v>
      </c>
      <c r="H197" s="404" t="s">
        <v>1813</v>
      </c>
      <c r="I197" s="404" t="s">
        <v>1867</v>
      </c>
      <c r="J197" s="408">
        <v>8</v>
      </c>
      <c r="K197" s="408">
        <v>3478</v>
      </c>
      <c r="L197" s="404" t="s">
        <v>1814</v>
      </c>
      <c r="M197" s="404" t="s">
        <v>1806</v>
      </c>
      <c r="N197" s="406">
        <v>43522</v>
      </c>
      <c r="O197" s="406">
        <v>43522</v>
      </c>
      <c r="P197" s="405" t="s">
        <v>1836</v>
      </c>
    </row>
    <row r="198" spans="1:16" ht="18" customHeight="1">
      <c r="A198" s="404" t="s">
        <v>2100</v>
      </c>
      <c r="B198" s="404" t="s">
        <v>1798</v>
      </c>
      <c r="C198" s="405" t="s">
        <v>1798</v>
      </c>
      <c r="D198" s="406">
        <v>43518</v>
      </c>
      <c r="E198" s="407" t="s">
        <v>2196</v>
      </c>
      <c r="F198" s="405" t="s">
        <v>2197</v>
      </c>
      <c r="G198" s="417" t="s">
        <v>2198</v>
      </c>
      <c r="H198" s="404" t="s">
        <v>1813</v>
      </c>
      <c r="I198" s="404" t="s">
        <v>1867</v>
      </c>
      <c r="J198" s="408">
        <v>15</v>
      </c>
      <c r="K198" s="408">
        <v>2905</v>
      </c>
      <c r="L198" s="404" t="s">
        <v>1814</v>
      </c>
      <c r="M198" s="404" t="s">
        <v>1806</v>
      </c>
      <c r="N198" s="406">
        <v>43529</v>
      </c>
      <c r="O198" s="406">
        <v>43522</v>
      </c>
      <c r="P198" s="405" t="s">
        <v>1798</v>
      </c>
    </row>
    <row r="199" spans="1:16" ht="18" customHeight="1">
      <c r="A199" s="404" t="s">
        <v>2100</v>
      </c>
      <c r="B199" s="404" t="s">
        <v>1798</v>
      </c>
      <c r="C199" s="405" t="s">
        <v>1798</v>
      </c>
      <c r="D199" s="406">
        <v>43518</v>
      </c>
      <c r="E199" s="407" t="s">
        <v>2199</v>
      </c>
      <c r="F199" s="405" t="s">
        <v>2200</v>
      </c>
      <c r="G199" s="417" t="s">
        <v>2198</v>
      </c>
      <c r="H199" s="404" t="s">
        <v>1813</v>
      </c>
      <c r="I199" s="404" t="s">
        <v>1921</v>
      </c>
      <c r="J199" s="408">
        <v>50</v>
      </c>
      <c r="K199" s="408">
        <v>4000</v>
      </c>
      <c r="L199" s="404" t="s">
        <v>1922</v>
      </c>
      <c r="M199" s="404" t="s">
        <v>1806</v>
      </c>
      <c r="N199" s="406">
        <v>43529</v>
      </c>
      <c r="O199" s="406">
        <v>43522</v>
      </c>
      <c r="P199" s="405" t="s">
        <v>1798</v>
      </c>
    </row>
    <row r="200" spans="1:16" ht="18" customHeight="1">
      <c r="A200" s="404" t="s">
        <v>2100</v>
      </c>
      <c r="B200" s="404" t="s">
        <v>1823</v>
      </c>
      <c r="C200" s="405" t="s">
        <v>1837</v>
      </c>
      <c r="D200" s="406">
        <v>43518</v>
      </c>
      <c r="E200" s="407" t="s">
        <v>2201</v>
      </c>
      <c r="F200" s="405" t="s">
        <v>2202</v>
      </c>
      <c r="G200" s="417" t="s">
        <v>2203</v>
      </c>
      <c r="H200" s="404" t="s">
        <v>1804</v>
      </c>
      <c r="I200" s="404" t="s">
        <v>2204</v>
      </c>
      <c r="J200" s="408">
        <v>1</v>
      </c>
      <c r="K200" s="408">
        <v>3800</v>
      </c>
      <c r="L200" s="404" t="s">
        <v>2205</v>
      </c>
      <c r="M200" s="404" t="s">
        <v>1806</v>
      </c>
      <c r="N200" s="406">
        <v>43537</v>
      </c>
      <c r="O200" s="406">
        <v>43530</v>
      </c>
      <c r="P200" s="405" t="s">
        <v>1836</v>
      </c>
    </row>
    <row r="201" spans="1:16" ht="18" customHeight="1">
      <c r="A201" s="409" t="s">
        <v>2100</v>
      </c>
      <c r="B201" s="409" t="s">
        <v>1798</v>
      </c>
      <c r="C201" s="410" t="s">
        <v>1798</v>
      </c>
      <c r="D201" s="411">
        <v>43518</v>
      </c>
      <c r="E201" s="412" t="s">
        <v>2206</v>
      </c>
      <c r="F201" s="410" t="s">
        <v>2207</v>
      </c>
      <c r="G201" s="421" t="s">
        <v>2208</v>
      </c>
      <c r="H201" s="409" t="s">
        <v>1804</v>
      </c>
      <c r="I201" s="409" t="s">
        <v>2209</v>
      </c>
      <c r="J201" s="414" t="s">
        <v>1933</v>
      </c>
      <c r="K201" s="414"/>
      <c r="L201" s="414"/>
      <c r="M201" s="414"/>
      <c r="N201" s="414"/>
      <c r="O201" s="414"/>
      <c r="P201" s="414"/>
    </row>
    <row r="202" spans="1:16" ht="18" customHeight="1">
      <c r="A202" s="404" t="s">
        <v>2100</v>
      </c>
      <c r="B202" s="404" t="s">
        <v>1823</v>
      </c>
      <c r="C202" s="405" t="s">
        <v>1837</v>
      </c>
      <c r="D202" s="406">
        <v>43518</v>
      </c>
      <c r="E202" s="407" t="s">
        <v>2210</v>
      </c>
      <c r="F202" s="405" t="s">
        <v>2211</v>
      </c>
      <c r="G202" s="417" t="s">
        <v>2169</v>
      </c>
      <c r="H202" s="404" t="s">
        <v>1804</v>
      </c>
      <c r="I202" s="404" t="s">
        <v>1857</v>
      </c>
      <c r="J202" s="408">
        <v>2</v>
      </c>
      <c r="K202" s="408">
        <v>13806</v>
      </c>
      <c r="L202" s="404" t="s">
        <v>1906</v>
      </c>
      <c r="M202" s="404" t="s">
        <v>1806</v>
      </c>
      <c r="N202" s="406">
        <v>43538</v>
      </c>
      <c r="O202" s="406">
        <v>43524</v>
      </c>
      <c r="P202" s="405" t="s">
        <v>1836</v>
      </c>
    </row>
    <row r="203" spans="1:16" ht="18" customHeight="1">
      <c r="A203" s="404" t="s">
        <v>2100</v>
      </c>
      <c r="B203" s="404" t="s">
        <v>1823</v>
      </c>
      <c r="C203" s="405" t="s">
        <v>1837</v>
      </c>
      <c r="D203" s="406">
        <v>43518</v>
      </c>
      <c r="E203" s="407" t="s">
        <v>2212</v>
      </c>
      <c r="F203" s="405" t="s">
        <v>2211</v>
      </c>
      <c r="G203" s="417" t="s">
        <v>2169</v>
      </c>
      <c r="H203" s="404" t="s">
        <v>1817</v>
      </c>
      <c r="I203" s="404" t="s">
        <v>1821</v>
      </c>
      <c r="J203" s="408">
        <v>14</v>
      </c>
      <c r="K203" s="408">
        <v>3525</v>
      </c>
      <c r="L203" s="404" t="s">
        <v>2213</v>
      </c>
      <c r="M203" s="404" t="s">
        <v>1806</v>
      </c>
      <c r="N203" s="406">
        <v>43529</v>
      </c>
      <c r="O203" s="406">
        <v>43524</v>
      </c>
      <c r="P203" s="405" t="s">
        <v>1836</v>
      </c>
    </row>
    <row r="204" spans="1:16" ht="18" customHeight="1">
      <c r="A204" s="404" t="s">
        <v>2100</v>
      </c>
      <c r="B204" s="404" t="s">
        <v>1798</v>
      </c>
      <c r="C204" s="405" t="s">
        <v>1798</v>
      </c>
      <c r="D204" s="406">
        <v>43521</v>
      </c>
      <c r="E204" s="407" t="s">
        <v>2214</v>
      </c>
      <c r="F204" s="405" t="s">
        <v>2215</v>
      </c>
      <c r="G204" s="417" t="s">
        <v>1861</v>
      </c>
      <c r="H204" s="404" t="s">
        <v>1804</v>
      </c>
      <c r="I204" s="404" t="s">
        <v>1912</v>
      </c>
      <c r="J204" s="408">
        <v>5</v>
      </c>
      <c r="K204" s="408">
        <v>3150</v>
      </c>
      <c r="L204" s="404" t="s">
        <v>2067</v>
      </c>
      <c r="M204" s="404" t="s">
        <v>1806</v>
      </c>
      <c r="N204" s="406">
        <v>43542</v>
      </c>
      <c r="O204" s="406">
        <v>43528</v>
      </c>
      <c r="P204" s="405" t="s">
        <v>1798</v>
      </c>
    </row>
    <row r="205" spans="1:16" ht="18" customHeight="1">
      <c r="A205" s="404" t="s">
        <v>2100</v>
      </c>
      <c r="B205" s="404" t="s">
        <v>1823</v>
      </c>
      <c r="C205" s="405" t="s">
        <v>1824</v>
      </c>
      <c r="D205" s="406">
        <v>43521</v>
      </c>
      <c r="E205" s="407" t="s">
        <v>2216</v>
      </c>
      <c r="F205" s="405" t="s">
        <v>2027</v>
      </c>
      <c r="G205" s="417" t="s">
        <v>2028</v>
      </c>
      <c r="H205" s="404" t="s">
        <v>1813</v>
      </c>
      <c r="I205" s="404" t="s">
        <v>1867</v>
      </c>
      <c r="J205" s="408">
        <v>5</v>
      </c>
      <c r="K205" s="408">
        <v>1749</v>
      </c>
      <c r="L205" s="404" t="s">
        <v>1814</v>
      </c>
      <c r="M205" s="404" t="s">
        <v>1806</v>
      </c>
      <c r="N205" s="406">
        <v>43524</v>
      </c>
      <c r="O205" s="406">
        <v>43522</v>
      </c>
      <c r="P205" s="405" t="s">
        <v>1836</v>
      </c>
    </row>
    <row r="206" spans="1:16" ht="18" customHeight="1">
      <c r="A206" s="404" t="s">
        <v>2100</v>
      </c>
      <c r="B206" s="404" t="s">
        <v>1823</v>
      </c>
      <c r="C206" s="405" t="s">
        <v>1798</v>
      </c>
      <c r="D206" s="406">
        <v>43521</v>
      </c>
      <c r="E206" s="407" t="s">
        <v>2217</v>
      </c>
      <c r="F206" s="405" t="s">
        <v>2069</v>
      </c>
      <c r="G206" s="405" t="s">
        <v>2070</v>
      </c>
      <c r="H206" s="404" t="s">
        <v>1813</v>
      </c>
      <c r="I206" s="404" t="s">
        <v>1829</v>
      </c>
      <c r="J206" s="408">
        <v>16</v>
      </c>
      <c r="K206" s="408">
        <v>1616</v>
      </c>
      <c r="L206" s="404" t="s">
        <v>2218</v>
      </c>
      <c r="M206" s="404" t="s">
        <v>1806</v>
      </c>
      <c r="N206" s="406">
        <v>43539</v>
      </c>
      <c r="O206" s="406">
        <v>43522</v>
      </c>
      <c r="P206" s="405" t="s">
        <v>1836</v>
      </c>
    </row>
    <row r="207" spans="1:16" ht="18" customHeight="1">
      <c r="A207" s="404" t="s">
        <v>2100</v>
      </c>
      <c r="B207" s="404" t="s">
        <v>1798</v>
      </c>
      <c r="C207" s="405" t="s">
        <v>1798</v>
      </c>
      <c r="D207" s="406">
        <v>43522</v>
      </c>
      <c r="E207" s="407" t="s">
        <v>2219</v>
      </c>
      <c r="F207" s="405" t="s">
        <v>2160</v>
      </c>
      <c r="G207" s="405"/>
      <c r="H207" s="404" t="s">
        <v>1813</v>
      </c>
      <c r="I207" s="404" t="s">
        <v>2161</v>
      </c>
      <c r="J207" s="408">
        <v>1050</v>
      </c>
      <c r="K207" s="408">
        <v>2410</v>
      </c>
      <c r="L207" s="404" t="s">
        <v>2220</v>
      </c>
      <c r="M207" s="404" t="s">
        <v>1806</v>
      </c>
      <c r="N207" s="406">
        <v>43525</v>
      </c>
      <c r="O207" s="406">
        <v>43522</v>
      </c>
      <c r="P207" s="405" t="s">
        <v>1798</v>
      </c>
    </row>
    <row r="208" spans="1:16" ht="18" customHeight="1">
      <c r="A208" s="404" t="s">
        <v>2100</v>
      </c>
      <c r="B208" s="404" t="s">
        <v>1798</v>
      </c>
      <c r="C208" s="405" t="s">
        <v>1798</v>
      </c>
      <c r="D208" s="406">
        <v>43522</v>
      </c>
      <c r="E208" s="407" t="s">
        <v>2221</v>
      </c>
      <c r="F208" s="405" t="s">
        <v>2222</v>
      </c>
      <c r="G208" s="405"/>
      <c r="H208" s="404" t="s">
        <v>1813</v>
      </c>
      <c r="I208" s="404" t="s">
        <v>1867</v>
      </c>
      <c r="J208" s="408">
        <v>45</v>
      </c>
      <c r="K208" s="408">
        <v>11325</v>
      </c>
      <c r="L208" s="404" t="s">
        <v>1814</v>
      </c>
      <c r="M208" s="404" t="s">
        <v>1806</v>
      </c>
      <c r="N208" s="406">
        <v>43524</v>
      </c>
      <c r="O208" s="406">
        <v>43524</v>
      </c>
      <c r="P208" s="405" t="s">
        <v>1836</v>
      </c>
    </row>
    <row r="209" spans="1:16" ht="18" customHeight="1">
      <c r="A209" s="404" t="s">
        <v>2100</v>
      </c>
      <c r="B209" s="404" t="s">
        <v>1823</v>
      </c>
      <c r="C209" s="405" t="s">
        <v>1972</v>
      </c>
      <c r="D209" s="406">
        <v>43522</v>
      </c>
      <c r="E209" s="407" t="s">
        <v>2223</v>
      </c>
      <c r="F209" s="405" t="s">
        <v>2224</v>
      </c>
      <c r="G209" s="405"/>
      <c r="H209" s="404" t="s">
        <v>1878</v>
      </c>
      <c r="I209" s="404" t="s">
        <v>2039</v>
      </c>
      <c r="J209" s="408">
        <v>132</v>
      </c>
      <c r="K209" s="408">
        <v>237.6</v>
      </c>
      <c r="L209" s="404" t="s">
        <v>1879</v>
      </c>
      <c r="M209" s="404" t="s">
        <v>1806</v>
      </c>
      <c r="N209" s="406">
        <v>43530</v>
      </c>
      <c r="O209" s="406">
        <v>43530</v>
      </c>
      <c r="P209" s="405" t="s">
        <v>1836</v>
      </c>
    </row>
    <row r="210" spans="1:16" ht="18" customHeight="1">
      <c r="A210" s="404" t="s">
        <v>2100</v>
      </c>
      <c r="B210" s="404" t="s">
        <v>1798</v>
      </c>
      <c r="C210" s="405" t="s">
        <v>1798</v>
      </c>
      <c r="D210" s="406">
        <v>43522</v>
      </c>
      <c r="E210" s="407" t="s">
        <v>2225</v>
      </c>
      <c r="F210" s="405" t="s">
        <v>2226</v>
      </c>
      <c r="G210" s="405" t="s">
        <v>2227</v>
      </c>
      <c r="H210" s="404" t="s">
        <v>1804</v>
      </c>
      <c r="I210" s="404" t="s">
        <v>2228</v>
      </c>
      <c r="J210" s="408">
        <v>2</v>
      </c>
      <c r="K210" s="408">
        <v>7800</v>
      </c>
      <c r="L210" s="404" t="s">
        <v>2229</v>
      </c>
      <c r="M210" s="404" t="s">
        <v>1806</v>
      </c>
      <c r="N210" s="406">
        <v>43570</v>
      </c>
      <c r="O210" s="406">
        <v>43530</v>
      </c>
      <c r="P210" s="405" t="s">
        <v>1836</v>
      </c>
    </row>
    <row r="211" spans="1:16" ht="18" customHeight="1">
      <c r="A211" s="404" t="s">
        <v>2100</v>
      </c>
      <c r="B211" s="404" t="s">
        <v>1823</v>
      </c>
      <c r="C211" s="405" t="s">
        <v>1824</v>
      </c>
      <c r="D211" s="406">
        <v>43522</v>
      </c>
      <c r="E211" s="407" t="s">
        <v>2230</v>
      </c>
      <c r="F211" s="405" t="s">
        <v>2231</v>
      </c>
      <c r="G211" s="405" t="s">
        <v>2232</v>
      </c>
      <c r="H211" s="404" t="s">
        <v>1813</v>
      </c>
      <c r="I211" s="404" t="s">
        <v>1867</v>
      </c>
      <c r="J211" s="408">
        <v>1</v>
      </c>
      <c r="K211" s="408">
        <v>127</v>
      </c>
      <c r="L211" s="404" t="s">
        <v>1814</v>
      </c>
      <c r="M211" s="404" t="s">
        <v>1806</v>
      </c>
      <c r="N211" s="406">
        <v>43528</v>
      </c>
      <c r="O211" s="406">
        <v>43524</v>
      </c>
      <c r="P211" s="405" t="s">
        <v>1836</v>
      </c>
    </row>
    <row r="212" spans="1:16" ht="18" customHeight="1">
      <c r="A212" s="404" t="s">
        <v>2100</v>
      </c>
      <c r="B212" s="404" t="s">
        <v>1798</v>
      </c>
      <c r="C212" s="405" t="s">
        <v>1798</v>
      </c>
      <c r="D212" s="406">
        <v>43523</v>
      </c>
      <c r="E212" s="407" t="s">
        <v>2233</v>
      </c>
      <c r="F212" s="405" t="s">
        <v>2234</v>
      </c>
      <c r="G212" s="405" t="s">
        <v>2235</v>
      </c>
      <c r="H212" s="404" t="s">
        <v>1817</v>
      </c>
      <c r="I212" s="404" t="s">
        <v>1821</v>
      </c>
      <c r="J212" s="408">
        <v>8</v>
      </c>
      <c r="K212" s="408">
        <v>2035</v>
      </c>
      <c r="L212" s="404" t="s">
        <v>1817</v>
      </c>
      <c r="M212" s="404" t="s">
        <v>1806</v>
      </c>
      <c r="N212" s="406" t="s">
        <v>2236</v>
      </c>
      <c r="O212" s="406">
        <v>43526</v>
      </c>
      <c r="P212" s="405" t="s">
        <v>1798</v>
      </c>
    </row>
    <row r="213" spans="1:16" ht="18" customHeight="1">
      <c r="A213" s="404" t="s">
        <v>2100</v>
      </c>
      <c r="B213" s="404" t="s">
        <v>1798</v>
      </c>
      <c r="C213" s="405" t="s">
        <v>1798</v>
      </c>
      <c r="D213" s="406">
        <v>43523</v>
      </c>
      <c r="E213" s="407" t="s">
        <v>2237</v>
      </c>
      <c r="F213" s="405" t="s">
        <v>2234</v>
      </c>
      <c r="G213" s="405" t="s">
        <v>2235</v>
      </c>
      <c r="H213" s="404" t="s">
        <v>1813</v>
      </c>
      <c r="I213" s="404" t="s">
        <v>1867</v>
      </c>
      <c r="J213" s="408">
        <v>42</v>
      </c>
      <c r="K213" s="408">
        <v>9900</v>
      </c>
      <c r="L213" s="404" t="s">
        <v>1814</v>
      </c>
      <c r="M213" s="404" t="s">
        <v>1806</v>
      </c>
      <c r="N213" s="406" t="s">
        <v>2236</v>
      </c>
      <c r="O213" s="406">
        <v>43526</v>
      </c>
      <c r="P213" s="405" t="s">
        <v>1798</v>
      </c>
    </row>
    <row r="214" spans="1:16" ht="18" customHeight="1">
      <c r="A214" s="404" t="s">
        <v>2100</v>
      </c>
      <c r="B214" s="404" t="s">
        <v>1823</v>
      </c>
      <c r="C214" s="405" t="s">
        <v>1837</v>
      </c>
      <c r="D214" s="406">
        <v>43523</v>
      </c>
      <c r="E214" s="407" t="s">
        <v>2238</v>
      </c>
      <c r="F214" s="405" t="s">
        <v>2239</v>
      </c>
      <c r="G214" s="405"/>
      <c r="H214" s="404" t="s">
        <v>1817</v>
      </c>
      <c r="I214" s="404" t="s">
        <v>1821</v>
      </c>
      <c r="J214" s="408">
        <v>2</v>
      </c>
      <c r="K214" s="408">
        <v>942</v>
      </c>
      <c r="L214" s="404" t="s">
        <v>1817</v>
      </c>
      <c r="M214" s="404" t="s">
        <v>1806</v>
      </c>
      <c r="N214" s="406">
        <v>43528</v>
      </c>
      <c r="O214" s="406">
        <v>43524</v>
      </c>
      <c r="P214" s="405" t="s">
        <v>1836</v>
      </c>
    </row>
    <row r="215" spans="1:16" ht="18" customHeight="1">
      <c r="A215" s="404" t="s">
        <v>2100</v>
      </c>
      <c r="B215" s="404" t="s">
        <v>1823</v>
      </c>
      <c r="C215" s="405" t="s">
        <v>1837</v>
      </c>
      <c r="D215" s="406">
        <v>43523</v>
      </c>
      <c r="E215" s="407" t="s">
        <v>2240</v>
      </c>
      <c r="F215" s="405" t="s">
        <v>2239</v>
      </c>
      <c r="G215" s="405"/>
      <c r="H215" s="404" t="s">
        <v>1801</v>
      </c>
      <c r="I215" s="404" t="s">
        <v>1958</v>
      </c>
      <c r="J215" s="408">
        <v>1</v>
      </c>
      <c r="K215" s="408">
        <v>460</v>
      </c>
      <c r="L215" s="404" t="s">
        <v>1896</v>
      </c>
      <c r="M215" s="404" t="s">
        <v>1806</v>
      </c>
      <c r="N215" s="406">
        <v>43528</v>
      </c>
      <c r="O215" s="406">
        <v>43524</v>
      </c>
      <c r="P215" s="405" t="s">
        <v>1836</v>
      </c>
    </row>
    <row r="216" spans="1:16" ht="18" customHeight="1">
      <c r="A216" s="404" t="s">
        <v>2100</v>
      </c>
      <c r="B216" s="404" t="s">
        <v>1823</v>
      </c>
      <c r="C216" s="405" t="s">
        <v>1837</v>
      </c>
      <c r="D216" s="406">
        <v>43523</v>
      </c>
      <c r="E216" s="407" t="s">
        <v>2241</v>
      </c>
      <c r="F216" s="405" t="s">
        <v>2102</v>
      </c>
      <c r="G216" s="405"/>
      <c r="H216" s="404" t="s">
        <v>1817</v>
      </c>
      <c r="I216" s="404" t="s">
        <v>1821</v>
      </c>
      <c r="J216" s="408">
        <v>4</v>
      </c>
      <c r="K216" s="408">
        <v>2608</v>
      </c>
      <c r="L216" s="404" t="s">
        <v>1817</v>
      </c>
      <c r="M216" s="404" t="s">
        <v>1806</v>
      </c>
      <c r="N216" s="406">
        <v>43528</v>
      </c>
      <c r="O216" s="406">
        <v>43526</v>
      </c>
      <c r="P216" s="405" t="s">
        <v>1836</v>
      </c>
    </row>
    <row r="217" spans="1:16" ht="18" customHeight="1">
      <c r="A217" s="404" t="s">
        <v>2100</v>
      </c>
      <c r="B217" s="404" t="s">
        <v>1798</v>
      </c>
      <c r="C217" s="405" t="s">
        <v>1798</v>
      </c>
      <c r="D217" s="406">
        <v>43524</v>
      </c>
      <c r="E217" s="407" t="s">
        <v>2242</v>
      </c>
      <c r="F217" s="405" t="s">
        <v>2243</v>
      </c>
      <c r="G217" s="405" t="s">
        <v>2244</v>
      </c>
      <c r="H217" s="404" t="s">
        <v>1804</v>
      </c>
      <c r="I217" s="404" t="s">
        <v>1857</v>
      </c>
      <c r="J217" s="408">
        <v>1</v>
      </c>
      <c r="K217" s="408">
        <v>149</v>
      </c>
      <c r="L217" s="404" t="s">
        <v>1835</v>
      </c>
      <c r="M217" s="404" t="s">
        <v>1806</v>
      </c>
      <c r="N217" s="406">
        <v>43524</v>
      </c>
      <c r="O217" s="406">
        <v>43526</v>
      </c>
      <c r="P217" s="405" t="s">
        <v>1836</v>
      </c>
    </row>
    <row r="218" spans="1:16" ht="18" customHeight="1">
      <c r="A218" s="404" t="s">
        <v>2100</v>
      </c>
      <c r="B218" s="404" t="s">
        <v>1798</v>
      </c>
      <c r="C218" s="405" t="s">
        <v>1798</v>
      </c>
      <c r="D218" s="406">
        <v>43524</v>
      </c>
      <c r="E218" s="407" t="s">
        <v>2245</v>
      </c>
      <c r="F218" s="405" t="s">
        <v>2246</v>
      </c>
      <c r="G218" s="405" t="s">
        <v>1861</v>
      </c>
      <c r="H218" s="404" t="s">
        <v>1804</v>
      </c>
      <c r="I218" s="404" t="s">
        <v>2092</v>
      </c>
      <c r="J218" s="408">
        <v>7</v>
      </c>
      <c r="K218" s="415">
        <v>1344</v>
      </c>
      <c r="L218" s="404" t="s">
        <v>2135</v>
      </c>
      <c r="M218" s="404" t="s">
        <v>1806</v>
      </c>
      <c r="N218" s="406">
        <v>43524</v>
      </c>
      <c r="O218" s="406">
        <v>43527</v>
      </c>
      <c r="P218" s="405" t="s">
        <v>1836</v>
      </c>
    </row>
    <row r="219" spans="1:16" ht="18" customHeight="1">
      <c r="A219" s="404" t="s">
        <v>2100</v>
      </c>
      <c r="B219" s="404" t="s">
        <v>1823</v>
      </c>
      <c r="C219" s="405" t="s">
        <v>1972</v>
      </c>
      <c r="D219" s="406">
        <v>43524</v>
      </c>
      <c r="E219" s="407" t="s">
        <v>2247</v>
      </c>
      <c r="F219" s="405" t="s">
        <v>2160</v>
      </c>
      <c r="G219" s="405"/>
      <c r="H219" s="404" t="s">
        <v>1878</v>
      </c>
      <c r="I219" s="404" t="s">
        <v>1975</v>
      </c>
      <c r="J219" s="408">
        <v>30</v>
      </c>
      <c r="K219" s="415">
        <v>4450</v>
      </c>
      <c r="L219" s="404" t="s">
        <v>1976</v>
      </c>
      <c r="M219" s="404" t="s">
        <v>1806</v>
      </c>
      <c r="N219" s="406">
        <v>43527</v>
      </c>
      <c r="O219" s="406">
        <v>43527</v>
      </c>
      <c r="P219" s="405" t="s">
        <v>1836</v>
      </c>
    </row>
    <row r="220" spans="1:16" ht="24.75" customHeight="1">
      <c r="A220" s="393" t="s">
        <v>3092</v>
      </c>
      <c r="B220" s="393"/>
      <c r="C220" s="393"/>
      <c r="D220" s="393"/>
      <c r="E220" s="428" t="s">
        <v>2250</v>
      </c>
      <c r="F220" s="393">
        <f>SUM(K222:K502)</f>
        <v>2354485.88</v>
      </c>
      <c r="G220" s="393"/>
      <c r="H220" s="393"/>
      <c r="I220" s="393"/>
      <c r="J220" s="393"/>
      <c r="K220" s="393"/>
    </row>
    <row r="221" spans="1:16" ht="18" customHeight="1">
      <c r="A221" s="400" t="s">
        <v>1781</v>
      </c>
      <c r="B221" s="400" t="s">
        <v>1782</v>
      </c>
      <c r="C221" s="400" t="s">
        <v>1783</v>
      </c>
      <c r="D221" s="401" t="s">
        <v>1784</v>
      </c>
      <c r="E221" s="400" t="s">
        <v>1785</v>
      </c>
      <c r="F221" s="400" t="s">
        <v>1786</v>
      </c>
      <c r="G221" s="400" t="s">
        <v>1787</v>
      </c>
      <c r="H221" s="400" t="s">
        <v>673</v>
      </c>
      <c r="I221" s="400" t="s">
        <v>19</v>
      </c>
      <c r="J221" s="402" t="s">
        <v>1788</v>
      </c>
      <c r="K221" s="402" t="s">
        <v>1789</v>
      </c>
      <c r="L221" s="400" t="s">
        <v>1790</v>
      </c>
      <c r="M221" s="400" t="s">
        <v>1791</v>
      </c>
      <c r="N221" s="403" t="s">
        <v>1792</v>
      </c>
      <c r="O221" s="403" t="s">
        <v>1793</v>
      </c>
      <c r="P221" s="403" t="s">
        <v>1794</v>
      </c>
    </row>
    <row r="222" spans="1:16" ht="18" customHeight="1">
      <c r="A222" s="404" t="s">
        <v>3149</v>
      </c>
      <c r="B222" s="404" t="s">
        <v>3150</v>
      </c>
      <c r="C222" s="405" t="s">
        <v>3151</v>
      </c>
      <c r="D222" s="406">
        <v>43525</v>
      </c>
      <c r="E222" s="407" t="s">
        <v>3152</v>
      </c>
      <c r="F222" s="405" t="s">
        <v>3153</v>
      </c>
      <c r="G222" s="405" t="s">
        <v>3093</v>
      </c>
      <c r="H222" s="404" t="s">
        <v>3154</v>
      </c>
      <c r="I222" s="404" t="s">
        <v>3155</v>
      </c>
      <c r="J222" s="408">
        <v>2</v>
      </c>
      <c r="K222" s="415">
        <v>600</v>
      </c>
      <c r="L222" s="404" t="s">
        <v>3156</v>
      </c>
      <c r="M222" s="404" t="s">
        <v>3157</v>
      </c>
      <c r="N222" s="406">
        <v>43535</v>
      </c>
      <c r="O222" s="406">
        <v>43529</v>
      </c>
      <c r="P222" s="405" t="s">
        <v>3158</v>
      </c>
    </row>
    <row r="223" spans="1:16" ht="18" customHeight="1">
      <c r="A223" s="404" t="s">
        <v>3149</v>
      </c>
      <c r="B223" s="404" t="s">
        <v>3151</v>
      </c>
      <c r="C223" s="405" t="s">
        <v>3151</v>
      </c>
      <c r="D223" s="406">
        <v>43525</v>
      </c>
      <c r="E223" s="407" t="s">
        <v>3159</v>
      </c>
      <c r="F223" s="405" t="s">
        <v>3160</v>
      </c>
      <c r="G223" s="405" t="s">
        <v>3095</v>
      </c>
      <c r="H223" s="404" t="s">
        <v>3161</v>
      </c>
      <c r="I223" s="404" t="s">
        <v>3162</v>
      </c>
      <c r="J223" s="408">
        <v>20</v>
      </c>
      <c r="K223" s="415">
        <v>6790</v>
      </c>
      <c r="L223" s="404" t="s">
        <v>3163</v>
      </c>
      <c r="M223" s="404" t="s">
        <v>3157</v>
      </c>
      <c r="N223" s="406">
        <v>43570</v>
      </c>
      <c r="O223" s="406">
        <v>43539</v>
      </c>
      <c r="P223" s="405" t="s">
        <v>3151</v>
      </c>
    </row>
    <row r="224" spans="1:16" ht="18" customHeight="1">
      <c r="A224" s="404" t="s">
        <v>3149</v>
      </c>
      <c r="B224" s="404" t="s">
        <v>3151</v>
      </c>
      <c r="C224" s="405" t="s">
        <v>3151</v>
      </c>
      <c r="D224" s="406">
        <v>43525</v>
      </c>
      <c r="E224" s="407" t="s">
        <v>3164</v>
      </c>
      <c r="F224" s="405" t="s">
        <v>3160</v>
      </c>
      <c r="G224" s="405" t="s">
        <v>3095</v>
      </c>
      <c r="H224" s="404" t="s">
        <v>3161</v>
      </c>
      <c r="I224" s="404" t="s">
        <v>3165</v>
      </c>
      <c r="J224" s="408">
        <v>44</v>
      </c>
      <c r="K224" s="415">
        <v>16012</v>
      </c>
      <c r="L224" s="404" t="s">
        <v>3166</v>
      </c>
      <c r="M224" s="404" t="s">
        <v>3167</v>
      </c>
      <c r="N224" s="406">
        <v>43570</v>
      </c>
      <c r="O224" s="406">
        <v>43544</v>
      </c>
      <c r="P224" s="405" t="s">
        <v>3151</v>
      </c>
    </row>
    <row r="225" spans="1:16" ht="18" customHeight="1">
      <c r="A225" s="404" t="s">
        <v>3149</v>
      </c>
      <c r="B225" s="404" t="s">
        <v>3150</v>
      </c>
      <c r="C225" s="405" t="s">
        <v>3168</v>
      </c>
      <c r="D225" s="406">
        <v>43525</v>
      </c>
      <c r="E225" s="407" t="s">
        <v>3169</v>
      </c>
      <c r="F225" s="405" t="s">
        <v>3170</v>
      </c>
      <c r="G225" s="405" t="s">
        <v>3095</v>
      </c>
      <c r="H225" s="404" t="s">
        <v>3161</v>
      </c>
      <c r="I225" s="404" t="s">
        <v>3171</v>
      </c>
      <c r="J225" s="408">
        <v>2</v>
      </c>
      <c r="K225" s="415">
        <v>3300</v>
      </c>
      <c r="L225" s="404" t="s">
        <v>3172</v>
      </c>
      <c r="M225" s="404" t="s">
        <v>3157</v>
      </c>
      <c r="N225" s="406">
        <v>43570</v>
      </c>
      <c r="O225" s="406">
        <v>43539</v>
      </c>
      <c r="P225" s="405" t="s">
        <v>3151</v>
      </c>
    </row>
    <row r="226" spans="1:16" ht="18" customHeight="1">
      <c r="A226" s="404" t="s">
        <v>3149</v>
      </c>
      <c r="B226" s="404" t="s">
        <v>3151</v>
      </c>
      <c r="C226" s="405" t="s">
        <v>3173</v>
      </c>
      <c r="D226" s="406">
        <v>43525</v>
      </c>
      <c r="E226" s="407" t="s">
        <v>3174</v>
      </c>
      <c r="F226" s="405" t="s">
        <v>3160</v>
      </c>
      <c r="G226" s="405" t="s">
        <v>3095</v>
      </c>
      <c r="H226" s="404" t="s">
        <v>3161</v>
      </c>
      <c r="I226" s="404" t="s">
        <v>3175</v>
      </c>
      <c r="J226" s="408">
        <v>21</v>
      </c>
      <c r="K226" s="415">
        <v>10130</v>
      </c>
      <c r="L226" s="404" t="s">
        <v>3176</v>
      </c>
      <c r="M226" s="404" t="s">
        <v>3157</v>
      </c>
      <c r="N226" s="406">
        <v>43570</v>
      </c>
      <c r="O226" s="406">
        <v>43539</v>
      </c>
      <c r="P226" s="405" t="s">
        <v>3151</v>
      </c>
    </row>
    <row r="227" spans="1:16" ht="18" customHeight="1">
      <c r="A227" s="404" t="s">
        <v>3149</v>
      </c>
      <c r="B227" s="404" t="s">
        <v>3151</v>
      </c>
      <c r="C227" s="405" t="s">
        <v>3151</v>
      </c>
      <c r="D227" s="406">
        <v>43525</v>
      </c>
      <c r="E227" s="407" t="s">
        <v>3177</v>
      </c>
      <c r="F227" s="405" t="s">
        <v>3178</v>
      </c>
      <c r="G227" s="405" t="s">
        <v>3095</v>
      </c>
      <c r="H227" s="404" t="s">
        <v>3161</v>
      </c>
      <c r="I227" s="404" t="s">
        <v>3179</v>
      </c>
      <c r="J227" s="408">
        <v>13</v>
      </c>
      <c r="K227" s="415">
        <v>5823</v>
      </c>
      <c r="L227" s="404" t="s">
        <v>3180</v>
      </c>
      <c r="M227" s="404" t="s">
        <v>3157</v>
      </c>
      <c r="N227" s="406">
        <v>43570</v>
      </c>
      <c r="O227" s="406">
        <v>43534</v>
      </c>
      <c r="P227" s="405" t="s">
        <v>3168</v>
      </c>
    </row>
    <row r="228" spans="1:16" ht="18" customHeight="1">
      <c r="A228" s="404" t="s">
        <v>3149</v>
      </c>
      <c r="B228" s="404" t="s">
        <v>3181</v>
      </c>
      <c r="C228" s="405" t="s">
        <v>3151</v>
      </c>
      <c r="D228" s="406">
        <v>43525</v>
      </c>
      <c r="E228" s="407" t="s">
        <v>3182</v>
      </c>
      <c r="F228" s="405" t="s">
        <v>3160</v>
      </c>
      <c r="G228" s="405" t="s">
        <v>3095</v>
      </c>
      <c r="H228" s="404" t="s">
        <v>3161</v>
      </c>
      <c r="I228" s="404" t="s">
        <v>3183</v>
      </c>
      <c r="J228" s="408">
        <v>2</v>
      </c>
      <c r="K228" s="415">
        <v>441</v>
      </c>
      <c r="L228" s="404" t="s">
        <v>3184</v>
      </c>
      <c r="M228" s="404" t="s">
        <v>3185</v>
      </c>
      <c r="N228" s="406">
        <v>43570</v>
      </c>
      <c r="O228" s="406">
        <v>43539</v>
      </c>
      <c r="P228" s="405" t="s">
        <v>3151</v>
      </c>
    </row>
    <row r="229" spans="1:16" ht="18" customHeight="1">
      <c r="A229" s="404" t="s">
        <v>3149</v>
      </c>
      <c r="B229" s="404" t="s">
        <v>3173</v>
      </c>
      <c r="C229" s="405" t="s">
        <v>3151</v>
      </c>
      <c r="D229" s="406">
        <v>43525</v>
      </c>
      <c r="E229" s="407" t="s">
        <v>3186</v>
      </c>
      <c r="F229" s="405" t="s">
        <v>3160</v>
      </c>
      <c r="G229" s="405" t="s">
        <v>3095</v>
      </c>
      <c r="H229" s="404" t="s">
        <v>3161</v>
      </c>
      <c r="I229" s="404" t="s">
        <v>3187</v>
      </c>
      <c r="J229" s="408">
        <v>14</v>
      </c>
      <c r="K229" s="415">
        <v>1265</v>
      </c>
      <c r="L229" s="404" t="s">
        <v>3188</v>
      </c>
      <c r="M229" s="404" t="s">
        <v>3157</v>
      </c>
      <c r="N229" s="406">
        <v>43570</v>
      </c>
      <c r="O229" s="406">
        <v>43539</v>
      </c>
      <c r="P229" s="405" t="s">
        <v>3168</v>
      </c>
    </row>
    <row r="230" spans="1:16" ht="18" customHeight="1">
      <c r="A230" s="404" t="s">
        <v>3149</v>
      </c>
      <c r="B230" s="404" t="s">
        <v>3151</v>
      </c>
      <c r="C230" s="405" t="s">
        <v>3173</v>
      </c>
      <c r="D230" s="406">
        <v>43525</v>
      </c>
      <c r="E230" s="407" t="s">
        <v>3189</v>
      </c>
      <c r="F230" s="405" t="s">
        <v>3160</v>
      </c>
      <c r="G230" s="405" t="s">
        <v>3095</v>
      </c>
      <c r="H230" s="404" t="s">
        <v>3161</v>
      </c>
      <c r="I230" s="404" t="s">
        <v>3190</v>
      </c>
      <c r="J230" s="408">
        <v>253</v>
      </c>
      <c r="K230" s="415">
        <v>8151.7</v>
      </c>
      <c r="L230" s="404" t="s">
        <v>3191</v>
      </c>
      <c r="M230" s="404" t="s">
        <v>3157</v>
      </c>
      <c r="N230" s="406">
        <v>43570</v>
      </c>
      <c r="O230" s="406">
        <v>43534</v>
      </c>
      <c r="P230" s="405" t="s">
        <v>3173</v>
      </c>
    </row>
    <row r="231" spans="1:16" ht="18" customHeight="1">
      <c r="A231" s="404" t="s">
        <v>3192</v>
      </c>
      <c r="B231" s="404" t="s">
        <v>3173</v>
      </c>
      <c r="C231" s="405" t="s">
        <v>3151</v>
      </c>
      <c r="D231" s="406">
        <v>43525</v>
      </c>
      <c r="E231" s="407" t="s">
        <v>3193</v>
      </c>
      <c r="F231" s="405" t="s">
        <v>3170</v>
      </c>
      <c r="G231" s="405" t="s">
        <v>3095</v>
      </c>
      <c r="H231" s="404" t="s">
        <v>3161</v>
      </c>
      <c r="I231" s="404" t="s">
        <v>2454</v>
      </c>
      <c r="J231" s="408">
        <v>24</v>
      </c>
      <c r="K231" s="415">
        <v>576</v>
      </c>
      <c r="L231" s="404" t="s">
        <v>2458</v>
      </c>
      <c r="M231" s="404" t="s">
        <v>3167</v>
      </c>
      <c r="N231" s="406">
        <v>43570</v>
      </c>
      <c r="O231" s="406">
        <v>43534</v>
      </c>
      <c r="P231" s="405" t="s">
        <v>3150</v>
      </c>
    </row>
    <row r="232" spans="1:16" ht="18" customHeight="1">
      <c r="A232" s="404" t="s">
        <v>3192</v>
      </c>
      <c r="B232" s="404" t="s">
        <v>3150</v>
      </c>
      <c r="C232" s="405" t="s">
        <v>3150</v>
      </c>
      <c r="D232" s="406">
        <v>43525</v>
      </c>
      <c r="E232" s="407" t="s">
        <v>3194</v>
      </c>
      <c r="F232" s="405" t="s">
        <v>3195</v>
      </c>
      <c r="G232" s="405" t="s">
        <v>3096</v>
      </c>
      <c r="H232" s="404" t="s">
        <v>3161</v>
      </c>
      <c r="I232" s="404" t="s">
        <v>3196</v>
      </c>
      <c r="J232" s="408">
        <v>2</v>
      </c>
      <c r="K232" s="415">
        <v>186</v>
      </c>
      <c r="L232" s="404" t="s">
        <v>3197</v>
      </c>
      <c r="M232" s="404" t="s">
        <v>3185</v>
      </c>
      <c r="N232" s="406">
        <v>43542</v>
      </c>
      <c r="O232" s="406">
        <v>43534</v>
      </c>
      <c r="P232" s="405" t="s">
        <v>3151</v>
      </c>
    </row>
    <row r="233" spans="1:16" ht="18" customHeight="1">
      <c r="A233" s="404" t="s">
        <v>3149</v>
      </c>
      <c r="B233" s="404" t="s">
        <v>3151</v>
      </c>
      <c r="C233" s="405" t="s">
        <v>3151</v>
      </c>
      <c r="D233" s="406">
        <v>43525</v>
      </c>
      <c r="E233" s="407" t="s">
        <v>3198</v>
      </c>
      <c r="F233" s="405" t="s">
        <v>3195</v>
      </c>
      <c r="G233" s="405" t="s">
        <v>3096</v>
      </c>
      <c r="H233" s="404" t="s">
        <v>3199</v>
      </c>
      <c r="I233" s="404" t="s">
        <v>3200</v>
      </c>
      <c r="J233" s="408">
        <v>1</v>
      </c>
      <c r="K233" s="415">
        <v>347</v>
      </c>
      <c r="L233" s="404" t="s">
        <v>3201</v>
      </c>
      <c r="M233" s="404" t="s">
        <v>3167</v>
      </c>
      <c r="N233" s="406">
        <v>43542</v>
      </c>
      <c r="O233" s="406">
        <v>43534</v>
      </c>
      <c r="P233" s="405" t="s">
        <v>3173</v>
      </c>
    </row>
    <row r="234" spans="1:16" ht="18" customHeight="1">
      <c r="A234" s="404" t="s">
        <v>3202</v>
      </c>
      <c r="B234" s="404" t="s">
        <v>3181</v>
      </c>
      <c r="C234" s="405" t="s">
        <v>3151</v>
      </c>
      <c r="D234" s="406">
        <v>43525</v>
      </c>
      <c r="E234" s="407" t="s">
        <v>3203</v>
      </c>
      <c r="F234" s="405" t="s">
        <v>3204</v>
      </c>
      <c r="G234" s="405" t="s">
        <v>3096</v>
      </c>
      <c r="H234" s="404" t="s">
        <v>3161</v>
      </c>
      <c r="I234" s="404" t="s">
        <v>3205</v>
      </c>
      <c r="J234" s="408">
        <v>4</v>
      </c>
      <c r="K234" s="415">
        <v>790</v>
      </c>
      <c r="L234" s="404" t="s">
        <v>3188</v>
      </c>
      <c r="M234" s="404" t="s">
        <v>3157</v>
      </c>
      <c r="N234" s="406">
        <v>43542</v>
      </c>
      <c r="O234" s="406">
        <v>43534</v>
      </c>
      <c r="P234" s="405" t="s">
        <v>3150</v>
      </c>
    </row>
    <row r="235" spans="1:16" ht="18" customHeight="1">
      <c r="A235" s="404" t="s">
        <v>3149</v>
      </c>
      <c r="B235" s="404" t="s">
        <v>3181</v>
      </c>
      <c r="C235" s="405" t="s">
        <v>3206</v>
      </c>
      <c r="D235" s="406">
        <v>43525</v>
      </c>
      <c r="E235" s="407" t="s">
        <v>3207</v>
      </c>
      <c r="F235" s="405" t="s">
        <v>3208</v>
      </c>
      <c r="G235" s="405" t="s">
        <v>3097</v>
      </c>
      <c r="H235" s="404" t="s">
        <v>3161</v>
      </c>
      <c r="I235" s="404" t="s">
        <v>3205</v>
      </c>
      <c r="J235" s="408">
        <v>10</v>
      </c>
      <c r="K235" s="415">
        <v>1490</v>
      </c>
      <c r="L235" s="404" t="s">
        <v>3209</v>
      </c>
      <c r="M235" s="404" t="s">
        <v>3185</v>
      </c>
      <c r="N235" s="406">
        <v>43536</v>
      </c>
      <c r="O235" s="406">
        <v>43532</v>
      </c>
      <c r="P235" s="405" t="s">
        <v>3158</v>
      </c>
    </row>
    <row r="236" spans="1:16" ht="18" customHeight="1">
      <c r="A236" s="404" t="s">
        <v>3149</v>
      </c>
      <c r="B236" s="404" t="s">
        <v>3210</v>
      </c>
      <c r="C236" s="405" t="s">
        <v>3206</v>
      </c>
      <c r="D236" s="406">
        <v>43525</v>
      </c>
      <c r="E236" s="407" t="s">
        <v>3211</v>
      </c>
      <c r="F236" s="405" t="s">
        <v>3208</v>
      </c>
      <c r="G236" s="405" t="s">
        <v>3097</v>
      </c>
      <c r="H236" s="404" t="s">
        <v>3212</v>
      </c>
      <c r="I236" s="404" t="s">
        <v>3213</v>
      </c>
      <c r="J236" s="408">
        <v>5</v>
      </c>
      <c r="K236" s="415">
        <v>1562</v>
      </c>
      <c r="L236" s="404" t="s">
        <v>3214</v>
      </c>
      <c r="M236" s="404" t="s">
        <v>3185</v>
      </c>
      <c r="N236" s="406">
        <v>43536</v>
      </c>
      <c r="O236" s="406">
        <v>43532</v>
      </c>
      <c r="P236" s="405" t="s">
        <v>3158</v>
      </c>
    </row>
    <row r="237" spans="1:16" ht="18" customHeight="1">
      <c r="A237" s="404" t="s">
        <v>3149</v>
      </c>
      <c r="B237" s="404" t="s">
        <v>390</v>
      </c>
      <c r="C237" s="405" t="s">
        <v>3206</v>
      </c>
      <c r="D237" s="406">
        <v>43525</v>
      </c>
      <c r="E237" s="407" t="s">
        <v>3215</v>
      </c>
      <c r="F237" s="405" t="s">
        <v>3216</v>
      </c>
      <c r="G237" s="405" t="s">
        <v>3097</v>
      </c>
      <c r="H237" s="404" t="s">
        <v>3154</v>
      </c>
      <c r="I237" s="404" t="s">
        <v>3217</v>
      </c>
      <c r="J237" s="408">
        <v>4</v>
      </c>
      <c r="K237" s="415">
        <v>1840</v>
      </c>
      <c r="L237" s="404" t="s">
        <v>3156</v>
      </c>
      <c r="M237" s="404" t="s">
        <v>3185</v>
      </c>
      <c r="N237" s="406">
        <v>43536</v>
      </c>
      <c r="O237" s="406">
        <v>43532</v>
      </c>
      <c r="P237" s="405" t="s">
        <v>3158</v>
      </c>
    </row>
    <row r="238" spans="1:16" ht="18" customHeight="1">
      <c r="A238" s="404" t="s">
        <v>3149</v>
      </c>
      <c r="B238" s="404" t="s">
        <v>3181</v>
      </c>
      <c r="C238" s="405" t="s">
        <v>3218</v>
      </c>
      <c r="D238" s="406">
        <v>43525</v>
      </c>
      <c r="E238" s="407" t="s">
        <v>3219</v>
      </c>
      <c r="F238" s="405" t="s">
        <v>3216</v>
      </c>
      <c r="G238" s="405" t="s">
        <v>3097</v>
      </c>
      <c r="H238" s="404" t="s">
        <v>3161</v>
      </c>
      <c r="I238" s="404" t="s">
        <v>3220</v>
      </c>
      <c r="J238" s="408">
        <v>18</v>
      </c>
      <c r="K238" s="415">
        <v>4790</v>
      </c>
      <c r="L238" s="404" t="s">
        <v>3221</v>
      </c>
      <c r="M238" s="404" t="s">
        <v>3157</v>
      </c>
      <c r="N238" s="406">
        <v>43536</v>
      </c>
      <c r="O238" s="406">
        <v>43532</v>
      </c>
      <c r="P238" s="405" t="s">
        <v>3158</v>
      </c>
    </row>
    <row r="239" spans="1:16" ht="18" customHeight="1">
      <c r="A239" s="404" t="s">
        <v>3202</v>
      </c>
      <c r="B239" s="404" t="s">
        <v>3181</v>
      </c>
      <c r="C239" s="405" t="s">
        <v>3206</v>
      </c>
      <c r="D239" s="406">
        <v>43525</v>
      </c>
      <c r="E239" s="407" t="s">
        <v>3222</v>
      </c>
      <c r="F239" s="405" t="s">
        <v>3216</v>
      </c>
      <c r="G239" s="405" t="s">
        <v>3097</v>
      </c>
      <c r="H239" s="404" t="s">
        <v>3161</v>
      </c>
      <c r="I239" s="404" t="s">
        <v>3223</v>
      </c>
      <c r="J239" s="408">
        <v>1</v>
      </c>
      <c r="K239" s="415">
        <v>457</v>
      </c>
      <c r="L239" s="404" t="s">
        <v>3209</v>
      </c>
      <c r="M239" s="404" t="s">
        <v>3167</v>
      </c>
      <c r="N239" s="406">
        <v>43536</v>
      </c>
      <c r="O239" s="406">
        <v>43532</v>
      </c>
      <c r="P239" s="405" t="s">
        <v>3158</v>
      </c>
    </row>
    <row r="240" spans="1:16" ht="18" customHeight="1">
      <c r="A240" s="404" t="s">
        <v>3149</v>
      </c>
      <c r="B240" s="404" t="s">
        <v>390</v>
      </c>
      <c r="C240" s="405" t="s">
        <v>3218</v>
      </c>
      <c r="D240" s="406">
        <v>43525</v>
      </c>
      <c r="E240" s="407" t="s">
        <v>3224</v>
      </c>
      <c r="F240" s="405" t="s">
        <v>3208</v>
      </c>
      <c r="G240" s="405" t="s">
        <v>3097</v>
      </c>
      <c r="H240" s="404" t="s">
        <v>3199</v>
      </c>
      <c r="I240" s="404" t="s">
        <v>3225</v>
      </c>
      <c r="J240" s="408">
        <v>4</v>
      </c>
      <c r="K240" s="415">
        <v>2550</v>
      </c>
      <c r="L240" s="404" t="s">
        <v>3221</v>
      </c>
      <c r="M240" s="404" t="s">
        <v>3157</v>
      </c>
      <c r="N240" s="406">
        <v>43536</v>
      </c>
      <c r="O240" s="406">
        <v>43530</v>
      </c>
      <c r="P240" s="405" t="s">
        <v>3226</v>
      </c>
    </row>
    <row r="241" spans="1:16" ht="18" customHeight="1">
      <c r="A241" s="404" t="s">
        <v>3149</v>
      </c>
      <c r="B241" s="404" t="s">
        <v>3181</v>
      </c>
      <c r="C241" s="405" t="s">
        <v>3151</v>
      </c>
      <c r="D241" s="406">
        <v>43525</v>
      </c>
      <c r="E241" s="407" t="s">
        <v>3227</v>
      </c>
      <c r="F241" s="405" t="s">
        <v>3228</v>
      </c>
      <c r="G241" s="405" t="s">
        <v>3098</v>
      </c>
      <c r="H241" s="404" t="s">
        <v>3161</v>
      </c>
      <c r="I241" s="404" t="s">
        <v>3205</v>
      </c>
      <c r="J241" s="408">
        <v>1</v>
      </c>
      <c r="K241" s="415">
        <v>304</v>
      </c>
      <c r="L241" s="404" t="s">
        <v>3229</v>
      </c>
      <c r="M241" s="404" t="s">
        <v>3157</v>
      </c>
      <c r="N241" s="406">
        <v>43536</v>
      </c>
      <c r="O241" s="406">
        <v>43530</v>
      </c>
      <c r="P241" s="405" t="s">
        <v>3158</v>
      </c>
    </row>
    <row r="242" spans="1:16" ht="18" customHeight="1">
      <c r="A242" s="404" t="s">
        <v>3192</v>
      </c>
      <c r="B242" s="404" t="s">
        <v>3151</v>
      </c>
      <c r="C242" s="405" t="s">
        <v>3168</v>
      </c>
      <c r="D242" s="406">
        <v>43525</v>
      </c>
      <c r="E242" s="407" t="s">
        <v>3230</v>
      </c>
      <c r="F242" s="405" t="s">
        <v>3228</v>
      </c>
      <c r="G242" s="405" t="s">
        <v>3098</v>
      </c>
      <c r="H242" s="404" t="s">
        <v>3161</v>
      </c>
      <c r="I242" s="404" t="s">
        <v>3231</v>
      </c>
      <c r="J242" s="408">
        <v>8</v>
      </c>
      <c r="K242" s="415">
        <v>2080</v>
      </c>
      <c r="L242" s="404" t="s">
        <v>3232</v>
      </c>
      <c r="M242" s="404" t="s">
        <v>3185</v>
      </c>
      <c r="N242" s="406">
        <v>43536</v>
      </c>
      <c r="O242" s="406">
        <v>43531</v>
      </c>
      <c r="P242" s="405" t="s">
        <v>3226</v>
      </c>
    </row>
    <row r="243" spans="1:16" ht="18" customHeight="1">
      <c r="A243" s="404" t="s">
        <v>3202</v>
      </c>
      <c r="B243" s="404" t="s">
        <v>3173</v>
      </c>
      <c r="C243" s="405" t="s">
        <v>3151</v>
      </c>
      <c r="D243" s="406">
        <v>43525</v>
      </c>
      <c r="E243" s="407" t="s">
        <v>3233</v>
      </c>
      <c r="F243" s="405" t="s">
        <v>3228</v>
      </c>
      <c r="G243" s="405" t="s">
        <v>3098</v>
      </c>
      <c r="H243" s="404" t="s">
        <v>3154</v>
      </c>
      <c r="I243" s="404" t="s">
        <v>3234</v>
      </c>
      <c r="J243" s="408">
        <v>8</v>
      </c>
      <c r="K243" s="415">
        <v>2400</v>
      </c>
      <c r="L243" s="404" t="s">
        <v>3156</v>
      </c>
      <c r="M243" s="404" t="s">
        <v>3157</v>
      </c>
      <c r="N243" s="406">
        <v>43536</v>
      </c>
      <c r="O243" s="406">
        <v>43532</v>
      </c>
      <c r="P243" s="405" t="s">
        <v>3158</v>
      </c>
    </row>
    <row r="244" spans="1:16" ht="18" customHeight="1">
      <c r="A244" s="404" t="s">
        <v>3149</v>
      </c>
      <c r="B244" s="404" t="s">
        <v>3151</v>
      </c>
      <c r="C244" s="405" t="s">
        <v>3151</v>
      </c>
      <c r="D244" s="406">
        <v>43525</v>
      </c>
      <c r="E244" s="407" t="s">
        <v>3235</v>
      </c>
      <c r="F244" s="405" t="s">
        <v>3228</v>
      </c>
      <c r="G244" s="405" t="s">
        <v>3098</v>
      </c>
      <c r="H244" s="404" t="s">
        <v>3236</v>
      </c>
      <c r="I244" s="404" t="s">
        <v>3237</v>
      </c>
      <c r="J244" s="408">
        <v>18</v>
      </c>
      <c r="K244" s="415">
        <v>794</v>
      </c>
      <c r="L244" s="404" t="s">
        <v>3238</v>
      </c>
      <c r="M244" s="404" t="s">
        <v>3185</v>
      </c>
      <c r="N244" s="406">
        <v>43536</v>
      </c>
      <c r="O244" s="406">
        <v>43528</v>
      </c>
      <c r="P244" s="405" t="s">
        <v>3226</v>
      </c>
    </row>
    <row r="245" spans="1:16" ht="18" customHeight="1">
      <c r="A245" s="404" t="s">
        <v>3192</v>
      </c>
      <c r="B245" s="404" t="s">
        <v>3151</v>
      </c>
      <c r="C245" s="405" t="s">
        <v>3151</v>
      </c>
      <c r="D245" s="406">
        <v>43525</v>
      </c>
      <c r="E245" s="407" t="s">
        <v>3239</v>
      </c>
      <c r="F245" s="405" t="s">
        <v>3240</v>
      </c>
      <c r="G245" s="405" t="s">
        <v>3098</v>
      </c>
      <c r="H245" s="404" t="s">
        <v>3241</v>
      </c>
      <c r="I245" s="404" t="s">
        <v>3242</v>
      </c>
      <c r="J245" s="408">
        <v>8</v>
      </c>
      <c r="K245" s="415">
        <v>624</v>
      </c>
      <c r="L245" s="404" t="s">
        <v>3241</v>
      </c>
      <c r="M245" s="404" t="s">
        <v>3157</v>
      </c>
      <c r="N245" s="406">
        <v>43536</v>
      </c>
      <c r="O245" s="406">
        <v>43531</v>
      </c>
      <c r="P245" s="405" t="s">
        <v>3158</v>
      </c>
    </row>
    <row r="246" spans="1:16" ht="18" customHeight="1">
      <c r="A246" s="404" t="s">
        <v>3149</v>
      </c>
      <c r="B246" s="404" t="s">
        <v>3181</v>
      </c>
      <c r="C246" s="405" t="s">
        <v>3218</v>
      </c>
      <c r="D246" s="406">
        <v>43525</v>
      </c>
      <c r="E246" s="407" t="s">
        <v>3243</v>
      </c>
      <c r="F246" s="405" t="s">
        <v>3244</v>
      </c>
      <c r="G246" s="405"/>
      <c r="H246" s="404" t="s">
        <v>3245</v>
      </c>
      <c r="I246" s="404" t="s">
        <v>3242</v>
      </c>
      <c r="J246" s="408">
        <v>5</v>
      </c>
      <c r="K246" s="415">
        <v>1040</v>
      </c>
      <c r="L246" s="404" t="s">
        <v>3245</v>
      </c>
      <c r="M246" s="404" t="s">
        <v>3185</v>
      </c>
      <c r="N246" s="406">
        <v>43531</v>
      </c>
      <c r="O246" s="406">
        <v>43531</v>
      </c>
      <c r="P246" s="405" t="s">
        <v>3158</v>
      </c>
    </row>
    <row r="247" spans="1:16" ht="18" customHeight="1">
      <c r="A247" s="404" t="s">
        <v>3149</v>
      </c>
      <c r="B247" s="404" t="s">
        <v>3151</v>
      </c>
      <c r="C247" s="405" t="s">
        <v>3173</v>
      </c>
      <c r="D247" s="406">
        <v>43528</v>
      </c>
      <c r="E247" s="407" t="s">
        <v>3246</v>
      </c>
      <c r="F247" s="405" t="s">
        <v>3247</v>
      </c>
      <c r="G247" s="405" t="s">
        <v>3099</v>
      </c>
      <c r="H247" s="404" t="s">
        <v>3161</v>
      </c>
      <c r="I247" s="404" t="s">
        <v>3220</v>
      </c>
      <c r="J247" s="408">
        <v>1</v>
      </c>
      <c r="K247" s="415">
        <v>527</v>
      </c>
      <c r="L247" s="404" t="s">
        <v>3248</v>
      </c>
      <c r="M247" s="404" t="s">
        <v>3157</v>
      </c>
      <c r="N247" s="406">
        <v>43551</v>
      </c>
      <c r="O247" s="406">
        <v>43548</v>
      </c>
      <c r="P247" s="405" t="s">
        <v>3226</v>
      </c>
    </row>
    <row r="248" spans="1:16" ht="18" customHeight="1">
      <c r="A248" s="404" t="s">
        <v>3149</v>
      </c>
      <c r="B248" s="404" t="s">
        <v>3173</v>
      </c>
      <c r="C248" s="405" t="s">
        <v>3151</v>
      </c>
      <c r="D248" s="406">
        <v>43528</v>
      </c>
      <c r="E248" s="407" t="s">
        <v>3249</v>
      </c>
      <c r="F248" s="405" t="s">
        <v>3250</v>
      </c>
      <c r="G248" s="405" t="s">
        <v>3100</v>
      </c>
      <c r="H248" s="404" t="s">
        <v>396</v>
      </c>
      <c r="I248" s="404" t="s">
        <v>3242</v>
      </c>
      <c r="J248" s="408">
        <v>1</v>
      </c>
      <c r="K248" s="415">
        <v>652</v>
      </c>
      <c r="L248" s="404" t="s">
        <v>396</v>
      </c>
      <c r="M248" s="404" t="s">
        <v>3157</v>
      </c>
      <c r="N248" s="406">
        <v>43531</v>
      </c>
      <c r="O248" s="406">
        <v>43531</v>
      </c>
      <c r="P248" s="405" t="s">
        <v>3158</v>
      </c>
    </row>
    <row r="249" spans="1:16" ht="18" customHeight="1">
      <c r="A249" s="404" t="s">
        <v>3149</v>
      </c>
      <c r="B249" s="404" t="s">
        <v>3181</v>
      </c>
      <c r="C249" s="405" t="s">
        <v>3251</v>
      </c>
      <c r="D249" s="406">
        <v>43529</v>
      </c>
      <c r="E249" s="407" t="s">
        <v>3252</v>
      </c>
      <c r="F249" s="405" t="s">
        <v>3253</v>
      </c>
      <c r="G249" s="405" t="s">
        <v>3101</v>
      </c>
      <c r="H249" s="404" t="s">
        <v>3241</v>
      </c>
      <c r="I249" s="404" t="s">
        <v>3242</v>
      </c>
      <c r="J249" s="408">
        <v>1</v>
      </c>
      <c r="K249" s="415">
        <v>58</v>
      </c>
      <c r="L249" s="404" t="s">
        <v>3241</v>
      </c>
      <c r="M249" s="404" t="s">
        <v>3185</v>
      </c>
      <c r="N249" s="406">
        <v>43530</v>
      </c>
      <c r="O249" s="406">
        <v>43529</v>
      </c>
      <c r="P249" s="405" t="s">
        <v>3158</v>
      </c>
    </row>
    <row r="250" spans="1:16" ht="18" customHeight="1">
      <c r="A250" s="404" t="s">
        <v>3192</v>
      </c>
      <c r="B250" s="404" t="s">
        <v>3168</v>
      </c>
      <c r="C250" s="405" t="s">
        <v>3151</v>
      </c>
      <c r="D250" s="406">
        <v>43529</v>
      </c>
      <c r="E250" s="407" t="s">
        <v>3254</v>
      </c>
      <c r="F250" s="405" t="s">
        <v>3255</v>
      </c>
      <c r="G250" s="405" t="s">
        <v>3102</v>
      </c>
      <c r="H250" s="404" t="s">
        <v>3256</v>
      </c>
      <c r="I250" s="404" t="s">
        <v>3257</v>
      </c>
      <c r="J250" s="408">
        <v>1</v>
      </c>
      <c r="K250" s="415">
        <v>810</v>
      </c>
      <c r="L250" s="404" t="s">
        <v>3258</v>
      </c>
      <c r="M250" s="404" t="s">
        <v>3157</v>
      </c>
      <c r="N250" s="406">
        <v>43536</v>
      </c>
      <c r="O250" s="406">
        <v>43533</v>
      </c>
      <c r="P250" s="405" t="s">
        <v>3150</v>
      </c>
    </row>
    <row r="251" spans="1:16" ht="18" customHeight="1">
      <c r="A251" s="404" t="s">
        <v>3149</v>
      </c>
      <c r="B251" s="404" t="s">
        <v>3259</v>
      </c>
      <c r="C251" s="405" t="s">
        <v>3151</v>
      </c>
      <c r="D251" s="406">
        <v>43529</v>
      </c>
      <c r="E251" s="407" t="s">
        <v>3260</v>
      </c>
      <c r="F251" s="405" t="s">
        <v>3255</v>
      </c>
      <c r="G251" s="405" t="s">
        <v>3102</v>
      </c>
      <c r="H251" s="404" t="s">
        <v>3161</v>
      </c>
      <c r="I251" s="404" t="s">
        <v>3183</v>
      </c>
      <c r="J251" s="408">
        <v>2</v>
      </c>
      <c r="K251" s="415">
        <v>810</v>
      </c>
      <c r="L251" s="404" t="s">
        <v>3261</v>
      </c>
      <c r="M251" s="404" t="s">
        <v>3185</v>
      </c>
      <c r="N251" s="406">
        <v>43536</v>
      </c>
      <c r="O251" s="406">
        <v>43532</v>
      </c>
      <c r="P251" s="405" t="s">
        <v>3151</v>
      </c>
    </row>
    <row r="252" spans="1:16" ht="18" customHeight="1">
      <c r="A252" s="404" t="s">
        <v>3192</v>
      </c>
      <c r="B252" s="404" t="s">
        <v>3151</v>
      </c>
      <c r="C252" s="405" t="s">
        <v>3151</v>
      </c>
      <c r="D252" s="406">
        <v>43529</v>
      </c>
      <c r="E252" s="407" t="s">
        <v>3262</v>
      </c>
      <c r="F252" s="405" t="s">
        <v>3263</v>
      </c>
      <c r="G252" s="405" t="s">
        <v>3102</v>
      </c>
      <c r="H252" s="404" t="s">
        <v>3199</v>
      </c>
      <c r="I252" s="404" t="s">
        <v>3179</v>
      </c>
      <c r="J252" s="408">
        <v>3</v>
      </c>
      <c r="K252" s="415">
        <v>3657</v>
      </c>
      <c r="L252" s="404" t="s">
        <v>3264</v>
      </c>
      <c r="M252" s="404" t="s">
        <v>3157</v>
      </c>
      <c r="N252" s="406">
        <v>43536</v>
      </c>
      <c r="O252" s="406">
        <v>43532</v>
      </c>
      <c r="P252" s="405" t="s">
        <v>3173</v>
      </c>
    </row>
    <row r="253" spans="1:16" ht="18" customHeight="1">
      <c r="A253" s="404" t="s">
        <v>3192</v>
      </c>
      <c r="B253" s="404" t="s">
        <v>3173</v>
      </c>
      <c r="C253" s="405" t="s">
        <v>3151</v>
      </c>
      <c r="D253" s="406">
        <v>43529</v>
      </c>
      <c r="E253" s="407" t="s">
        <v>3265</v>
      </c>
      <c r="F253" s="405" t="s">
        <v>3266</v>
      </c>
      <c r="G253" s="405" t="s">
        <v>3102</v>
      </c>
      <c r="H253" s="404" t="s">
        <v>3199</v>
      </c>
      <c r="I253" s="404" t="s">
        <v>3267</v>
      </c>
      <c r="J253" s="408">
        <v>17</v>
      </c>
      <c r="K253" s="415">
        <v>624.79999999999995</v>
      </c>
      <c r="L253" s="404" t="s">
        <v>3268</v>
      </c>
      <c r="M253" s="404" t="s">
        <v>3157</v>
      </c>
      <c r="N253" s="406" t="s">
        <v>3103</v>
      </c>
      <c r="O253" s="406">
        <v>43531</v>
      </c>
      <c r="P253" s="405" t="s">
        <v>3173</v>
      </c>
    </row>
    <row r="254" spans="1:16" ht="18" customHeight="1">
      <c r="A254" s="404" t="s">
        <v>3149</v>
      </c>
      <c r="B254" s="404" t="s">
        <v>3181</v>
      </c>
      <c r="C254" s="405" t="s">
        <v>3269</v>
      </c>
      <c r="D254" s="406">
        <v>43530</v>
      </c>
      <c r="E254" s="407" t="s">
        <v>3270</v>
      </c>
      <c r="F254" s="405" t="s">
        <v>3271</v>
      </c>
      <c r="G254" s="405"/>
      <c r="H254" s="404" t="s">
        <v>3272</v>
      </c>
      <c r="I254" s="404" t="s">
        <v>3273</v>
      </c>
      <c r="J254" s="408">
        <v>2400</v>
      </c>
      <c r="K254" s="415">
        <v>10440</v>
      </c>
      <c r="L254" s="404" t="s">
        <v>3274</v>
      </c>
      <c r="M254" s="404" t="s">
        <v>3157</v>
      </c>
      <c r="N254" s="406">
        <v>43534</v>
      </c>
      <c r="O254" s="406">
        <v>43534</v>
      </c>
      <c r="P254" s="405" t="s">
        <v>3158</v>
      </c>
    </row>
    <row r="255" spans="1:16" ht="18" customHeight="1">
      <c r="A255" s="404" t="s">
        <v>3149</v>
      </c>
      <c r="B255" s="404" t="s">
        <v>3151</v>
      </c>
      <c r="C255" s="405" t="s">
        <v>3151</v>
      </c>
      <c r="D255" s="406">
        <v>43531</v>
      </c>
      <c r="E255" s="407" t="s">
        <v>3275</v>
      </c>
      <c r="F255" s="405" t="s">
        <v>3276</v>
      </c>
      <c r="G255" s="405" t="s">
        <v>3104</v>
      </c>
      <c r="H255" s="404" t="s">
        <v>3199</v>
      </c>
      <c r="I255" s="404" t="s">
        <v>3179</v>
      </c>
      <c r="J255" s="408">
        <v>1</v>
      </c>
      <c r="K255" s="415">
        <v>287</v>
      </c>
      <c r="L255" s="404" t="s">
        <v>3277</v>
      </c>
      <c r="M255" s="404" t="s">
        <v>3157</v>
      </c>
      <c r="N255" s="406">
        <v>43546</v>
      </c>
      <c r="O255" s="406">
        <v>43533</v>
      </c>
      <c r="P255" s="405" t="s">
        <v>3173</v>
      </c>
    </row>
    <row r="256" spans="1:16" ht="18" customHeight="1">
      <c r="A256" s="404" t="s">
        <v>3149</v>
      </c>
      <c r="B256" s="404" t="s">
        <v>3173</v>
      </c>
      <c r="C256" s="405" t="s">
        <v>3151</v>
      </c>
      <c r="D256" s="406">
        <v>43531</v>
      </c>
      <c r="E256" s="407" t="s">
        <v>3278</v>
      </c>
      <c r="F256" s="405" t="s">
        <v>3279</v>
      </c>
      <c r="G256" s="405" t="s">
        <v>3105</v>
      </c>
      <c r="H256" s="404" t="s">
        <v>3161</v>
      </c>
      <c r="I256" s="404" t="s">
        <v>3257</v>
      </c>
      <c r="J256" s="408">
        <v>6</v>
      </c>
      <c r="K256" s="415">
        <v>26820</v>
      </c>
      <c r="L256" s="404" t="s">
        <v>3280</v>
      </c>
      <c r="M256" s="404" t="s">
        <v>3185</v>
      </c>
      <c r="N256" s="406">
        <v>43542</v>
      </c>
      <c r="O256" s="406">
        <v>43546</v>
      </c>
      <c r="P256" s="405" t="s">
        <v>3151</v>
      </c>
    </row>
    <row r="257" spans="1:16" ht="18" customHeight="1">
      <c r="A257" s="404" t="s">
        <v>3281</v>
      </c>
      <c r="B257" s="404" t="s">
        <v>3151</v>
      </c>
      <c r="C257" s="405" t="s">
        <v>3151</v>
      </c>
      <c r="D257" s="406">
        <v>43532</v>
      </c>
      <c r="E257" s="407" t="s">
        <v>3282</v>
      </c>
      <c r="F257" s="405" t="s">
        <v>3283</v>
      </c>
      <c r="G257" s="405" t="s">
        <v>3096</v>
      </c>
      <c r="H257" s="404" t="s">
        <v>3154</v>
      </c>
      <c r="I257" s="404" t="s">
        <v>3155</v>
      </c>
      <c r="J257" s="408">
        <v>6</v>
      </c>
      <c r="K257" s="415">
        <v>2440</v>
      </c>
      <c r="L257" s="404" t="s">
        <v>3156</v>
      </c>
      <c r="M257" s="404" t="s">
        <v>3157</v>
      </c>
      <c r="N257" s="406">
        <v>43544</v>
      </c>
      <c r="O257" s="406">
        <v>43535</v>
      </c>
      <c r="P257" s="405" t="s">
        <v>3168</v>
      </c>
    </row>
    <row r="258" spans="1:16" ht="18" customHeight="1">
      <c r="A258" s="404" t="s">
        <v>3149</v>
      </c>
      <c r="B258" s="404" t="s">
        <v>3173</v>
      </c>
      <c r="C258" s="405" t="s">
        <v>3173</v>
      </c>
      <c r="D258" s="406">
        <v>43532</v>
      </c>
      <c r="E258" s="407" t="s">
        <v>3284</v>
      </c>
      <c r="F258" s="405" t="s">
        <v>3285</v>
      </c>
      <c r="G258" s="405" t="s">
        <v>3106</v>
      </c>
      <c r="H258" s="404" t="s">
        <v>3161</v>
      </c>
      <c r="I258" s="404" t="s">
        <v>3286</v>
      </c>
      <c r="J258" s="408">
        <v>1</v>
      </c>
      <c r="K258" s="415">
        <v>456</v>
      </c>
      <c r="L258" s="404" t="s">
        <v>3287</v>
      </c>
      <c r="M258" s="404" t="s">
        <v>3157</v>
      </c>
      <c r="N258" s="406">
        <v>43543</v>
      </c>
      <c r="O258" s="406">
        <v>43538</v>
      </c>
      <c r="P258" s="405" t="s">
        <v>3173</v>
      </c>
    </row>
    <row r="259" spans="1:16" ht="18" customHeight="1">
      <c r="A259" s="404" t="s">
        <v>3192</v>
      </c>
      <c r="B259" s="404" t="s">
        <v>3151</v>
      </c>
      <c r="C259" s="405" t="s">
        <v>3151</v>
      </c>
      <c r="D259" s="406">
        <v>43532</v>
      </c>
      <c r="E259" s="407" t="s">
        <v>3288</v>
      </c>
      <c r="F259" s="405" t="s">
        <v>3289</v>
      </c>
      <c r="G259" s="405" t="s">
        <v>3107</v>
      </c>
      <c r="H259" s="404" t="s">
        <v>3236</v>
      </c>
      <c r="I259" s="404" t="s">
        <v>3179</v>
      </c>
      <c r="J259" s="408">
        <v>2</v>
      </c>
      <c r="K259" s="415">
        <v>828</v>
      </c>
      <c r="L259" s="404" t="s">
        <v>3290</v>
      </c>
      <c r="M259" s="404" t="s">
        <v>3157</v>
      </c>
      <c r="N259" s="406">
        <v>43557</v>
      </c>
      <c r="O259" s="406">
        <v>43552</v>
      </c>
      <c r="P259" s="405" t="s">
        <v>3151</v>
      </c>
    </row>
    <row r="260" spans="1:16" ht="18" customHeight="1">
      <c r="A260" s="404" t="s">
        <v>3192</v>
      </c>
      <c r="B260" s="404" t="s">
        <v>3151</v>
      </c>
      <c r="C260" s="405" t="s">
        <v>3173</v>
      </c>
      <c r="D260" s="406">
        <v>43532</v>
      </c>
      <c r="E260" s="407" t="s">
        <v>3291</v>
      </c>
      <c r="F260" s="405" t="s">
        <v>3292</v>
      </c>
      <c r="G260" s="405" t="s">
        <v>3108</v>
      </c>
      <c r="H260" s="404" t="s">
        <v>3293</v>
      </c>
      <c r="I260" s="404" t="s">
        <v>1587</v>
      </c>
      <c r="J260" s="408">
        <v>2</v>
      </c>
      <c r="K260" s="415">
        <v>950</v>
      </c>
      <c r="L260" s="404" t="s">
        <v>3294</v>
      </c>
      <c r="M260" s="404" t="s">
        <v>3185</v>
      </c>
      <c r="N260" s="406">
        <v>43539</v>
      </c>
      <c r="O260" s="406">
        <v>43535</v>
      </c>
      <c r="P260" s="405" t="s">
        <v>3151</v>
      </c>
    </row>
    <row r="261" spans="1:16" ht="18" customHeight="1">
      <c r="A261" s="404" t="s">
        <v>3192</v>
      </c>
      <c r="B261" s="404" t="s">
        <v>3181</v>
      </c>
      <c r="C261" s="405" t="s">
        <v>3206</v>
      </c>
      <c r="D261" s="406">
        <v>43535</v>
      </c>
      <c r="E261" s="407" t="s">
        <v>3295</v>
      </c>
      <c r="F261" s="405" t="s">
        <v>3296</v>
      </c>
      <c r="G261" s="405"/>
      <c r="H261" s="404" t="s">
        <v>3297</v>
      </c>
      <c r="I261" s="404" t="s">
        <v>3298</v>
      </c>
      <c r="J261" s="408">
        <v>6</v>
      </c>
      <c r="K261" s="415">
        <v>69700</v>
      </c>
      <c r="L261" s="404" t="s">
        <v>3299</v>
      </c>
      <c r="M261" s="404" t="s">
        <v>3185</v>
      </c>
      <c r="N261" s="406">
        <v>43542</v>
      </c>
      <c r="O261" s="406">
        <v>43542</v>
      </c>
      <c r="P261" s="405" t="s">
        <v>3158</v>
      </c>
    </row>
    <row r="262" spans="1:16" ht="18" customHeight="1">
      <c r="A262" s="404" t="s">
        <v>3149</v>
      </c>
      <c r="B262" s="404" t="s">
        <v>3181</v>
      </c>
      <c r="C262" s="405" t="s">
        <v>3251</v>
      </c>
      <c r="D262" s="406">
        <v>43535</v>
      </c>
      <c r="E262" s="407" t="s">
        <v>3300</v>
      </c>
      <c r="F262" s="405" t="s">
        <v>3301</v>
      </c>
      <c r="G262" s="405" t="s">
        <v>3109</v>
      </c>
      <c r="H262" s="404" t="s">
        <v>3245</v>
      </c>
      <c r="I262" s="404" t="s">
        <v>3242</v>
      </c>
      <c r="J262" s="408">
        <v>2</v>
      </c>
      <c r="K262" s="415">
        <v>318</v>
      </c>
      <c r="L262" s="404" t="s">
        <v>3245</v>
      </c>
      <c r="M262" s="404" t="s">
        <v>3185</v>
      </c>
      <c r="N262" s="406">
        <v>43539</v>
      </c>
      <c r="O262" s="406">
        <v>43541</v>
      </c>
      <c r="P262" s="405" t="s">
        <v>3226</v>
      </c>
    </row>
    <row r="263" spans="1:16" ht="18" customHeight="1">
      <c r="A263" s="404" t="s">
        <v>3192</v>
      </c>
      <c r="B263" s="404" t="s">
        <v>3151</v>
      </c>
      <c r="C263" s="405" t="s">
        <v>3173</v>
      </c>
      <c r="D263" s="406">
        <v>43535</v>
      </c>
      <c r="E263" s="407" t="s">
        <v>3302</v>
      </c>
      <c r="F263" s="405" t="s">
        <v>3303</v>
      </c>
      <c r="G263" s="405" t="s">
        <v>3110</v>
      </c>
      <c r="H263" s="404" t="s">
        <v>3154</v>
      </c>
      <c r="I263" s="404" t="s">
        <v>3217</v>
      </c>
      <c r="J263" s="408">
        <v>14</v>
      </c>
      <c r="K263" s="415">
        <v>4200</v>
      </c>
      <c r="L263" s="404" t="s">
        <v>3304</v>
      </c>
      <c r="M263" s="404" t="s">
        <v>3185</v>
      </c>
      <c r="N263" s="406">
        <v>43547</v>
      </c>
      <c r="O263" s="406">
        <v>43538</v>
      </c>
      <c r="P263" s="405" t="s">
        <v>3173</v>
      </c>
    </row>
    <row r="264" spans="1:16" ht="18" customHeight="1">
      <c r="A264" s="404" t="s">
        <v>3149</v>
      </c>
      <c r="B264" s="404" t="s">
        <v>3173</v>
      </c>
      <c r="C264" s="405" t="s">
        <v>3173</v>
      </c>
      <c r="D264" s="406">
        <v>43535</v>
      </c>
      <c r="E264" s="407" t="s">
        <v>3305</v>
      </c>
      <c r="F264" s="405" t="s">
        <v>3306</v>
      </c>
      <c r="G264" s="405" t="s">
        <v>3111</v>
      </c>
      <c r="H264" s="404" t="s">
        <v>3199</v>
      </c>
      <c r="I264" s="404" t="s">
        <v>3307</v>
      </c>
      <c r="J264" s="408">
        <v>48</v>
      </c>
      <c r="K264" s="415">
        <v>16230</v>
      </c>
      <c r="L264" s="404" t="s">
        <v>3308</v>
      </c>
      <c r="M264" s="404" t="s">
        <v>3185</v>
      </c>
      <c r="N264" s="406">
        <v>43557</v>
      </c>
      <c r="O264" s="406">
        <v>43548</v>
      </c>
      <c r="P264" s="405" t="s">
        <v>3151</v>
      </c>
    </row>
    <row r="265" spans="1:16" ht="18" customHeight="1">
      <c r="A265" s="404" t="s">
        <v>3192</v>
      </c>
      <c r="B265" s="404" t="s">
        <v>3173</v>
      </c>
      <c r="C265" s="405" t="s">
        <v>3151</v>
      </c>
      <c r="D265" s="406">
        <v>43535</v>
      </c>
      <c r="E265" s="407" t="s">
        <v>3309</v>
      </c>
      <c r="F265" s="405" t="s">
        <v>3310</v>
      </c>
      <c r="G265" s="405" t="s">
        <v>3111</v>
      </c>
      <c r="H265" s="404" t="s">
        <v>3256</v>
      </c>
      <c r="I265" s="404" t="s">
        <v>3220</v>
      </c>
      <c r="J265" s="408">
        <v>36</v>
      </c>
      <c r="K265" s="415">
        <v>20478</v>
      </c>
      <c r="L265" s="404" t="s">
        <v>3311</v>
      </c>
      <c r="M265" s="404" t="s">
        <v>3185</v>
      </c>
      <c r="N265" s="406">
        <v>43557</v>
      </c>
      <c r="O265" s="406" t="s">
        <v>3112</v>
      </c>
      <c r="P265" s="405" t="s">
        <v>3173</v>
      </c>
    </row>
    <row r="266" spans="1:16" ht="18" customHeight="1">
      <c r="A266" s="404" t="s">
        <v>3192</v>
      </c>
      <c r="B266" s="404" t="s">
        <v>3151</v>
      </c>
      <c r="C266" s="405" t="s">
        <v>3173</v>
      </c>
      <c r="D266" s="406">
        <v>43535</v>
      </c>
      <c r="E266" s="407" t="s">
        <v>3312</v>
      </c>
      <c r="F266" s="405" t="s">
        <v>3310</v>
      </c>
      <c r="G266" s="405" t="s">
        <v>3111</v>
      </c>
      <c r="H266" s="404" t="s">
        <v>3199</v>
      </c>
      <c r="I266" s="404" t="s">
        <v>3313</v>
      </c>
      <c r="J266" s="408">
        <v>1</v>
      </c>
      <c r="K266" s="415">
        <v>929</v>
      </c>
      <c r="L266" s="404" t="s">
        <v>3314</v>
      </c>
      <c r="M266" s="404" t="s">
        <v>3157</v>
      </c>
      <c r="N266" s="406">
        <v>43557</v>
      </c>
      <c r="O266" s="406">
        <v>43543</v>
      </c>
      <c r="P266" s="405" t="s">
        <v>3173</v>
      </c>
    </row>
    <row r="267" spans="1:16" ht="18" customHeight="1">
      <c r="A267" s="404" t="s">
        <v>3149</v>
      </c>
      <c r="B267" s="404" t="s">
        <v>3173</v>
      </c>
      <c r="C267" s="405" t="s">
        <v>3173</v>
      </c>
      <c r="D267" s="406">
        <v>43535</v>
      </c>
      <c r="E267" s="407" t="s">
        <v>3315</v>
      </c>
      <c r="F267" s="405" t="s">
        <v>3306</v>
      </c>
      <c r="G267" s="405" t="s">
        <v>3111</v>
      </c>
      <c r="H267" s="404" t="s">
        <v>3161</v>
      </c>
      <c r="I267" s="404" t="s">
        <v>3316</v>
      </c>
      <c r="J267" s="408">
        <v>31</v>
      </c>
      <c r="K267" s="415">
        <v>353.4</v>
      </c>
      <c r="L267" s="404" t="s">
        <v>3277</v>
      </c>
      <c r="M267" s="404" t="s">
        <v>3185</v>
      </c>
      <c r="N267" s="406">
        <v>43557</v>
      </c>
      <c r="O267" s="406">
        <v>43544</v>
      </c>
      <c r="P267" s="405" t="s">
        <v>3173</v>
      </c>
    </row>
    <row r="268" spans="1:16" ht="18" customHeight="1">
      <c r="A268" s="404" t="s">
        <v>3192</v>
      </c>
      <c r="B268" s="404" t="s">
        <v>3151</v>
      </c>
      <c r="C268" s="405" t="s">
        <v>3151</v>
      </c>
      <c r="D268" s="406">
        <v>43535</v>
      </c>
      <c r="E268" s="407" t="s">
        <v>3317</v>
      </c>
      <c r="F268" s="405" t="s">
        <v>3318</v>
      </c>
      <c r="G268" s="405" t="s">
        <v>3104</v>
      </c>
      <c r="H268" s="404" t="s">
        <v>3241</v>
      </c>
      <c r="I268" s="404" t="s">
        <v>3319</v>
      </c>
      <c r="J268" s="408">
        <v>10</v>
      </c>
      <c r="K268" s="415">
        <v>1605</v>
      </c>
      <c r="L268" s="404" t="s">
        <v>3241</v>
      </c>
      <c r="M268" s="404" t="s">
        <v>3185</v>
      </c>
      <c r="N268" s="406">
        <v>43549</v>
      </c>
      <c r="O268" s="406">
        <v>43540</v>
      </c>
      <c r="P268" s="405" t="s">
        <v>3226</v>
      </c>
    </row>
    <row r="269" spans="1:16" ht="18" customHeight="1">
      <c r="A269" s="404" t="s">
        <v>3192</v>
      </c>
      <c r="B269" s="404" t="s">
        <v>3181</v>
      </c>
      <c r="C269" s="405" t="s">
        <v>3206</v>
      </c>
      <c r="D269" s="406">
        <v>43535</v>
      </c>
      <c r="E269" s="407" t="s">
        <v>3320</v>
      </c>
      <c r="F269" s="405" t="s">
        <v>3321</v>
      </c>
      <c r="G269" s="405"/>
      <c r="H269" s="404" t="s">
        <v>3199</v>
      </c>
      <c r="I269" s="404" t="s">
        <v>3322</v>
      </c>
      <c r="J269" s="408">
        <v>48</v>
      </c>
      <c r="K269" s="415">
        <v>37836</v>
      </c>
      <c r="L269" s="404" t="s">
        <v>3323</v>
      </c>
      <c r="M269" s="404" t="s">
        <v>3157</v>
      </c>
      <c r="N269" s="406">
        <v>43560</v>
      </c>
      <c r="O269" s="406">
        <v>43557</v>
      </c>
      <c r="P269" s="405" t="s">
        <v>3158</v>
      </c>
    </row>
    <row r="270" spans="1:16" ht="18" customHeight="1">
      <c r="A270" s="404" t="s">
        <v>3192</v>
      </c>
      <c r="B270" s="404" t="s">
        <v>3259</v>
      </c>
      <c r="C270" s="405" t="s">
        <v>3218</v>
      </c>
      <c r="D270" s="406">
        <v>43535</v>
      </c>
      <c r="E270" s="407" t="s">
        <v>3324</v>
      </c>
      <c r="F270" s="405" t="s">
        <v>3325</v>
      </c>
      <c r="G270" s="405"/>
      <c r="H270" s="404" t="s">
        <v>380</v>
      </c>
      <c r="I270" s="404" t="s">
        <v>3326</v>
      </c>
      <c r="J270" s="408">
        <v>65</v>
      </c>
      <c r="K270" s="415">
        <v>16605</v>
      </c>
      <c r="L270" s="404" t="s">
        <v>3294</v>
      </c>
      <c r="M270" s="404" t="s">
        <v>3157</v>
      </c>
      <c r="N270" s="406">
        <v>43544</v>
      </c>
      <c r="O270" s="406">
        <v>43538</v>
      </c>
      <c r="P270" s="405" t="s">
        <v>3158</v>
      </c>
    </row>
    <row r="271" spans="1:16" ht="18" customHeight="1">
      <c r="A271" s="404" t="s">
        <v>3192</v>
      </c>
      <c r="B271" s="404" t="s">
        <v>3259</v>
      </c>
      <c r="C271" s="405" t="s">
        <v>3218</v>
      </c>
      <c r="D271" s="406">
        <v>43535</v>
      </c>
      <c r="E271" s="407" t="s">
        <v>3327</v>
      </c>
      <c r="F271" s="405" t="s">
        <v>3328</v>
      </c>
      <c r="G271" s="405"/>
      <c r="H271" s="404" t="s">
        <v>3154</v>
      </c>
      <c r="I271" s="404" t="s">
        <v>3217</v>
      </c>
      <c r="J271" s="408">
        <v>40</v>
      </c>
      <c r="K271" s="415">
        <v>15200</v>
      </c>
      <c r="L271" s="404" t="s">
        <v>3156</v>
      </c>
      <c r="M271" s="404" t="s">
        <v>3185</v>
      </c>
      <c r="N271" s="406">
        <v>43544</v>
      </c>
      <c r="O271" s="406">
        <v>43538</v>
      </c>
      <c r="P271" s="405" t="s">
        <v>3226</v>
      </c>
    </row>
    <row r="272" spans="1:16" ht="18" customHeight="1">
      <c r="A272" s="404" t="s">
        <v>3192</v>
      </c>
      <c r="B272" s="404" t="s">
        <v>3259</v>
      </c>
      <c r="C272" s="405" t="s">
        <v>3269</v>
      </c>
      <c r="D272" s="406">
        <v>43535</v>
      </c>
      <c r="E272" s="407" t="s">
        <v>3329</v>
      </c>
      <c r="F272" s="405" t="s">
        <v>3330</v>
      </c>
      <c r="G272" s="405"/>
      <c r="H272" s="404" t="s">
        <v>3272</v>
      </c>
      <c r="I272" s="404" t="s">
        <v>3331</v>
      </c>
      <c r="J272" s="408"/>
      <c r="K272" s="415"/>
      <c r="L272" s="404"/>
      <c r="M272" s="404"/>
      <c r="N272" s="406"/>
      <c r="O272" s="406"/>
      <c r="P272" s="405"/>
    </row>
    <row r="273" spans="1:16" ht="18" customHeight="1">
      <c r="A273" s="404" t="s">
        <v>3192</v>
      </c>
      <c r="B273" s="404" t="s">
        <v>3181</v>
      </c>
      <c r="C273" s="405" t="s">
        <v>3206</v>
      </c>
      <c r="D273" s="406">
        <v>43536</v>
      </c>
      <c r="E273" s="407" t="s">
        <v>3332</v>
      </c>
      <c r="F273" s="405" t="s">
        <v>3333</v>
      </c>
      <c r="G273" s="405"/>
      <c r="H273" s="404" t="s">
        <v>3297</v>
      </c>
      <c r="I273" s="404" t="s">
        <v>3334</v>
      </c>
      <c r="J273" s="408">
        <v>6</v>
      </c>
      <c r="K273" s="415">
        <v>31000</v>
      </c>
      <c r="L273" s="404" t="s">
        <v>3335</v>
      </c>
      <c r="M273" s="404" t="s">
        <v>3157</v>
      </c>
      <c r="N273" s="406">
        <v>43557</v>
      </c>
      <c r="O273" s="406">
        <v>43557</v>
      </c>
      <c r="P273" s="405" t="s">
        <v>3226</v>
      </c>
    </row>
    <row r="274" spans="1:16" ht="18" customHeight="1">
      <c r="A274" s="404" t="s">
        <v>3149</v>
      </c>
      <c r="B274" s="404" t="s">
        <v>3151</v>
      </c>
      <c r="C274" s="405" t="s">
        <v>3173</v>
      </c>
      <c r="D274" s="406">
        <v>43536</v>
      </c>
      <c r="E274" s="407" t="s">
        <v>3336</v>
      </c>
      <c r="F274" s="405" t="s">
        <v>3337</v>
      </c>
      <c r="G274" s="405" t="s">
        <v>3113</v>
      </c>
      <c r="H274" s="404" t="s">
        <v>3293</v>
      </c>
      <c r="I274" s="404" t="s">
        <v>3338</v>
      </c>
      <c r="J274" s="408">
        <v>200</v>
      </c>
      <c r="K274" s="415">
        <v>450</v>
      </c>
      <c r="L274" s="404" t="s">
        <v>3339</v>
      </c>
      <c r="M274" s="404" t="s">
        <v>3185</v>
      </c>
      <c r="N274" s="406">
        <v>43537</v>
      </c>
      <c r="O274" s="406">
        <v>43537</v>
      </c>
      <c r="P274" s="405" t="s">
        <v>3158</v>
      </c>
    </row>
    <row r="275" spans="1:16" ht="18" customHeight="1">
      <c r="A275" s="404" t="s">
        <v>3149</v>
      </c>
      <c r="B275" s="404" t="s">
        <v>3151</v>
      </c>
      <c r="C275" s="405" t="s">
        <v>3151</v>
      </c>
      <c r="D275" s="406">
        <v>43536</v>
      </c>
      <c r="E275" s="407" t="s">
        <v>3340</v>
      </c>
      <c r="F275" s="405" t="s">
        <v>3337</v>
      </c>
      <c r="G275" s="405" t="s">
        <v>3113</v>
      </c>
      <c r="H275" s="404" t="s">
        <v>3212</v>
      </c>
      <c r="I275" s="404" t="s">
        <v>3213</v>
      </c>
      <c r="J275" s="408">
        <v>1</v>
      </c>
      <c r="K275" s="415">
        <v>127</v>
      </c>
      <c r="L275" s="404" t="s">
        <v>3214</v>
      </c>
      <c r="M275" s="404" t="s">
        <v>3157</v>
      </c>
      <c r="N275" s="406">
        <v>43538</v>
      </c>
      <c r="O275" s="406">
        <v>43538</v>
      </c>
      <c r="P275" s="405" t="s">
        <v>3226</v>
      </c>
    </row>
    <row r="276" spans="1:16" ht="18" customHeight="1">
      <c r="A276" s="404" t="s">
        <v>3192</v>
      </c>
      <c r="B276" s="404" t="s">
        <v>3210</v>
      </c>
      <c r="C276" s="405" t="s">
        <v>3206</v>
      </c>
      <c r="D276" s="406">
        <v>43536</v>
      </c>
      <c r="E276" s="407" t="s">
        <v>3341</v>
      </c>
      <c r="F276" s="405" t="s">
        <v>3342</v>
      </c>
      <c r="G276" s="405"/>
      <c r="H276" s="404" t="s">
        <v>3241</v>
      </c>
      <c r="I276" s="404" t="s">
        <v>3319</v>
      </c>
      <c r="J276" s="408">
        <v>5</v>
      </c>
      <c r="K276" s="415">
        <v>3865</v>
      </c>
      <c r="L276" s="404" t="s">
        <v>3245</v>
      </c>
      <c r="M276" s="404" t="s">
        <v>3185</v>
      </c>
      <c r="N276" s="406">
        <v>43549</v>
      </c>
      <c r="O276" s="406">
        <v>43546</v>
      </c>
      <c r="P276" s="405" t="s">
        <v>3226</v>
      </c>
    </row>
    <row r="277" spans="1:16" ht="18" customHeight="1">
      <c r="A277" s="404" t="s">
        <v>3192</v>
      </c>
      <c r="B277" s="404" t="s">
        <v>3259</v>
      </c>
      <c r="C277" s="405" t="s">
        <v>3343</v>
      </c>
      <c r="D277" s="406">
        <v>43537</v>
      </c>
      <c r="E277" s="407" t="s">
        <v>3344</v>
      </c>
      <c r="F277" s="405" t="s">
        <v>3345</v>
      </c>
      <c r="G277" s="405"/>
      <c r="H277" s="404" t="s">
        <v>3297</v>
      </c>
      <c r="I277" s="404" t="s">
        <v>3346</v>
      </c>
      <c r="J277" s="408">
        <v>128</v>
      </c>
      <c r="K277" s="415"/>
      <c r="L277" s="404" t="s">
        <v>3347</v>
      </c>
      <c r="M277" s="404"/>
      <c r="N277" s="406" t="s">
        <v>3114</v>
      </c>
      <c r="O277" s="406" t="s">
        <v>3114</v>
      </c>
      <c r="P277" s="405" t="s">
        <v>3226</v>
      </c>
    </row>
    <row r="278" spans="1:16" ht="18" customHeight="1">
      <c r="A278" s="404" t="s">
        <v>3192</v>
      </c>
      <c r="B278" s="404" t="s">
        <v>3173</v>
      </c>
      <c r="C278" s="405" t="s">
        <v>3173</v>
      </c>
      <c r="D278" s="406">
        <v>43537</v>
      </c>
      <c r="E278" s="407" t="s">
        <v>3348</v>
      </c>
      <c r="F278" s="405" t="s">
        <v>3349</v>
      </c>
      <c r="G278" s="405" t="s">
        <v>3115</v>
      </c>
      <c r="H278" s="404" t="s">
        <v>3350</v>
      </c>
      <c r="I278" s="404" t="s">
        <v>3155</v>
      </c>
      <c r="J278" s="408">
        <v>8</v>
      </c>
      <c r="K278" s="415">
        <v>2400</v>
      </c>
      <c r="L278" s="404" t="s">
        <v>3304</v>
      </c>
      <c r="M278" s="404" t="s">
        <v>3157</v>
      </c>
      <c r="N278" s="406">
        <v>43546</v>
      </c>
      <c r="O278" s="406">
        <v>43538</v>
      </c>
      <c r="P278" s="405" t="s">
        <v>3158</v>
      </c>
    </row>
    <row r="279" spans="1:16" ht="18" customHeight="1">
      <c r="A279" s="404" t="s">
        <v>3202</v>
      </c>
      <c r="B279" s="404" t="s">
        <v>3259</v>
      </c>
      <c r="C279" s="405" t="s">
        <v>3251</v>
      </c>
      <c r="D279" s="406">
        <v>43537</v>
      </c>
      <c r="E279" s="407" t="s">
        <v>3351</v>
      </c>
      <c r="F279" s="405" t="s">
        <v>3253</v>
      </c>
      <c r="G279" s="405"/>
      <c r="H279" s="404" t="s">
        <v>3350</v>
      </c>
      <c r="I279" s="404" t="s">
        <v>3217</v>
      </c>
      <c r="J279" s="408">
        <v>1</v>
      </c>
      <c r="K279" s="415">
        <v>300</v>
      </c>
      <c r="L279" s="404" t="s">
        <v>3294</v>
      </c>
      <c r="M279" s="404" t="s">
        <v>3157</v>
      </c>
      <c r="N279" s="406">
        <v>43546</v>
      </c>
      <c r="O279" s="406">
        <v>43538</v>
      </c>
      <c r="P279" s="405" t="s">
        <v>3226</v>
      </c>
    </row>
    <row r="280" spans="1:16" ht="18" customHeight="1">
      <c r="A280" s="404" t="s">
        <v>3149</v>
      </c>
      <c r="B280" s="404" t="s">
        <v>3259</v>
      </c>
      <c r="C280" s="405" t="s">
        <v>3218</v>
      </c>
      <c r="D280" s="406">
        <v>43537</v>
      </c>
      <c r="E280" s="407" t="s">
        <v>3352</v>
      </c>
      <c r="F280" s="405" t="s">
        <v>3353</v>
      </c>
      <c r="G280" s="405"/>
      <c r="H280" s="404" t="s">
        <v>3199</v>
      </c>
      <c r="I280" s="404" t="s">
        <v>3267</v>
      </c>
      <c r="J280" s="408">
        <v>16</v>
      </c>
      <c r="K280" s="415">
        <v>476.8</v>
      </c>
      <c r="L280" s="404" t="s">
        <v>3354</v>
      </c>
      <c r="M280" s="404" t="s">
        <v>3157</v>
      </c>
      <c r="N280" s="406">
        <v>43552</v>
      </c>
      <c r="O280" s="406">
        <v>43538</v>
      </c>
      <c r="P280" s="405" t="s">
        <v>3226</v>
      </c>
    </row>
    <row r="281" spans="1:16" ht="18" customHeight="1">
      <c r="A281" s="404" t="s">
        <v>3149</v>
      </c>
      <c r="B281" s="404" t="s">
        <v>3151</v>
      </c>
      <c r="C281" s="405" t="s">
        <v>3173</v>
      </c>
      <c r="D281" s="406">
        <v>43537</v>
      </c>
      <c r="E281" s="407" t="s">
        <v>3355</v>
      </c>
      <c r="F281" s="405" t="s">
        <v>3356</v>
      </c>
      <c r="G281" s="405" t="s">
        <v>3116</v>
      </c>
      <c r="H281" s="404" t="s">
        <v>3199</v>
      </c>
      <c r="I281" s="404" t="s">
        <v>3357</v>
      </c>
      <c r="J281" s="408">
        <v>3</v>
      </c>
      <c r="K281" s="415">
        <v>864</v>
      </c>
      <c r="L281" s="404" t="s">
        <v>3358</v>
      </c>
      <c r="M281" s="404" t="s">
        <v>3185</v>
      </c>
      <c r="N281" s="406">
        <v>43565</v>
      </c>
      <c r="O281" s="406">
        <v>43546</v>
      </c>
      <c r="P281" s="405" t="s">
        <v>3173</v>
      </c>
    </row>
    <row r="282" spans="1:16" ht="18" customHeight="1">
      <c r="A282" s="404" t="s">
        <v>3192</v>
      </c>
      <c r="B282" s="404" t="s">
        <v>3150</v>
      </c>
      <c r="C282" s="405" t="s">
        <v>3173</v>
      </c>
      <c r="D282" s="406">
        <v>43537</v>
      </c>
      <c r="E282" s="407" t="s">
        <v>3359</v>
      </c>
      <c r="F282" s="405" t="s">
        <v>3356</v>
      </c>
      <c r="G282" s="405" t="s">
        <v>3116</v>
      </c>
      <c r="H282" s="404" t="s">
        <v>3199</v>
      </c>
      <c r="I282" s="404" t="s">
        <v>3217</v>
      </c>
      <c r="J282" s="408">
        <v>24</v>
      </c>
      <c r="K282" s="415">
        <v>9140</v>
      </c>
      <c r="L282" s="404" t="s">
        <v>3304</v>
      </c>
      <c r="M282" s="404" t="s">
        <v>3185</v>
      </c>
      <c r="N282" s="406">
        <v>43565</v>
      </c>
      <c r="O282" s="406">
        <v>43544</v>
      </c>
      <c r="P282" s="405" t="s">
        <v>3151</v>
      </c>
    </row>
    <row r="283" spans="1:16" ht="18" customHeight="1">
      <c r="A283" s="404" t="s">
        <v>3192</v>
      </c>
      <c r="B283" s="404" t="s">
        <v>3173</v>
      </c>
      <c r="C283" s="405" t="s">
        <v>3173</v>
      </c>
      <c r="D283" s="406">
        <v>43538</v>
      </c>
      <c r="E283" s="407" t="s">
        <v>3360</v>
      </c>
      <c r="F283" s="405" t="s">
        <v>3361</v>
      </c>
      <c r="G283" s="405" t="s">
        <v>3117</v>
      </c>
      <c r="H283" s="404" t="s">
        <v>3362</v>
      </c>
      <c r="I283" s="404" t="s">
        <v>3363</v>
      </c>
      <c r="J283" s="408">
        <v>2</v>
      </c>
      <c r="K283" s="415">
        <v>2437</v>
      </c>
      <c r="L283" s="404" t="s">
        <v>3304</v>
      </c>
      <c r="M283" s="404" t="s">
        <v>3185</v>
      </c>
      <c r="N283" s="406">
        <v>43553</v>
      </c>
      <c r="O283" s="406">
        <v>43550</v>
      </c>
      <c r="P283" s="405" t="s">
        <v>3364</v>
      </c>
    </row>
    <row r="284" spans="1:16" ht="18" customHeight="1">
      <c r="A284" s="404" t="s">
        <v>3192</v>
      </c>
      <c r="B284" s="404" t="s">
        <v>3259</v>
      </c>
      <c r="C284" s="405" t="s">
        <v>3218</v>
      </c>
      <c r="D284" s="406">
        <v>43538</v>
      </c>
      <c r="E284" s="407" t="s">
        <v>3365</v>
      </c>
      <c r="F284" s="405" t="s">
        <v>3366</v>
      </c>
      <c r="G284" s="405"/>
      <c r="H284" s="404" t="s">
        <v>3241</v>
      </c>
      <c r="I284" s="404" t="s">
        <v>3242</v>
      </c>
      <c r="J284" s="408">
        <v>5</v>
      </c>
      <c r="K284" s="415">
        <v>375</v>
      </c>
      <c r="L284" s="404" t="s">
        <v>3241</v>
      </c>
      <c r="M284" s="404" t="s">
        <v>3185</v>
      </c>
      <c r="N284" s="406">
        <v>43544</v>
      </c>
      <c r="O284" s="406">
        <v>43543</v>
      </c>
      <c r="P284" s="405" t="s">
        <v>3158</v>
      </c>
    </row>
    <row r="285" spans="1:16" ht="18" customHeight="1">
      <c r="A285" s="404" t="s">
        <v>3202</v>
      </c>
      <c r="B285" s="404" t="s">
        <v>3173</v>
      </c>
      <c r="C285" s="405" t="s">
        <v>3173</v>
      </c>
      <c r="D285" s="406">
        <v>43539</v>
      </c>
      <c r="E285" s="407" t="s">
        <v>3367</v>
      </c>
      <c r="F285" s="405" t="s">
        <v>3368</v>
      </c>
      <c r="G285" s="405" t="s">
        <v>3118</v>
      </c>
      <c r="H285" s="404" t="s">
        <v>3199</v>
      </c>
      <c r="I285" s="404" t="s">
        <v>3369</v>
      </c>
      <c r="J285" s="408">
        <v>2</v>
      </c>
      <c r="K285" s="415">
        <v>14660</v>
      </c>
      <c r="L285" s="404" t="s">
        <v>3370</v>
      </c>
      <c r="M285" s="404" t="s">
        <v>3185</v>
      </c>
      <c r="N285" s="406" t="s">
        <v>3119</v>
      </c>
      <c r="O285" s="406">
        <v>43554</v>
      </c>
      <c r="P285" s="405" t="s">
        <v>3158</v>
      </c>
    </row>
    <row r="286" spans="1:16" ht="18" customHeight="1">
      <c r="A286" s="404" t="s">
        <v>3192</v>
      </c>
      <c r="B286" s="404" t="s">
        <v>3173</v>
      </c>
      <c r="C286" s="405" t="s">
        <v>3173</v>
      </c>
      <c r="D286" s="406">
        <v>43539</v>
      </c>
      <c r="E286" s="407" t="s">
        <v>3371</v>
      </c>
      <c r="F286" s="405" t="s">
        <v>3372</v>
      </c>
      <c r="G286" s="405" t="s">
        <v>3118</v>
      </c>
      <c r="H286" s="404" t="s">
        <v>3199</v>
      </c>
      <c r="I286" s="404" t="s">
        <v>3373</v>
      </c>
      <c r="J286" s="408">
        <v>56</v>
      </c>
      <c r="K286" s="415">
        <v>49458</v>
      </c>
      <c r="L286" s="404" t="s">
        <v>3374</v>
      </c>
      <c r="M286" s="404" t="s">
        <v>3157</v>
      </c>
      <c r="N286" s="406" t="s">
        <v>3119</v>
      </c>
      <c r="O286" s="406">
        <v>43549</v>
      </c>
      <c r="P286" s="405" t="s">
        <v>3226</v>
      </c>
    </row>
    <row r="287" spans="1:16" ht="18" customHeight="1">
      <c r="A287" s="404" t="s">
        <v>3149</v>
      </c>
      <c r="B287" s="404" t="s">
        <v>3151</v>
      </c>
      <c r="C287" s="405" t="s">
        <v>3173</v>
      </c>
      <c r="D287" s="406">
        <v>43539</v>
      </c>
      <c r="E287" s="407" t="s">
        <v>3375</v>
      </c>
      <c r="F287" s="405" t="s">
        <v>3368</v>
      </c>
      <c r="G287" s="405" t="s">
        <v>3118</v>
      </c>
      <c r="H287" s="404" t="s">
        <v>3199</v>
      </c>
      <c r="I287" s="404" t="s">
        <v>3220</v>
      </c>
      <c r="J287" s="408">
        <v>26</v>
      </c>
      <c r="K287" s="415">
        <v>60914</v>
      </c>
      <c r="L287" s="404" t="s">
        <v>3376</v>
      </c>
      <c r="M287" s="404" t="s">
        <v>3157</v>
      </c>
      <c r="N287" s="406" t="s">
        <v>3119</v>
      </c>
      <c r="O287" s="406">
        <v>43560</v>
      </c>
      <c r="P287" s="405" t="s">
        <v>3226</v>
      </c>
    </row>
    <row r="288" spans="1:16" ht="18" customHeight="1">
      <c r="A288" s="404" t="s">
        <v>3281</v>
      </c>
      <c r="B288" s="404" t="s">
        <v>3151</v>
      </c>
      <c r="C288" s="405" t="s">
        <v>3173</v>
      </c>
      <c r="D288" s="406">
        <v>43539</v>
      </c>
      <c r="E288" s="407" t="s">
        <v>3377</v>
      </c>
      <c r="F288" s="405" t="s">
        <v>3368</v>
      </c>
      <c r="G288" s="405" t="s">
        <v>3118</v>
      </c>
      <c r="H288" s="404" t="s">
        <v>3199</v>
      </c>
      <c r="I288" s="404" t="s">
        <v>3267</v>
      </c>
      <c r="J288" s="408">
        <v>36</v>
      </c>
      <c r="K288" s="415">
        <v>2580.8000000000002</v>
      </c>
      <c r="L288" s="404" t="s">
        <v>3221</v>
      </c>
      <c r="M288" s="404" t="s">
        <v>3185</v>
      </c>
      <c r="N288" s="406" t="s">
        <v>3119</v>
      </c>
      <c r="O288" s="406">
        <v>43542</v>
      </c>
      <c r="P288" s="405" t="s">
        <v>3158</v>
      </c>
    </row>
    <row r="289" spans="1:16" ht="18" customHeight="1">
      <c r="A289" s="404" t="s">
        <v>3202</v>
      </c>
      <c r="B289" s="404" t="s">
        <v>3151</v>
      </c>
      <c r="C289" s="405" t="s">
        <v>3173</v>
      </c>
      <c r="D289" s="406">
        <v>43539</v>
      </c>
      <c r="E289" s="407" t="s">
        <v>3378</v>
      </c>
      <c r="F289" s="405" t="s">
        <v>3379</v>
      </c>
      <c r="G289" s="405" t="s">
        <v>3120</v>
      </c>
      <c r="H289" s="404" t="s">
        <v>3350</v>
      </c>
      <c r="I289" s="404" t="s">
        <v>3155</v>
      </c>
      <c r="J289" s="408">
        <v>1</v>
      </c>
      <c r="K289" s="415">
        <v>460</v>
      </c>
      <c r="L289" s="404" t="s">
        <v>3304</v>
      </c>
      <c r="M289" s="404" t="s">
        <v>3157</v>
      </c>
      <c r="N289" s="406">
        <v>43545</v>
      </c>
      <c r="O289" s="406">
        <v>43542</v>
      </c>
      <c r="P289" s="405" t="s">
        <v>3226</v>
      </c>
    </row>
    <row r="290" spans="1:16" ht="18" customHeight="1">
      <c r="A290" s="404" t="s">
        <v>3149</v>
      </c>
      <c r="B290" s="404" t="s">
        <v>3173</v>
      </c>
      <c r="C290" s="405" t="s">
        <v>3173</v>
      </c>
      <c r="D290" s="406">
        <v>43542</v>
      </c>
      <c r="E290" s="407" t="s">
        <v>3380</v>
      </c>
      <c r="F290" s="405" t="s">
        <v>3381</v>
      </c>
      <c r="G290" s="405" t="s">
        <v>3118</v>
      </c>
      <c r="H290" s="404" t="s">
        <v>3199</v>
      </c>
      <c r="I290" s="404" t="s">
        <v>3267</v>
      </c>
      <c r="J290" s="408">
        <v>240</v>
      </c>
      <c r="K290" s="415">
        <v>5495.8</v>
      </c>
      <c r="L290" s="404" t="s">
        <v>3221</v>
      </c>
      <c r="M290" s="404" t="s">
        <v>3157</v>
      </c>
      <c r="N290" s="406">
        <v>43549</v>
      </c>
      <c r="O290" s="406">
        <v>43543</v>
      </c>
      <c r="P290" s="405" t="s">
        <v>3173</v>
      </c>
    </row>
    <row r="291" spans="1:16" ht="18" customHeight="1">
      <c r="A291" s="404" t="s">
        <v>3192</v>
      </c>
      <c r="B291" s="404" t="s">
        <v>3173</v>
      </c>
      <c r="C291" s="405" t="s">
        <v>3173</v>
      </c>
      <c r="D291" s="406">
        <v>43542</v>
      </c>
      <c r="E291" s="407" t="s">
        <v>3382</v>
      </c>
      <c r="F291" s="405" t="s">
        <v>3383</v>
      </c>
      <c r="G291" s="405" t="s">
        <v>3121</v>
      </c>
      <c r="H291" s="404" t="s">
        <v>3199</v>
      </c>
      <c r="I291" s="404" t="s">
        <v>3384</v>
      </c>
      <c r="J291" s="408">
        <v>52</v>
      </c>
      <c r="K291" s="415">
        <v>86770</v>
      </c>
      <c r="L291" s="404" t="s">
        <v>3385</v>
      </c>
      <c r="M291" s="404" t="s">
        <v>3185</v>
      </c>
      <c r="N291" s="406" t="s">
        <v>3122</v>
      </c>
      <c r="O291" s="406">
        <v>43545</v>
      </c>
      <c r="P291" s="405" t="s">
        <v>3173</v>
      </c>
    </row>
    <row r="292" spans="1:16" ht="18" customHeight="1">
      <c r="A292" s="404" t="s">
        <v>3149</v>
      </c>
      <c r="B292" s="404" t="s">
        <v>3173</v>
      </c>
      <c r="C292" s="405" t="s">
        <v>3173</v>
      </c>
      <c r="D292" s="406">
        <v>43542</v>
      </c>
      <c r="E292" s="407" t="s">
        <v>3386</v>
      </c>
      <c r="F292" s="405" t="s">
        <v>3383</v>
      </c>
      <c r="G292" s="405" t="s">
        <v>3121</v>
      </c>
      <c r="H292" s="404" t="s">
        <v>3199</v>
      </c>
      <c r="I292" s="404" t="s">
        <v>3220</v>
      </c>
      <c r="J292" s="408">
        <v>56</v>
      </c>
      <c r="K292" s="415">
        <v>9210</v>
      </c>
      <c r="L292" s="404" t="s">
        <v>3387</v>
      </c>
      <c r="M292" s="404" t="s">
        <v>3185</v>
      </c>
      <c r="N292" s="406" t="s">
        <v>3122</v>
      </c>
      <c r="O292" s="406">
        <v>43545</v>
      </c>
      <c r="P292" s="405" t="s">
        <v>3173</v>
      </c>
    </row>
    <row r="293" spans="1:16" ht="18" customHeight="1">
      <c r="A293" s="404" t="s">
        <v>3192</v>
      </c>
      <c r="B293" s="404" t="s">
        <v>3181</v>
      </c>
      <c r="C293" s="405" t="s">
        <v>3151</v>
      </c>
      <c r="D293" s="406">
        <v>43542</v>
      </c>
      <c r="E293" s="407" t="s">
        <v>3388</v>
      </c>
      <c r="F293" s="405" t="s">
        <v>3389</v>
      </c>
      <c r="G293" s="405" t="s">
        <v>3123</v>
      </c>
      <c r="H293" s="404" t="s">
        <v>3161</v>
      </c>
      <c r="I293" s="404" t="s">
        <v>3183</v>
      </c>
      <c r="J293" s="408">
        <v>1</v>
      </c>
      <c r="K293" s="415">
        <v>232</v>
      </c>
      <c r="L293" s="404" t="s">
        <v>3248</v>
      </c>
      <c r="M293" s="404" t="s">
        <v>3157</v>
      </c>
      <c r="N293" s="406">
        <v>43553</v>
      </c>
      <c r="O293" s="406">
        <v>43548</v>
      </c>
      <c r="P293" s="405" t="s">
        <v>3173</v>
      </c>
    </row>
    <row r="294" spans="1:16" ht="18" customHeight="1">
      <c r="A294" s="404" t="s">
        <v>3192</v>
      </c>
      <c r="B294" s="404" t="s">
        <v>3168</v>
      </c>
      <c r="C294" s="405" t="s">
        <v>3151</v>
      </c>
      <c r="D294" s="406">
        <v>43542</v>
      </c>
      <c r="E294" s="407" t="s">
        <v>3390</v>
      </c>
      <c r="F294" s="405" t="s">
        <v>3389</v>
      </c>
      <c r="G294" s="405" t="s">
        <v>3123</v>
      </c>
      <c r="H294" s="404" t="s">
        <v>3199</v>
      </c>
      <c r="I294" s="404" t="s">
        <v>3391</v>
      </c>
      <c r="J294" s="408">
        <v>3</v>
      </c>
      <c r="K294" s="415">
        <v>5790</v>
      </c>
      <c r="L294" s="404" t="s">
        <v>3248</v>
      </c>
      <c r="M294" s="404" t="s">
        <v>3157</v>
      </c>
      <c r="N294" s="406">
        <v>43553</v>
      </c>
      <c r="O294" s="406">
        <v>43546</v>
      </c>
      <c r="P294" s="405" t="s">
        <v>3151</v>
      </c>
    </row>
    <row r="295" spans="1:16" ht="18" customHeight="1">
      <c r="A295" s="404" t="s">
        <v>3192</v>
      </c>
      <c r="B295" s="404" t="s">
        <v>3173</v>
      </c>
      <c r="C295" s="405" t="s">
        <v>3151</v>
      </c>
      <c r="D295" s="406">
        <v>43542</v>
      </c>
      <c r="E295" s="407" t="s">
        <v>3392</v>
      </c>
      <c r="F295" s="405" t="s">
        <v>3389</v>
      </c>
      <c r="G295" s="405" t="s">
        <v>3123</v>
      </c>
      <c r="H295" s="404" t="s">
        <v>3161</v>
      </c>
      <c r="I295" s="404" t="s">
        <v>3373</v>
      </c>
      <c r="J295" s="408">
        <v>43</v>
      </c>
      <c r="K295" s="415">
        <v>10246</v>
      </c>
      <c r="L295" s="404" t="s">
        <v>3393</v>
      </c>
      <c r="M295" s="404" t="s">
        <v>3394</v>
      </c>
      <c r="N295" s="406">
        <v>43553</v>
      </c>
      <c r="O295" s="406">
        <v>43547</v>
      </c>
      <c r="P295" s="405" t="s">
        <v>3158</v>
      </c>
    </row>
    <row r="296" spans="1:16" ht="18" customHeight="1">
      <c r="A296" s="404" t="s">
        <v>3192</v>
      </c>
      <c r="B296" s="404" t="s">
        <v>3173</v>
      </c>
      <c r="C296" s="405" t="s">
        <v>3173</v>
      </c>
      <c r="D296" s="406">
        <v>43542</v>
      </c>
      <c r="E296" s="407" t="s">
        <v>3395</v>
      </c>
      <c r="F296" s="405" t="s">
        <v>3389</v>
      </c>
      <c r="G296" s="405" t="s">
        <v>3123</v>
      </c>
      <c r="H296" s="404" t="s">
        <v>3199</v>
      </c>
      <c r="I296" s="404" t="s">
        <v>3396</v>
      </c>
      <c r="J296" s="408">
        <v>2</v>
      </c>
      <c r="K296" s="415">
        <v>4200</v>
      </c>
      <c r="L296" s="404" t="s">
        <v>3397</v>
      </c>
      <c r="M296" s="404" t="s">
        <v>3185</v>
      </c>
      <c r="N296" s="406">
        <v>43553</v>
      </c>
      <c r="O296" s="406">
        <v>43548</v>
      </c>
      <c r="P296" s="405" t="s">
        <v>3173</v>
      </c>
    </row>
    <row r="297" spans="1:16" ht="18" customHeight="1">
      <c r="A297" s="404" t="s">
        <v>3281</v>
      </c>
      <c r="B297" s="404" t="s">
        <v>3173</v>
      </c>
      <c r="C297" s="405" t="s">
        <v>3398</v>
      </c>
      <c r="D297" s="406">
        <v>43542</v>
      </c>
      <c r="E297" s="407" t="s">
        <v>3399</v>
      </c>
      <c r="F297" s="405" t="s">
        <v>3389</v>
      </c>
      <c r="G297" s="405" t="s">
        <v>3123</v>
      </c>
      <c r="H297" s="404" t="s">
        <v>3161</v>
      </c>
      <c r="I297" s="404" t="s">
        <v>3400</v>
      </c>
      <c r="J297" s="408">
        <v>4</v>
      </c>
      <c r="K297" s="415">
        <v>560</v>
      </c>
      <c r="L297" s="404" t="s">
        <v>3401</v>
      </c>
      <c r="M297" s="404" t="s">
        <v>3185</v>
      </c>
      <c r="N297" s="406">
        <v>43553</v>
      </c>
      <c r="O297" s="406">
        <v>43548</v>
      </c>
      <c r="P297" s="405" t="s">
        <v>3173</v>
      </c>
    </row>
    <row r="298" spans="1:16" ht="18" customHeight="1">
      <c r="A298" s="404" t="s">
        <v>3202</v>
      </c>
      <c r="B298" s="404" t="s">
        <v>3173</v>
      </c>
      <c r="C298" s="405" t="s">
        <v>3173</v>
      </c>
      <c r="D298" s="406">
        <v>43542</v>
      </c>
      <c r="E298" s="407" t="s">
        <v>3402</v>
      </c>
      <c r="F298" s="405" t="s">
        <v>3389</v>
      </c>
      <c r="G298" s="405" t="s">
        <v>3123</v>
      </c>
      <c r="H298" s="404" t="s">
        <v>3199</v>
      </c>
      <c r="I298" s="404" t="s">
        <v>3196</v>
      </c>
      <c r="J298" s="408">
        <v>49</v>
      </c>
      <c r="K298" s="415">
        <v>34509</v>
      </c>
      <c r="L298" s="404" t="s">
        <v>3403</v>
      </c>
      <c r="M298" s="404" t="s">
        <v>3185</v>
      </c>
      <c r="N298" s="406">
        <v>43553</v>
      </c>
      <c r="O298" s="406">
        <v>43548</v>
      </c>
      <c r="P298" s="405" t="s">
        <v>3226</v>
      </c>
    </row>
    <row r="299" spans="1:16" ht="18" customHeight="1">
      <c r="A299" s="404" t="s">
        <v>3192</v>
      </c>
      <c r="B299" s="404" t="s">
        <v>3173</v>
      </c>
      <c r="C299" s="405" t="s">
        <v>3173</v>
      </c>
      <c r="D299" s="406">
        <v>43542</v>
      </c>
      <c r="E299" s="407" t="s">
        <v>3404</v>
      </c>
      <c r="F299" s="405" t="s">
        <v>3389</v>
      </c>
      <c r="G299" s="405" t="s">
        <v>3123</v>
      </c>
      <c r="H299" s="404" t="s">
        <v>3241</v>
      </c>
      <c r="I299" s="404" t="s">
        <v>3242</v>
      </c>
      <c r="J299" s="408">
        <v>43</v>
      </c>
      <c r="K299" s="415">
        <v>6379.9</v>
      </c>
      <c r="L299" s="404" t="s">
        <v>3241</v>
      </c>
      <c r="M299" s="404" t="s">
        <v>3185</v>
      </c>
      <c r="N299" s="406">
        <v>43553</v>
      </c>
      <c r="O299" s="406" t="s">
        <v>3124</v>
      </c>
      <c r="P299" s="405" t="s">
        <v>3226</v>
      </c>
    </row>
    <row r="300" spans="1:16" ht="18" customHeight="1">
      <c r="A300" s="404" t="s">
        <v>3149</v>
      </c>
      <c r="B300" s="404" t="s">
        <v>3259</v>
      </c>
      <c r="C300" s="405" t="s">
        <v>3173</v>
      </c>
      <c r="D300" s="406">
        <v>43542</v>
      </c>
      <c r="E300" s="407" t="s">
        <v>3405</v>
      </c>
      <c r="F300" s="405" t="s">
        <v>3406</v>
      </c>
      <c r="G300" s="405" t="s">
        <v>3123</v>
      </c>
      <c r="H300" s="404" t="s">
        <v>3293</v>
      </c>
      <c r="I300" s="404" t="s">
        <v>3407</v>
      </c>
      <c r="J300" s="408">
        <v>4</v>
      </c>
      <c r="K300" s="415">
        <v>390</v>
      </c>
      <c r="L300" s="404" t="s">
        <v>3408</v>
      </c>
      <c r="M300" s="404" t="s">
        <v>3185</v>
      </c>
      <c r="N300" s="406">
        <v>43553</v>
      </c>
      <c r="O300" s="406">
        <v>43550</v>
      </c>
      <c r="P300" s="405" t="s">
        <v>3173</v>
      </c>
    </row>
    <row r="301" spans="1:16" ht="18" customHeight="1">
      <c r="A301" s="404" t="s">
        <v>3192</v>
      </c>
      <c r="B301" s="404" t="s">
        <v>3173</v>
      </c>
      <c r="C301" s="405" t="s">
        <v>3173</v>
      </c>
      <c r="D301" s="406">
        <v>43542</v>
      </c>
      <c r="E301" s="407" t="s">
        <v>3409</v>
      </c>
      <c r="F301" s="405" t="s">
        <v>3389</v>
      </c>
      <c r="G301" s="405" t="s">
        <v>3123</v>
      </c>
      <c r="H301" s="404" t="s">
        <v>3199</v>
      </c>
      <c r="I301" s="404" t="s">
        <v>3410</v>
      </c>
      <c r="J301" s="408">
        <v>2</v>
      </c>
      <c r="K301" s="415">
        <v>924</v>
      </c>
      <c r="L301" s="404" t="s">
        <v>3221</v>
      </c>
      <c r="M301" s="404" t="s">
        <v>3394</v>
      </c>
      <c r="N301" s="406">
        <v>43553</v>
      </c>
      <c r="O301" s="406">
        <v>43544</v>
      </c>
      <c r="P301" s="405" t="s">
        <v>3151</v>
      </c>
    </row>
    <row r="302" spans="1:16" ht="18" customHeight="1">
      <c r="A302" s="404" t="s">
        <v>3192</v>
      </c>
      <c r="B302" s="404" t="s">
        <v>3173</v>
      </c>
      <c r="C302" s="405" t="s">
        <v>3173</v>
      </c>
      <c r="D302" s="406">
        <v>43542</v>
      </c>
      <c r="E302" s="407" t="s">
        <v>3411</v>
      </c>
      <c r="F302" s="405" t="s">
        <v>3412</v>
      </c>
      <c r="G302" s="405" t="s">
        <v>3125</v>
      </c>
      <c r="H302" s="404" t="s">
        <v>3241</v>
      </c>
      <c r="I302" s="404" t="s">
        <v>3242</v>
      </c>
      <c r="J302" s="408">
        <v>12</v>
      </c>
      <c r="K302" s="415">
        <v>1178</v>
      </c>
      <c r="L302" s="404" t="s">
        <v>396</v>
      </c>
      <c r="M302" s="404" t="s">
        <v>3157</v>
      </c>
      <c r="N302" s="406">
        <v>43553</v>
      </c>
      <c r="O302" s="406">
        <v>43549</v>
      </c>
      <c r="P302" s="405" t="s">
        <v>3173</v>
      </c>
    </row>
    <row r="303" spans="1:16" ht="18" customHeight="1">
      <c r="A303" s="404" t="s">
        <v>3192</v>
      </c>
      <c r="B303" s="404" t="s">
        <v>3181</v>
      </c>
      <c r="C303" s="405" t="s">
        <v>3218</v>
      </c>
      <c r="D303" s="406">
        <v>43542</v>
      </c>
      <c r="E303" s="407" t="s">
        <v>3413</v>
      </c>
      <c r="F303" s="405" t="s">
        <v>3414</v>
      </c>
      <c r="G303" s="405" t="s">
        <v>3097</v>
      </c>
      <c r="H303" s="404" t="s">
        <v>3241</v>
      </c>
      <c r="I303" s="404" t="s">
        <v>3319</v>
      </c>
      <c r="J303" s="408">
        <v>20</v>
      </c>
      <c r="K303" s="415">
        <v>1640</v>
      </c>
      <c r="L303" s="404" t="s">
        <v>3241</v>
      </c>
      <c r="M303" s="404" t="s">
        <v>3185</v>
      </c>
      <c r="N303" s="406">
        <v>43546</v>
      </c>
      <c r="O303" s="406">
        <v>43543</v>
      </c>
      <c r="P303" s="405" t="s">
        <v>3226</v>
      </c>
    </row>
    <row r="304" spans="1:16" ht="18" customHeight="1">
      <c r="A304" s="404" t="s">
        <v>3192</v>
      </c>
      <c r="B304" s="404" t="s">
        <v>3259</v>
      </c>
      <c r="C304" s="405" t="s">
        <v>3218</v>
      </c>
      <c r="D304" s="406">
        <v>43542</v>
      </c>
      <c r="E304" s="407" t="s">
        <v>3415</v>
      </c>
      <c r="F304" s="405" t="s">
        <v>3414</v>
      </c>
      <c r="G304" s="405" t="s">
        <v>3097</v>
      </c>
      <c r="H304" s="404" t="s">
        <v>3199</v>
      </c>
      <c r="I304" s="404" t="s">
        <v>3220</v>
      </c>
      <c r="J304" s="408">
        <v>35</v>
      </c>
      <c r="K304" s="415">
        <v>7612</v>
      </c>
      <c r="L304" s="404" t="s">
        <v>3387</v>
      </c>
      <c r="M304" s="404" t="s">
        <v>3185</v>
      </c>
      <c r="N304" s="406">
        <v>43546</v>
      </c>
      <c r="O304" s="406">
        <v>43543</v>
      </c>
      <c r="P304" s="405" t="s">
        <v>3226</v>
      </c>
    </row>
    <row r="305" spans="1:16" ht="18" customHeight="1">
      <c r="A305" s="404" t="s">
        <v>3192</v>
      </c>
      <c r="B305" s="404" t="s">
        <v>3259</v>
      </c>
      <c r="C305" s="405" t="s">
        <v>3218</v>
      </c>
      <c r="D305" s="406">
        <v>43542</v>
      </c>
      <c r="E305" s="407" t="s">
        <v>3416</v>
      </c>
      <c r="F305" s="405" t="s">
        <v>3417</v>
      </c>
      <c r="G305" s="405" t="s">
        <v>3097</v>
      </c>
      <c r="H305" s="404" t="s">
        <v>3199</v>
      </c>
      <c r="I305" s="404" t="s">
        <v>3418</v>
      </c>
      <c r="J305" s="408">
        <v>5</v>
      </c>
      <c r="K305" s="415">
        <v>3242</v>
      </c>
      <c r="L305" s="404" t="s">
        <v>3221</v>
      </c>
      <c r="M305" s="404" t="s">
        <v>3185</v>
      </c>
      <c r="N305" s="406">
        <v>43546</v>
      </c>
      <c r="O305" s="406">
        <v>43543</v>
      </c>
      <c r="P305" s="405" t="s">
        <v>3226</v>
      </c>
    </row>
    <row r="306" spans="1:16" ht="18" customHeight="1">
      <c r="A306" s="404" t="s">
        <v>3192</v>
      </c>
      <c r="B306" s="404" t="s">
        <v>3259</v>
      </c>
      <c r="C306" s="405" t="s">
        <v>3206</v>
      </c>
      <c r="D306" s="406">
        <v>43542</v>
      </c>
      <c r="E306" s="407" t="s">
        <v>3419</v>
      </c>
      <c r="F306" s="405" t="s">
        <v>3420</v>
      </c>
      <c r="G306" s="405" t="s">
        <v>3097</v>
      </c>
      <c r="H306" s="404" t="s">
        <v>3350</v>
      </c>
      <c r="I306" s="404" t="s">
        <v>3217</v>
      </c>
      <c r="J306" s="408">
        <v>35</v>
      </c>
      <c r="K306" s="415">
        <v>14320</v>
      </c>
      <c r="L306" s="404" t="s">
        <v>3421</v>
      </c>
      <c r="M306" s="404" t="s">
        <v>3157</v>
      </c>
      <c r="N306" s="406">
        <v>43546</v>
      </c>
      <c r="O306" s="406">
        <v>43546</v>
      </c>
      <c r="P306" s="405" t="s">
        <v>3226</v>
      </c>
    </row>
    <row r="307" spans="1:16" ht="18" customHeight="1">
      <c r="A307" s="404" t="s">
        <v>3192</v>
      </c>
      <c r="B307" s="404" t="s">
        <v>3259</v>
      </c>
      <c r="C307" s="405" t="s">
        <v>3218</v>
      </c>
      <c r="D307" s="406">
        <v>43542</v>
      </c>
      <c r="E307" s="407" t="s">
        <v>3422</v>
      </c>
      <c r="F307" s="405" t="s">
        <v>3423</v>
      </c>
      <c r="G307" s="405"/>
      <c r="H307" s="404" t="s">
        <v>3245</v>
      </c>
      <c r="I307" s="404" t="s">
        <v>3319</v>
      </c>
      <c r="J307" s="408">
        <v>49</v>
      </c>
      <c r="K307" s="415">
        <v>9657</v>
      </c>
      <c r="L307" s="404" t="s">
        <v>3241</v>
      </c>
      <c r="M307" s="404" t="s">
        <v>3185</v>
      </c>
      <c r="N307" s="406">
        <v>43546</v>
      </c>
      <c r="O307" s="406">
        <v>43549</v>
      </c>
      <c r="P307" s="405" t="s">
        <v>3226</v>
      </c>
    </row>
    <row r="308" spans="1:16" ht="18" customHeight="1">
      <c r="A308" s="404" t="s">
        <v>3281</v>
      </c>
      <c r="B308" s="404" t="s">
        <v>3259</v>
      </c>
      <c r="C308" s="405" t="s">
        <v>3424</v>
      </c>
      <c r="D308" s="406">
        <v>43543</v>
      </c>
      <c r="E308" s="407" t="s">
        <v>3425</v>
      </c>
      <c r="F308" s="405" t="s">
        <v>3426</v>
      </c>
      <c r="G308" s="405"/>
      <c r="H308" s="404" t="s">
        <v>3245</v>
      </c>
      <c r="I308" s="404" t="s">
        <v>3319</v>
      </c>
      <c r="J308" s="408">
        <v>16</v>
      </c>
      <c r="K308" s="415">
        <v>1784</v>
      </c>
      <c r="L308" s="404" t="s">
        <v>3241</v>
      </c>
      <c r="M308" s="404" t="s">
        <v>3185</v>
      </c>
      <c r="N308" s="406">
        <v>43549</v>
      </c>
      <c r="O308" s="406">
        <v>43546</v>
      </c>
      <c r="P308" s="405" t="s">
        <v>3226</v>
      </c>
    </row>
    <row r="309" spans="1:16" ht="18" customHeight="1">
      <c r="A309" s="404" t="s">
        <v>3202</v>
      </c>
      <c r="B309" s="404" t="s">
        <v>3173</v>
      </c>
      <c r="C309" s="405" t="s">
        <v>3173</v>
      </c>
      <c r="D309" s="406">
        <v>43543</v>
      </c>
      <c r="E309" s="407" t="s">
        <v>3427</v>
      </c>
      <c r="F309" s="405" t="s">
        <v>3428</v>
      </c>
      <c r="G309" s="405" t="s">
        <v>3126</v>
      </c>
      <c r="H309" s="404" t="s">
        <v>3245</v>
      </c>
      <c r="I309" s="404" t="s">
        <v>3429</v>
      </c>
      <c r="J309" s="408">
        <v>1</v>
      </c>
      <c r="K309" s="415">
        <v>689</v>
      </c>
      <c r="L309" s="404" t="s">
        <v>3241</v>
      </c>
      <c r="M309" s="404" t="s">
        <v>3185</v>
      </c>
      <c r="N309" s="406">
        <v>43551</v>
      </c>
      <c r="O309" s="406">
        <v>43550</v>
      </c>
      <c r="P309" s="405" t="s">
        <v>3226</v>
      </c>
    </row>
    <row r="310" spans="1:16" ht="18" customHeight="1">
      <c r="A310" s="404" t="s">
        <v>3192</v>
      </c>
      <c r="B310" s="404" t="s">
        <v>3173</v>
      </c>
      <c r="C310" s="405" t="s">
        <v>3173</v>
      </c>
      <c r="D310" s="406">
        <v>43543</v>
      </c>
      <c r="E310" s="407" t="s">
        <v>3430</v>
      </c>
      <c r="F310" s="405" t="s">
        <v>3431</v>
      </c>
      <c r="G310" s="405" t="s">
        <v>3102</v>
      </c>
      <c r="H310" s="404" t="s">
        <v>3199</v>
      </c>
      <c r="I310" s="404" t="s">
        <v>3418</v>
      </c>
      <c r="J310" s="408">
        <v>26</v>
      </c>
      <c r="K310" s="415">
        <v>15337</v>
      </c>
      <c r="L310" s="404" t="s">
        <v>3221</v>
      </c>
      <c r="M310" s="404" t="s">
        <v>3185</v>
      </c>
      <c r="N310" s="406">
        <v>43565</v>
      </c>
      <c r="O310" s="406">
        <v>43561</v>
      </c>
      <c r="P310" s="405" t="s">
        <v>3173</v>
      </c>
    </row>
    <row r="311" spans="1:16" ht="18" customHeight="1">
      <c r="A311" s="404" t="s">
        <v>3192</v>
      </c>
      <c r="B311" s="404" t="s">
        <v>3173</v>
      </c>
      <c r="C311" s="405" t="s">
        <v>3173</v>
      </c>
      <c r="D311" s="406">
        <v>43544</v>
      </c>
      <c r="E311" s="407" t="s">
        <v>3432</v>
      </c>
      <c r="F311" s="405" t="s">
        <v>3433</v>
      </c>
      <c r="G311" s="405" t="s">
        <v>3127</v>
      </c>
      <c r="H311" s="404" t="s">
        <v>3241</v>
      </c>
      <c r="I311" s="404" t="s">
        <v>3242</v>
      </c>
      <c r="J311" s="408">
        <v>1</v>
      </c>
      <c r="K311" s="415">
        <v>1030</v>
      </c>
      <c r="L311" s="404" t="s">
        <v>3241</v>
      </c>
      <c r="M311" s="404" t="s">
        <v>3185</v>
      </c>
      <c r="N311" s="406">
        <v>43553</v>
      </c>
      <c r="O311" s="406">
        <v>43555</v>
      </c>
      <c r="P311" s="405" t="s">
        <v>3158</v>
      </c>
    </row>
    <row r="312" spans="1:16" ht="18" customHeight="1">
      <c r="A312" s="404" t="s">
        <v>3192</v>
      </c>
      <c r="B312" s="404" t="s">
        <v>3173</v>
      </c>
      <c r="C312" s="405" t="s">
        <v>3173</v>
      </c>
      <c r="D312" s="406">
        <v>43544</v>
      </c>
      <c r="E312" s="407" t="s">
        <v>3434</v>
      </c>
      <c r="F312" s="405" t="s">
        <v>3433</v>
      </c>
      <c r="G312" s="405" t="s">
        <v>3127</v>
      </c>
      <c r="H312" s="404" t="s">
        <v>3350</v>
      </c>
      <c r="I312" s="404" t="s">
        <v>3217</v>
      </c>
      <c r="J312" s="408">
        <v>1</v>
      </c>
      <c r="K312" s="415">
        <v>1050</v>
      </c>
      <c r="L312" s="404" t="s">
        <v>3304</v>
      </c>
      <c r="M312" s="404" t="s">
        <v>3185</v>
      </c>
      <c r="N312" s="406">
        <v>43553</v>
      </c>
      <c r="O312" s="406">
        <v>43546</v>
      </c>
      <c r="P312" s="405" t="s">
        <v>3226</v>
      </c>
    </row>
    <row r="313" spans="1:16" ht="18" customHeight="1">
      <c r="A313" s="404" t="s">
        <v>3192</v>
      </c>
      <c r="B313" s="404" t="s">
        <v>390</v>
      </c>
      <c r="C313" s="405" t="s">
        <v>3269</v>
      </c>
      <c r="D313" s="406">
        <v>43544</v>
      </c>
      <c r="E313" s="407" t="s">
        <v>3435</v>
      </c>
      <c r="F313" s="405" t="s">
        <v>3436</v>
      </c>
      <c r="G313" s="405" t="s">
        <v>3128</v>
      </c>
      <c r="H313" s="404" t="s">
        <v>3272</v>
      </c>
      <c r="I313" s="404" t="s">
        <v>3437</v>
      </c>
      <c r="J313" s="408">
        <v>109</v>
      </c>
      <c r="K313" s="415">
        <v>223.2</v>
      </c>
      <c r="L313" s="404" t="s">
        <v>3438</v>
      </c>
      <c r="M313" s="404" t="s">
        <v>3185</v>
      </c>
      <c r="N313" s="406">
        <v>43554</v>
      </c>
      <c r="O313" s="406">
        <v>43549</v>
      </c>
      <c r="P313" s="405" t="s">
        <v>3226</v>
      </c>
    </row>
    <row r="314" spans="1:16" ht="18" customHeight="1">
      <c r="A314" s="404" t="s">
        <v>3192</v>
      </c>
      <c r="B314" s="404" t="s">
        <v>3259</v>
      </c>
      <c r="C314" s="405" t="s">
        <v>3173</v>
      </c>
      <c r="D314" s="406">
        <v>43544</v>
      </c>
      <c r="E314" s="407" t="s">
        <v>3439</v>
      </c>
      <c r="F314" s="405" t="s">
        <v>3440</v>
      </c>
      <c r="G314" s="405" t="s">
        <v>3129</v>
      </c>
      <c r="H314" s="404" t="s">
        <v>3199</v>
      </c>
      <c r="I314" s="404" t="s">
        <v>3183</v>
      </c>
      <c r="J314" s="408">
        <v>65</v>
      </c>
      <c r="K314" s="415">
        <v>20844</v>
      </c>
      <c r="L314" s="404" t="s">
        <v>3441</v>
      </c>
      <c r="M314" s="404" t="s">
        <v>3185</v>
      </c>
      <c r="N314" s="406">
        <v>43560</v>
      </c>
      <c r="O314" s="406">
        <v>43550</v>
      </c>
      <c r="P314" s="405" t="s">
        <v>3173</v>
      </c>
    </row>
    <row r="315" spans="1:16" ht="18" customHeight="1">
      <c r="A315" s="404" t="s">
        <v>3192</v>
      </c>
      <c r="B315" s="404" t="s">
        <v>3173</v>
      </c>
      <c r="C315" s="405" t="s">
        <v>3398</v>
      </c>
      <c r="D315" s="406">
        <v>43544</v>
      </c>
      <c r="E315" s="407" t="s">
        <v>3442</v>
      </c>
      <c r="F315" s="405" t="s">
        <v>3443</v>
      </c>
      <c r="G315" s="405" t="s">
        <v>3129</v>
      </c>
      <c r="H315" s="404" t="s">
        <v>3199</v>
      </c>
      <c r="I315" s="404" t="s">
        <v>3400</v>
      </c>
      <c r="J315" s="408">
        <v>4</v>
      </c>
      <c r="K315" s="415">
        <v>2180</v>
      </c>
      <c r="L315" s="404" t="s">
        <v>3401</v>
      </c>
      <c r="M315" s="404" t="s">
        <v>3185</v>
      </c>
      <c r="N315" s="406">
        <v>43560</v>
      </c>
      <c r="O315" s="406">
        <v>43550</v>
      </c>
      <c r="P315" s="405" t="s">
        <v>3173</v>
      </c>
    </row>
    <row r="316" spans="1:16" ht="18" customHeight="1">
      <c r="A316" s="404" t="s">
        <v>3149</v>
      </c>
      <c r="B316" s="404" t="s">
        <v>3173</v>
      </c>
      <c r="C316" s="405" t="s">
        <v>3168</v>
      </c>
      <c r="D316" s="406">
        <v>43545</v>
      </c>
      <c r="E316" s="407" t="s">
        <v>3444</v>
      </c>
      <c r="F316" s="405" t="s">
        <v>3445</v>
      </c>
      <c r="G316" s="405" t="s">
        <v>3130</v>
      </c>
      <c r="H316" s="404" t="s">
        <v>3241</v>
      </c>
      <c r="I316" s="404" t="s">
        <v>3242</v>
      </c>
      <c r="J316" s="408">
        <v>30</v>
      </c>
      <c r="K316" s="415">
        <v>14174</v>
      </c>
      <c r="L316" s="404" t="s">
        <v>3241</v>
      </c>
      <c r="M316" s="404" t="s">
        <v>3446</v>
      </c>
      <c r="N316" s="406">
        <v>43546</v>
      </c>
      <c r="O316" s="406">
        <v>43546</v>
      </c>
      <c r="P316" s="405" t="s">
        <v>3226</v>
      </c>
    </row>
    <row r="317" spans="1:16" ht="18" customHeight="1">
      <c r="A317" s="404" t="s">
        <v>3192</v>
      </c>
      <c r="B317" s="404" t="s">
        <v>3173</v>
      </c>
      <c r="C317" s="405" t="s">
        <v>3173</v>
      </c>
      <c r="D317" s="406">
        <v>43546</v>
      </c>
      <c r="E317" s="407" t="s">
        <v>3447</v>
      </c>
      <c r="F317" s="405" t="s">
        <v>3448</v>
      </c>
      <c r="G317" s="405" t="s">
        <v>3131</v>
      </c>
      <c r="H317" s="404" t="s">
        <v>3293</v>
      </c>
      <c r="I317" s="404" t="s">
        <v>3213</v>
      </c>
      <c r="J317" s="408">
        <v>2</v>
      </c>
      <c r="K317" s="415">
        <v>242</v>
      </c>
      <c r="L317" s="404" t="s">
        <v>3214</v>
      </c>
      <c r="M317" s="404" t="s">
        <v>3185</v>
      </c>
      <c r="N317" s="406">
        <v>43567</v>
      </c>
      <c r="O317" s="406">
        <v>43548</v>
      </c>
      <c r="P317" s="405" t="s">
        <v>3226</v>
      </c>
    </row>
    <row r="318" spans="1:16" ht="18" customHeight="1">
      <c r="A318" s="404" t="s">
        <v>3192</v>
      </c>
      <c r="B318" s="404" t="s">
        <v>3259</v>
      </c>
      <c r="C318" s="405" t="s">
        <v>3218</v>
      </c>
      <c r="D318" s="406">
        <v>43545</v>
      </c>
      <c r="E318" s="407" t="s">
        <v>3449</v>
      </c>
      <c r="F318" s="405" t="s">
        <v>3450</v>
      </c>
      <c r="G318" s="405" t="s">
        <v>3132</v>
      </c>
      <c r="H318" s="404" t="s">
        <v>3199</v>
      </c>
      <c r="I318" s="404" t="s">
        <v>3220</v>
      </c>
      <c r="J318" s="408">
        <v>2</v>
      </c>
      <c r="K318" s="415">
        <v>772</v>
      </c>
      <c r="L318" s="404" t="s">
        <v>3354</v>
      </c>
      <c r="M318" s="404" t="s">
        <v>3185</v>
      </c>
      <c r="N318" s="406">
        <v>43551</v>
      </c>
      <c r="O318" s="406">
        <v>43547</v>
      </c>
      <c r="P318" s="405" t="s">
        <v>3226</v>
      </c>
    </row>
    <row r="319" spans="1:16" ht="18" customHeight="1">
      <c r="A319" s="404" t="s">
        <v>3192</v>
      </c>
      <c r="B319" s="404" t="s">
        <v>3150</v>
      </c>
      <c r="C319" s="405" t="s">
        <v>3173</v>
      </c>
      <c r="D319" s="406">
        <v>43546</v>
      </c>
      <c r="E319" s="407" t="s">
        <v>3451</v>
      </c>
      <c r="F319" s="405" t="s">
        <v>3448</v>
      </c>
      <c r="G319" s="405" t="s">
        <v>3132</v>
      </c>
      <c r="H319" s="404" t="s">
        <v>3350</v>
      </c>
      <c r="I319" s="404" t="s">
        <v>3217</v>
      </c>
      <c r="J319" s="408">
        <v>21</v>
      </c>
      <c r="K319" s="415">
        <v>6300</v>
      </c>
      <c r="L319" s="404" t="s">
        <v>3304</v>
      </c>
      <c r="M319" s="404" t="s">
        <v>3185</v>
      </c>
      <c r="N319" s="406">
        <v>43567</v>
      </c>
      <c r="O319" s="406">
        <v>43550</v>
      </c>
      <c r="P319" s="405" t="s">
        <v>3226</v>
      </c>
    </row>
    <row r="320" spans="1:16" ht="18" customHeight="1">
      <c r="A320" s="404" t="s">
        <v>3192</v>
      </c>
      <c r="B320" s="404" t="s">
        <v>3173</v>
      </c>
      <c r="C320" s="405" t="s">
        <v>3173</v>
      </c>
      <c r="D320" s="406">
        <v>43545</v>
      </c>
      <c r="E320" s="407" t="s">
        <v>3452</v>
      </c>
      <c r="F320" s="405" t="s">
        <v>3445</v>
      </c>
      <c r="G320" s="405" t="s">
        <v>3130</v>
      </c>
      <c r="H320" s="404" t="s">
        <v>3199</v>
      </c>
      <c r="I320" s="404" t="s">
        <v>3453</v>
      </c>
      <c r="J320" s="408">
        <v>5</v>
      </c>
      <c r="K320" s="415">
        <v>2252</v>
      </c>
      <c r="L320" s="404" t="s">
        <v>3454</v>
      </c>
      <c r="M320" s="404" t="s">
        <v>3185</v>
      </c>
      <c r="N320" s="406">
        <v>43553</v>
      </c>
      <c r="O320" s="406">
        <v>43547</v>
      </c>
      <c r="P320" s="405" t="s">
        <v>3455</v>
      </c>
    </row>
    <row r="321" spans="1:16" ht="18" customHeight="1">
      <c r="A321" s="404" t="s">
        <v>3192</v>
      </c>
      <c r="B321" s="404" t="s">
        <v>3173</v>
      </c>
      <c r="C321" s="405" t="s">
        <v>3398</v>
      </c>
      <c r="D321" s="406">
        <v>43546</v>
      </c>
      <c r="E321" s="407" t="s">
        <v>3456</v>
      </c>
      <c r="F321" s="405" t="s">
        <v>3448</v>
      </c>
      <c r="G321" s="405" t="s">
        <v>3131</v>
      </c>
      <c r="H321" s="404" t="s">
        <v>3161</v>
      </c>
      <c r="I321" s="404" t="s">
        <v>3220</v>
      </c>
      <c r="J321" s="408">
        <v>4</v>
      </c>
      <c r="K321" s="415">
        <v>1065</v>
      </c>
      <c r="L321" s="404" t="s">
        <v>3354</v>
      </c>
      <c r="M321" s="404" t="s">
        <v>3185</v>
      </c>
      <c r="N321" s="406">
        <v>43567</v>
      </c>
      <c r="O321" s="406">
        <v>43555</v>
      </c>
      <c r="P321" s="405" t="s">
        <v>3226</v>
      </c>
    </row>
    <row r="322" spans="1:16" ht="18" customHeight="1">
      <c r="A322" s="404" t="s">
        <v>3192</v>
      </c>
      <c r="B322" s="404" t="s">
        <v>3151</v>
      </c>
      <c r="C322" s="405" t="s">
        <v>3173</v>
      </c>
      <c r="D322" s="406">
        <v>43546</v>
      </c>
      <c r="E322" s="407" t="s">
        <v>3457</v>
      </c>
      <c r="F322" s="405" t="s">
        <v>3448</v>
      </c>
      <c r="G322" s="405" t="s">
        <v>3131</v>
      </c>
      <c r="H322" s="404" t="s">
        <v>3199</v>
      </c>
      <c r="I322" s="404" t="s">
        <v>3458</v>
      </c>
      <c r="J322" s="408">
        <v>4</v>
      </c>
      <c r="K322" s="415">
        <v>3480</v>
      </c>
      <c r="L322" s="404" t="s">
        <v>3459</v>
      </c>
      <c r="M322" s="404" t="s">
        <v>3446</v>
      </c>
      <c r="N322" s="406">
        <v>43567</v>
      </c>
      <c r="O322" s="406">
        <v>43550</v>
      </c>
      <c r="P322" s="405" t="s">
        <v>3226</v>
      </c>
    </row>
    <row r="323" spans="1:16" ht="18" customHeight="1">
      <c r="A323" s="404" t="s">
        <v>3192</v>
      </c>
      <c r="B323" s="404" t="s">
        <v>3259</v>
      </c>
      <c r="C323" s="405" t="s">
        <v>3218</v>
      </c>
      <c r="D323" s="406">
        <v>43546</v>
      </c>
      <c r="E323" s="407" t="s">
        <v>3460</v>
      </c>
      <c r="F323" s="405" t="s">
        <v>3461</v>
      </c>
      <c r="G323" s="405" t="s">
        <v>3133</v>
      </c>
      <c r="H323" s="404" t="s">
        <v>3199</v>
      </c>
      <c r="I323" s="404" t="s">
        <v>3462</v>
      </c>
      <c r="J323" s="408">
        <v>2</v>
      </c>
      <c r="K323" s="415">
        <v>2400</v>
      </c>
      <c r="L323" s="404" t="s">
        <v>3463</v>
      </c>
      <c r="M323" s="404"/>
      <c r="N323" s="406"/>
      <c r="O323" s="406">
        <v>43549</v>
      </c>
      <c r="P323" s="405" t="s">
        <v>3464</v>
      </c>
    </row>
    <row r="324" spans="1:16" ht="18" customHeight="1">
      <c r="A324" s="404" t="s">
        <v>3192</v>
      </c>
      <c r="B324" s="404" t="s">
        <v>3259</v>
      </c>
      <c r="C324" s="405" t="s">
        <v>3173</v>
      </c>
      <c r="D324" s="406">
        <v>43546</v>
      </c>
      <c r="E324" s="407" t="s">
        <v>3465</v>
      </c>
      <c r="F324" s="405" t="s">
        <v>3466</v>
      </c>
      <c r="G324" s="405" t="s">
        <v>3104</v>
      </c>
      <c r="H324" s="404" t="s">
        <v>3199</v>
      </c>
      <c r="I324" s="404" t="s">
        <v>3183</v>
      </c>
      <c r="J324" s="408">
        <v>1</v>
      </c>
      <c r="K324" s="415">
        <v>271</v>
      </c>
      <c r="L324" s="404" t="s">
        <v>3354</v>
      </c>
      <c r="M324" s="404" t="s">
        <v>3185</v>
      </c>
      <c r="N324" s="406">
        <v>43563</v>
      </c>
      <c r="O324" s="406">
        <v>43547</v>
      </c>
      <c r="P324" s="405" t="s">
        <v>3173</v>
      </c>
    </row>
    <row r="325" spans="1:16" ht="18" customHeight="1">
      <c r="A325" s="404" t="s">
        <v>3192</v>
      </c>
      <c r="B325" s="404" t="s">
        <v>3259</v>
      </c>
      <c r="C325" s="405" t="s">
        <v>3218</v>
      </c>
      <c r="D325" s="406">
        <v>43549</v>
      </c>
      <c r="E325" s="407" t="s">
        <v>3467</v>
      </c>
      <c r="F325" s="405" t="s">
        <v>3296</v>
      </c>
      <c r="G325" s="405"/>
      <c r="H325" s="404" t="s">
        <v>3297</v>
      </c>
      <c r="I325" s="404" t="s">
        <v>3468</v>
      </c>
      <c r="J325" s="408">
        <v>24</v>
      </c>
      <c r="K325" s="415">
        <v>18780</v>
      </c>
      <c r="L325" s="404" t="s">
        <v>3469</v>
      </c>
      <c r="M325" s="404" t="s">
        <v>3185</v>
      </c>
      <c r="N325" s="406">
        <v>43549</v>
      </c>
      <c r="O325" s="406">
        <v>43549</v>
      </c>
      <c r="P325" s="405" t="s">
        <v>3158</v>
      </c>
    </row>
    <row r="326" spans="1:16" ht="18" customHeight="1">
      <c r="A326" s="404" t="s">
        <v>3192</v>
      </c>
      <c r="B326" s="404" t="s">
        <v>3259</v>
      </c>
      <c r="C326" s="405" t="s">
        <v>3218</v>
      </c>
      <c r="D326" s="406">
        <v>43549</v>
      </c>
      <c r="E326" s="407" t="s">
        <v>3470</v>
      </c>
      <c r="F326" s="405" t="s">
        <v>3471</v>
      </c>
      <c r="G326" s="405" t="s">
        <v>3097</v>
      </c>
      <c r="H326" s="404" t="s">
        <v>3161</v>
      </c>
      <c r="I326" s="404" t="s">
        <v>3418</v>
      </c>
      <c r="J326" s="408">
        <v>2</v>
      </c>
      <c r="K326" s="415">
        <v>1384</v>
      </c>
      <c r="L326" s="404" t="s">
        <v>3221</v>
      </c>
      <c r="M326" s="404" t="s">
        <v>3185</v>
      </c>
      <c r="N326" s="406">
        <v>43553</v>
      </c>
      <c r="O326" s="406">
        <v>43549</v>
      </c>
      <c r="P326" s="405" t="s">
        <v>3226</v>
      </c>
    </row>
    <row r="327" spans="1:16" ht="18" customHeight="1">
      <c r="A327" s="404" t="s">
        <v>3192</v>
      </c>
      <c r="B327" s="404" t="s">
        <v>3173</v>
      </c>
      <c r="C327" s="405" t="s">
        <v>3173</v>
      </c>
      <c r="D327" s="406">
        <v>43549</v>
      </c>
      <c r="E327" s="407" t="s">
        <v>3472</v>
      </c>
      <c r="F327" s="405" t="s">
        <v>3473</v>
      </c>
      <c r="G327" s="405" t="s">
        <v>3134</v>
      </c>
      <c r="H327" s="404" t="s">
        <v>3241</v>
      </c>
      <c r="I327" s="404" t="s">
        <v>3319</v>
      </c>
      <c r="J327" s="408">
        <v>54</v>
      </c>
      <c r="K327" s="415">
        <v>4931</v>
      </c>
      <c r="L327" s="404" t="s">
        <v>3241</v>
      </c>
      <c r="M327" s="404" t="s">
        <v>3185</v>
      </c>
      <c r="N327" s="406" t="s">
        <v>3135</v>
      </c>
      <c r="O327" s="406">
        <v>43559</v>
      </c>
      <c r="P327" s="405" t="s">
        <v>3226</v>
      </c>
    </row>
    <row r="328" spans="1:16" ht="18" customHeight="1">
      <c r="A328" s="404" t="s">
        <v>3192</v>
      </c>
      <c r="B328" s="404" t="s">
        <v>3173</v>
      </c>
      <c r="C328" s="405" t="s">
        <v>3151</v>
      </c>
      <c r="D328" s="406">
        <v>43549</v>
      </c>
      <c r="E328" s="407" t="s">
        <v>3474</v>
      </c>
      <c r="F328" s="405" t="s">
        <v>3475</v>
      </c>
      <c r="G328" s="405" t="s">
        <v>3136</v>
      </c>
      <c r="H328" s="404" t="s">
        <v>3161</v>
      </c>
      <c r="I328" s="404" t="s">
        <v>3476</v>
      </c>
      <c r="J328" s="408">
        <v>1</v>
      </c>
      <c r="K328" s="415">
        <v>2250</v>
      </c>
      <c r="L328" s="404" t="s">
        <v>3477</v>
      </c>
      <c r="M328" s="404" t="s">
        <v>3185</v>
      </c>
      <c r="N328" s="406">
        <v>43563</v>
      </c>
      <c r="O328" s="406">
        <v>43555</v>
      </c>
      <c r="P328" s="405" t="s">
        <v>3173</v>
      </c>
    </row>
    <row r="329" spans="1:16" ht="18" customHeight="1">
      <c r="A329" s="404" t="s">
        <v>3192</v>
      </c>
      <c r="B329" s="404" t="s">
        <v>3151</v>
      </c>
      <c r="C329" s="405" t="s">
        <v>3173</v>
      </c>
      <c r="D329" s="406">
        <v>43549</v>
      </c>
      <c r="E329" s="407" t="s">
        <v>3478</v>
      </c>
      <c r="F329" s="405" t="s">
        <v>3479</v>
      </c>
      <c r="G329" s="405" t="s">
        <v>3113</v>
      </c>
      <c r="H329" s="404" t="s">
        <v>3199</v>
      </c>
      <c r="I329" s="404" t="s">
        <v>3480</v>
      </c>
      <c r="J329" s="408">
        <v>2</v>
      </c>
      <c r="K329" s="415">
        <v>5760</v>
      </c>
      <c r="L329" s="404" t="s">
        <v>3248</v>
      </c>
      <c r="M329" s="404" t="s">
        <v>3185</v>
      </c>
      <c r="N329" s="406">
        <v>43563</v>
      </c>
      <c r="O329" s="406">
        <v>43554</v>
      </c>
      <c r="P329" s="405" t="s">
        <v>3481</v>
      </c>
    </row>
    <row r="330" spans="1:16" ht="18" customHeight="1">
      <c r="A330" s="404" t="s">
        <v>3149</v>
      </c>
      <c r="B330" s="404" t="s">
        <v>3259</v>
      </c>
      <c r="C330" s="405" t="s">
        <v>3218</v>
      </c>
      <c r="D330" s="406">
        <v>43549</v>
      </c>
      <c r="E330" s="407" t="s">
        <v>3482</v>
      </c>
      <c r="F330" s="405" t="s">
        <v>3296</v>
      </c>
      <c r="G330" s="405"/>
      <c r="H330" s="404" t="s">
        <v>3297</v>
      </c>
      <c r="I330" s="404" t="s">
        <v>3483</v>
      </c>
      <c r="J330" s="408">
        <v>2</v>
      </c>
      <c r="K330" s="415">
        <v>31000</v>
      </c>
      <c r="L330" s="404" t="s">
        <v>3299</v>
      </c>
      <c r="M330" s="404" t="s">
        <v>3185</v>
      </c>
      <c r="N330" s="406">
        <v>43549</v>
      </c>
      <c r="O330" s="406">
        <v>43549</v>
      </c>
      <c r="P330" s="405" t="s">
        <v>3226</v>
      </c>
    </row>
    <row r="331" spans="1:16" ht="18" customHeight="1">
      <c r="A331" s="404" t="s">
        <v>3192</v>
      </c>
      <c r="B331" s="404" t="s">
        <v>3173</v>
      </c>
      <c r="C331" s="405" t="s">
        <v>3150</v>
      </c>
      <c r="D331" s="406">
        <v>43550</v>
      </c>
      <c r="E331" s="407" t="s">
        <v>3484</v>
      </c>
      <c r="F331" s="405" t="s">
        <v>3485</v>
      </c>
      <c r="G331" s="405" t="s">
        <v>3137</v>
      </c>
      <c r="H331" s="404" t="s">
        <v>3199</v>
      </c>
      <c r="I331" s="404" t="s">
        <v>3267</v>
      </c>
      <c r="J331" s="408">
        <v>245</v>
      </c>
      <c r="K331" s="415">
        <v>6950.1</v>
      </c>
      <c r="L331" s="404" t="s">
        <v>3486</v>
      </c>
      <c r="M331" s="404" t="s">
        <v>3157</v>
      </c>
      <c r="N331" s="406" t="s">
        <v>3138</v>
      </c>
      <c r="O331" s="406">
        <v>43555</v>
      </c>
      <c r="P331" s="405" t="s">
        <v>3173</v>
      </c>
    </row>
    <row r="332" spans="1:16" ht="18" customHeight="1">
      <c r="A332" s="404" t="s">
        <v>3192</v>
      </c>
      <c r="B332" s="404" t="s">
        <v>3173</v>
      </c>
      <c r="C332" s="405" t="s">
        <v>3173</v>
      </c>
      <c r="D332" s="406">
        <v>43550</v>
      </c>
      <c r="E332" s="407" t="s">
        <v>3487</v>
      </c>
      <c r="F332" s="405" t="s">
        <v>3488</v>
      </c>
      <c r="G332" s="405" t="s">
        <v>3102</v>
      </c>
      <c r="H332" s="404" t="s">
        <v>3199</v>
      </c>
      <c r="I332" s="404" t="s">
        <v>3220</v>
      </c>
      <c r="J332" s="408">
        <v>3</v>
      </c>
      <c r="K332" s="415">
        <v>2470</v>
      </c>
      <c r="L332" s="404" t="s">
        <v>3264</v>
      </c>
      <c r="M332" s="404" t="s">
        <v>3185</v>
      </c>
      <c r="N332" s="406">
        <v>43565</v>
      </c>
      <c r="O332" s="406">
        <v>43553</v>
      </c>
      <c r="P332" s="405" t="s">
        <v>3151</v>
      </c>
    </row>
    <row r="333" spans="1:16" ht="18" customHeight="1">
      <c r="A333" s="404" t="s">
        <v>3192</v>
      </c>
      <c r="B333" s="404" t="s">
        <v>3173</v>
      </c>
      <c r="C333" s="405" t="s">
        <v>3173</v>
      </c>
      <c r="D333" s="406">
        <v>43550</v>
      </c>
      <c r="E333" s="407" t="s">
        <v>3489</v>
      </c>
      <c r="F333" s="405" t="s">
        <v>3490</v>
      </c>
      <c r="G333" s="405" t="s">
        <v>3102</v>
      </c>
      <c r="H333" s="404" t="s">
        <v>3199</v>
      </c>
      <c r="I333" s="404" t="s">
        <v>3491</v>
      </c>
      <c r="J333" s="408">
        <v>21</v>
      </c>
      <c r="K333" s="415">
        <v>5554</v>
      </c>
      <c r="L333" s="404" t="s">
        <v>3264</v>
      </c>
      <c r="M333" s="404" t="s">
        <v>3185</v>
      </c>
      <c r="N333" s="406">
        <v>43565</v>
      </c>
      <c r="O333" s="406">
        <v>43553</v>
      </c>
      <c r="P333" s="405" t="s">
        <v>3173</v>
      </c>
    </row>
    <row r="334" spans="1:16" ht="18" customHeight="1">
      <c r="A334" s="404" t="s">
        <v>3192</v>
      </c>
      <c r="B334" s="404" t="s">
        <v>3173</v>
      </c>
      <c r="C334" s="405" t="s">
        <v>3173</v>
      </c>
      <c r="D334" s="406">
        <v>43550</v>
      </c>
      <c r="E334" s="407" t="s">
        <v>3492</v>
      </c>
      <c r="F334" s="405" t="s">
        <v>3493</v>
      </c>
      <c r="G334" s="405" t="s">
        <v>3102</v>
      </c>
      <c r="H334" s="404" t="s">
        <v>3199</v>
      </c>
      <c r="I334" s="404" t="s">
        <v>3418</v>
      </c>
      <c r="J334" s="408">
        <v>11</v>
      </c>
      <c r="K334" s="415">
        <v>9009</v>
      </c>
      <c r="L334" s="404" t="s">
        <v>3494</v>
      </c>
      <c r="M334" s="404" t="s">
        <v>3185</v>
      </c>
      <c r="N334" s="406">
        <v>43565</v>
      </c>
      <c r="O334" s="406">
        <v>43561</v>
      </c>
      <c r="P334" s="405" t="s">
        <v>3173</v>
      </c>
    </row>
    <row r="335" spans="1:16" ht="18" customHeight="1">
      <c r="A335" s="404" t="s">
        <v>3192</v>
      </c>
      <c r="B335" s="404" t="s">
        <v>3173</v>
      </c>
      <c r="C335" s="405" t="s">
        <v>3173</v>
      </c>
      <c r="D335" s="406">
        <v>43550</v>
      </c>
      <c r="E335" s="407" t="s">
        <v>3495</v>
      </c>
      <c r="F335" s="405" t="s">
        <v>3496</v>
      </c>
      <c r="G335" s="405" t="s">
        <v>3102</v>
      </c>
      <c r="H335" s="404" t="s">
        <v>3199</v>
      </c>
      <c r="I335" s="404" t="s">
        <v>3400</v>
      </c>
      <c r="J335" s="408">
        <v>2</v>
      </c>
      <c r="K335" s="415">
        <v>82</v>
      </c>
      <c r="L335" s="404" t="s">
        <v>3401</v>
      </c>
      <c r="M335" s="404" t="s">
        <v>3185</v>
      </c>
      <c r="N335" s="406">
        <v>43565</v>
      </c>
      <c r="O335" s="406">
        <v>43552</v>
      </c>
      <c r="P335" s="405" t="s">
        <v>3173</v>
      </c>
    </row>
    <row r="336" spans="1:16" ht="18" customHeight="1">
      <c r="A336" s="404" t="s">
        <v>3192</v>
      </c>
      <c r="B336" s="404" t="s">
        <v>3259</v>
      </c>
      <c r="C336" s="405" t="s">
        <v>3269</v>
      </c>
      <c r="D336" s="406">
        <v>43551</v>
      </c>
      <c r="E336" s="407" t="s">
        <v>3497</v>
      </c>
      <c r="F336" s="405" t="s">
        <v>3330</v>
      </c>
      <c r="G336" s="405"/>
      <c r="H336" s="404" t="s">
        <v>3272</v>
      </c>
      <c r="I336" s="404" t="s">
        <v>3498</v>
      </c>
      <c r="J336" s="408">
        <v>40</v>
      </c>
      <c r="K336" s="415">
        <v>5320</v>
      </c>
      <c r="L336" s="404" t="s">
        <v>3499</v>
      </c>
      <c r="M336" s="404" t="s">
        <v>3185</v>
      </c>
      <c r="N336" s="406" t="s">
        <v>509</v>
      </c>
      <c r="O336" s="406">
        <v>43554</v>
      </c>
      <c r="P336" s="405" t="s">
        <v>3226</v>
      </c>
    </row>
    <row r="337" spans="1:16" ht="18" customHeight="1">
      <c r="A337" s="404" t="s">
        <v>3149</v>
      </c>
      <c r="B337" s="404" t="s">
        <v>3259</v>
      </c>
      <c r="C337" s="405" t="s">
        <v>3218</v>
      </c>
      <c r="D337" s="406">
        <v>43551</v>
      </c>
      <c r="E337" s="407" t="s">
        <v>3500</v>
      </c>
      <c r="F337" s="405" t="s">
        <v>3501</v>
      </c>
      <c r="G337" s="405"/>
      <c r="H337" s="404" t="s">
        <v>3502</v>
      </c>
      <c r="I337" s="404" t="s">
        <v>3286</v>
      </c>
      <c r="J337" s="408">
        <v>1</v>
      </c>
      <c r="K337" s="415">
        <v>2450</v>
      </c>
      <c r="L337" s="404" t="s">
        <v>3503</v>
      </c>
      <c r="M337" s="404" t="s">
        <v>3185</v>
      </c>
      <c r="N337" s="406">
        <v>43559</v>
      </c>
      <c r="O337" s="406">
        <v>43561</v>
      </c>
      <c r="P337" s="405" t="s">
        <v>3226</v>
      </c>
    </row>
    <row r="338" spans="1:16" ht="18" customHeight="1">
      <c r="A338" s="404" t="s">
        <v>3192</v>
      </c>
      <c r="B338" s="404" t="s">
        <v>3259</v>
      </c>
      <c r="C338" s="405" t="s">
        <v>3504</v>
      </c>
      <c r="D338" s="406">
        <v>43551</v>
      </c>
      <c r="E338" s="407" t="s">
        <v>3505</v>
      </c>
      <c r="F338" s="405" t="s">
        <v>3506</v>
      </c>
      <c r="G338" s="405"/>
      <c r="H338" s="404" t="s">
        <v>3241</v>
      </c>
      <c r="I338" s="404" t="s">
        <v>3319</v>
      </c>
      <c r="J338" s="408">
        <v>4</v>
      </c>
      <c r="K338" s="415">
        <v>280</v>
      </c>
      <c r="L338" s="404" t="s">
        <v>3241</v>
      </c>
      <c r="M338" s="404" t="s">
        <v>3185</v>
      </c>
      <c r="N338" s="406">
        <v>43556</v>
      </c>
      <c r="O338" s="406">
        <v>43554</v>
      </c>
      <c r="P338" s="405" t="s">
        <v>3158</v>
      </c>
    </row>
    <row r="339" spans="1:16" ht="18" customHeight="1">
      <c r="A339" s="404" t="s">
        <v>3149</v>
      </c>
      <c r="B339" s="404" t="s">
        <v>3259</v>
      </c>
      <c r="C339" s="405" t="s">
        <v>3251</v>
      </c>
      <c r="D339" s="406">
        <v>43551</v>
      </c>
      <c r="E339" s="407" t="s">
        <v>3507</v>
      </c>
      <c r="F339" s="405" t="s">
        <v>3506</v>
      </c>
      <c r="G339" s="405"/>
      <c r="H339" s="404" t="s">
        <v>3199</v>
      </c>
      <c r="I339" s="404" t="s">
        <v>3373</v>
      </c>
      <c r="J339" s="408">
        <v>2</v>
      </c>
      <c r="K339" s="415">
        <v>106</v>
      </c>
      <c r="L339" s="404" t="s">
        <v>3508</v>
      </c>
      <c r="M339" s="404" t="s">
        <v>3185</v>
      </c>
      <c r="N339" s="406">
        <v>43556</v>
      </c>
      <c r="O339" s="406">
        <v>43552</v>
      </c>
      <c r="P339" s="405" t="s">
        <v>3226</v>
      </c>
    </row>
    <row r="340" spans="1:16" ht="18" customHeight="1">
      <c r="A340" s="404" t="s">
        <v>3192</v>
      </c>
      <c r="B340" s="404" t="s">
        <v>3151</v>
      </c>
      <c r="C340" s="405" t="s">
        <v>3173</v>
      </c>
      <c r="D340" s="406">
        <v>43551</v>
      </c>
      <c r="E340" s="407" t="s">
        <v>3509</v>
      </c>
      <c r="F340" s="405" t="s">
        <v>3510</v>
      </c>
      <c r="G340" s="405" t="s">
        <v>3139</v>
      </c>
      <c r="H340" s="404" t="s">
        <v>3256</v>
      </c>
      <c r="I340" s="404" t="s">
        <v>3511</v>
      </c>
      <c r="J340" s="408">
        <v>4</v>
      </c>
      <c r="K340" s="415">
        <v>800</v>
      </c>
      <c r="L340" s="404" t="s">
        <v>3512</v>
      </c>
      <c r="M340" s="404" t="s">
        <v>3185</v>
      </c>
      <c r="N340" s="406">
        <v>43554</v>
      </c>
      <c r="O340" s="406">
        <v>43551</v>
      </c>
      <c r="P340" s="405" t="s">
        <v>3173</v>
      </c>
    </row>
    <row r="341" spans="1:16" ht="18" customHeight="1">
      <c r="A341" s="404" t="s">
        <v>3149</v>
      </c>
      <c r="B341" s="404" t="s">
        <v>3173</v>
      </c>
      <c r="C341" s="405" t="s">
        <v>3173</v>
      </c>
      <c r="D341" s="406">
        <v>43551</v>
      </c>
      <c r="E341" s="407" t="s">
        <v>3513</v>
      </c>
      <c r="F341" s="405" t="s">
        <v>3514</v>
      </c>
      <c r="G341" s="405" t="s">
        <v>3140</v>
      </c>
      <c r="H341" s="404" t="s">
        <v>3350</v>
      </c>
      <c r="I341" s="404" t="s">
        <v>3217</v>
      </c>
      <c r="J341" s="408">
        <v>18</v>
      </c>
      <c r="K341" s="415">
        <v>6220</v>
      </c>
      <c r="L341" s="404" t="s">
        <v>3156</v>
      </c>
      <c r="M341" s="404" t="s">
        <v>3185</v>
      </c>
      <c r="N341" s="406">
        <v>43563</v>
      </c>
      <c r="O341" s="406">
        <v>43554</v>
      </c>
      <c r="P341" s="405" t="s">
        <v>3226</v>
      </c>
    </row>
    <row r="342" spans="1:16" ht="18" customHeight="1">
      <c r="A342" s="404" t="s">
        <v>3192</v>
      </c>
      <c r="B342" s="404" t="s">
        <v>3173</v>
      </c>
      <c r="C342" s="405" t="s">
        <v>3173</v>
      </c>
      <c r="D342" s="406">
        <v>43551</v>
      </c>
      <c r="E342" s="407" t="s">
        <v>3515</v>
      </c>
      <c r="F342" s="405" t="s">
        <v>3516</v>
      </c>
      <c r="G342" s="405" t="s">
        <v>3140</v>
      </c>
      <c r="H342" s="404" t="s">
        <v>3199</v>
      </c>
      <c r="I342" s="404" t="s">
        <v>3418</v>
      </c>
      <c r="J342" s="408">
        <v>2</v>
      </c>
      <c r="K342" s="415">
        <v>506</v>
      </c>
      <c r="L342" s="404" t="s">
        <v>3221</v>
      </c>
      <c r="M342" s="404" t="s">
        <v>3157</v>
      </c>
      <c r="N342" s="406">
        <v>43563</v>
      </c>
      <c r="O342" s="406">
        <v>43555</v>
      </c>
      <c r="P342" s="405" t="s">
        <v>3226</v>
      </c>
    </row>
    <row r="343" spans="1:16" ht="18" customHeight="1">
      <c r="A343" s="404" t="s">
        <v>3192</v>
      </c>
      <c r="B343" s="404" t="s">
        <v>3173</v>
      </c>
      <c r="C343" s="405" t="s">
        <v>3173</v>
      </c>
      <c r="D343" s="406">
        <v>43551</v>
      </c>
      <c r="E343" s="407" t="s">
        <v>3517</v>
      </c>
      <c r="F343" s="405" t="s">
        <v>3518</v>
      </c>
      <c r="G343" s="405" t="s">
        <v>3118</v>
      </c>
      <c r="H343" s="404" t="s">
        <v>3199</v>
      </c>
      <c r="I343" s="404" t="s">
        <v>3190</v>
      </c>
      <c r="J343" s="408">
        <v>313</v>
      </c>
      <c r="K343" s="415">
        <v>27502.6</v>
      </c>
      <c r="L343" s="404" t="s">
        <v>3221</v>
      </c>
      <c r="M343" s="404" t="s">
        <v>3185</v>
      </c>
      <c r="N343" s="406">
        <v>43565</v>
      </c>
      <c r="O343" s="406">
        <v>43555</v>
      </c>
      <c r="P343" s="405" t="s">
        <v>3151</v>
      </c>
    </row>
    <row r="344" spans="1:16" ht="18" customHeight="1">
      <c r="A344" s="404" t="s">
        <v>3202</v>
      </c>
      <c r="B344" s="404" t="s">
        <v>3173</v>
      </c>
      <c r="C344" s="405" t="s">
        <v>3173</v>
      </c>
      <c r="D344" s="406">
        <v>43551</v>
      </c>
      <c r="E344" s="407" t="s">
        <v>3519</v>
      </c>
      <c r="F344" s="405" t="s">
        <v>3520</v>
      </c>
      <c r="G344" s="405" t="s">
        <v>3141</v>
      </c>
      <c r="H344" s="404" t="s">
        <v>3241</v>
      </c>
      <c r="I344" s="404" t="s">
        <v>3319</v>
      </c>
      <c r="J344" s="408">
        <v>1150</v>
      </c>
      <c r="K344" s="415">
        <v>212848</v>
      </c>
      <c r="L344" s="404" t="s">
        <v>3241</v>
      </c>
      <c r="M344" s="404" t="s">
        <v>3185</v>
      </c>
      <c r="N344" s="406">
        <v>43577</v>
      </c>
      <c r="O344" s="406">
        <v>43573</v>
      </c>
      <c r="P344" s="405" t="s">
        <v>3226</v>
      </c>
    </row>
    <row r="345" spans="1:16" ht="18" customHeight="1">
      <c r="A345" s="404" t="s">
        <v>3192</v>
      </c>
      <c r="B345" s="404" t="s">
        <v>3173</v>
      </c>
      <c r="C345" s="405" t="s">
        <v>3173</v>
      </c>
      <c r="D345" s="406">
        <v>43551</v>
      </c>
      <c r="E345" s="407" t="s">
        <v>3521</v>
      </c>
      <c r="F345" s="405" t="s">
        <v>3520</v>
      </c>
      <c r="G345" s="405" t="s">
        <v>3141</v>
      </c>
      <c r="H345" s="404" t="s">
        <v>3199</v>
      </c>
      <c r="I345" s="404" t="s">
        <v>3522</v>
      </c>
      <c r="J345" s="408">
        <v>6</v>
      </c>
      <c r="K345" s="415">
        <v>7560</v>
      </c>
      <c r="L345" s="404" t="s">
        <v>3523</v>
      </c>
      <c r="M345" s="404" t="s">
        <v>3185</v>
      </c>
      <c r="N345" s="406">
        <v>43577</v>
      </c>
      <c r="O345" s="406">
        <v>43555</v>
      </c>
      <c r="P345" s="405" t="s">
        <v>3158</v>
      </c>
    </row>
    <row r="346" spans="1:16" ht="18" customHeight="1">
      <c r="A346" s="404" t="s">
        <v>3192</v>
      </c>
      <c r="B346" s="404" t="s">
        <v>3173</v>
      </c>
      <c r="C346" s="405" t="s">
        <v>3173</v>
      </c>
      <c r="D346" s="406">
        <v>43551</v>
      </c>
      <c r="E346" s="407" t="s">
        <v>3524</v>
      </c>
      <c r="F346" s="405" t="s">
        <v>3520</v>
      </c>
      <c r="G346" s="405" t="s">
        <v>3141</v>
      </c>
      <c r="H346" s="404" t="s">
        <v>3199</v>
      </c>
      <c r="I346" s="404" t="s">
        <v>3525</v>
      </c>
      <c r="J346" s="408"/>
      <c r="K346" s="415"/>
      <c r="L346" s="404"/>
      <c r="M346" s="404"/>
      <c r="N346" s="406"/>
      <c r="O346" s="406"/>
      <c r="P346" s="405"/>
    </row>
    <row r="347" spans="1:16" ht="18" customHeight="1">
      <c r="A347" s="404" t="s">
        <v>3192</v>
      </c>
      <c r="B347" s="404" t="s">
        <v>3173</v>
      </c>
      <c r="C347" s="405" t="s">
        <v>3173</v>
      </c>
      <c r="D347" s="406">
        <v>43551</v>
      </c>
      <c r="E347" s="407" t="s">
        <v>3526</v>
      </c>
      <c r="F347" s="405" t="s">
        <v>3527</v>
      </c>
      <c r="G347" s="405" t="s">
        <v>3141</v>
      </c>
      <c r="H347" s="404" t="s">
        <v>3199</v>
      </c>
      <c r="I347" s="404" t="s">
        <v>3528</v>
      </c>
      <c r="J347" s="408">
        <v>8</v>
      </c>
      <c r="K347" s="415">
        <v>7824</v>
      </c>
      <c r="L347" s="404" t="s">
        <v>3529</v>
      </c>
      <c r="M347" s="404" t="s">
        <v>3185</v>
      </c>
      <c r="N347" s="406">
        <v>43577</v>
      </c>
      <c r="O347" s="406">
        <v>43559</v>
      </c>
      <c r="P347" s="405" t="s">
        <v>3226</v>
      </c>
    </row>
    <row r="348" spans="1:16" ht="18" customHeight="1">
      <c r="A348" s="404" t="s">
        <v>3192</v>
      </c>
      <c r="B348" s="404" t="s">
        <v>3173</v>
      </c>
      <c r="C348" s="405" t="s">
        <v>3173</v>
      </c>
      <c r="D348" s="406">
        <v>43551</v>
      </c>
      <c r="E348" s="407" t="s">
        <v>3530</v>
      </c>
      <c r="F348" s="405" t="s">
        <v>3527</v>
      </c>
      <c r="G348" s="405" t="s">
        <v>3141</v>
      </c>
      <c r="H348" s="404" t="s">
        <v>3199</v>
      </c>
      <c r="I348" s="404" t="s">
        <v>3531</v>
      </c>
      <c r="J348" s="408"/>
      <c r="K348" s="415"/>
      <c r="L348" s="404"/>
      <c r="M348" s="404"/>
      <c r="N348" s="406"/>
      <c r="O348" s="406"/>
      <c r="P348" s="405"/>
    </row>
    <row r="349" spans="1:16" ht="18" customHeight="1">
      <c r="A349" s="404" t="s">
        <v>3192</v>
      </c>
      <c r="B349" s="404" t="s">
        <v>3173</v>
      </c>
      <c r="C349" s="405" t="s">
        <v>3173</v>
      </c>
      <c r="D349" s="406">
        <v>43551</v>
      </c>
      <c r="E349" s="407" t="s">
        <v>3532</v>
      </c>
      <c r="F349" s="405" t="s">
        <v>3533</v>
      </c>
      <c r="G349" s="405" t="s">
        <v>3118</v>
      </c>
      <c r="H349" s="404" t="s">
        <v>3199</v>
      </c>
      <c r="I349" s="404" t="s">
        <v>3525</v>
      </c>
      <c r="J349" s="408"/>
      <c r="K349" s="415"/>
      <c r="L349" s="404"/>
      <c r="M349" s="404"/>
      <c r="N349" s="406"/>
      <c r="O349" s="406"/>
      <c r="P349" s="405"/>
    </row>
    <row r="350" spans="1:16" ht="18" customHeight="1">
      <c r="A350" s="404" t="s">
        <v>3534</v>
      </c>
      <c r="B350" s="404" t="s">
        <v>3173</v>
      </c>
      <c r="C350" s="405" t="s">
        <v>3173</v>
      </c>
      <c r="D350" s="406">
        <v>43551</v>
      </c>
      <c r="E350" s="407" t="s">
        <v>3535</v>
      </c>
      <c r="F350" s="405" t="s">
        <v>3533</v>
      </c>
      <c r="G350" s="405" t="s">
        <v>3118</v>
      </c>
      <c r="H350" s="404" t="s">
        <v>3199</v>
      </c>
      <c r="I350" s="404" t="s">
        <v>3536</v>
      </c>
      <c r="J350" s="408">
        <v>1</v>
      </c>
      <c r="K350" s="415">
        <v>1370</v>
      </c>
      <c r="L350" s="404" t="s">
        <v>3537</v>
      </c>
      <c r="M350" s="404"/>
      <c r="N350" s="406">
        <v>43605</v>
      </c>
      <c r="O350" s="406">
        <v>43575</v>
      </c>
      <c r="P350" s="405" t="s">
        <v>3173</v>
      </c>
    </row>
    <row r="351" spans="1:16" ht="18" customHeight="1">
      <c r="A351" s="404" t="s">
        <v>3192</v>
      </c>
      <c r="B351" s="404" t="s">
        <v>3173</v>
      </c>
      <c r="C351" s="405" t="s">
        <v>3173</v>
      </c>
      <c r="D351" s="406">
        <v>43551</v>
      </c>
      <c r="E351" s="407" t="s">
        <v>3538</v>
      </c>
      <c r="F351" s="405" t="s">
        <v>3533</v>
      </c>
      <c r="G351" s="405" t="s">
        <v>3118</v>
      </c>
      <c r="H351" s="404" t="s">
        <v>3199</v>
      </c>
      <c r="I351" s="404" t="s">
        <v>3165</v>
      </c>
      <c r="J351" s="408">
        <v>3</v>
      </c>
      <c r="K351" s="415">
        <v>1590</v>
      </c>
      <c r="L351" s="404" t="s">
        <v>3539</v>
      </c>
      <c r="M351" s="404" t="s">
        <v>3185</v>
      </c>
      <c r="N351" s="406">
        <v>43605</v>
      </c>
      <c r="O351" s="406">
        <v>43575</v>
      </c>
      <c r="P351" s="405" t="s">
        <v>3173</v>
      </c>
    </row>
    <row r="352" spans="1:16" ht="18" customHeight="1">
      <c r="A352" s="404" t="s">
        <v>3192</v>
      </c>
      <c r="B352" s="404" t="s">
        <v>3173</v>
      </c>
      <c r="C352" s="405" t="s">
        <v>3173</v>
      </c>
      <c r="D352" s="406">
        <v>43551</v>
      </c>
      <c r="E352" s="407" t="s">
        <v>3540</v>
      </c>
      <c r="F352" s="405" t="s">
        <v>3541</v>
      </c>
      <c r="G352" s="405" t="s">
        <v>3142</v>
      </c>
      <c r="H352" s="404" t="s">
        <v>3241</v>
      </c>
      <c r="I352" s="404" t="s">
        <v>3319</v>
      </c>
      <c r="J352" s="408">
        <v>16</v>
      </c>
      <c r="K352" s="415">
        <v>1680</v>
      </c>
      <c r="L352" s="404" t="s">
        <v>3241</v>
      </c>
      <c r="M352" s="404" t="s">
        <v>3185</v>
      </c>
      <c r="N352" s="406">
        <v>43570</v>
      </c>
      <c r="O352" s="406">
        <v>43555</v>
      </c>
      <c r="P352" s="405" t="s">
        <v>3226</v>
      </c>
    </row>
    <row r="353" spans="1:16" ht="18" customHeight="1">
      <c r="A353" s="404" t="s">
        <v>3192</v>
      </c>
      <c r="B353" s="404" t="s">
        <v>3173</v>
      </c>
      <c r="C353" s="405" t="s">
        <v>3173</v>
      </c>
      <c r="D353" s="406">
        <v>43552</v>
      </c>
      <c r="E353" s="407" t="s">
        <v>3542</v>
      </c>
      <c r="F353" s="405" t="s">
        <v>3543</v>
      </c>
      <c r="G353" s="405"/>
      <c r="H353" s="404" t="s">
        <v>3199</v>
      </c>
      <c r="I353" s="404" t="s">
        <v>3384</v>
      </c>
      <c r="J353" s="408">
        <v>2</v>
      </c>
      <c r="K353" s="415">
        <v>290</v>
      </c>
      <c r="L353" s="404" t="s">
        <v>3221</v>
      </c>
      <c r="M353" s="404" t="s">
        <v>3185</v>
      </c>
      <c r="N353" s="406">
        <v>43552</v>
      </c>
      <c r="O353" s="406">
        <v>43552</v>
      </c>
      <c r="P353" s="405" t="s">
        <v>3481</v>
      </c>
    </row>
    <row r="354" spans="1:16" ht="18" customHeight="1">
      <c r="A354" s="404" t="s">
        <v>3192</v>
      </c>
      <c r="B354" s="404" t="s">
        <v>3173</v>
      </c>
      <c r="C354" s="405" t="s">
        <v>3173</v>
      </c>
      <c r="D354" s="406">
        <v>43552</v>
      </c>
      <c r="E354" s="407" t="s">
        <v>3544</v>
      </c>
      <c r="F354" s="405" t="s">
        <v>3545</v>
      </c>
      <c r="G354" s="405" t="s">
        <v>3134</v>
      </c>
      <c r="H354" s="404" t="s">
        <v>3241</v>
      </c>
      <c r="I354" s="404" t="s">
        <v>3546</v>
      </c>
      <c r="J354" s="408">
        <v>3</v>
      </c>
      <c r="K354" s="415">
        <v>300</v>
      </c>
      <c r="L354" s="404" t="s">
        <v>3241</v>
      </c>
      <c r="M354" s="404"/>
      <c r="N354" s="406" t="s">
        <v>509</v>
      </c>
      <c r="O354" s="406">
        <v>43555</v>
      </c>
      <c r="P354" s="405" t="s">
        <v>3226</v>
      </c>
    </row>
    <row r="355" spans="1:16" ht="18" customHeight="1">
      <c r="A355" s="404" t="s">
        <v>3192</v>
      </c>
      <c r="B355" s="404" t="s">
        <v>3173</v>
      </c>
      <c r="C355" s="405" t="s">
        <v>3173</v>
      </c>
      <c r="D355" s="406">
        <v>43552</v>
      </c>
      <c r="E355" s="407" t="s">
        <v>3547</v>
      </c>
      <c r="F355" s="405" t="s">
        <v>3548</v>
      </c>
      <c r="G355" s="405" t="s">
        <v>3143</v>
      </c>
      <c r="H355" s="404" t="s">
        <v>3199</v>
      </c>
      <c r="I355" s="404" t="s">
        <v>3286</v>
      </c>
      <c r="J355" s="408">
        <v>7</v>
      </c>
      <c r="K355" s="415">
        <v>1715</v>
      </c>
      <c r="L355" s="404" t="s">
        <v>3549</v>
      </c>
      <c r="M355" s="404" t="s">
        <v>3185</v>
      </c>
      <c r="N355" s="406">
        <v>43563</v>
      </c>
      <c r="O355" s="406">
        <v>43558</v>
      </c>
      <c r="P355" s="405" t="s">
        <v>3173</v>
      </c>
    </row>
    <row r="356" spans="1:16" ht="18" customHeight="1">
      <c r="A356" s="404" t="s">
        <v>3192</v>
      </c>
      <c r="B356" s="404" t="s">
        <v>3173</v>
      </c>
      <c r="C356" s="405" t="s">
        <v>3173</v>
      </c>
      <c r="D356" s="406">
        <v>43552</v>
      </c>
      <c r="E356" s="407" t="s">
        <v>3550</v>
      </c>
      <c r="F356" s="405" t="s">
        <v>3551</v>
      </c>
      <c r="G356" s="405" t="s">
        <v>3102</v>
      </c>
      <c r="H356" s="404" t="s">
        <v>3199</v>
      </c>
      <c r="I356" s="404" t="s">
        <v>3267</v>
      </c>
      <c r="J356" s="408">
        <v>3</v>
      </c>
      <c r="K356" s="415">
        <v>128.69999999999999</v>
      </c>
      <c r="L356" s="404" t="s">
        <v>3221</v>
      </c>
      <c r="M356" s="404" t="s">
        <v>3185</v>
      </c>
      <c r="N356" s="406">
        <v>43565</v>
      </c>
      <c r="O356" s="406">
        <v>43555</v>
      </c>
      <c r="P356" s="405" t="s">
        <v>3173</v>
      </c>
    </row>
    <row r="357" spans="1:16" ht="18" customHeight="1">
      <c r="A357" s="404" t="s">
        <v>3192</v>
      </c>
      <c r="B357" s="404" t="s">
        <v>3173</v>
      </c>
      <c r="C357" s="405" t="s">
        <v>3173</v>
      </c>
      <c r="D357" s="406">
        <v>43552</v>
      </c>
      <c r="E357" s="407" t="s">
        <v>3552</v>
      </c>
      <c r="F357" s="405" t="s">
        <v>3553</v>
      </c>
      <c r="G357" s="405" t="s">
        <v>3144</v>
      </c>
      <c r="H357" s="404" t="s">
        <v>3241</v>
      </c>
      <c r="I357" s="404" t="s">
        <v>3319</v>
      </c>
      <c r="J357" s="408">
        <v>156</v>
      </c>
      <c r="K357" s="415">
        <v>26750</v>
      </c>
      <c r="L357" s="404" t="s">
        <v>3245</v>
      </c>
      <c r="M357" s="404" t="s">
        <v>3185</v>
      </c>
      <c r="N357" s="406">
        <v>43567</v>
      </c>
      <c r="O357" s="406">
        <v>43563</v>
      </c>
      <c r="P357" s="405" t="s">
        <v>3226</v>
      </c>
    </row>
    <row r="358" spans="1:16" ht="18" customHeight="1">
      <c r="A358" s="404" t="s">
        <v>3192</v>
      </c>
      <c r="B358" s="404" t="s">
        <v>3173</v>
      </c>
      <c r="C358" s="405" t="s">
        <v>3173</v>
      </c>
      <c r="D358" s="406">
        <v>43552</v>
      </c>
      <c r="E358" s="407" t="s">
        <v>3554</v>
      </c>
      <c r="F358" s="405" t="s">
        <v>3553</v>
      </c>
      <c r="G358" s="405" t="s">
        <v>3144</v>
      </c>
      <c r="H358" s="404" t="s">
        <v>3293</v>
      </c>
      <c r="I358" s="404" t="s">
        <v>3213</v>
      </c>
      <c r="J358" s="408">
        <v>106</v>
      </c>
      <c r="K358" s="415">
        <v>10070</v>
      </c>
      <c r="L358" s="404" t="s">
        <v>3555</v>
      </c>
      <c r="M358" s="404" t="s">
        <v>3185</v>
      </c>
      <c r="N358" s="406">
        <v>43567</v>
      </c>
      <c r="O358" s="406">
        <v>43557</v>
      </c>
      <c r="P358" s="405" t="s">
        <v>3226</v>
      </c>
    </row>
    <row r="359" spans="1:16" ht="18" customHeight="1">
      <c r="A359" s="404" t="s">
        <v>3192</v>
      </c>
      <c r="B359" s="404" t="s">
        <v>3259</v>
      </c>
      <c r="C359" s="405" t="s">
        <v>3173</v>
      </c>
      <c r="D359" s="406">
        <v>43553</v>
      </c>
      <c r="E359" s="407" t="s">
        <v>3556</v>
      </c>
      <c r="F359" s="405" t="s">
        <v>3557</v>
      </c>
      <c r="G359" s="405" t="s">
        <v>3145</v>
      </c>
      <c r="H359" s="404" t="s">
        <v>3199</v>
      </c>
      <c r="I359" s="404" t="s">
        <v>3183</v>
      </c>
      <c r="J359" s="408">
        <v>8</v>
      </c>
      <c r="K359" s="415">
        <v>5760</v>
      </c>
      <c r="L359" s="404" t="s">
        <v>3248</v>
      </c>
      <c r="M359" s="404" t="s">
        <v>3185</v>
      </c>
      <c r="N359" s="406">
        <v>43559</v>
      </c>
      <c r="O359" s="406">
        <v>43554</v>
      </c>
      <c r="P359" s="405" t="s">
        <v>3151</v>
      </c>
    </row>
    <row r="360" spans="1:16" ht="18" customHeight="1">
      <c r="A360" s="404" t="s">
        <v>3192</v>
      </c>
      <c r="B360" s="404" t="s">
        <v>3173</v>
      </c>
      <c r="C360" s="405" t="s">
        <v>3173</v>
      </c>
      <c r="D360" s="406">
        <v>43553</v>
      </c>
      <c r="E360" s="407" t="s">
        <v>3558</v>
      </c>
      <c r="F360" s="405" t="s">
        <v>3557</v>
      </c>
      <c r="G360" s="405" t="s">
        <v>3145</v>
      </c>
      <c r="H360" s="404" t="s">
        <v>3161</v>
      </c>
      <c r="I360" s="404" t="s">
        <v>3453</v>
      </c>
      <c r="J360" s="408">
        <v>9</v>
      </c>
      <c r="K360" s="415">
        <v>4784</v>
      </c>
      <c r="L360" s="404" t="s">
        <v>3264</v>
      </c>
      <c r="M360" s="404" t="s">
        <v>3185</v>
      </c>
      <c r="N360" s="406">
        <v>43559</v>
      </c>
      <c r="O360" s="406">
        <v>43554</v>
      </c>
      <c r="P360" s="405" t="s">
        <v>3226</v>
      </c>
    </row>
    <row r="361" spans="1:16" ht="18" customHeight="1">
      <c r="A361" s="404" t="s">
        <v>3192</v>
      </c>
      <c r="B361" s="404" t="s">
        <v>3173</v>
      </c>
      <c r="C361" s="405" t="s">
        <v>3398</v>
      </c>
      <c r="D361" s="406">
        <v>43553</v>
      </c>
      <c r="E361" s="407" t="s">
        <v>3559</v>
      </c>
      <c r="F361" s="405" t="s">
        <v>3560</v>
      </c>
      <c r="G361" s="405" t="s">
        <v>3146</v>
      </c>
      <c r="H361" s="404" t="s">
        <v>3199</v>
      </c>
      <c r="I361" s="404" t="s">
        <v>3410</v>
      </c>
      <c r="J361" s="408">
        <v>1</v>
      </c>
      <c r="K361" s="415">
        <v>80</v>
      </c>
      <c r="L361" s="404" t="s">
        <v>3221</v>
      </c>
      <c r="M361" s="404" t="s">
        <v>3185</v>
      </c>
      <c r="N361" s="406">
        <v>43558</v>
      </c>
      <c r="O361" s="406">
        <v>43555</v>
      </c>
      <c r="P361" s="405" t="s">
        <v>3226</v>
      </c>
    </row>
    <row r="362" spans="1:16" ht="18" customHeight="1">
      <c r="A362" s="404" t="s">
        <v>3192</v>
      </c>
      <c r="B362" s="404" t="s">
        <v>3150</v>
      </c>
      <c r="C362" s="405" t="s">
        <v>3173</v>
      </c>
      <c r="D362" s="406">
        <v>43553</v>
      </c>
      <c r="E362" s="407" t="s">
        <v>3561</v>
      </c>
      <c r="F362" s="405" t="s">
        <v>3562</v>
      </c>
      <c r="G362" s="405" t="s">
        <v>3147</v>
      </c>
      <c r="H362" s="404" t="s">
        <v>3241</v>
      </c>
      <c r="I362" s="404" t="s">
        <v>3242</v>
      </c>
      <c r="J362" s="408">
        <v>2</v>
      </c>
      <c r="K362" s="415">
        <v>500</v>
      </c>
      <c r="L362" s="404" t="s">
        <v>396</v>
      </c>
      <c r="M362" s="404" t="s">
        <v>3185</v>
      </c>
      <c r="N362" s="406">
        <v>43565</v>
      </c>
      <c r="O362" s="406">
        <v>43555</v>
      </c>
      <c r="P362" s="405" t="s">
        <v>3226</v>
      </c>
    </row>
    <row r="363" spans="1:16" ht="18" customHeight="1">
      <c r="A363" s="404" t="s">
        <v>3192</v>
      </c>
      <c r="B363" s="404" t="s">
        <v>3173</v>
      </c>
      <c r="C363" s="405" t="s">
        <v>3173</v>
      </c>
      <c r="D363" s="406">
        <v>43553</v>
      </c>
      <c r="E363" s="407" t="s">
        <v>3563</v>
      </c>
      <c r="F363" s="405" t="s">
        <v>3564</v>
      </c>
      <c r="G363" s="405" t="s">
        <v>3148</v>
      </c>
      <c r="H363" s="404" t="s">
        <v>3199</v>
      </c>
      <c r="I363" s="404" t="s">
        <v>3373</v>
      </c>
      <c r="J363" s="408">
        <v>14</v>
      </c>
      <c r="K363" s="415">
        <v>1270</v>
      </c>
      <c r="L363" s="404" t="s">
        <v>3565</v>
      </c>
      <c r="M363" s="404" t="s">
        <v>3185</v>
      </c>
      <c r="N363" s="406">
        <v>43564</v>
      </c>
      <c r="O363" s="406">
        <v>43558</v>
      </c>
      <c r="P363" s="405" t="s">
        <v>3158</v>
      </c>
    </row>
    <row r="364" spans="1:16" ht="18" customHeight="1">
      <c r="A364" s="404" t="s">
        <v>3192</v>
      </c>
      <c r="B364" s="404" t="s">
        <v>3173</v>
      </c>
      <c r="C364" s="405" t="s">
        <v>3173</v>
      </c>
      <c r="D364" s="406">
        <v>43553</v>
      </c>
      <c r="E364" s="407" t="s">
        <v>3566</v>
      </c>
      <c r="F364" s="405" t="s">
        <v>3567</v>
      </c>
      <c r="G364" s="405" t="s">
        <v>3148</v>
      </c>
      <c r="H364" s="404" t="s">
        <v>3241</v>
      </c>
      <c r="I364" s="404" t="s">
        <v>3242</v>
      </c>
      <c r="J364" s="408">
        <v>15</v>
      </c>
      <c r="K364" s="415">
        <v>2241</v>
      </c>
      <c r="L364" s="404" t="s">
        <v>3241</v>
      </c>
      <c r="M364" s="404" t="s">
        <v>3185</v>
      </c>
      <c r="N364" s="406">
        <v>43565</v>
      </c>
      <c r="O364" s="406">
        <v>43559</v>
      </c>
      <c r="P364" s="405" t="s">
        <v>3226</v>
      </c>
    </row>
    <row r="365" spans="1:16" ht="18" customHeight="1">
      <c r="A365" s="404" t="s">
        <v>3192</v>
      </c>
      <c r="B365" s="404" t="s">
        <v>3173</v>
      </c>
      <c r="C365" s="405" t="s">
        <v>3173</v>
      </c>
      <c r="D365" s="406">
        <v>43553</v>
      </c>
      <c r="E365" s="407" t="s">
        <v>3568</v>
      </c>
      <c r="F365" s="405" t="s">
        <v>3564</v>
      </c>
      <c r="G365" s="405" t="s">
        <v>3148</v>
      </c>
      <c r="H365" s="404" t="s">
        <v>3199</v>
      </c>
      <c r="I365" s="404" t="s">
        <v>3569</v>
      </c>
      <c r="J365" s="408">
        <v>5</v>
      </c>
      <c r="K365" s="415">
        <v>2260</v>
      </c>
      <c r="L365" s="404" t="s">
        <v>3570</v>
      </c>
      <c r="M365" s="404" t="s">
        <v>3185</v>
      </c>
      <c r="N365" s="406">
        <v>43564</v>
      </c>
      <c r="O365" s="406">
        <v>43559</v>
      </c>
      <c r="P365" s="405" t="s">
        <v>3226</v>
      </c>
    </row>
    <row r="366" spans="1:16" ht="18" customHeight="1">
      <c r="A366" s="404" t="s">
        <v>3192</v>
      </c>
      <c r="B366" s="404" t="s">
        <v>3173</v>
      </c>
      <c r="C366" s="405" t="s">
        <v>3173</v>
      </c>
      <c r="D366" s="406">
        <v>43553</v>
      </c>
      <c r="E366" s="407" t="s">
        <v>3571</v>
      </c>
      <c r="F366" s="405" t="s">
        <v>3572</v>
      </c>
      <c r="G366" s="405" t="s">
        <v>3102</v>
      </c>
      <c r="H366" s="404" t="s">
        <v>3199</v>
      </c>
      <c r="I366" s="404" t="s">
        <v>3267</v>
      </c>
      <c r="J366" s="408">
        <v>17</v>
      </c>
      <c r="K366" s="415">
        <v>1366.9</v>
      </c>
      <c r="L366" s="404" t="s">
        <v>3221</v>
      </c>
      <c r="M366" s="404" t="s">
        <v>3185</v>
      </c>
      <c r="N366" s="406">
        <v>43565</v>
      </c>
      <c r="O366" s="406">
        <v>43558</v>
      </c>
      <c r="P366" s="405" t="s">
        <v>3173</v>
      </c>
    </row>
    <row r="367" spans="1:16" ht="18" customHeight="1">
      <c r="A367" s="404" t="s">
        <v>3149</v>
      </c>
      <c r="B367" s="404" t="s">
        <v>3173</v>
      </c>
      <c r="C367" s="405" t="s">
        <v>3173</v>
      </c>
      <c r="D367" s="406">
        <v>43553</v>
      </c>
      <c r="E367" s="407" t="s">
        <v>3573</v>
      </c>
      <c r="F367" s="405" t="s">
        <v>3574</v>
      </c>
      <c r="G367" s="405" t="s">
        <v>3131</v>
      </c>
      <c r="H367" s="404" t="s">
        <v>3241</v>
      </c>
      <c r="I367" s="404" t="s">
        <v>3319</v>
      </c>
      <c r="J367" s="408">
        <v>4</v>
      </c>
      <c r="K367" s="415">
        <v>560</v>
      </c>
      <c r="L367" s="404" t="s">
        <v>3241</v>
      </c>
      <c r="M367" s="404"/>
      <c r="N367" s="406">
        <v>43567</v>
      </c>
      <c r="O367" s="406">
        <v>43559</v>
      </c>
      <c r="P367" s="405" t="s">
        <v>3226</v>
      </c>
    </row>
    <row r="368" spans="1:16" ht="18" customHeight="1">
      <c r="A368" s="404" t="s">
        <v>3202</v>
      </c>
      <c r="B368" s="404" t="s">
        <v>3888</v>
      </c>
      <c r="C368" s="405" t="s">
        <v>198</v>
      </c>
      <c r="D368" s="406">
        <v>43524</v>
      </c>
      <c r="E368" s="407" t="s">
        <v>3889</v>
      </c>
      <c r="F368" s="405" t="s">
        <v>3890</v>
      </c>
      <c r="G368" s="405" t="s">
        <v>3866</v>
      </c>
      <c r="H368" s="404" t="s">
        <v>3891</v>
      </c>
      <c r="I368" s="404" t="s">
        <v>3892</v>
      </c>
      <c r="J368" s="408">
        <v>236</v>
      </c>
      <c r="K368" s="415">
        <v>11588</v>
      </c>
      <c r="L368" s="404" t="s">
        <v>3893</v>
      </c>
      <c r="M368" s="404" t="s">
        <v>3094</v>
      </c>
      <c r="N368" s="406" t="s">
        <v>3867</v>
      </c>
      <c r="O368" s="406">
        <v>43480</v>
      </c>
      <c r="P368" s="405" t="s">
        <v>3894</v>
      </c>
    </row>
    <row r="369" spans="1:16" ht="18" customHeight="1">
      <c r="A369" s="404" t="s">
        <v>3895</v>
      </c>
      <c r="B369" s="404" t="s">
        <v>390</v>
      </c>
      <c r="C369" s="405" t="s">
        <v>198</v>
      </c>
      <c r="D369" s="406">
        <v>43524</v>
      </c>
      <c r="E369" s="407" t="s">
        <v>3896</v>
      </c>
      <c r="F369" s="405" t="s">
        <v>3897</v>
      </c>
      <c r="G369" s="405" t="s">
        <v>3868</v>
      </c>
      <c r="H369" s="404" t="s">
        <v>3256</v>
      </c>
      <c r="I369" s="404" t="s">
        <v>3898</v>
      </c>
      <c r="J369" s="408">
        <v>2</v>
      </c>
      <c r="K369" s="415">
        <v>8768</v>
      </c>
      <c r="L369" s="404" t="s">
        <v>3899</v>
      </c>
      <c r="M369" s="404" t="s">
        <v>3094</v>
      </c>
      <c r="N369" s="406" t="s">
        <v>3869</v>
      </c>
      <c r="O369" s="406" t="s">
        <v>3869</v>
      </c>
      <c r="P369" s="405" t="s">
        <v>288</v>
      </c>
    </row>
    <row r="370" spans="1:16" ht="18" customHeight="1">
      <c r="A370" s="404" t="s">
        <v>3202</v>
      </c>
      <c r="B370" s="404" t="s">
        <v>198</v>
      </c>
      <c r="C370" s="405" t="s">
        <v>198</v>
      </c>
      <c r="D370" s="406">
        <v>43524</v>
      </c>
      <c r="E370" s="407" t="s">
        <v>3900</v>
      </c>
      <c r="F370" s="405" t="s">
        <v>3901</v>
      </c>
      <c r="G370" s="405" t="s">
        <v>3870</v>
      </c>
      <c r="H370" s="404" t="s">
        <v>391</v>
      </c>
      <c r="I370" s="404" t="s">
        <v>384</v>
      </c>
      <c r="J370" s="408">
        <v>120</v>
      </c>
      <c r="K370" s="415">
        <v>117099</v>
      </c>
      <c r="L370" s="404" t="s">
        <v>392</v>
      </c>
      <c r="M370" s="404" t="s">
        <v>3094</v>
      </c>
      <c r="N370" s="406" t="s">
        <v>3871</v>
      </c>
      <c r="O370" s="406">
        <v>43541</v>
      </c>
      <c r="P370" s="405" t="s">
        <v>3902</v>
      </c>
    </row>
    <row r="371" spans="1:16" ht="18" customHeight="1">
      <c r="A371" s="404" t="s">
        <v>3202</v>
      </c>
      <c r="B371" s="404" t="s">
        <v>390</v>
      </c>
      <c r="C371" s="405" t="s">
        <v>198</v>
      </c>
      <c r="D371" s="406">
        <v>43524</v>
      </c>
      <c r="E371" s="407" t="s">
        <v>3903</v>
      </c>
      <c r="F371" s="405" t="s">
        <v>3904</v>
      </c>
      <c r="G371" s="405" t="s">
        <v>3868</v>
      </c>
      <c r="H371" s="404" t="s">
        <v>3256</v>
      </c>
      <c r="I371" s="404" t="s">
        <v>3905</v>
      </c>
      <c r="J371" s="408">
        <v>13</v>
      </c>
      <c r="K371" s="415">
        <v>4424.8999999999996</v>
      </c>
      <c r="L371" s="404" t="s">
        <v>2458</v>
      </c>
      <c r="M371" s="404" t="s">
        <v>3094</v>
      </c>
      <c r="N371" s="406" t="s">
        <v>3872</v>
      </c>
      <c r="O371" s="406">
        <v>43538</v>
      </c>
      <c r="P371" s="405" t="s">
        <v>3894</v>
      </c>
    </row>
    <row r="372" spans="1:16" ht="18" customHeight="1">
      <c r="A372" s="404" t="s">
        <v>3202</v>
      </c>
      <c r="B372" s="404" t="s">
        <v>390</v>
      </c>
      <c r="C372" s="405" t="s">
        <v>198</v>
      </c>
      <c r="D372" s="406">
        <v>43525</v>
      </c>
      <c r="E372" s="407" t="s">
        <v>3906</v>
      </c>
      <c r="F372" s="405" t="s">
        <v>3904</v>
      </c>
      <c r="G372" s="405" t="s">
        <v>3868</v>
      </c>
      <c r="H372" s="404" t="s">
        <v>3907</v>
      </c>
      <c r="I372" s="404" t="s">
        <v>3908</v>
      </c>
      <c r="J372" s="408">
        <v>24</v>
      </c>
      <c r="K372" s="415">
        <v>15532</v>
      </c>
      <c r="L372" s="404" t="s">
        <v>3909</v>
      </c>
      <c r="M372" s="404" t="s">
        <v>3094</v>
      </c>
      <c r="N372" s="406" t="s">
        <v>3872</v>
      </c>
      <c r="O372" s="406">
        <v>43534</v>
      </c>
      <c r="P372" s="405" t="s">
        <v>3910</v>
      </c>
    </row>
    <row r="373" spans="1:16" ht="18" customHeight="1">
      <c r="A373" s="404" t="s">
        <v>3202</v>
      </c>
      <c r="B373" s="404" t="s">
        <v>3911</v>
      </c>
      <c r="C373" s="405" t="s">
        <v>198</v>
      </c>
      <c r="D373" s="406">
        <v>43524</v>
      </c>
      <c r="E373" s="407" t="s">
        <v>3912</v>
      </c>
      <c r="F373" s="405" t="s">
        <v>3913</v>
      </c>
      <c r="G373" s="405" t="s">
        <v>3868</v>
      </c>
      <c r="H373" s="404" t="s">
        <v>3907</v>
      </c>
      <c r="I373" s="404" t="s">
        <v>2310</v>
      </c>
      <c r="J373" s="408">
        <v>3</v>
      </c>
      <c r="K373" s="415">
        <v>6915</v>
      </c>
      <c r="L373" s="404" t="s">
        <v>3403</v>
      </c>
      <c r="M373" s="404" t="s">
        <v>3094</v>
      </c>
      <c r="N373" s="406">
        <v>43526</v>
      </c>
      <c r="O373" s="406">
        <v>43539</v>
      </c>
      <c r="P373" s="405" t="s">
        <v>3910</v>
      </c>
    </row>
    <row r="374" spans="1:16" ht="18" customHeight="1">
      <c r="A374" s="404" t="s">
        <v>3202</v>
      </c>
      <c r="B374" s="404" t="s">
        <v>390</v>
      </c>
      <c r="C374" s="405" t="s">
        <v>198</v>
      </c>
      <c r="D374" s="406">
        <v>43524</v>
      </c>
      <c r="E374" s="407" t="s">
        <v>3914</v>
      </c>
      <c r="F374" s="405" t="s">
        <v>3915</v>
      </c>
      <c r="G374" s="405" t="s">
        <v>3873</v>
      </c>
      <c r="H374" s="404" t="s">
        <v>391</v>
      </c>
      <c r="I374" s="404" t="s">
        <v>3916</v>
      </c>
      <c r="J374" s="408">
        <v>32</v>
      </c>
      <c r="K374" s="415">
        <v>48784</v>
      </c>
      <c r="L374" s="404" t="s">
        <v>392</v>
      </c>
      <c r="M374" s="404" t="s">
        <v>3094</v>
      </c>
      <c r="N374" s="406">
        <v>43544</v>
      </c>
      <c r="O374" s="406">
        <v>43550</v>
      </c>
      <c r="P374" s="405" t="s">
        <v>3917</v>
      </c>
    </row>
    <row r="375" spans="1:16" ht="18" customHeight="1">
      <c r="A375" s="404" t="s">
        <v>3895</v>
      </c>
      <c r="B375" s="404" t="s">
        <v>3888</v>
      </c>
      <c r="C375" s="405" t="s">
        <v>198</v>
      </c>
      <c r="D375" s="406">
        <v>43524</v>
      </c>
      <c r="E375" s="407" t="s">
        <v>3918</v>
      </c>
      <c r="F375" s="405" t="s">
        <v>3919</v>
      </c>
      <c r="G375" s="405" t="s">
        <v>3874</v>
      </c>
      <c r="H375" s="404" t="s">
        <v>3256</v>
      </c>
      <c r="I375" s="404" t="s">
        <v>3920</v>
      </c>
      <c r="J375" s="408">
        <v>21</v>
      </c>
      <c r="K375" s="415">
        <v>10165</v>
      </c>
      <c r="L375" s="404" t="s">
        <v>3921</v>
      </c>
      <c r="M375" s="404" t="s">
        <v>3094</v>
      </c>
      <c r="N375" s="406" t="s">
        <v>3875</v>
      </c>
      <c r="O375" s="406">
        <v>43539</v>
      </c>
      <c r="P375" s="405" t="s">
        <v>3922</v>
      </c>
    </row>
    <row r="376" spans="1:16" ht="18" customHeight="1">
      <c r="A376" s="404" t="s">
        <v>3202</v>
      </c>
      <c r="B376" s="404" t="s">
        <v>390</v>
      </c>
      <c r="C376" s="405" t="s">
        <v>3888</v>
      </c>
      <c r="D376" s="406">
        <v>43524</v>
      </c>
      <c r="E376" s="407" t="s">
        <v>3923</v>
      </c>
      <c r="F376" s="405" t="s">
        <v>3913</v>
      </c>
      <c r="G376" s="405" t="s">
        <v>3868</v>
      </c>
      <c r="H376" s="404" t="s">
        <v>3256</v>
      </c>
      <c r="I376" s="404" t="s">
        <v>3910</v>
      </c>
      <c r="J376" s="408">
        <v>41</v>
      </c>
      <c r="K376" s="415">
        <v>35044</v>
      </c>
      <c r="L376" s="404" t="s">
        <v>3924</v>
      </c>
      <c r="M376" s="404"/>
      <c r="N376" s="406">
        <v>43526</v>
      </c>
      <c r="O376" s="406">
        <v>43534</v>
      </c>
      <c r="P376" s="405" t="s">
        <v>2312</v>
      </c>
    </row>
    <row r="377" spans="1:16" ht="18" customHeight="1">
      <c r="A377" s="404" t="s">
        <v>3202</v>
      </c>
      <c r="B377" s="404" t="s">
        <v>390</v>
      </c>
      <c r="C377" s="405" t="s">
        <v>198</v>
      </c>
      <c r="D377" s="406">
        <v>43524</v>
      </c>
      <c r="E377" s="407" t="s">
        <v>3925</v>
      </c>
      <c r="F377" s="405" t="s">
        <v>3913</v>
      </c>
      <c r="G377" s="405" t="s">
        <v>3868</v>
      </c>
      <c r="H377" s="404" t="s">
        <v>3926</v>
      </c>
      <c r="I377" s="404" t="s">
        <v>3927</v>
      </c>
      <c r="J377" s="408">
        <v>5</v>
      </c>
      <c r="K377" s="415">
        <v>1695</v>
      </c>
      <c r="L377" s="404" t="s">
        <v>396</v>
      </c>
      <c r="M377" s="404" t="s">
        <v>3094</v>
      </c>
      <c r="N377" s="406">
        <v>43526</v>
      </c>
      <c r="O377" s="406">
        <v>43534</v>
      </c>
      <c r="P377" s="405" t="s">
        <v>3894</v>
      </c>
    </row>
    <row r="378" spans="1:16" ht="18" customHeight="1">
      <c r="A378" s="404" t="s">
        <v>3202</v>
      </c>
      <c r="B378" s="404" t="s">
        <v>3888</v>
      </c>
      <c r="C378" s="405" t="s">
        <v>198</v>
      </c>
      <c r="D378" s="406">
        <v>43524</v>
      </c>
      <c r="E378" s="407" t="s">
        <v>3928</v>
      </c>
      <c r="F378" s="405" t="s">
        <v>3929</v>
      </c>
      <c r="G378" s="405" t="s">
        <v>3876</v>
      </c>
      <c r="H378" s="404" t="s">
        <v>3926</v>
      </c>
      <c r="I378" s="404" t="s">
        <v>3429</v>
      </c>
      <c r="J378" s="408">
        <v>6</v>
      </c>
      <c r="K378" s="415">
        <v>7108</v>
      </c>
      <c r="L378" s="404" t="s">
        <v>396</v>
      </c>
      <c r="M378" s="404" t="s">
        <v>3094</v>
      </c>
      <c r="N378" s="406">
        <v>43533</v>
      </c>
      <c r="O378" s="406">
        <v>43534</v>
      </c>
      <c r="P378" s="405" t="s">
        <v>2331</v>
      </c>
    </row>
    <row r="379" spans="1:16" ht="18" customHeight="1">
      <c r="A379" s="404" t="s">
        <v>3202</v>
      </c>
      <c r="B379" s="404" t="s">
        <v>198</v>
      </c>
      <c r="C379" s="405" t="s">
        <v>198</v>
      </c>
      <c r="D379" s="406">
        <v>43524</v>
      </c>
      <c r="E379" s="407" t="s">
        <v>3930</v>
      </c>
      <c r="F379" s="405" t="s">
        <v>3931</v>
      </c>
      <c r="G379" s="405" t="s">
        <v>3876</v>
      </c>
      <c r="H379" s="404" t="s">
        <v>3891</v>
      </c>
      <c r="I379" s="404" t="s">
        <v>3932</v>
      </c>
      <c r="J379" s="408">
        <v>50</v>
      </c>
      <c r="K379" s="415">
        <v>17.5</v>
      </c>
      <c r="L379" s="404" t="s">
        <v>3933</v>
      </c>
      <c r="M379" s="404" t="s">
        <v>3094</v>
      </c>
      <c r="N379" s="406">
        <v>43533</v>
      </c>
      <c r="O379" s="406">
        <v>43534</v>
      </c>
      <c r="P379" s="405" t="s">
        <v>3894</v>
      </c>
    </row>
    <row r="380" spans="1:16" ht="18" customHeight="1">
      <c r="A380" s="404" t="s">
        <v>3895</v>
      </c>
      <c r="B380" s="404" t="s">
        <v>390</v>
      </c>
      <c r="C380" s="405" t="s">
        <v>198</v>
      </c>
      <c r="D380" s="406">
        <v>43525</v>
      </c>
      <c r="E380" s="407" t="s">
        <v>3934</v>
      </c>
      <c r="F380" s="405" t="s">
        <v>3935</v>
      </c>
      <c r="G380" s="405" t="s">
        <v>3877</v>
      </c>
      <c r="H380" s="404" t="s">
        <v>3936</v>
      </c>
      <c r="I380" s="404" t="s">
        <v>3234</v>
      </c>
      <c r="J380" s="408">
        <v>10</v>
      </c>
      <c r="K380" s="415">
        <v>4600</v>
      </c>
      <c r="L380" s="404" t="s">
        <v>392</v>
      </c>
      <c r="M380" s="404" t="s">
        <v>3094</v>
      </c>
      <c r="N380" s="406">
        <v>43532</v>
      </c>
      <c r="O380" s="406">
        <v>43529</v>
      </c>
      <c r="P380" s="405" t="s">
        <v>3894</v>
      </c>
    </row>
    <row r="381" spans="1:16" ht="18" customHeight="1">
      <c r="A381" s="404" t="s">
        <v>3202</v>
      </c>
      <c r="B381" s="404" t="s">
        <v>390</v>
      </c>
      <c r="C381" s="405" t="s">
        <v>198</v>
      </c>
      <c r="D381" s="406">
        <v>43525</v>
      </c>
      <c r="E381" s="407" t="s">
        <v>3937</v>
      </c>
      <c r="F381" s="405" t="s">
        <v>3935</v>
      </c>
      <c r="G381" s="405" t="s">
        <v>3877</v>
      </c>
      <c r="H381" s="404" t="s">
        <v>3926</v>
      </c>
      <c r="I381" s="404" t="s">
        <v>3429</v>
      </c>
      <c r="J381" s="408">
        <v>10</v>
      </c>
      <c r="K381" s="415">
        <v>1828</v>
      </c>
      <c r="L381" s="404" t="s">
        <v>396</v>
      </c>
      <c r="M381" s="404" t="s">
        <v>3094</v>
      </c>
      <c r="N381" s="406">
        <v>43532</v>
      </c>
      <c r="O381" s="406">
        <v>43529</v>
      </c>
      <c r="P381" s="405" t="s">
        <v>2331</v>
      </c>
    </row>
    <row r="382" spans="1:16" ht="18" customHeight="1">
      <c r="A382" s="404" t="s">
        <v>3895</v>
      </c>
      <c r="B382" s="404" t="s">
        <v>390</v>
      </c>
      <c r="C382" s="405" t="s">
        <v>3888</v>
      </c>
      <c r="D382" s="406">
        <v>43525</v>
      </c>
      <c r="E382" s="407" t="s">
        <v>3938</v>
      </c>
      <c r="F382" s="405" t="s">
        <v>3939</v>
      </c>
      <c r="G382" s="405" t="s">
        <v>3877</v>
      </c>
      <c r="H382" s="404" t="s">
        <v>3256</v>
      </c>
      <c r="I382" s="404" t="s">
        <v>3940</v>
      </c>
      <c r="J382" s="408">
        <v>1</v>
      </c>
      <c r="K382" s="415">
        <v>480</v>
      </c>
      <c r="L382" s="404" t="s">
        <v>3941</v>
      </c>
      <c r="M382" s="404" t="s">
        <v>3094</v>
      </c>
      <c r="N382" s="406">
        <v>43539</v>
      </c>
      <c r="O382" s="406">
        <v>43529</v>
      </c>
      <c r="P382" s="405" t="s">
        <v>3894</v>
      </c>
    </row>
    <row r="383" spans="1:16" ht="18" customHeight="1">
      <c r="A383" s="404" t="s">
        <v>3895</v>
      </c>
      <c r="B383" s="404" t="s">
        <v>3911</v>
      </c>
      <c r="C383" s="405" t="s">
        <v>198</v>
      </c>
      <c r="D383" s="406">
        <v>43525</v>
      </c>
      <c r="E383" s="407" t="s">
        <v>3942</v>
      </c>
      <c r="F383" s="405" t="s">
        <v>3943</v>
      </c>
      <c r="G383" s="405" t="s">
        <v>3877</v>
      </c>
      <c r="H383" s="404" t="s">
        <v>3936</v>
      </c>
      <c r="I383" s="404" t="s">
        <v>3234</v>
      </c>
      <c r="J383" s="408">
        <v>5</v>
      </c>
      <c r="K383" s="415">
        <v>1980</v>
      </c>
      <c r="L383" s="404" t="s">
        <v>3944</v>
      </c>
      <c r="M383" s="404" t="s">
        <v>3094</v>
      </c>
      <c r="N383" s="406">
        <v>43539</v>
      </c>
      <c r="O383" s="406">
        <v>43529</v>
      </c>
      <c r="P383" s="405" t="s">
        <v>2331</v>
      </c>
    </row>
    <row r="384" spans="1:16" ht="18" customHeight="1">
      <c r="A384" s="404" t="s">
        <v>3202</v>
      </c>
      <c r="B384" s="404" t="s">
        <v>3911</v>
      </c>
      <c r="C384" s="405" t="s">
        <v>198</v>
      </c>
      <c r="D384" s="406">
        <v>43525</v>
      </c>
      <c r="E384" s="407" t="s">
        <v>3945</v>
      </c>
      <c r="F384" s="405" t="s">
        <v>3943</v>
      </c>
      <c r="G384" s="405" t="s">
        <v>3877</v>
      </c>
      <c r="H384" s="404" t="s">
        <v>3256</v>
      </c>
      <c r="I384" s="404" t="s">
        <v>3225</v>
      </c>
      <c r="J384" s="408">
        <v>3</v>
      </c>
      <c r="K384" s="415">
        <v>743</v>
      </c>
      <c r="L384" s="404" t="s">
        <v>3946</v>
      </c>
      <c r="M384" s="404" t="s">
        <v>3094</v>
      </c>
      <c r="N384" s="406">
        <v>43539</v>
      </c>
      <c r="O384" s="406">
        <v>43529</v>
      </c>
      <c r="P384" s="405" t="s">
        <v>2331</v>
      </c>
    </row>
    <row r="385" spans="1:16" ht="18" customHeight="1">
      <c r="A385" s="404" t="s">
        <v>3202</v>
      </c>
      <c r="B385" s="404" t="s">
        <v>390</v>
      </c>
      <c r="C385" s="405" t="s">
        <v>3888</v>
      </c>
      <c r="D385" s="406">
        <v>43525</v>
      </c>
      <c r="E385" s="407" t="s">
        <v>3947</v>
      </c>
      <c r="F385" s="405" t="s">
        <v>3943</v>
      </c>
      <c r="G385" s="405" t="s">
        <v>3877</v>
      </c>
      <c r="H385" s="404" t="s">
        <v>3256</v>
      </c>
      <c r="I385" s="404" t="s">
        <v>3948</v>
      </c>
      <c r="J385" s="408">
        <v>4</v>
      </c>
      <c r="K385" s="415">
        <v>1488</v>
      </c>
      <c r="L385" s="404" t="s">
        <v>2458</v>
      </c>
      <c r="M385" s="404" t="s">
        <v>3094</v>
      </c>
      <c r="N385" s="406">
        <v>43539</v>
      </c>
      <c r="O385" s="406">
        <v>43534</v>
      </c>
      <c r="P385" s="405" t="s">
        <v>2331</v>
      </c>
    </row>
    <row r="386" spans="1:16" ht="18" customHeight="1">
      <c r="A386" s="404" t="s">
        <v>3895</v>
      </c>
      <c r="B386" s="404" t="s">
        <v>3911</v>
      </c>
      <c r="C386" s="405" t="s">
        <v>198</v>
      </c>
      <c r="D386" s="406">
        <v>43525</v>
      </c>
      <c r="E386" s="407" t="s">
        <v>3949</v>
      </c>
      <c r="F386" s="405" t="s">
        <v>3943</v>
      </c>
      <c r="G386" s="405" t="s">
        <v>3877</v>
      </c>
      <c r="H386" s="404" t="s">
        <v>396</v>
      </c>
      <c r="I386" s="404" t="s">
        <v>3429</v>
      </c>
      <c r="J386" s="408">
        <v>46</v>
      </c>
      <c r="K386" s="415">
        <v>5287</v>
      </c>
      <c r="L386" s="404" t="s">
        <v>3926</v>
      </c>
      <c r="M386" s="404" t="s">
        <v>3094</v>
      </c>
      <c r="N386" s="406">
        <v>43539</v>
      </c>
      <c r="O386" s="406">
        <v>43534</v>
      </c>
      <c r="P386" s="405" t="s">
        <v>2331</v>
      </c>
    </row>
    <row r="387" spans="1:16" ht="18" customHeight="1">
      <c r="A387" s="404" t="s">
        <v>3202</v>
      </c>
      <c r="B387" s="404" t="s">
        <v>390</v>
      </c>
      <c r="C387" s="405" t="s">
        <v>198</v>
      </c>
      <c r="D387" s="406">
        <v>43525</v>
      </c>
      <c r="E387" s="407" t="s">
        <v>3950</v>
      </c>
      <c r="F387" s="405" t="s">
        <v>3951</v>
      </c>
      <c r="G387" s="405" t="s">
        <v>3868</v>
      </c>
      <c r="H387" s="404" t="s">
        <v>3256</v>
      </c>
      <c r="I387" s="404" t="s">
        <v>288</v>
      </c>
      <c r="J387" s="408">
        <v>25</v>
      </c>
      <c r="K387" s="415">
        <v>28084</v>
      </c>
      <c r="L387" s="404" t="s">
        <v>3924</v>
      </c>
      <c r="M387" s="404"/>
      <c r="N387" s="406">
        <v>43543</v>
      </c>
      <c r="O387" s="406">
        <v>43534</v>
      </c>
      <c r="P387" s="405" t="s">
        <v>2312</v>
      </c>
    </row>
    <row r="388" spans="1:16" ht="18" customHeight="1">
      <c r="A388" s="404" t="s">
        <v>3202</v>
      </c>
      <c r="B388" s="404" t="s">
        <v>390</v>
      </c>
      <c r="C388" s="405" t="s">
        <v>198</v>
      </c>
      <c r="D388" s="406">
        <v>43525</v>
      </c>
      <c r="E388" s="407" t="s">
        <v>3952</v>
      </c>
      <c r="F388" s="405" t="s">
        <v>3951</v>
      </c>
      <c r="G388" s="405" t="s">
        <v>3868</v>
      </c>
      <c r="H388" s="404" t="s">
        <v>3256</v>
      </c>
      <c r="I388" s="404" t="s">
        <v>3898</v>
      </c>
      <c r="J388" s="408">
        <v>18</v>
      </c>
      <c r="K388" s="415" t="s">
        <v>3878</v>
      </c>
      <c r="L388" s="404" t="s">
        <v>3924</v>
      </c>
      <c r="M388" s="404" t="s">
        <v>3094</v>
      </c>
      <c r="N388" s="406">
        <v>43543</v>
      </c>
      <c r="O388" s="406">
        <v>43534</v>
      </c>
      <c r="P388" s="405" t="s">
        <v>288</v>
      </c>
    </row>
    <row r="389" spans="1:16" ht="18" customHeight="1">
      <c r="A389" s="404" t="s">
        <v>3202</v>
      </c>
      <c r="B389" s="404" t="s">
        <v>390</v>
      </c>
      <c r="C389" s="405" t="s">
        <v>3888</v>
      </c>
      <c r="D389" s="406">
        <v>43525</v>
      </c>
      <c r="E389" s="407" t="s">
        <v>3953</v>
      </c>
      <c r="F389" s="405" t="s">
        <v>3943</v>
      </c>
      <c r="G389" s="405" t="s">
        <v>3877</v>
      </c>
      <c r="H389" s="404" t="s">
        <v>3907</v>
      </c>
      <c r="I389" s="404" t="s">
        <v>2454</v>
      </c>
      <c r="J389" s="408">
        <v>3</v>
      </c>
      <c r="K389" s="415">
        <v>742</v>
      </c>
      <c r="L389" s="404" t="s">
        <v>3954</v>
      </c>
      <c r="M389" s="404" t="s">
        <v>3094</v>
      </c>
      <c r="N389" s="406">
        <v>43539</v>
      </c>
      <c r="O389" s="406">
        <v>43534</v>
      </c>
      <c r="P389" s="405" t="s">
        <v>2331</v>
      </c>
    </row>
    <row r="390" spans="1:16" ht="18" customHeight="1">
      <c r="A390" s="404" t="s">
        <v>3202</v>
      </c>
      <c r="B390" s="404" t="s">
        <v>390</v>
      </c>
      <c r="C390" s="405" t="s">
        <v>198</v>
      </c>
      <c r="D390" s="406">
        <v>43529</v>
      </c>
      <c r="E390" s="407" t="s">
        <v>3955</v>
      </c>
      <c r="F390" s="405" t="s">
        <v>3956</v>
      </c>
      <c r="G390" s="405" t="s">
        <v>3868</v>
      </c>
      <c r="H390" s="404" t="s">
        <v>3256</v>
      </c>
      <c r="I390" s="404" t="s">
        <v>3910</v>
      </c>
      <c r="J390" s="408">
        <v>23</v>
      </c>
      <c r="K390" s="415">
        <v>5152</v>
      </c>
      <c r="L390" s="404" t="s">
        <v>3924</v>
      </c>
      <c r="M390" s="404"/>
      <c r="N390" s="406">
        <v>43540</v>
      </c>
      <c r="O390" s="406">
        <v>43534</v>
      </c>
      <c r="P390" s="405" t="s">
        <v>3957</v>
      </c>
    </row>
    <row r="391" spans="1:16" ht="18" customHeight="1">
      <c r="A391" s="404" t="s">
        <v>3202</v>
      </c>
      <c r="B391" s="404" t="s">
        <v>3911</v>
      </c>
      <c r="C391" s="405" t="s">
        <v>198</v>
      </c>
      <c r="D391" s="406">
        <v>43529</v>
      </c>
      <c r="E391" s="407" t="s">
        <v>3958</v>
      </c>
      <c r="F391" s="405" t="s">
        <v>3956</v>
      </c>
      <c r="G391" s="405" t="s">
        <v>3868</v>
      </c>
      <c r="H391" s="404" t="s">
        <v>3256</v>
      </c>
      <c r="I391" s="404" t="s">
        <v>3908</v>
      </c>
      <c r="J391" s="408">
        <v>14</v>
      </c>
      <c r="K391" s="415">
        <v>4102</v>
      </c>
      <c r="L391" s="404" t="s">
        <v>3403</v>
      </c>
      <c r="M391" s="404" t="s">
        <v>3094</v>
      </c>
      <c r="N391" s="406">
        <v>43540</v>
      </c>
      <c r="O391" s="406">
        <v>43534</v>
      </c>
      <c r="P391" s="405" t="s">
        <v>288</v>
      </c>
    </row>
    <row r="392" spans="1:16" ht="18" customHeight="1">
      <c r="A392" s="404" t="s">
        <v>3202</v>
      </c>
      <c r="B392" s="404" t="s">
        <v>390</v>
      </c>
      <c r="C392" s="405" t="s">
        <v>198</v>
      </c>
      <c r="D392" s="406">
        <v>43529</v>
      </c>
      <c r="E392" s="407" t="s">
        <v>3959</v>
      </c>
      <c r="F392" s="405" t="s">
        <v>3956</v>
      </c>
      <c r="G392" s="405" t="s">
        <v>3868</v>
      </c>
      <c r="H392" s="404" t="s">
        <v>3907</v>
      </c>
      <c r="I392" s="404" t="s">
        <v>3905</v>
      </c>
      <c r="J392" s="408">
        <v>7</v>
      </c>
      <c r="K392" s="415">
        <v>7840</v>
      </c>
      <c r="L392" s="404" t="s">
        <v>2458</v>
      </c>
      <c r="M392" s="404" t="s">
        <v>3094</v>
      </c>
      <c r="N392" s="406">
        <v>43540</v>
      </c>
      <c r="O392" s="406">
        <v>43536</v>
      </c>
      <c r="P392" s="405" t="s">
        <v>3894</v>
      </c>
    </row>
    <row r="393" spans="1:16" ht="18" customHeight="1">
      <c r="A393" s="404" t="s">
        <v>3895</v>
      </c>
      <c r="B393" s="404" t="s">
        <v>198</v>
      </c>
      <c r="C393" s="405" t="s">
        <v>198</v>
      </c>
      <c r="D393" s="406">
        <v>43529</v>
      </c>
      <c r="E393" s="407" t="s">
        <v>3960</v>
      </c>
      <c r="F393" s="405" t="s">
        <v>3961</v>
      </c>
      <c r="G393" s="405" t="s">
        <v>3870</v>
      </c>
      <c r="H393" s="404" t="s">
        <v>391</v>
      </c>
      <c r="I393" s="404" t="s">
        <v>3962</v>
      </c>
      <c r="J393" s="408">
        <v>12</v>
      </c>
      <c r="K393" s="415">
        <v>12252</v>
      </c>
      <c r="L393" s="404" t="s">
        <v>3944</v>
      </c>
      <c r="M393" s="404" t="s">
        <v>3094</v>
      </c>
      <c r="N393" s="406">
        <v>43546</v>
      </c>
      <c r="O393" s="406">
        <v>43541</v>
      </c>
      <c r="P393" s="405" t="s">
        <v>3902</v>
      </c>
    </row>
    <row r="394" spans="1:16" ht="18" customHeight="1">
      <c r="A394" s="404" t="s">
        <v>3202</v>
      </c>
      <c r="B394" s="404" t="s">
        <v>390</v>
      </c>
      <c r="C394" s="405" t="s">
        <v>198</v>
      </c>
      <c r="D394" s="406">
        <v>43529</v>
      </c>
      <c r="E394" s="407" t="s">
        <v>3963</v>
      </c>
      <c r="F394" s="405" t="s">
        <v>3964</v>
      </c>
      <c r="G394" s="405" t="s">
        <v>3879</v>
      </c>
      <c r="H394" s="404" t="s">
        <v>396</v>
      </c>
      <c r="I394" s="404" t="s">
        <v>3429</v>
      </c>
      <c r="J394" s="408">
        <v>5</v>
      </c>
      <c r="K394" s="415">
        <v>391</v>
      </c>
      <c r="L394" s="404" t="s">
        <v>396</v>
      </c>
      <c r="M394" s="404" t="s">
        <v>3094</v>
      </c>
      <c r="N394" s="406">
        <v>43534</v>
      </c>
      <c r="O394" s="406">
        <v>43532</v>
      </c>
      <c r="P394" s="405" t="s">
        <v>2331</v>
      </c>
    </row>
    <row r="395" spans="1:16" ht="18" customHeight="1">
      <c r="A395" s="404" t="s">
        <v>3895</v>
      </c>
      <c r="B395" s="404" t="s">
        <v>390</v>
      </c>
      <c r="C395" s="405" t="s">
        <v>198</v>
      </c>
      <c r="D395" s="406">
        <v>43529</v>
      </c>
      <c r="E395" s="407" t="s">
        <v>3965</v>
      </c>
      <c r="F395" s="405" t="s">
        <v>3966</v>
      </c>
      <c r="G395" s="405" t="s">
        <v>3877</v>
      </c>
      <c r="H395" s="404" t="s">
        <v>391</v>
      </c>
      <c r="I395" s="404" t="s">
        <v>3234</v>
      </c>
      <c r="J395" s="408">
        <v>1</v>
      </c>
      <c r="K395" s="415">
        <v>460</v>
      </c>
      <c r="L395" s="404" t="s">
        <v>3944</v>
      </c>
      <c r="M395" s="404" t="s">
        <v>3094</v>
      </c>
      <c r="N395" s="406">
        <v>43536</v>
      </c>
      <c r="O395" s="406">
        <v>43532</v>
      </c>
      <c r="P395" s="405" t="s">
        <v>3967</v>
      </c>
    </row>
    <row r="396" spans="1:16" ht="18" customHeight="1">
      <c r="A396" s="404" t="s">
        <v>3202</v>
      </c>
      <c r="B396" s="404" t="s">
        <v>3888</v>
      </c>
      <c r="C396" s="405" t="s">
        <v>198</v>
      </c>
      <c r="D396" s="406">
        <v>43531</v>
      </c>
      <c r="E396" s="407" t="s">
        <v>3968</v>
      </c>
      <c r="F396" s="405" t="s">
        <v>3969</v>
      </c>
      <c r="G396" s="405" t="s">
        <v>3880</v>
      </c>
      <c r="H396" s="404" t="s">
        <v>396</v>
      </c>
      <c r="I396" s="404" t="s">
        <v>3429</v>
      </c>
      <c r="J396" s="408">
        <v>824</v>
      </c>
      <c r="K396" s="415">
        <v>217102</v>
      </c>
      <c r="L396" s="404" t="s">
        <v>3926</v>
      </c>
      <c r="M396" s="404" t="s">
        <v>3094</v>
      </c>
      <c r="N396" s="406">
        <v>43549</v>
      </c>
      <c r="O396" s="406">
        <v>43544</v>
      </c>
      <c r="P396" s="405" t="s">
        <v>3967</v>
      </c>
    </row>
    <row r="397" spans="1:16" ht="18" customHeight="1">
      <c r="A397" s="404" t="s">
        <v>3895</v>
      </c>
      <c r="B397" s="404" t="s">
        <v>390</v>
      </c>
      <c r="C397" s="405" t="s">
        <v>3888</v>
      </c>
      <c r="D397" s="406">
        <v>43531</v>
      </c>
      <c r="E397" s="407" t="s">
        <v>3970</v>
      </c>
      <c r="F397" s="405" t="s">
        <v>3929</v>
      </c>
      <c r="G397" s="405" t="s">
        <v>3868</v>
      </c>
      <c r="H397" s="404" t="s">
        <v>3907</v>
      </c>
      <c r="I397" s="404" t="s">
        <v>288</v>
      </c>
      <c r="J397" s="408">
        <v>92</v>
      </c>
      <c r="K397" s="415">
        <v>19494</v>
      </c>
      <c r="L397" s="404" t="s">
        <v>3971</v>
      </c>
      <c r="M397" s="404"/>
      <c r="N397" s="406">
        <v>43533</v>
      </c>
      <c r="O397" s="406">
        <v>43552</v>
      </c>
      <c r="P397" s="405" t="s">
        <v>2312</v>
      </c>
    </row>
    <row r="398" spans="1:16" ht="18" customHeight="1">
      <c r="A398" s="404" t="s">
        <v>3202</v>
      </c>
      <c r="B398" s="404" t="s">
        <v>390</v>
      </c>
      <c r="C398" s="405" t="s">
        <v>198</v>
      </c>
      <c r="D398" s="406">
        <v>43535</v>
      </c>
      <c r="E398" s="407" t="s">
        <v>3972</v>
      </c>
      <c r="F398" s="405" t="s">
        <v>3973</v>
      </c>
      <c r="G398" s="405" t="s">
        <v>3877</v>
      </c>
      <c r="H398" s="404" t="s">
        <v>3926</v>
      </c>
      <c r="I398" s="404" t="s">
        <v>3429</v>
      </c>
      <c r="J398" s="408">
        <v>10</v>
      </c>
      <c r="K398" s="415">
        <v>922</v>
      </c>
      <c r="L398" s="404" t="s">
        <v>396</v>
      </c>
      <c r="M398" s="404" t="s">
        <v>3094</v>
      </c>
      <c r="N398" s="406">
        <v>43539</v>
      </c>
      <c r="O398" s="406">
        <v>43538</v>
      </c>
      <c r="P398" s="405" t="s">
        <v>2331</v>
      </c>
    </row>
    <row r="399" spans="1:16" ht="18" customHeight="1">
      <c r="A399" s="404" t="s">
        <v>3202</v>
      </c>
      <c r="B399" s="404" t="s">
        <v>3911</v>
      </c>
      <c r="C399" s="405" t="s">
        <v>198</v>
      </c>
      <c r="D399" s="406">
        <v>43535</v>
      </c>
      <c r="E399" s="407" t="s">
        <v>3974</v>
      </c>
      <c r="F399" s="405" t="s">
        <v>3975</v>
      </c>
      <c r="G399" s="405" t="s">
        <v>3868</v>
      </c>
      <c r="H399" s="404" t="s">
        <v>396</v>
      </c>
      <c r="I399" s="404" t="s">
        <v>3927</v>
      </c>
      <c r="J399" s="408">
        <v>1</v>
      </c>
      <c r="K399" s="415">
        <v>177</v>
      </c>
      <c r="L399" s="404" t="s">
        <v>396</v>
      </c>
      <c r="M399" s="404" t="s">
        <v>3094</v>
      </c>
      <c r="N399" s="406">
        <v>43543</v>
      </c>
      <c r="O399" s="406">
        <v>43539</v>
      </c>
      <c r="P399" s="405" t="s">
        <v>2331</v>
      </c>
    </row>
    <row r="400" spans="1:16" ht="18" customHeight="1">
      <c r="A400" s="404" t="s">
        <v>3202</v>
      </c>
      <c r="B400" s="404" t="s">
        <v>390</v>
      </c>
      <c r="C400" s="405" t="s">
        <v>3888</v>
      </c>
      <c r="D400" s="406">
        <v>43535</v>
      </c>
      <c r="E400" s="407" t="s">
        <v>3976</v>
      </c>
      <c r="F400" s="405" t="s">
        <v>3977</v>
      </c>
      <c r="G400" s="405" t="s">
        <v>3873</v>
      </c>
      <c r="H400" s="404" t="s">
        <v>3256</v>
      </c>
      <c r="I400" s="404" t="s">
        <v>3978</v>
      </c>
      <c r="J400" s="408">
        <v>1</v>
      </c>
      <c r="K400" s="415">
        <v>155</v>
      </c>
      <c r="L400" s="404" t="s">
        <v>3403</v>
      </c>
      <c r="M400" s="404" t="s">
        <v>3094</v>
      </c>
      <c r="N400" s="406">
        <v>43539</v>
      </c>
      <c r="O400" s="406">
        <v>43536</v>
      </c>
      <c r="P400" s="405" t="s">
        <v>2331</v>
      </c>
    </row>
    <row r="401" spans="1:16" ht="18" customHeight="1">
      <c r="A401" s="404" t="s">
        <v>3202</v>
      </c>
      <c r="B401" s="404" t="s">
        <v>198</v>
      </c>
      <c r="C401" s="405" t="s">
        <v>198</v>
      </c>
      <c r="D401" s="406">
        <v>43535</v>
      </c>
      <c r="E401" s="407" t="s">
        <v>3979</v>
      </c>
      <c r="F401" s="405" t="s">
        <v>3980</v>
      </c>
      <c r="G401" s="405" t="s">
        <v>3870</v>
      </c>
      <c r="H401" s="404" t="s">
        <v>391</v>
      </c>
      <c r="I401" s="404" t="s">
        <v>384</v>
      </c>
      <c r="J401" s="408">
        <v>4</v>
      </c>
      <c r="K401" s="415">
        <v>1815</v>
      </c>
      <c r="L401" s="404" t="s">
        <v>3944</v>
      </c>
      <c r="M401" s="404" t="s">
        <v>3094</v>
      </c>
      <c r="N401" s="406">
        <v>43546</v>
      </c>
      <c r="O401" s="406">
        <v>43542</v>
      </c>
      <c r="P401" s="405" t="s">
        <v>3922</v>
      </c>
    </row>
    <row r="402" spans="1:16" ht="18" customHeight="1">
      <c r="A402" s="404" t="s">
        <v>3895</v>
      </c>
      <c r="B402" s="404" t="s">
        <v>390</v>
      </c>
      <c r="C402" s="405" t="s">
        <v>198</v>
      </c>
      <c r="D402" s="406">
        <v>43536</v>
      </c>
      <c r="E402" s="407" t="s">
        <v>3981</v>
      </c>
      <c r="F402" s="405" t="s">
        <v>3973</v>
      </c>
      <c r="G402" s="405" t="s">
        <v>3877</v>
      </c>
      <c r="H402" s="404" t="s">
        <v>3982</v>
      </c>
      <c r="I402" s="404" t="s">
        <v>1617</v>
      </c>
      <c r="J402" s="408">
        <v>6</v>
      </c>
      <c r="K402" s="415">
        <v>480</v>
      </c>
      <c r="L402" s="404" t="s">
        <v>3983</v>
      </c>
      <c r="M402" s="404" t="s">
        <v>3094</v>
      </c>
      <c r="N402" s="406">
        <v>43539</v>
      </c>
      <c r="O402" s="406">
        <v>43538</v>
      </c>
      <c r="P402" s="405" t="s">
        <v>2331</v>
      </c>
    </row>
    <row r="403" spans="1:16" ht="18" customHeight="1">
      <c r="A403" s="404" t="s">
        <v>3895</v>
      </c>
      <c r="B403" s="404" t="s">
        <v>390</v>
      </c>
      <c r="C403" s="405" t="s">
        <v>198</v>
      </c>
      <c r="D403" s="406">
        <v>43536</v>
      </c>
      <c r="E403" s="407" t="s">
        <v>3984</v>
      </c>
      <c r="F403" s="405" t="s">
        <v>3985</v>
      </c>
      <c r="G403" s="405" t="s">
        <v>3877</v>
      </c>
      <c r="H403" s="404" t="s">
        <v>396</v>
      </c>
      <c r="I403" s="404" t="s">
        <v>3927</v>
      </c>
      <c r="J403" s="408">
        <v>9</v>
      </c>
      <c r="K403" s="415">
        <v>2368</v>
      </c>
      <c r="L403" s="404" t="s">
        <v>396</v>
      </c>
      <c r="M403" s="404" t="s">
        <v>3094</v>
      </c>
      <c r="N403" s="406">
        <v>43542</v>
      </c>
      <c r="O403" s="406">
        <v>43540</v>
      </c>
      <c r="P403" s="405" t="s">
        <v>2331</v>
      </c>
    </row>
    <row r="404" spans="1:16" ht="18" customHeight="1">
      <c r="A404" s="404" t="s">
        <v>3895</v>
      </c>
      <c r="B404" s="404" t="s">
        <v>3911</v>
      </c>
      <c r="C404" s="405" t="s">
        <v>3888</v>
      </c>
      <c r="D404" s="406">
        <v>43536</v>
      </c>
      <c r="E404" s="407" t="s">
        <v>3986</v>
      </c>
      <c r="F404" s="405" t="s">
        <v>3987</v>
      </c>
      <c r="G404" s="405" t="s">
        <v>3868</v>
      </c>
      <c r="H404" s="404" t="s">
        <v>3256</v>
      </c>
      <c r="I404" s="404" t="s">
        <v>288</v>
      </c>
      <c r="J404" s="408">
        <v>1</v>
      </c>
      <c r="K404" s="415">
        <v>224</v>
      </c>
      <c r="L404" s="404" t="s">
        <v>3924</v>
      </c>
      <c r="M404" s="404"/>
      <c r="N404" s="406">
        <v>43560</v>
      </c>
      <c r="O404" s="406">
        <v>43556</v>
      </c>
      <c r="P404" s="405" t="s">
        <v>2312</v>
      </c>
    </row>
    <row r="405" spans="1:16" ht="18" customHeight="1">
      <c r="A405" s="404" t="s">
        <v>3202</v>
      </c>
      <c r="B405" s="404" t="s">
        <v>3888</v>
      </c>
      <c r="C405" s="405" t="s">
        <v>198</v>
      </c>
      <c r="D405" s="406">
        <v>43537</v>
      </c>
      <c r="E405" s="407" t="s">
        <v>3988</v>
      </c>
      <c r="F405" s="405" t="s">
        <v>3989</v>
      </c>
      <c r="G405" s="405" t="s">
        <v>3866</v>
      </c>
      <c r="H405" s="404" t="s">
        <v>1603</v>
      </c>
      <c r="I405" s="404" t="s">
        <v>3892</v>
      </c>
      <c r="J405" s="408">
        <v>40</v>
      </c>
      <c r="K405" s="415">
        <v>1440</v>
      </c>
      <c r="L405" s="404" t="s">
        <v>3893</v>
      </c>
      <c r="M405" s="404" t="s">
        <v>3094</v>
      </c>
      <c r="N405" s="406">
        <v>43581</v>
      </c>
      <c r="O405" s="406">
        <v>43577</v>
      </c>
      <c r="P405" s="405" t="s">
        <v>2331</v>
      </c>
    </row>
    <row r="406" spans="1:16" ht="18" customHeight="1">
      <c r="A406" s="404" t="s">
        <v>3895</v>
      </c>
      <c r="B406" s="404" t="s">
        <v>198</v>
      </c>
      <c r="C406" s="405" t="s">
        <v>198</v>
      </c>
      <c r="D406" s="406">
        <v>43537</v>
      </c>
      <c r="E406" s="407" t="s">
        <v>3990</v>
      </c>
      <c r="F406" s="405" t="s">
        <v>3991</v>
      </c>
      <c r="G406" s="405" t="s">
        <v>3870</v>
      </c>
      <c r="H406" s="404" t="s">
        <v>391</v>
      </c>
      <c r="I406" s="404" t="s">
        <v>384</v>
      </c>
      <c r="J406" s="408">
        <v>16</v>
      </c>
      <c r="K406" s="415">
        <v>7506</v>
      </c>
      <c r="L406" s="404" t="s">
        <v>392</v>
      </c>
      <c r="M406" s="404" t="s">
        <v>3094</v>
      </c>
      <c r="N406" s="406">
        <v>43546</v>
      </c>
      <c r="O406" s="406">
        <v>43546</v>
      </c>
      <c r="P406" s="405" t="s">
        <v>3902</v>
      </c>
    </row>
    <row r="407" spans="1:16" ht="18" customHeight="1">
      <c r="A407" s="404" t="s">
        <v>3895</v>
      </c>
      <c r="B407" s="404" t="s">
        <v>390</v>
      </c>
      <c r="C407" s="405" t="s">
        <v>198</v>
      </c>
      <c r="D407" s="406">
        <v>43538</v>
      </c>
      <c r="E407" s="407" t="s">
        <v>3992</v>
      </c>
      <c r="F407" s="405" t="s">
        <v>3993</v>
      </c>
      <c r="G407" s="405" t="s">
        <v>3873</v>
      </c>
      <c r="H407" s="404" t="s">
        <v>396</v>
      </c>
      <c r="I407" s="404" t="s">
        <v>3927</v>
      </c>
      <c r="J407" s="408">
        <v>7</v>
      </c>
      <c r="K407" s="415">
        <v>1575</v>
      </c>
      <c r="L407" s="404" t="s">
        <v>396</v>
      </c>
      <c r="M407" s="404" t="s">
        <v>3094</v>
      </c>
      <c r="N407" s="406">
        <v>43542</v>
      </c>
      <c r="O407" s="406">
        <v>43545</v>
      </c>
      <c r="P407" s="405" t="s">
        <v>2331</v>
      </c>
    </row>
    <row r="408" spans="1:16" ht="18" customHeight="1">
      <c r="A408" s="404" t="s">
        <v>3202</v>
      </c>
      <c r="B408" s="404" t="s">
        <v>3911</v>
      </c>
      <c r="C408" s="405" t="s">
        <v>198</v>
      </c>
      <c r="D408" s="406">
        <v>43538</v>
      </c>
      <c r="E408" s="407" t="s">
        <v>3994</v>
      </c>
      <c r="F408" s="405" t="s">
        <v>3995</v>
      </c>
      <c r="G408" s="405" t="s">
        <v>3877</v>
      </c>
      <c r="H408" s="404" t="s">
        <v>396</v>
      </c>
      <c r="I408" s="404" t="s">
        <v>3429</v>
      </c>
      <c r="J408" s="408">
        <v>3</v>
      </c>
      <c r="K408" s="415">
        <v>420</v>
      </c>
      <c r="L408" s="404" t="s">
        <v>3926</v>
      </c>
      <c r="M408" s="404" t="s">
        <v>3094</v>
      </c>
      <c r="N408" s="406">
        <v>43544</v>
      </c>
      <c r="O408" s="406">
        <v>43543</v>
      </c>
      <c r="P408" s="405" t="s">
        <v>2331</v>
      </c>
    </row>
    <row r="409" spans="1:16" ht="18" customHeight="1">
      <c r="A409" s="404" t="s">
        <v>3895</v>
      </c>
      <c r="B409" s="404" t="s">
        <v>198</v>
      </c>
      <c r="C409" s="405" t="s">
        <v>198</v>
      </c>
      <c r="D409" s="406">
        <v>43543</v>
      </c>
      <c r="E409" s="407" t="s">
        <v>3996</v>
      </c>
      <c r="F409" s="405" t="s">
        <v>3997</v>
      </c>
      <c r="G409" s="405" t="s">
        <v>3880</v>
      </c>
      <c r="H409" s="404" t="s">
        <v>396</v>
      </c>
      <c r="I409" s="404" t="s">
        <v>3927</v>
      </c>
      <c r="J409" s="408">
        <v>82</v>
      </c>
      <c r="K409" s="415">
        <v>16537</v>
      </c>
      <c r="L409" s="404" t="s">
        <v>396</v>
      </c>
      <c r="M409" s="404" t="s">
        <v>3094</v>
      </c>
      <c r="N409" s="406">
        <v>43549</v>
      </c>
      <c r="O409" s="406">
        <v>43546</v>
      </c>
      <c r="P409" s="405" t="s">
        <v>3894</v>
      </c>
    </row>
    <row r="410" spans="1:16" ht="18" customHeight="1">
      <c r="A410" s="404" t="s">
        <v>3895</v>
      </c>
      <c r="B410" s="404" t="s">
        <v>3888</v>
      </c>
      <c r="C410" s="405" t="s">
        <v>198</v>
      </c>
      <c r="D410" s="406">
        <v>43543</v>
      </c>
      <c r="E410" s="407" t="s">
        <v>3998</v>
      </c>
      <c r="F410" s="405" t="s">
        <v>3999</v>
      </c>
      <c r="G410" s="405" t="s">
        <v>3880</v>
      </c>
      <c r="H410" s="404" t="s">
        <v>3256</v>
      </c>
      <c r="I410" s="404" t="s">
        <v>3905</v>
      </c>
      <c r="J410" s="408">
        <v>13</v>
      </c>
      <c r="K410" s="415">
        <v>3108</v>
      </c>
      <c r="L410" s="404" t="s">
        <v>2458</v>
      </c>
      <c r="M410" s="404" t="s">
        <v>3094</v>
      </c>
      <c r="N410" s="406">
        <v>43549</v>
      </c>
      <c r="O410" s="406">
        <v>43548</v>
      </c>
      <c r="P410" s="405" t="s">
        <v>3894</v>
      </c>
    </row>
    <row r="411" spans="1:16" ht="18" customHeight="1">
      <c r="A411" s="404" t="s">
        <v>3202</v>
      </c>
      <c r="B411" s="404" t="s">
        <v>390</v>
      </c>
      <c r="C411" s="405" t="s">
        <v>3888</v>
      </c>
      <c r="D411" s="406">
        <v>43543</v>
      </c>
      <c r="E411" s="407" t="s">
        <v>4000</v>
      </c>
      <c r="F411" s="405" t="s">
        <v>4001</v>
      </c>
      <c r="G411" s="405" t="s">
        <v>3881</v>
      </c>
      <c r="H411" s="404" t="s">
        <v>396</v>
      </c>
      <c r="I411" s="404" t="s">
        <v>3429</v>
      </c>
      <c r="J411" s="408">
        <v>74</v>
      </c>
      <c r="K411" s="415">
        <v>20433</v>
      </c>
      <c r="L411" s="404" t="s">
        <v>396</v>
      </c>
      <c r="M411" s="404" t="s">
        <v>3094</v>
      </c>
      <c r="N411" s="406">
        <v>43549</v>
      </c>
      <c r="O411" s="406">
        <v>43549</v>
      </c>
      <c r="P411" s="405" t="s">
        <v>2331</v>
      </c>
    </row>
    <row r="412" spans="1:16" ht="18" customHeight="1">
      <c r="A412" s="404" t="s">
        <v>3895</v>
      </c>
      <c r="B412" s="404" t="s">
        <v>390</v>
      </c>
      <c r="C412" s="405" t="s">
        <v>3888</v>
      </c>
      <c r="D412" s="406">
        <v>43543</v>
      </c>
      <c r="E412" s="407" t="s">
        <v>4002</v>
      </c>
      <c r="F412" s="405" t="s">
        <v>4003</v>
      </c>
      <c r="G412" s="405" t="s">
        <v>3873</v>
      </c>
      <c r="H412" s="404" t="s">
        <v>391</v>
      </c>
      <c r="I412" s="404" t="s">
        <v>3916</v>
      </c>
      <c r="J412" s="408">
        <v>38</v>
      </c>
      <c r="K412" s="415">
        <v>55588</v>
      </c>
      <c r="L412" s="404" t="s">
        <v>3944</v>
      </c>
      <c r="M412" s="404" t="s">
        <v>3094</v>
      </c>
      <c r="N412" s="406">
        <v>43549</v>
      </c>
      <c r="O412" s="406">
        <v>43558</v>
      </c>
      <c r="P412" s="405" t="s">
        <v>3894</v>
      </c>
    </row>
    <row r="413" spans="1:16" ht="18" customHeight="1">
      <c r="A413" s="404" t="s">
        <v>3895</v>
      </c>
      <c r="B413" s="404" t="s">
        <v>390</v>
      </c>
      <c r="C413" s="405" t="s">
        <v>198</v>
      </c>
      <c r="D413" s="406">
        <v>43543</v>
      </c>
      <c r="E413" s="407" t="s">
        <v>4004</v>
      </c>
      <c r="F413" s="405" t="s">
        <v>4005</v>
      </c>
      <c r="G413" s="405" t="s">
        <v>3882</v>
      </c>
      <c r="H413" s="404" t="s">
        <v>3256</v>
      </c>
      <c r="I413" s="404" t="s">
        <v>4006</v>
      </c>
      <c r="J413" s="408">
        <v>8</v>
      </c>
      <c r="K413" s="415">
        <v>225.6</v>
      </c>
      <c r="L413" s="404" t="s">
        <v>4007</v>
      </c>
      <c r="M413" s="404" t="s">
        <v>3094</v>
      </c>
      <c r="N413" s="406">
        <v>43549</v>
      </c>
      <c r="O413" s="406">
        <v>43545</v>
      </c>
      <c r="P413" s="405" t="s">
        <v>3894</v>
      </c>
    </row>
    <row r="414" spans="1:16" ht="18" customHeight="1">
      <c r="A414" s="404" t="s">
        <v>3202</v>
      </c>
      <c r="B414" s="404" t="s">
        <v>3911</v>
      </c>
      <c r="C414" s="405" t="s">
        <v>3888</v>
      </c>
      <c r="D414" s="406">
        <v>43543</v>
      </c>
      <c r="E414" s="407" t="s">
        <v>4008</v>
      </c>
      <c r="F414" s="405" t="s">
        <v>4009</v>
      </c>
      <c r="G414" s="405" t="s">
        <v>3873</v>
      </c>
      <c r="H414" s="404" t="s">
        <v>3256</v>
      </c>
      <c r="I414" s="404" t="s">
        <v>3978</v>
      </c>
      <c r="J414" s="408">
        <v>74</v>
      </c>
      <c r="K414" s="415">
        <v>10905</v>
      </c>
      <c r="L414" s="404" t="s">
        <v>4010</v>
      </c>
      <c r="M414" s="404" t="s">
        <v>3094</v>
      </c>
      <c r="N414" s="406">
        <v>43549</v>
      </c>
      <c r="O414" s="406">
        <v>43549</v>
      </c>
      <c r="P414" s="405" t="s">
        <v>2331</v>
      </c>
    </row>
    <row r="415" spans="1:16" ht="18" customHeight="1">
      <c r="A415" s="404" t="s">
        <v>3202</v>
      </c>
      <c r="B415" s="404" t="s">
        <v>198</v>
      </c>
      <c r="C415" s="405" t="s">
        <v>198</v>
      </c>
      <c r="D415" s="406">
        <v>43543</v>
      </c>
      <c r="E415" s="407" t="s">
        <v>4011</v>
      </c>
      <c r="F415" s="405" t="s">
        <v>4012</v>
      </c>
      <c r="G415" s="405" t="s">
        <v>3883</v>
      </c>
      <c r="H415" s="404" t="s">
        <v>3926</v>
      </c>
      <c r="I415" s="404" t="s">
        <v>3927</v>
      </c>
      <c r="J415" s="408">
        <v>25</v>
      </c>
      <c r="K415" s="415">
        <v>2686</v>
      </c>
      <c r="L415" s="404" t="s">
        <v>3926</v>
      </c>
      <c r="M415" s="404" t="s">
        <v>3094</v>
      </c>
      <c r="N415" s="406">
        <v>43549</v>
      </c>
      <c r="O415" s="406">
        <v>43549</v>
      </c>
      <c r="P415" s="405" t="s">
        <v>2331</v>
      </c>
    </row>
    <row r="416" spans="1:16" ht="18" customHeight="1">
      <c r="A416" s="404" t="s">
        <v>3202</v>
      </c>
      <c r="B416" s="404" t="s">
        <v>198</v>
      </c>
      <c r="C416" s="405" t="s">
        <v>198</v>
      </c>
      <c r="D416" s="406">
        <v>43543</v>
      </c>
      <c r="E416" s="407" t="s">
        <v>4013</v>
      </c>
      <c r="F416" s="405" t="s">
        <v>4014</v>
      </c>
      <c r="G416" s="405" t="s">
        <v>3870</v>
      </c>
      <c r="H416" s="404" t="s">
        <v>3936</v>
      </c>
      <c r="I416" s="404" t="s">
        <v>384</v>
      </c>
      <c r="J416" s="408">
        <v>2</v>
      </c>
      <c r="K416" s="415">
        <v>846</v>
      </c>
      <c r="L416" s="404" t="s">
        <v>3944</v>
      </c>
      <c r="M416" s="404" t="s">
        <v>3094</v>
      </c>
      <c r="N416" s="406">
        <v>43553</v>
      </c>
      <c r="O416" s="406">
        <v>43549</v>
      </c>
      <c r="P416" s="405" t="s">
        <v>3902</v>
      </c>
    </row>
    <row r="417" spans="1:16" ht="18" customHeight="1">
      <c r="A417" s="404" t="s">
        <v>3895</v>
      </c>
      <c r="B417" s="404" t="s">
        <v>390</v>
      </c>
      <c r="C417" s="405" t="s">
        <v>198</v>
      </c>
      <c r="D417" s="406">
        <v>43543</v>
      </c>
      <c r="E417" s="407" t="s">
        <v>4015</v>
      </c>
      <c r="F417" s="405" t="s">
        <v>4016</v>
      </c>
      <c r="G417" s="405" t="s">
        <v>3868</v>
      </c>
      <c r="H417" s="404" t="s">
        <v>3256</v>
      </c>
      <c r="I417" s="404" t="s">
        <v>3908</v>
      </c>
      <c r="J417" s="408">
        <v>6</v>
      </c>
      <c r="K417" s="415">
        <v>1098</v>
      </c>
      <c r="L417" s="404" t="s">
        <v>3909</v>
      </c>
      <c r="M417" s="404" t="s">
        <v>3094</v>
      </c>
      <c r="N417" s="406">
        <v>43546</v>
      </c>
      <c r="O417" s="406">
        <v>43549</v>
      </c>
      <c r="P417" s="405" t="s">
        <v>288</v>
      </c>
    </row>
    <row r="418" spans="1:16" ht="18" customHeight="1">
      <c r="A418" s="404" t="s">
        <v>3202</v>
      </c>
      <c r="B418" s="404" t="s">
        <v>390</v>
      </c>
      <c r="C418" s="405" t="s">
        <v>3888</v>
      </c>
      <c r="D418" s="406">
        <v>43543</v>
      </c>
      <c r="E418" s="407" t="s">
        <v>4017</v>
      </c>
      <c r="F418" s="405" t="s">
        <v>4018</v>
      </c>
      <c r="G418" s="405" t="s">
        <v>3868</v>
      </c>
      <c r="H418" s="404" t="s">
        <v>3256</v>
      </c>
      <c r="I418" s="404" t="s">
        <v>288</v>
      </c>
      <c r="J418" s="408">
        <v>3</v>
      </c>
      <c r="K418" s="415">
        <v>5046</v>
      </c>
      <c r="L418" s="404" t="s">
        <v>3924</v>
      </c>
      <c r="M418" s="404"/>
      <c r="N418" s="406">
        <v>43546</v>
      </c>
      <c r="O418" s="406">
        <v>43556</v>
      </c>
      <c r="P418" s="405" t="s">
        <v>2312</v>
      </c>
    </row>
    <row r="419" spans="1:16" ht="18" customHeight="1">
      <c r="A419" s="404" t="s">
        <v>3202</v>
      </c>
      <c r="B419" s="404" t="s">
        <v>390</v>
      </c>
      <c r="C419" s="405" t="s">
        <v>3888</v>
      </c>
      <c r="D419" s="406">
        <v>43543</v>
      </c>
      <c r="E419" s="407" t="s">
        <v>4019</v>
      </c>
      <c r="F419" s="405" t="s">
        <v>4020</v>
      </c>
      <c r="G419" s="405" t="s">
        <v>3868</v>
      </c>
      <c r="H419" s="404" t="s">
        <v>396</v>
      </c>
      <c r="I419" s="404" t="s">
        <v>3429</v>
      </c>
      <c r="J419" s="408">
        <v>1</v>
      </c>
      <c r="K419" s="415">
        <v>674</v>
      </c>
      <c r="L419" s="404" t="s">
        <v>396</v>
      </c>
      <c r="M419" s="404" t="s">
        <v>3094</v>
      </c>
      <c r="N419" s="406">
        <v>43549</v>
      </c>
      <c r="O419" s="406">
        <v>43562</v>
      </c>
      <c r="P419" s="405" t="s">
        <v>2331</v>
      </c>
    </row>
    <row r="420" spans="1:16" ht="18" customHeight="1">
      <c r="A420" s="404" t="s">
        <v>3202</v>
      </c>
      <c r="B420" s="404" t="s">
        <v>3888</v>
      </c>
      <c r="C420" s="405" t="s">
        <v>198</v>
      </c>
      <c r="D420" s="406">
        <v>43543</v>
      </c>
      <c r="E420" s="407" t="s">
        <v>4021</v>
      </c>
      <c r="F420" s="405" t="s">
        <v>4022</v>
      </c>
      <c r="G420" s="405" t="s">
        <v>3870</v>
      </c>
      <c r="H420" s="404" t="s">
        <v>391</v>
      </c>
      <c r="I420" s="404" t="s">
        <v>384</v>
      </c>
      <c r="J420" s="408">
        <v>2</v>
      </c>
      <c r="K420" s="415">
        <v>2853</v>
      </c>
      <c r="L420" s="404" t="s">
        <v>3944</v>
      </c>
      <c r="M420" s="404" t="s">
        <v>3094</v>
      </c>
      <c r="N420" s="406">
        <v>43558</v>
      </c>
      <c r="O420" s="406">
        <v>43549</v>
      </c>
      <c r="P420" s="405" t="s">
        <v>3902</v>
      </c>
    </row>
    <row r="421" spans="1:16" ht="18" customHeight="1">
      <c r="A421" s="404" t="s">
        <v>3202</v>
      </c>
      <c r="B421" s="404" t="s">
        <v>198</v>
      </c>
      <c r="C421" s="405" t="s">
        <v>3888</v>
      </c>
      <c r="D421" s="406">
        <v>43543</v>
      </c>
      <c r="E421" s="407" t="s">
        <v>4023</v>
      </c>
      <c r="F421" s="405" t="s">
        <v>4024</v>
      </c>
      <c r="G421" s="405" t="s">
        <v>3870</v>
      </c>
      <c r="H421" s="404" t="s">
        <v>391</v>
      </c>
      <c r="I421" s="404" t="s">
        <v>384</v>
      </c>
      <c r="J421" s="408">
        <v>26</v>
      </c>
      <c r="K421" s="415">
        <v>17249</v>
      </c>
      <c r="L421" s="404" t="s">
        <v>392</v>
      </c>
      <c r="M421" s="404" t="s">
        <v>3094</v>
      </c>
      <c r="N421" s="406">
        <v>43558</v>
      </c>
      <c r="O421" s="406">
        <v>43551</v>
      </c>
      <c r="P421" s="405" t="s">
        <v>3902</v>
      </c>
    </row>
    <row r="422" spans="1:16" ht="18" customHeight="1">
      <c r="A422" s="404" t="s">
        <v>3895</v>
      </c>
      <c r="B422" s="404" t="s">
        <v>198</v>
      </c>
      <c r="C422" s="405" t="s">
        <v>3888</v>
      </c>
      <c r="D422" s="406">
        <v>43543</v>
      </c>
      <c r="E422" s="407" t="s">
        <v>4025</v>
      </c>
      <c r="F422" s="405" t="s">
        <v>4026</v>
      </c>
      <c r="G422" s="405" t="s">
        <v>3884</v>
      </c>
      <c r="H422" s="404" t="s">
        <v>3907</v>
      </c>
      <c r="I422" s="404" t="s">
        <v>4027</v>
      </c>
      <c r="J422" s="408">
        <v>13</v>
      </c>
      <c r="K422" s="415">
        <v>2576</v>
      </c>
      <c r="L422" s="404" t="s">
        <v>4028</v>
      </c>
      <c r="M422" s="404" t="s">
        <v>3094</v>
      </c>
      <c r="N422" s="406">
        <v>43554</v>
      </c>
      <c r="O422" s="406">
        <v>43550</v>
      </c>
      <c r="P422" s="405" t="s">
        <v>3957</v>
      </c>
    </row>
    <row r="423" spans="1:16" ht="18" customHeight="1">
      <c r="A423" s="404" t="s">
        <v>3202</v>
      </c>
      <c r="B423" s="404" t="s">
        <v>3888</v>
      </c>
      <c r="C423" s="405" t="s">
        <v>198</v>
      </c>
      <c r="D423" s="406">
        <v>43543</v>
      </c>
      <c r="E423" s="407" t="s">
        <v>4029</v>
      </c>
      <c r="F423" s="405" t="s">
        <v>4030</v>
      </c>
      <c r="G423" s="405" t="s">
        <v>3870</v>
      </c>
      <c r="H423" s="404" t="s">
        <v>3936</v>
      </c>
      <c r="I423" s="404" t="s">
        <v>384</v>
      </c>
      <c r="J423" s="408">
        <v>24</v>
      </c>
      <c r="K423" s="415">
        <v>20759</v>
      </c>
      <c r="L423" s="404" t="s">
        <v>3944</v>
      </c>
      <c r="M423" s="404" t="s">
        <v>3094</v>
      </c>
      <c r="N423" s="406">
        <v>43558</v>
      </c>
      <c r="O423" s="406">
        <v>43551</v>
      </c>
      <c r="P423" s="405" t="s">
        <v>3902</v>
      </c>
    </row>
    <row r="424" spans="1:16" ht="18" customHeight="1">
      <c r="A424" s="404" t="s">
        <v>3895</v>
      </c>
      <c r="B424" s="404" t="s">
        <v>198</v>
      </c>
      <c r="C424" s="405" t="s">
        <v>198</v>
      </c>
      <c r="D424" s="406">
        <v>43543</v>
      </c>
      <c r="E424" s="407" t="s">
        <v>4031</v>
      </c>
      <c r="F424" s="405" t="s">
        <v>4032</v>
      </c>
      <c r="G424" s="405" t="s">
        <v>3866</v>
      </c>
      <c r="H424" s="404" t="s">
        <v>1603</v>
      </c>
      <c r="I424" s="404" t="s">
        <v>3892</v>
      </c>
      <c r="J424" s="408">
        <v>30</v>
      </c>
      <c r="K424" s="415">
        <v>2040</v>
      </c>
      <c r="L424" s="404" t="s">
        <v>3893</v>
      </c>
      <c r="M424" s="404" t="s">
        <v>3094</v>
      </c>
      <c r="N424" s="406">
        <v>43558</v>
      </c>
      <c r="O424" s="406">
        <v>43590</v>
      </c>
      <c r="P424" s="405" t="s">
        <v>2331</v>
      </c>
    </row>
    <row r="425" spans="1:16" ht="18" customHeight="1">
      <c r="A425" s="404" t="s">
        <v>3202</v>
      </c>
      <c r="B425" s="404" t="s">
        <v>198</v>
      </c>
      <c r="C425" s="405" t="s">
        <v>198</v>
      </c>
      <c r="D425" s="406">
        <v>43543</v>
      </c>
      <c r="E425" s="407" t="s">
        <v>4033</v>
      </c>
      <c r="F425" s="405" t="s">
        <v>4034</v>
      </c>
      <c r="G425" s="405" t="s">
        <v>3885</v>
      </c>
      <c r="H425" s="404" t="s">
        <v>3256</v>
      </c>
      <c r="I425" s="404" t="s">
        <v>448</v>
      </c>
      <c r="J425" s="408">
        <v>4</v>
      </c>
      <c r="K425" s="415">
        <v>420</v>
      </c>
      <c r="L425" s="404" t="s">
        <v>4035</v>
      </c>
      <c r="M425" s="404" t="s">
        <v>3094</v>
      </c>
      <c r="N425" s="406">
        <v>43546</v>
      </c>
      <c r="O425" s="406">
        <v>43546</v>
      </c>
      <c r="P425" s="405" t="s">
        <v>3894</v>
      </c>
    </row>
    <row r="426" spans="1:16" ht="18" customHeight="1">
      <c r="A426" s="404" t="s">
        <v>3895</v>
      </c>
      <c r="B426" s="404" t="s">
        <v>198</v>
      </c>
      <c r="C426" s="405" t="s">
        <v>198</v>
      </c>
      <c r="D426" s="406">
        <v>43546</v>
      </c>
      <c r="E426" s="407" t="s">
        <v>4036</v>
      </c>
      <c r="F426" s="405" t="s">
        <v>4037</v>
      </c>
      <c r="G426" s="405" t="s">
        <v>3886</v>
      </c>
      <c r="H426" s="404" t="s">
        <v>396</v>
      </c>
      <c r="I426" s="404" t="s">
        <v>3429</v>
      </c>
      <c r="J426" s="408">
        <v>28</v>
      </c>
      <c r="K426" s="415">
        <v>9055</v>
      </c>
      <c r="L426" s="404" t="s">
        <v>396</v>
      </c>
      <c r="M426" s="404" t="s">
        <v>3094</v>
      </c>
      <c r="N426" s="406">
        <v>43556</v>
      </c>
      <c r="O426" s="406">
        <v>43555</v>
      </c>
      <c r="P426" s="405" t="s">
        <v>3894</v>
      </c>
    </row>
    <row r="427" spans="1:16" ht="18" customHeight="1">
      <c r="A427" s="404" t="s">
        <v>3202</v>
      </c>
      <c r="B427" s="404" t="s">
        <v>3911</v>
      </c>
      <c r="C427" s="405" t="s">
        <v>3888</v>
      </c>
      <c r="D427" s="406">
        <v>43546</v>
      </c>
      <c r="E427" s="407" t="s">
        <v>4038</v>
      </c>
      <c r="F427" s="405" t="s">
        <v>4039</v>
      </c>
      <c r="G427" s="405" t="s">
        <v>3877</v>
      </c>
      <c r="H427" s="404" t="s">
        <v>3926</v>
      </c>
      <c r="I427" s="404" t="s">
        <v>3927</v>
      </c>
      <c r="J427" s="408">
        <v>104</v>
      </c>
      <c r="K427" s="415">
        <v>17885</v>
      </c>
      <c r="L427" s="404" t="s">
        <v>396</v>
      </c>
      <c r="M427" s="404" t="s">
        <v>3094</v>
      </c>
      <c r="N427" s="406" t="s">
        <v>3887</v>
      </c>
      <c r="O427" s="406">
        <v>43555</v>
      </c>
      <c r="P427" s="405" t="s">
        <v>2331</v>
      </c>
    </row>
    <row r="428" spans="1:16" ht="18" customHeight="1">
      <c r="A428" s="404" t="s">
        <v>3202</v>
      </c>
      <c r="B428" s="404" t="s">
        <v>390</v>
      </c>
      <c r="C428" s="405" t="s">
        <v>198</v>
      </c>
      <c r="D428" s="406">
        <v>43546</v>
      </c>
      <c r="E428" s="407" t="s">
        <v>4040</v>
      </c>
      <c r="F428" s="405" t="s">
        <v>4041</v>
      </c>
      <c r="G428" s="405" t="s">
        <v>3877</v>
      </c>
      <c r="H428" s="404" t="s">
        <v>391</v>
      </c>
      <c r="I428" s="404" t="s">
        <v>3234</v>
      </c>
      <c r="J428" s="408">
        <v>4</v>
      </c>
      <c r="K428" s="415">
        <v>1520</v>
      </c>
      <c r="L428" s="404" t="s">
        <v>392</v>
      </c>
      <c r="M428" s="404" t="s">
        <v>3094</v>
      </c>
      <c r="N428" s="406" t="s">
        <v>3887</v>
      </c>
      <c r="O428" s="406">
        <v>43555</v>
      </c>
      <c r="P428" s="405" t="s">
        <v>2331</v>
      </c>
    </row>
    <row r="429" spans="1:16" ht="24.75" customHeight="1">
      <c r="A429" s="442" t="s">
        <v>4712</v>
      </c>
      <c r="B429" s="442"/>
      <c r="C429" s="442"/>
      <c r="D429" s="442"/>
      <c r="E429" s="428" t="s">
        <v>2250</v>
      </c>
      <c r="F429" s="442">
        <f>SUM(K431:K711)</f>
        <v>841064.9800000001</v>
      </c>
      <c r="G429" s="442"/>
      <c r="H429" s="442"/>
      <c r="I429" s="442"/>
      <c r="J429" s="442"/>
      <c r="K429" s="442"/>
    </row>
    <row r="430" spans="1:16" ht="18" customHeight="1">
      <c r="A430" s="400" t="s">
        <v>1781</v>
      </c>
      <c r="B430" s="400" t="s">
        <v>1782</v>
      </c>
      <c r="C430" s="400" t="s">
        <v>1783</v>
      </c>
      <c r="D430" s="401" t="s">
        <v>1784</v>
      </c>
      <c r="E430" s="400" t="s">
        <v>1785</v>
      </c>
      <c r="F430" s="400" t="s">
        <v>1786</v>
      </c>
      <c r="G430" s="400" t="s">
        <v>1787</v>
      </c>
      <c r="H430" s="400" t="s">
        <v>673</v>
      </c>
      <c r="I430" s="400" t="s">
        <v>19</v>
      </c>
      <c r="J430" s="402" t="s">
        <v>1788</v>
      </c>
      <c r="K430" s="402" t="s">
        <v>1789</v>
      </c>
      <c r="L430" s="400" t="s">
        <v>1790</v>
      </c>
      <c r="M430" s="400" t="s">
        <v>1791</v>
      </c>
      <c r="N430" s="403" t="s">
        <v>1792</v>
      </c>
      <c r="O430" s="403" t="s">
        <v>1793</v>
      </c>
      <c r="P430" s="403" t="s">
        <v>1794</v>
      </c>
    </row>
    <row r="431" spans="1:16" ht="18" customHeight="1">
      <c r="A431" s="404" t="s">
        <v>4713</v>
      </c>
      <c r="B431" s="404" t="s">
        <v>390</v>
      </c>
      <c r="C431" s="405" t="s">
        <v>1875</v>
      </c>
      <c r="D431" s="406">
        <v>43546</v>
      </c>
      <c r="E431" s="407" t="s">
        <v>4714</v>
      </c>
      <c r="F431" s="405" t="s">
        <v>4715</v>
      </c>
      <c r="G431" s="405" t="s">
        <v>4716</v>
      </c>
      <c r="H431" s="404" t="s">
        <v>1532</v>
      </c>
      <c r="I431" s="404" t="s">
        <v>4785</v>
      </c>
      <c r="J431" s="408">
        <v>21</v>
      </c>
      <c r="K431" s="415">
        <v>2415</v>
      </c>
      <c r="L431" s="404" t="s">
        <v>4718</v>
      </c>
      <c r="M431" s="404" t="s">
        <v>4719</v>
      </c>
      <c r="N431" s="406">
        <v>43556</v>
      </c>
      <c r="O431" s="406">
        <v>43552</v>
      </c>
      <c r="P431" s="405" t="s">
        <v>1836</v>
      </c>
    </row>
    <row r="432" spans="1:16" ht="18" customHeight="1">
      <c r="A432" s="404" t="s">
        <v>4786</v>
      </c>
      <c r="B432" s="404" t="s">
        <v>390</v>
      </c>
      <c r="C432" s="405" t="s">
        <v>4787</v>
      </c>
      <c r="D432" s="406">
        <v>43546</v>
      </c>
      <c r="E432" s="407" t="s">
        <v>4720</v>
      </c>
      <c r="F432" s="405" t="s">
        <v>4788</v>
      </c>
      <c r="G432" s="405" t="s">
        <v>4721</v>
      </c>
      <c r="H432" s="404" t="s">
        <v>1571</v>
      </c>
      <c r="I432" s="404" t="s">
        <v>4789</v>
      </c>
      <c r="J432" s="408">
        <v>13</v>
      </c>
      <c r="K432" s="415">
        <v>10323</v>
      </c>
      <c r="L432" s="404" t="s">
        <v>4790</v>
      </c>
      <c r="M432" s="404" t="s">
        <v>4719</v>
      </c>
      <c r="N432" s="406">
        <v>43556</v>
      </c>
      <c r="O432" s="406">
        <v>43555</v>
      </c>
      <c r="P432" s="405" t="s">
        <v>1836</v>
      </c>
    </row>
    <row r="433" spans="1:16" ht="18" customHeight="1">
      <c r="A433" s="404" t="s">
        <v>4713</v>
      </c>
      <c r="B433" s="404" t="s">
        <v>4787</v>
      </c>
      <c r="C433" s="405" t="s">
        <v>1875</v>
      </c>
      <c r="D433" s="406">
        <v>43546</v>
      </c>
      <c r="E433" s="407" t="s">
        <v>4791</v>
      </c>
      <c r="F433" s="405" t="s">
        <v>4792</v>
      </c>
      <c r="G433" s="405" t="s">
        <v>4722</v>
      </c>
      <c r="H433" s="404" t="s">
        <v>391</v>
      </c>
      <c r="I433" s="404" t="s">
        <v>1895</v>
      </c>
      <c r="J433" s="408">
        <v>1</v>
      </c>
      <c r="K433" s="415">
        <v>546</v>
      </c>
      <c r="L433" s="404" t="s">
        <v>1041</v>
      </c>
      <c r="M433" s="404" t="s">
        <v>4719</v>
      </c>
      <c r="N433" s="406">
        <v>43570</v>
      </c>
      <c r="O433" s="406">
        <v>43560</v>
      </c>
      <c r="P433" s="405" t="s">
        <v>4793</v>
      </c>
    </row>
    <row r="434" spans="1:16" ht="18" customHeight="1">
      <c r="A434" s="404" t="s">
        <v>4713</v>
      </c>
      <c r="B434" s="404" t="s">
        <v>390</v>
      </c>
      <c r="C434" s="405" t="s">
        <v>1875</v>
      </c>
      <c r="D434" s="406">
        <v>43546</v>
      </c>
      <c r="E434" s="407" t="s">
        <v>4794</v>
      </c>
      <c r="F434" s="405" t="s">
        <v>4795</v>
      </c>
      <c r="G434" s="405" t="s">
        <v>4723</v>
      </c>
      <c r="H434" s="404" t="s">
        <v>1532</v>
      </c>
      <c r="I434" s="404" t="s">
        <v>288</v>
      </c>
      <c r="J434" s="408" t="s">
        <v>4724</v>
      </c>
      <c r="K434" s="415"/>
      <c r="L434" s="404"/>
      <c r="M434" s="404"/>
      <c r="N434" s="406"/>
      <c r="O434" s="406"/>
      <c r="P434" s="405"/>
    </row>
    <row r="435" spans="1:16" ht="18" customHeight="1">
      <c r="A435" s="404" t="s">
        <v>4713</v>
      </c>
      <c r="B435" s="404" t="s">
        <v>390</v>
      </c>
      <c r="C435" s="405" t="s">
        <v>4787</v>
      </c>
      <c r="D435" s="406">
        <v>43546</v>
      </c>
      <c r="E435" s="407" t="s">
        <v>4796</v>
      </c>
      <c r="F435" s="405" t="s">
        <v>4797</v>
      </c>
      <c r="G435" s="405"/>
      <c r="H435" s="404" t="s">
        <v>391</v>
      </c>
      <c r="I435" s="404" t="s">
        <v>2056</v>
      </c>
      <c r="J435" s="408">
        <v>1</v>
      </c>
      <c r="K435" s="415">
        <v>1468</v>
      </c>
      <c r="L435" s="404" t="s">
        <v>1041</v>
      </c>
      <c r="M435" s="404" t="s">
        <v>4719</v>
      </c>
      <c r="N435" s="406">
        <v>43553</v>
      </c>
      <c r="O435" s="406">
        <v>43563</v>
      </c>
      <c r="P435" s="405" t="s">
        <v>288</v>
      </c>
    </row>
    <row r="436" spans="1:16" ht="18" customHeight="1">
      <c r="A436" s="404" t="s">
        <v>4713</v>
      </c>
      <c r="B436" s="404" t="s">
        <v>4798</v>
      </c>
      <c r="C436" s="405" t="s">
        <v>1875</v>
      </c>
      <c r="D436" s="406">
        <v>43546</v>
      </c>
      <c r="E436" s="407" t="s">
        <v>4799</v>
      </c>
      <c r="F436" s="405" t="s">
        <v>4800</v>
      </c>
      <c r="G436" s="405" t="s">
        <v>4725</v>
      </c>
      <c r="H436" s="404" t="s">
        <v>1532</v>
      </c>
      <c r="I436" s="404" t="s">
        <v>598</v>
      </c>
      <c r="J436" s="408">
        <v>12</v>
      </c>
      <c r="K436" s="415">
        <v>2012</v>
      </c>
      <c r="L436" s="404" t="s">
        <v>4790</v>
      </c>
      <c r="M436" s="404" t="s">
        <v>4719</v>
      </c>
      <c r="N436" s="406">
        <v>43562</v>
      </c>
      <c r="O436" s="406">
        <v>43561</v>
      </c>
      <c r="P436" s="405" t="s">
        <v>1836</v>
      </c>
    </row>
    <row r="437" spans="1:16" ht="18" customHeight="1">
      <c r="A437" s="404" t="s">
        <v>4713</v>
      </c>
      <c r="B437" s="404" t="s">
        <v>390</v>
      </c>
      <c r="C437" s="405" t="s">
        <v>1875</v>
      </c>
      <c r="D437" s="406">
        <v>43546</v>
      </c>
      <c r="E437" s="407" t="s">
        <v>4801</v>
      </c>
      <c r="F437" s="405" t="s">
        <v>4802</v>
      </c>
      <c r="G437" s="405" t="s">
        <v>4725</v>
      </c>
      <c r="H437" s="404" t="s">
        <v>4803</v>
      </c>
      <c r="I437" s="404" t="s">
        <v>627</v>
      </c>
      <c r="J437" s="408">
        <v>12</v>
      </c>
      <c r="K437" s="415">
        <v>5520</v>
      </c>
      <c r="L437" s="404" t="s">
        <v>1041</v>
      </c>
      <c r="M437" s="404" t="s">
        <v>4719</v>
      </c>
      <c r="N437" s="406">
        <v>43562</v>
      </c>
      <c r="O437" s="406">
        <v>43555</v>
      </c>
      <c r="P437" s="405" t="s">
        <v>1836</v>
      </c>
    </row>
    <row r="438" spans="1:16" ht="18" customHeight="1">
      <c r="A438" s="404" t="s">
        <v>4786</v>
      </c>
      <c r="B438" s="404" t="s">
        <v>4787</v>
      </c>
      <c r="C438" s="405" t="s">
        <v>1875</v>
      </c>
      <c r="D438" s="406">
        <v>43553</v>
      </c>
      <c r="E438" s="407" t="s">
        <v>4804</v>
      </c>
      <c r="F438" s="405" t="s">
        <v>4805</v>
      </c>
      <c r="G438" s="405" t="s">
        <v>4722</v>
      </c>
      <c r="H438" s="404" t="s">
        <v>4806</v>
      </c>
      <c r="I438" s="404" t="s">
        <v>4807</v>
      </c>
      <c r="J438" s="408">
        <v>3</v>
      </c>
      <c r="K438" s="415">
        <v>1269</v>
      </c>
      <c r="L438" s="404" t="s">
        <v>1041</v>
      </c>
      <c r="M438" s="404" t="s">
        <v>4719</v>
      </c>
      <c r="N438" s="406">
        <v>43570</v>
      </c>
      <c r="O438" s="406">
        <v>43560</v>
      </c>
      <c r="P438" s="405" t="s">
        <v>4808</v>
      </c>
    </row>
    <row r="439" spans="1:16" ht="18" customHeight="1">
      <c r="A439" s="404" t="s">
        <v>4786</v>
      </c>
      <c r="B439" s="404" t="s">
        <v>1875</v>
      </c>
      <c r="C439" s="405" t="s">
        <v>4787</v>
      </c>
      <c r="D439" s="406">
        <v>43553</v>
      </c>
      <c r="E439" s="407" t="s">
        <v>4809</v>
      </c>
      <c r="F439" s="405" t="s">
        <v>4810</v>
      </c>
      <c r="G439" s="405" t="s">
        <v>4726</v>
      </c>
      <c r="H439" s="404" t="s">
        <v>628</v>
      </c>
      <c r="I439" s="404" t="s">
        <v>1001</v>
      </c>
      <c r="J439" s="408">
        <v>980</v>
      </c>
      <c r="K439" s="415">
        <v>407.6</v>
      </c>
      <c r="L439" s="404" t="s">
        <v>4811</v>
      </c>
      <c r="M439" s="404" t="s">
        <v>4719</v>
      </c>
      <c r="N439" s="406">
        <v>43563</v>
      </c>
      <c r="O439" s="406">
        <v>43563</v>
      </c>
      <c r="P439" s="405" t="s">
        <v>1836</v>
      </c>
    </row>
    <row r="440" spans="1:16" ht="18" customHeight="1">
      <c r="A440" s="404" t="s">
        <v>4713</v>
      </c>
      <c r="B440" s="404" t="s">
        <v>390</v>
      </c>
      <c r="C440" s="405" t="s">
        <v>1875</v>
      </c>
      <c r="D440" s="406">
        <v>43559</v>
      </c>
      <c r="E440" s="407" t="s">
        <v>4812</v>
      </c>
      <c r="F440" s="405" t="s">
        <v>4813</v>
      </c>
      <c r="G440" s="405" t="s">
        <v>4725</v>
      </c>
      <c r="H440" s="404" t="s">
        <v>1571</v>
      </c>
      <c r="I440" s="404" t="s">
        <v>288</v>
      </c>
      <c r="J440" s="408">
        <v>11</v>
      </c>
      <c r="K440" s="415">
        <v>5370</v>
      </c>
      <c r="L440" s="404" t="s">
        <v>1571</v>
      </c>
      <c r="M440" s="404"/>
      <c r="N440" s="406">
        <v>43565</v>
      </c>
      <c r="O440" s="406">
        <v>43565</v>
      </c>
      <c r="P440" s="405" t="s">
        <v>4814</v>
      </c>
    </row>
    <row r="441" spans="1:16" ht="18" customHeight="1">
      <c r="A441" s="404" t="s">
        <v>4713</v>
      </c>
      <c r="B441" s="404" t="s">
        <v>390</v>
      </c>
      <c r="C441" s="405" t="s">
        <v>4787</v>
      </c>
      <c r="D441" s="406">
        <v>43559</v>
      </c>
      <c r="E441" s="407" t="s">
        <v>4815</v>
      </c>
      <c r="F441" s="405" t="s">
        <v>4816</v>
      </c>
      <c r="G441" s="405" t="s">
        <v>4725</v>
      </c>
      <c r="H441" s="404" t="s">
        <v>1571</v>
      </c>
      <c r="I441" s="404" t="s">
        <v>598</v>
      </c>
      <c r="J441" s="408">
        <v>76</v>
      </c>
      <c r="K441" s="415">
        <v>12158</v>
      </c>
      <c r="L441" s="404" t="s">
        <v>4790</v>
      </c>
      <c r="M441" s="404" t="s">
        <v>4719</v>
      </c>
      <c r="N441" s="406">
        <v>43565</v>
      </c>
      <c r="O441" s="406">
        <v>43565</v>
      </c>
      <c r="P441" s="405" t="s">
        <v>4814</v>
      </c>
    </row>
    <row r="442" spans="1:16" ht="18" customHeight="1">
      <c r="A442" s="404" t="s">
        <v>4713</v>
      </c>
      <c r="B442" s="404" t="s">
        <v>390</v>
      </c>
      <c r="C442" s="405" t="s">
        <v>1875</v>
      </c>
      <c r="D442" s="406">
        <v>43559</v>
      </c>
      <c r="E442" s="407" t="s">
        <v>4817</v>
      </c>
      <c r="F442" s="405" t="s">
        <v>4818</v>
      </c>
      <c r="G442" s="405" t="s">
        <v>4725</v>
      </c>
      <c r="H442" s="404" t="s">
        <v>391</v>
      </c>
      <c r="I442" s="404" t="s">
        <v>627</v>
      </c>
      <c r="J442" s="408">
        <v>2</v>
      </c>
      <c r="K442" s="415">
        <v>920</v>
      </c>
      <c r="L442" s="404" t="s">
        <v>1041</v>
      </c>
      <c r="M442" s="404" t="s">
        <v>4719</v>
      </c>
      <c r="N442" s="406">
        <v>43565</v>
      </c>
      <c r="O442" s="406">
        <v>43563</v>
      </c>
      <c r="P442" s="405" t="s">
        <v>1836</v>
      </c>
    </row>
    <row r="443" spans="1:16" ht="18" customHeight="1">
      <c r="A443" s="404" t="s">
        <v>4786</v>
      </c>
      <c r="B443" s="404" t="s">
        <v>390</v>
      </c>
      <c r="C443" s="405" t="s">
        <v>1875</v>
      </c>
      <c r="D443" s="406">
        <v>43559</v>
      </c>
      <c r="E443" s="407" t="s">
        <v>4819</v>
      </c>
      <c r="F443" s="405" t="s">
        <v>4820</v>
      </c>
      <c r="G443" s="405" t="s">
        <v>4725</v>
      </c>
      <c r="H443" s="404" t="s">
        <v>1571</v>
      </c>
      <c r="I443" s="404" t="s">
        <v>4789</v>
      </c>
      <c r="J443" s="408">
        <v>18</v>
      </c>
      <c r="K443" s="415">
        <v>3840</v>
      </c>
      <c r="L443" s="404" t="s">
        <v>4790</v>
      </c>
      <c r="M443" s="404" t="s">
        <v>4719</v>
      </c>
      <c r="N443" s="406">
        <v>43556</v>
      </c>
      <c r="O443" s="406">
        <v>43563</v>
      </c>
      <c r="P443" s="405" t="s">
        <v>1836</v>
      </c>
    </row>
    <row r="444" spans="1:16" ht="18" customHeight="1">
      <c r="A444" s="404" t="s">
        <v>4713</v>
      </c>
      <c r="B444" s="404" t="s">
        <v>4798</v>
      </c>
      <c r="C444" s="405" t="s">
        <v>4787</v>
      </c>
      <c r="D444" s="406">
        <v>43559</v>
      </c>
      <c r="E444" s="407" t="s">
        <v>4821</v>
      </c>
      <c r="F444" s="405" t="s">
        <v>4822</v>
      </c>
      <c r="G444" s="405" t="s">
        <v>4725</v>
      </c>
      <c r="H444" s="404" t="s">
        <v>391</v>
      </c>
      <c r="I444" s="404" t="s">
        <v>4823</v>
      </c>
      <c r="J444" s="408">
        <v>2</v>
      </c>
      <c r="K444" s="415">
        <v>1920</v>
      </c>
      <c r="L444" s="404" t="s">
        <v>4824</v>
      </c>
      <c r="M444" s="404" t="s">
        <v>4719</v>
      </c>
      <c r="N444" s="406">
        <v>43570</v>
      </c>
      <c r="O444" s="406">
        <v>43565</v>
      </c>
      <c r="P444" s="405" t="s">
        <v>1836</v>
      </c>
    </row>
    <row r="445" spans="1:16" ht="18" customHeight="1">
      <c r="A445" s="404" t="s">
        <v>4713</v>
      </c>
      <c r="B445" s="404" t="s">
        <v>390</v>
      </c>
      <c r="C445" s="405" t="s">
        <v>4787</v>
      </c>
      <c r="D445" s="406">
        <v>43559</v>
      </c>
      <c r="E445" s="407" t="s">
        <v>4825</v>
      </c>
      <c r="F445" s="405" t="s">
        <v>4822</v>
      </c>
      <c r="G445" s="405" t="s">
        <v>4725</v>
      </c>
      <c r="H445" s="404" t="s">
        <v>380</v>
      </c>
      <c r="I445" s="404" t="s">
        <v>661</v>
      </c>
      <c r="J445" s="408">
        <v>6</v>
      </c>
      <c r="K445" s="415">
        <v>2100</v>
      </c>
      <c r="L445" s="404" t="s">
        <v>1349</v>
      </c>
      <c r="M445" s="404" t="s">
        <v>4719</v>
      </c>
      <c r="N445" s="406">
        <v>43570</v>
      </c>
      <c r="O445" s="406">
        <v>43565</v>
      </c>
      <c r="P445" s="405" t="s">
        <v>4814</v>
      </c>
    </row>
    <row r="446" spans="1:16" ht="18" customHeight="1">
      <c r="A446" s="404" t="s">
        <v>4713</v>
      </c>
      <c r="B446" s="404" t="s">
        <v>390</v>
      </c>
      <c r="C446" s="405" t="s">
        <v>1875</v>
      </c>
      <c r="D446" s="406">
        <v>43559</v>
      </c>
      <c r="E446" s="407" t="s">
        <v>4826</v>
      </c>
      <c r="F446" s="405" t="s">
        <v>4822</v>
      </c>
      <c r="G446" s="405" t="s">
        <v>4725</v>
      </c>
      <c r="H446" s="404" t="s">
        <v>4803</v>
      </c>
      <c r="I446" s="404" t="s">
        <v>1057</v>
      </c>
      <c r="J446" s="408">
        <v>20</v>
      </c>
      <c r="K446" s="415">
        <v>15118</v>
      </c>
      <c r="L446" s="404" t="s">
        <v>4827</v>
      </c>
      <c r="M446" s="404" t="s">
        <v>4719</v>
      </c>
      <c r="N446" s="406">
        <v>43570</v>
      </c>
      <c r="O446" s="406">
        <v>43565</v>
      </c>
      <c r="P446" s="405" t="s">
        <v>1836</v>
      </c>
    </row>
    <row r="447" spans="1:16" ht="18" customHeight="1">
      <c r="A447" s="404" t="s">
        <v>4786</v>
      </c>
      <c r="B447" s="404" t="s">
        <v>390</v>
      </c>
      <c r="C447" s="405" t="s">
        <v>1875</v>
      </c>
      <c r="D447" s="406">
        <v>43559</v>
      </c>
      <c r="E447" s="407" t="s">
        <v>4828</v>
      </c>
      <c r="F447" s="405" t="s">
        <v>4822</v>
      </c>
      <c r="G447" s="405" t="s">
        <v>4725</v>
      </c>
      <c r="H447" s="404" t="s">
        <v>1532</v>
      </c>
      <c r="I447" s="404" t="s">
        <v>4829</v>
      </c>
      <c r="J447" s="408">
        <v>20</v>
      </c>
      <c r="K447" s="415">
        <v>855.68</v>
      </c>
      <c r="L447" s="404" t="s">
        <v>4830</v>
      </c>
      <c r="M447" s="404" t="s">
        <v>4719</v>
      </c>
      <c r="N447" s="406">
        <v>43570</v>
      </c>
      <c r="O447" s="406">
        <v>43565</v>
      </c>
      <c r="P447" s="405" t="s">
        <v>1836</v>
      </c>
    </row>
    <row r="448" spans="1:16" ht="18" customHeight="1">
      <c r="A448" s="404" t="s">
        <v>4786</v>
      </c>
      <c r="B448" s="404" t="s">
        <v>4798</v>
      </c>
      <c r="C448" s="405" t="s">
        <v>1875</v>
      </c>
      <c r="D448" s="406">
        <v>43559</v>
      </c>
      <c r="E448" s="407" t="s">
        <v>4831</v>
      </c>
      <c r="F448" s="405" t="s">
        <v>4832</v>
      </c>
      <c r="G448" s="405" t="s">
        <v>4725</v>
      </c>
      <c r="H448" s="404" t="s">
        <v>1532</v>
      </c>
      <c r="I448" s="404" t="s">
        <v>1102</v>
      </c>
      <c r="J448" s="408">
        <v>4</v>
      </c>
      <c r="K448" s="415">
        <v>2800</v>
      </c>
      <c r="L448" s="404" t="s">
        <v>1874</v>
      </c>
      <c r="M448" s="404" t="s">
        <v>4719</v>
      </c>
      <c r="N448" s="406">
        <v>43570</v>
      </c>
      <c r="O448" s="406">
        <v>43565</v>
      </c>
      <c r="P448" s="405" t="s">
        <v>1836</v>
      </c>
    </row>
    <row r="449" spans="1:16" ht="18" customHeight="1">
      <c r="A449" s="404" t="s">
        <v>4786</v>
      </c>
      <c r="B449" s="404" t="s">
        <v>4798</v>
      </c>
      <c r="C449" s="405" t="s">
        <v>1875</v>
      </c>
      <c r="D449" s="406">
        <v>43563</v>
      </c>
      <c r="E449" s="407" t="s">
        <v>4833</v>
      </c>
      <c r="F449" s="405" t="s">
        <v>4834</v>
      </c>
      <c r="G449" s="405" t="s">
        <v>4723</v>
      </c>
      <c r="H449" s="404" t="s">
        <v>1532</v>
      </c>
      <c r="I449" s="404" t="s">
        <v>288</v>
      </c>
      <c r="J449" s="408">
        <v>12</v>
      </c>
      <c r="K449" s="415">
        <v>2688</v>
      </c>
      <c r="L449" s="404" t="s">
        <v>4835</v>
      </c>
      <c r="M449" s="404"/>
      <c r="N449" s="406">
        <v>43574</v>
      </c>
      <c r="O449" s="406">
        <v>43573</v>
      </c>
      <c r="P449" s="405" t="s">
        <v>4836</v>
      </c>
    </row>
    <row r="450" spans="1:16" ht="18" customHeight="1">
      <c r="A450" s="404" t="s">
        <v>4713</v>
      </c>
      <c r="B450" s="404" t="s">
        <v>1875</v>
      </c>
      <c r="C450" s="405" t="s">
        <v>1875</v>
      </c>
      <c r="D450" s="406">
        <v>43563</v>
      </c>
      <c r="E450" s="407" t="s">
        <v>4837</v>
      </c>
      <c r="F450" s="405" t="s">
        <v>4838</v>
      </c>
      <c r="G450" s="405" t="s">
        <v>4722</v>
      </c>
      <c r="H450" s="404" t="s">
        <v>391</v>
      </c>
      <c r="I450" s="404" t="s">
        <v>1895</v>
      </c>
      <c r="J450" s="408">
        <v>5</v>
      </c>
      <c r="K450" s="415">
        <v>3270</v>
      </c>
      <c r="L450" s="404" t="s">
        <v>1041</v>
      </c>
      <c r="M450" s="404" t="s">
        <v>4719</v>
      </c>
      <c r="N450" s="406">
        <v>43577</v>
      </c>
      <c r="O450" s="406">
        <v>43570</v>
      </c>
      <c r="P450" s="405" t="s">
        <v>4793</v>
      </c>
    </row>
    <row r="451" spans="1:16" ht="18" customHeight="1">
      <c r="A451" s="404" t="s">
        <v>4786</v>
      </c>
      <c r="B451" s="404" t="s">
        <v>1875</v>
      </c>
      <c r="C451" s="405" t="s">
        <v>1875</v>
      </c>
      <c r="D451" s="406">
        <v>43564</v>
      </c>
      <c r="E451" s="407" t="s">
        <v>4839</v>
      </c>
      <c r="F451" s="405" t="s">
        <v>4840</v>
      </c>
      <c r="G451" s="405" t="s">
        <v>4727</v>
      </c>
      <c r="H451" s="404" t="s">
        <v>628</v>
      </c>
      <c r="I451" s="404" t="s">
        <v>4841</v>
      </c>
      <c r="J451" s="408">
        <v>10</v>
      </c>
      <c r="K451" s="415">
        <v>840</v>
      </c>
      <c r="L451" s="404" t="s">
        <v>4842</v>
      </c>
      <c r="M451" s="404" t="s">
        <v>4719</v>
      </c>
      <c r="N451" s="406">
        <v>43585</v>
      </c>
      <c r="O451" s="406">
        <v>43605</v>
      </c>
      <c r="P451" s="405" t="s">
        <v>1836</v>
      </c>
    </row>
    <row r="452" spans="1:16" ht="18" customHeight="1">
      <c r="A452" s="404" t="s">
        <v>4713</v>
      </c>
      <c r="B452" s="404" t="s">
        <v>390</v>
      </c>
      <c r="C452" s="405" t="s">
        <v>4787</v>
      </c>
      <c r="D452" s="406">
        <v>43564</v>
      </c>
      <c r="E452" s="407" t="s">
        <v>4843</v>
      </c>
      <c r="F452" s="405" t="s">
        <v>4844</v>
      </c>
      <c r="G452" s="405" t="s">
        <v>4728</v>
      </c>
      <c r="H452" s="404" t="s">
        <v>4803</v>
      </c>
      <c r="I452" s="404" t="s">
        <v>542</v>
      </c>
      <c r="J452" s="408">
        <v>20</v>
      </c>
      <c r="K452" s="415">
        <v>9440</v>
      </c>
      <c r="L452" s="404" t="s">
        <v>4845</v>
      </c>
      <c r="M452" s="404" t="s">
        <v>4719</v>
      </c>
      <c r="N452" s="406">
        <v>43570</v>
      </c>
      <c r="O452" s="406">
        <v>43570</v>
      </c>
      <c r="P452" s="405" t="s">
        <v>1836</v>
      </c>
    </row>
    <row r="453" spans="1:16" ht="18" customHeight="1">
      <c r="A453" s="404" t="s">
        <v>4786</v>
      </c>
      <c r="B453" s="404" t="s">
        <v>626</v>
      </c>
      <c r="C453" s="405" t="s">
        <v>626</v>
      </c>
      <c r="D453" s="406">
        <v>43556</v>
      </c>
      <c r="E453" s="407" t="s">
        <v>4846</v>
      </c>
      <c r="F453" s="405" t="s">
        <v>4847</v>
      </c>
      <c r="G453" s="405"/>
      <c r="H453" s="404" t="s">
        <v>380</v>
      </c>
      <c r="I453" s="404" t="s">
        <v>661</v>
      </c>
      <c r="J453" s="408">
        <v>280</v>
      </c>
      <c r="K453" s="415">
        <v>68640</v>
      </c>
      <c r="L453" s="404" t="s">
        <v>4848</v>
      </c>
      <c r="M453" s="404" t="s">
        <v>4719</v>
      </c>
      <c r="N453" s="406" t="s">
        <v>4729</v>
      </c>
      <c r="O453" s="406">
        <v>43565</v>
      </c>
      <c r="P453" s="405" t="s">
        <v>4849</v>
      </c>
    </row>
    <row r="454" spans="1:16" ht="18" customHeight="1">
      <c r="A454" s="404" t="s">
        <v>4713</v>
      </c>
      <c r="B454" s="404" t="s">
        <v>626</v>
      </c>
      <c r="C454" s="405" t="s">
        <v>626</v>
      </c>
      <c r="D454" s="406">
        <v>43556</v>
      </c>
      <c r="E454" s="407" t="s">
        <v>4850</v>
      </c>
      <c r="F454" s="405" t="s">
        <v>4851</v>
      </c>
      <c r="G454" s="405" t="s">
        <v>4730</v>
      </c>
      <c r="H454" s="404" t="s">
        <v>391</v>
      </c>
      <c r="I454" s="404" t="s">
        <v>4823</v>
      </c>
      <c r="J454" s="408">
        <v>39</v>
      </c>
      <c r="K454" s="415">
        <v>17740</v>
      </c>
      <c r="L454" s="404" t="s">
        <v>4824</v>
      </c>
      <c r="M454" s="404" t="s">
        <v>4719</v>
      </c>
      <c r="N454" s="406">
        <v>43580</v>
      </c>
      <c r="O454" s="406">
        <v>43565</v>
      </c>
      <c r="P454" s="405" t="s">
        <v>626</v>
      </c>
    </row>
    <row r="455" spans="1:16" ht="18" customHeight="1">
      <c r="A455" s="404" t="s">
        <v>4786</v>
      </c>
      <c r="B455" s="404" t="s">
        <v>626</v>
      </c>
      <c r="C455" s="405" t="s">
        <v>626</v>
      </c>
      <c r="D455" s="406">
        <v>43556</v>
      </c>
      <c r="E455" s="407" t="s">
        <v>4852</v>
      </c>
      <c r="F455" s="405" t="s">
        <v>4851</v>
      </c>
      <c r="G455" s="405" t="s">
        <v>4730</v>
      </c>
      <c r="H455" s="404" t="s">
        <v>1532</v>
      </c>
      <c r="I455" s="404" t="s">
        <v>4853</v>
      </c>
      <c r="J455" s="408">
        <v>94</v>
      </c>
      <c r="K455" s="415">
        <v>12489</v>
      </c>
      <c r="L455" s="404" t="s">
        <v>4854</v>
      </c>
      <c r="M455" s="404" t="s">
        <v>4719</v>
      </c>
      <c r="N455" s="406">
        <v>43580</v>
      </c>
      <c r="O455" s="406">
        <v>43565</v>
      </c>
      <c r="P455" s="405" t="s">
        <v>4849</v>
      </c>
    </row>
    <row r="456" spans="1:16" ht="18" customHeight="1">
      <c r="A456" s="404" t="s">
        <v>4786</v>
      </c>
      <c r="B456" s="404" t="s">
        <v>626</v>
      </c>
      <c r="C456" s="405" t="s">
        <v>4849</v>
      </c>
      <c r="D456" s="406">
        <v>43556</v>
      </c>
      <c r="E456" s="407" t="s">
        <v>4855</v>
      </c>
      <c r="F456" s="405" t="s">
        <v>4851</v>
      </c>
      <c r="G456" s="405" t="s">
        <v>4730</v>
      </c>
      <c r="H456" s="404" t="s">
        <v>4803</v>
      </c>
      <c r="I456" s="404" t="s">
        <v>4856</v>
      </c>
      <c r="J456" s="408">
        <v>5</v>
      </c>
      <c r="K456" s="415">
        <v>2030</v>
      </c>
      <c r="L456" s="404" t="s">
        <v>1858</v>
      </c>
      <c r="M456" s="404" t="s">
        <v>4719</v>
      </c>
      <c r="N456" s="406">
        <v>43580</v>
      </c>
      <c r="O456" s="406">
        <v>43565</v>
      </c>
      <c r="P456" s="405" t="s">
        <v>626</v>
      </c>
    </row>
    <row r="457" spans="1:16" ht="18" customHeight="1">
      <c r="A457" s="404" t="s">
        <v>4713</v>
      </c>
      <c r="B457" s="404" t="s">
        <v>4849</v>
      </c>
      <c r="C457" s="405" t="s">
        <v>4849</v>
      </c>
      <c r="D457" s="406">
        <v>43556</v>
      </c>
      <c r="E457" s="407" t="s">
        <v>4857</v>
      </c>
      <c r="F457" s="405" t="s">
        <v>4858</v>
      </c>
      <c r="G457" s="405" t="s">
        <v>4730</v>
      </c>
      <c r="H457" s="404" t="s">
        <v>4803</v>
      </c>
      <c r="I457" s="404" t="s">
        <v>4859</v>
      </c>
      <c r="J457" s="408" t="s">
        <v>4731</v>
      </c>
      <c r="K457" s="415"/>
      <c r="L457" s="404"/>
      <c r="M457" s="404"/>
      <c r="N457" s="406"/>
      <c r="O457" s="406"/>
      <c r="P457" s="405"/>
    </row>
    <row r="458" spans="1:16" ht="18" customHeight="1">
      <c r="A458" s="404" t="s">
        <v>4786</v>
      </c>
      <c r="B458" s="404" t="s">
        <v>626</v>
      </c>
      <c r="C458" s="405" t="s">
        <v>626</v>
      </c>
      <c r="D458" s="406">
        <v>43557</v>
      </c>
      <c r="E458" s="407" t="s">
        <v>4860</v>
      </c>
      <c r="F458" s="405" t="s">
        <v>4861</v>
      </c>
      <c r="G458" s="405" t="s">
        <v>4732</v>
      </c>
      <c r="H458" s="404" t="s">
        <v>1571</v>
      </c>
      <c r="I458" s="404" t="s">
        <v>598</v>
      </c>
      <c r="J458" s="408">
        <v>29</v>
      </c>
      <c r="K458" s="415">
        <v>2586</v>
      </c>
      <c r="L458" s="404" t="s">
        <v>1571</v>
      </c>
      <c r="M458" s="404" t="s">
        <v>4719</v>
      </c>
      <c r="N458" s="406">
        <v>43565</v>
      </c>
      <c r="O458" s="406">
        <v>43562</v>
      </c>
      <c r="P458" s="405" t="s">
        <v>4849</v>
      </c>
    </row>
    <row r="459" spans="1:16" ht="18" customHeight="1">
      <c r="A459" s="404" t="s">
        <v>4786</v>
      </c>
      <c r="B459" s="404" t="s">
        <v>4849</v>
      </c>
      <c r="C459" s="405" t="s">
        <v>4849</v>
      </c>
      <c r="D459" s="406">
        <v>43557</v>
      </c>
      <c r="E459" s="407" t="s">
        <v>4862</v>
      </c>
      <c r="F459" s="405" t="s">
        <v>4863</v>
      </c>
      <c r="G459" s="405" t="s">
        <v>4733</v>
      </c>
      <c r="H459" s="404" t="s">
        <v>4803</v>
      </c>
      <c r="I459" s="404" t="s">
        <v>4864</v>
      </c>
      <c r="J459" s="408">
        <v>2</v>
      </c>
      <c r="K459" s="415">
        <v>526</v>
      </c>
      <c r="L459" s="404" t="s">
        <v>4865</v>
      </c>
      <c r="M459" s="404" t="s">
        <v>4719</v>
      </c>
      <c r="N459" s="406">
        <v>43565</v>
      </c>
      <c r="O459" s="406">
        <v>43561</v>
      </c>
      <c r="P459" s="405" t="s">
        <v>626</v>
      </c>
    </row>
    <row r="460" spans="1:16" ht="18" customHeight="1">
      <c r="A460" s="404" t="s">
        <v>4713</v>
      </c>
      <c r="B460" s="404" t="s">
        <v>626</v>
      </c>
      <c r="C460" s="405" t="s">
        <v>4849</v>
      </c>
      <c r="D460" s="406">
        <v>43557</v>
      </c>
      <c r="E460" s="407" t="s">
        <v>4866</v>
      </c>
      <c r="F460" s="405" t="s">
        <v>4863</v>
      </c>
      <c r="G460" s="405" t="s">
        <v>4733</v>
      </c>
      <c r="H460" s="404" t="s">
        <v>1532</v>
      </c>
      <c r="I460" s="404" t="s">
        <v>4856</v>
      </c>
      <c r="J460" s="408">
        <v>58</v>
      </c>
      <c r="K460" s="415">
        <v>26045</v>
      </c>
      <c r="L460" s="404" t="s">
        <v>4867</v>
      </c>
      <c r="M460" s="404" t="s">
        <v>4719</v>
      </c>
      <c r="N460" s="406">
        <v>43565</v>
      </c>
      <c r="O460" s="406">
        <v>43561</v>
      </c>
      <c r="P460" s="405" t="s">
        <v>626</v>
      </c>
    </row>
    <row r="461" spans="1:16" ht="18" customHeight="1">
      <c r="A461" s="404" t="s">
        <v>4713</v>
      </c>
      <c r="B461" s="404" t="s">
        <v>626</v>
      </c>
      <c r="C461" s="405" t="s">
        <v>626</v>
      </c>
      <c r="D461" s="406">
        <v>43558</v>
      </c>
      <c r="E461" s="407" t="s">
        <v>4868</v>
      </c>
      <c r="F461" s="405" t="s">
        <v>4869</v>
      </c>
      <c r="G461" s="405" t="s">
        <v>4734</v>
      </c>
      <c r="H461" s="404" t="s">
        <v>1532</v>
      </c>
      <c r="I461" s="404" t="s">
        <v>4870</v>
      </c>
      <c r="J461" s="408">
        <v>3</v>
      </c>
      <c r="K461" s="415">
        <v>594</v>
      </c>
      <c r="L461" s="404" t="s">
        <v>4871</v>
      </c>
      <c r="M461" s="404" t="s">
        <v>4719</v>
      </c>
      <c r="N461" s="406">
        <v>43563</v>
      </c>
      <c r="O461" s="406">
        <v>43563</v>
      </c>
      <c r="P461" s="405" t="s">
        <v>626</v>
      </c>
    </row>
    <row r="462" spans="1:16" ht="18" customHeight="1">
      <c r="A462" s="404" t="s">
        <v>4713</v>
      </c>
      <c r="B462" s="404" t="s">
        <v>390</v>
      </c>
      <c r="C462" s="405" t="s">
        <v>1115</v>
      </c>
      <c r="D462" s="406">
        <v>43558</v>
      </c>
      <c r="E462" s="407" t="s">
        <v>4872</v>
      </c>
      <c r="F462" s="405" t="s">
        <v>4873</v>
      </c>
      <c r="G462" s="405"/>
      <c r="H462" s="404" t="s">
        <v>1571</v>
      </c>
      <c r="I462" s="404" t="s">
        <v>4789</v>
      </c>
      <c r="J462" s="408">
        <v>14</v>
      </c>
      <c r="K462" s="415">
        <v>1568</v>
      </c>
      <c r="L462" s="404" t="s">
        <v>4790</v>
      </c>
      <c r="M462" s="404" t="s">
        <v>4719</v>
      </c>
      <c r="N462" s="406">
        <v>43563</v>
      </c>
      <c r="O462" s="406">
        <v>43558</v>
      </c>
      <c r="P462" s="405" t="s">
        <v>1836</v>
      </c>
    </row>
    <row r="463" spans="1:16" ht="18" customHeight="1">
      <c r="A463" s="404" t="s">
        <v>4713</v>
      </c>
      <c r="B463" s="404" t="s">
        <v>626</v>
      </c>
      <c r="C463" s="405" t="s">
        <v>4849</v>
      </c>
      <c r="D463" s="406">
        <v>43558</v>
      </c>
      <c r="E463" s="407" t="s">
        <v>4874</v>
      </c>
      <c r="F463" s="405" t="s">
        <v>4875</v>
      </c>
      <c r="G463" s="405" t="s">
        <v>4735</v>
      </c>
      <c r="H463" s="404" t="s">
        <v>1532</v>
      </c>
      <c r="I463" s="404" t="s">
        <v>4876</v>
      </c>
      <c r="J463" s="408">
        <v>5</v>
      </c>
      <c r="K463" s="415">
        <v>409</v>
      </c>
      <c r="L463" s="404" t="s">
        <v>4877</v>
      </c>
      <c r="M463" s="404" t="s">
        <v>4719</v>
      </c>
      <c r="N463" s="406">
        <v>43573</v>
      </c>
      <c r="O463" s="406">
        <v>43564</v>
      </c>
      <c r="P463" s="405" t="s">
        <v>626</v>
      </c>
    </row>
    <row r="464" spans="1:16" ht="18" customHeight="1">
      <c r="A464" s="404" t="s">
        <v>4713</v>
      </c>
      <c r="B464" s="404" t="s">
        <v>4849</v>
      </c>
      <c r="C464" s="405" t="s">
        <v>4849</v>
      </c>
      <c r="D464" s="406">
        <v>43558</v>
      </c>
      <c r="E464" s="407" t="s">
        <v>4878</v>
      </c>
      <c r="F464" s="405" t="s">
        <v>4875</v>
      </c>
      <c r="G464" s="405" t="s">
        <v>4735</v>
      </c>
      <c r="H464" s="404" t="s">
        <v>1532</v>
      </c>
      <c r="I464" s="404" t="s">
        <v>1096</v>
      </c>
      <c r="J464" s="408">
        <v>11</v>
      </c>
      <c r="K464" s="415">
        <v>222.2</v>
      </c>
      <c r="L464" s="404" t="s">
        <v>1874</v>
      </c>
      <c r="M464" s="404" t="s">
        <v>4719</v>
      </c>
      <c r="N464" s="406">
        <v>43573</v>
      </c>
      <c r="O464" s="406">
        <v>43558</v>
      </c>
      <c r="P464" s="405" t="s">
        <v>626</v>
      </c>
    </row>
    <row r="465" spans="1:16" ht="18" customHeight="1">
      <c r="A465" s="404" t="s">
        <v>4786</v>
      </c>
      <c r="B465" s="404" t="s">
        <v>626</v>
      </c>
      <c r="C465" s="405" t="s">
        <v>626</v>
      </c>
      <c r="D465" s="406">
        <v>43558</v>
      </c>
      <c r="E465" s="407" t="s">
        <v>4879</v>
      </c>
      <c r="F465" s="405" t="s">
        <v>4880</v>
      </c>
      <c r="G465" s="405" t="s">
        <v>4736</v>
      </c>
      <c r="H465" s="404" t="s">
        <v>1571</v>
      </c>
      <c r="I465" s="404" t="s">
        <v>598</v>
      </c>
      <c r="J465" s="408">
        <v>27</v>
      </c>
      <c r="K465" s="415">
        <v>3984</v>
      </c>
      <c r="L465" s="404" t="s">
        <v>1571</v>
      </c>
      <c r="M465" s="404" t="s">
        <v>4719</v>
      </c>
      <c r="N465" s="406">
        <v>43570</v>
      </c>
      <c r="O465" s="406">
        <v>43564</v>
      </c>
      <c r="P465" s="405" t="s">
        <v>4814</v>
      </c>
    </row>
    <row r="466" spans="1:16" ht="18" customHeight="1">
      <c r="A466" s="404" t="s">
        <v>4713</v>
      </c>
      <c r="B466" s="404" t="s">
        <v>4849</v>
      </c>
      <c r="C466" s="405" t="s">
        <v>4849</v>
      </c>
      <c r="D466" s="406">
        <v>43559</v>
      </c>
      <c r="E466" s="407" t="s">
        <v>4881</v>
      </c>
      <c r="F466" s="405" t="s">
        <v>4882</v>
      </c>
      <c r="G466" s="405" t="s">
        <v>4737</v>
      </c>
      <c r="H466" s="404" t="s">
        <v>1532</v>
      </c>
      <c r="I466" s="404" t="s">
        <v>4883</v>
      </c>
      <c r="J466" s="408">
        <v>44</v>
      </c>
      <c r="K466" s="415">
        <v>2244</v>
      </c>
      <c r="L466" s="404" t="s">
        <v>748</v>
      </c>
      <c r="M466" s="404" t="s">
        <v>4719</v>
      </c>
      <c r="N466" s="406">
        <v>43567</v>
      </c>
      <c r="O466" s="406">
        <v>43583</v>
      </c>
      <c r="P466" s="405" t="s">
        <v>4849</v>
      </c>
    </row>
    <row r="467" spans="1:16" ht="18" customHeight="1">
      <c r="A467" s="404" t="s">
        <v>4713</v>
      </c>
      <c r="B467" s="404" t="s">
        <v>626</v>
      </c>
      <c r="C467" s="405" t="s">
        <v>626</v>
      </c>
      <c r="D467" s="406">
        <v>43559</v>
      </c>
      <c r="E467" s="407" t="s">
        <v>4884</v>
      </c>
      <c r="F467" s="405" t="s">
        <v>4885</v>
      </c>
      <c r="G467" s="405" t="s">
        <v>4738</v>
      </c>
      <c r="H467" s="404" t="s">
        <v>4803</v>
      </c>
      <c r="I467" s="404" t="s">
        <v>542</v>
      </c>
      <c r="J467" s="408">
        <v>1</v>
      </c>
      <c r="K467" s="415">
        <v>1823</v>
      </c>
      <c r="L467" s="404" t="s">
        <v>957</v>
      </c>
      <c r="M467" s="404" t="s">
        <v>4719</v>
      </c>
      <c r="N467" s="406">
        <v>43574</v>
      </c>
      <c r="O467" s="406">
        <v>43568</v>
      </c>
      <c r="P467" s="405" t="s">
        <v>1836</v>
      </c>
    </row>
    <row r="468" spans="1:16" ht="18" customHeight="1">
      <c r="A468" s="404" t="s">
        <v>4786</v>
      </c>
      <c r="B468" s="404" t="s">
        <v>626</v>
      </c>
      <c r="C468" s="405" t="s">
        <v>626</v>
      </c>
      <c r="D468" s="406">
        <v>43559</v>
      </c>
      <c r="E468" s="407" t="s">
        <v>4886</v>
      </c>
      <c r="F468" s="405" t="s">
        <v>4887</v>
      </c>
      <c r="G468" s="405"/>
      <c r="H468" s="404" t="s">
        <v>1532</v>
      </c>
      <c r="I468" s="404" t="s">
        <v>953</v>
      </c>
      <c r="J468" s="408">
        <v>2</v>
      </c>
      <c r="K468" s="415">
        <v>810</v>
      </c>
      <c r="L468" s="404" t="s">
        <v>4888</v>
      </c>
      <c r="M468" s="404" t="s">
        <v>4719</v>
      </c>
      <c r="N468" s="406" t="s">
        <v>4739</v>
      </c>
      <c r="O468" s="406">
        <v>43566</v>
      </c>
      <c r="P468" s="405" t="s">
        <v>626</v>
      </c>
    </row>
    <row r="469" spans="1:16" ht="18" customHeight="1">
      <c r="A469" s="404" t="s">
        <v>4786</v>
      </c>
      <c r="B469" s="404" t="s">
        <v>626</v>
      </c>
      <c r="C469" s="405" t="s">
        <v>626</v>
      </c>
      <c r="D469" s="406">
        <v>43559</v>
      </c>
      <c r="E469" s="407" t="s">
        <v>4889</v>
      </c>
      <c r="F469" s="405" t="s">
        <v>4890</v>
      </c>
      <c r="G469" s="405" t="s">
        <v>4740</v>
      </c>
      <c r="H469" s="404" t="s">
        <v>1532</v>
      </c>
      <c r="I469" s="404" t="s">
        <v>1057</v>
      </c>
      <c r="J469" s="408">
        <v>1</v>
      </c>
      <c r="K469" s="415">
        <v>1207</v>
      </c>
      <c r="L469" s="404" t="s">
        <v>4835</v>
      </c>
      <c r="M469" s="404" t="s">
        <v>4719</v>
      </c>
      <c r="N469" s="406">
        <v>43575</v>
      </c>
      <c r="O469" s="406">
        <v>43566</v>
      </c>
      <c r="P469" s="405" t="s">
        <v>626</v>
      </c>
    </row>
    <row r="470" spans="1:16" ht="18" customHeight="1">
      <c r="A470" s="404" t="s">
        <v>4713</v>
      </c>
      <c r="B470" s="404" t="s">
        <v>626</v>
      </c>
      <c r="C470" s="405" t="s">
        <v>4849</v>
      </c>
      <c r="D470" s="406">
        <v>43559</v>
      </c>
      <c r="E470" s="407" t="s">
        <v>4891</v>
      </c>
      <c r="F470" s="405" t="s">
        <v>4892</v>
      </c>
      <c r="G470" s="405" t="s">
        <v>4735</v>
      </c>
      <c r="H470" s="404" t="s">
        <v>4803</v>
      </c>
      <c r="I470" s="404" t="s">
        <v>4893</v>
      </c>
      <c r="J470" s="408">
        <v>8</v>
      </c>
      <c r="K470" s="415">
        <v>700</v>
      </c>
      <c r="L470" s="404" t="s">
        <v>4894</v>
      </c>
      <c r="M470" s="404" t="s">
        <v>4719</v>
      </c>
      <c r="N470" s="406" t="s">
        <v>4741</v>
      </c>
      <c r="O470" s="406">
        <v>43563</v>
      </c>
      <c r="P470" s="405" t="s">
        <v>626</v>
      </c>
    </row>
    <row r="471" spans="1:16" ht="18" customHeight="1">
      <c r="A471" s="404" t="s">
        <v>4786</v>
      </c>
      <c r="B471" s="404" t="s">
        <v>4849</v>
      </c>
      <c r="C471" s="405" t="s">
        <v>4849</v>
      </c>
      <c r="D471" s="406">
        <v>43559</v>
      </c>
      <c r="E471" s="407" t="s">
        <v>4895</v>
      </c>
      <c r="F471" s="405" t="s">
        <v>4896</v>
      </c>
      <c r="G471" s="405" t="s">
        <v>4742</v>
      </c>
      <c r="H471" s="404" t="s">
        <v>4803</v>
      </c>
      <c r="I471" s="404" t="s">
        <v>1102</v>
      </c>
      <c r="J471" s="408">
        <v>10</v>
      </c>
      <c r="K471" s="415">
        <v>8745</v>
      </c>
      <c r="L471" s="404" t="s">
        <v>1874</v>
      </c>
      <c r="M471" s="404" t="s">
        <v>4719</v>
      </c>
      <c r="N471" s="406">
        <v>43565</v>
      </c>
      <c r="O471" s="406">
        <v>43563</v>
      </c>
      <c r="P471" s="405" t="s">
        <v>4849</v>
      </c>
    </row>
    <row r="472" spans="1:16" ht="18" customHeight="1">
      <c r="A472" s="404" t="s">
        <v>4786</v>
      </c>
      <c r="B472" s="404" t="s">
        <v>626</v>
      </c>
      <c r="C472" s="405" t="s">
        <v>626</v>
      </c>
      <c r="D472" s="406">
        <v>43559</v>
      </c>
      <c r="E472" s="407" t="s">
        <v>4897</v>
      </c>
      <c r="F472" s="405" t="s">
        <v>4898</v>
      </c>
      <c r="G472" s="405" t="s">
        <v>4742</v>
      </c>
      <c r="H472" s="404" t="s">
        <v>1532</v>
      </c>
      <c r="I472" s="404" t="s">
        <v>4823</v>
      </c>
      <c r="J472" s="408">
        <v>10</v>
      </c>
      <c r="K472" s="415">
        <v>4800</v>
      </c>
      <c r="L472" s="404" t="s">
        <v>1041</v>
      </c>
      <c r="M472" s="404" t="s">
        <v>4719</v>
      </c>
      <c r="N472" s="406">
        <v>43565</v>
      </c>
      <c r="O472" s="406">
        <v>43563</v>
      </c>
      <c r="P472" s="405" t="s">
        <v>626</v>
      </c>
    </row>
    <row r="473" spans="1:16" ht="18" customHeight="1">
      <c r="A473" s="404" t="s">
        <v>4713</v>
      </c>
      <c r="B473" s="404" t="s">
        <v>626</v>
      </c>
      <c r="C473" s="405" t="s">
        <v>626</v>
      </c>
      <c r="D473" s="406">
        <v>43559</v>
      </c>
      <c r="E473" s="407" t="s">
        <v>4899</v>
      </c>
      <c r="F473" s="405" t="s">
        <v>4900</v>
      </c>
      <c r="G473" s="405" t="s">
        <v>4743</v>
      </c>
      <c r="H473" s="404" t="s">
        <v>1571</v>
      </c>
      <c r="I473" s="404" t="s">
        <v>4789</v>
      </c>
      <c r="J473" s="408">
        <v>6</v>
      </c>
      <c r="K473" s="415">
        <v>2466</v>
      </c>
      <c r="L473" s="404" t="s">
        <v>1571</v>
      </c>
      <c r="M473" s="404" t="s">
        <v>4719</v>
      </c>
      <c r="N473" s="406">
        <v>43565</v>
      </c>
      <c r="O473" s="406">
        <v>43563</v>
      </c>
      <c r="P473" s="405" t="s">
        <v>626</v>
      </c>
    </row>
    <row r="474" spans="1:16" ht="18" customHeight="1">
      <c r="A474" s="404" t="s">
        <v>4713</v>
      </c>
      <c r="B474" s="404" t="s">
        <v>626</v>
      </c>
      <c r="C474" s="405" t="s">
        <v>626</v>
      </c>
      <c r="D474" s="406">
        <v>43559</v>
      </c>
      <c r="E474" s="407" t="s">
        <v>4901</v>
      </c>
      <c r="F474" s="405" t="s">
        <v>4902</v>
      </c>
      <c r="G474" s="405" t="s">
        <v>4744</v>
      </c>
      <c r="H474" s="404" t="s">
        <v>1532</v>
      </c>
      <c r="I474" s="404" t="s">
        <v>4859</v>
      </c>
      <c r="J474" s="408">
        <v>36</v>
      </c>
      <c r="K474" s="415">
        <v>4500</v>
      </c>
      <c r="L474" s="404" t="s">
        <v>4903</v>
      </c>
      <c r="M474" s="404" t="s">
        <v>4719</v>
      </c>
      <c r="N474" s="406">
        <v>43568</v>
      </c>
      <c r="O474" s="406">
        <v>43568</v>
      </c>
      <c r="P474" s="405" t="s">
        <v>626</v>
      </c>
    </row>
    <row r="475" spans="1:16" ht="18" customHeight="1">
      <c r="A475" s="404" t="s">
        <v>4713</v>
      </c>
      <c r="B475" s="404" t="s">
        <v>626</v>
      </c>
      <c r="C475" s="405" t="s">
        <v>4849</v>
      </c>
      <c r="D475" s="406">
        <v>43559</v>
      </c>
      <c r="E475" s="407" t="s">
        <v>4904</v>
      </c>
      <c r="F475" s="405" t="s">
        <v>4905</v>
      </c>
      <c r="G475" s="405" t="s">
        <v>4745</v>
      </c>
      <c r="H475" s="404" t="s">
        <v>1532</v>
      </c>
      <c r="I475" s="404" t="s">
        <v>4859</v>
      </c>
      <c r="J475" s="408">
        <v>73</v>
      </c>
      <c r="K475" s="415">
        <v>3002.8</v>
      </c>
      <c r="L475" s="404" t="s">
        <v>1874</v>
      </c>
      <c r="M475" s="404" t="s">
        <v>4719</v>
      </c>
      <c r="N475" s="406">
        <v>43570</v>
      </c>
      <c r="O475" s="406">
        <v>43570</v>
      </c>
      <c r="P475" s="405" t="s">
        <v>626</v>
      </c>
    </row>
    <row r="476" spans="1:16" ht="18" customHeight="1">
      <c r="A476" s="404" t="s">
        <v>4713</v>
      </c>
      <c r="B476" s="404" t="s">
        <v>626</v>
      </c>
      <c r="C476" s="405" t="s">
        <v>626</v>
      </c>
      <c r="D476" s="406">
        <v>43559</v>
      </c>
      <c r="E476" s="407" t="s">
        <v>4906</v>
      </c>
      <c r="F476" s="405" t="s">
        <v>4907</v>
      </c>
      <c r="G476" s="405" t="s">
        <v>4745</v>
      </c>
      <c r="H476" s="404" t="s">
        <v>1532</v>
      </c>
      <c r="I476" s="404" t="s">
        <v>1057</v>
      </c>
      <c r="J476" s="408">
        <v>56</v>
      </c>
      <c r="K476" s="415">
        <v>49784</v>
      </c>
      <c r="L476" s="404" t="s">
        <v>4908</v>
      </c>
      <c r="M476" s="404" t="s">
        <v>4719</v>
      </c>
      <c r="N476" s="406">
        <v>43585</v>
      </c>
      <c r="O476" s="406">
        <v>43567</v>
      </c>
      <c r="P476" s="405" t="s">
        <v>626</v>
      </c>
    </row>
    <row r="477" spans="1:16" ht="18" customHeight="1">
      <c r="A477" s="404" t="s">
        <v>4786</v>
      </c>
      <c r="B477" s="404" t="s">
        <v>626</v>
      </c>
      <c r="C477" s="405" t="s">
        <v>626</v>
      </c>
      <c r="D477" s="406">
        <v>43559</v>
      </c>
      <c r="E477" s="407" t="s">
        <v>4909</v>
      </c>
      <c r="F477" s="405" t="s">
        <v>4905</v>
      </c>
      <c r="G477" s="405" t="s">
        <v>4745</v>
      </c>
      <c r="H477" s="404" t="s">
        <v>380</v>
      </c>
      <c r="I477" s="404" t="s">
        <v>661</v>
      </c>
      <c r="J477" s="408">
        <v>6</v>
      </c>
      <c r="K477" s="415">
        <v>570</v>
      </c>
      <c r="L477" s="404" t="s">
        <v>4910</v>
      </c>
      <c r="M477" s="404" t="s">
        <v>4719</v>
      </c>
      <c r="N477" s="406">
        <v>43570</v>
      </c>
      <c r="O477" s="406">
        <v>43565</v>
      </c>
      <c r="P477" s="405" t="s">
        <v>4849</v>
      </c>
    </row>
    <row r="478" spans="1:16" ht="18" customHeight="1">
      <c r="A478" s="404" t="s">
        <v>4713</v>
      </c>
      <c r="B478" s="404" t="s">
        <v>4849</v>
      </c>
      <c r="C478" s="405" t="s">
        <v>4849</v>
      </c>
      <c r="D478" s="406">
        <v>43559</v>
      </c>
      <c r="E478" s="407" t="s">
        <v>4911</v>
      </c>
      <c r="F478" s="405" t="s">
        <v>4912</v>
      </c>
      <c r="G478" s="405" t="s">
        <v>4740</v>
      </c>
      <c r="H478" s="404" t="s">
        <v>1532</v>
      </c>
      <c r="I478" s="404" t="s">
        <v>4856</v>
      </c>
      <c r="J478" s="408">
        <v>1</v>
      </c>
      <c r="K478" s="415">
        <v>931</v>
      </c>
      <c r="L478" s="404" t="s">
        <v>4865</v>
      </c>
      <c r="M478" s="404" t="s">
        <v>4719</v>
      </c>
      <c r="N478" s="406">
        <v>43575</v>
      </c>
      <c r="O478" s="406">
        <v>43566</v>
      </c>
      <c r="P478" s="405" t="s">
        <v>4849</v>
      </c>
    </row>
    <row r="479" spans="1:16" ht="18" customHeight="1">
      <c r="A479" s="404" t="s">
        <v>4713</v>
      </c>
      <c r="B479" s="404" t="s">
        <v>390</v>
      </c>
      <c r="C479" s="405" t="s">
        <v>1837</v>
      </c>
      <c r="D479" s="406">
        <v>43563</v>
      </c>
      <c r="E479" s="407" t="s">
        <v>4913</v>
      </c>
      <c r="F479" s="405" t="s">
        <v>2222</v>
      </c>
      <c r="G479" s="405"/>
      <c r="H479" s="404" t="s">
        <v>4914</v>
      </c>
      <c r="I479" s="404" t="s">
        <v>4915</v>
      </c>
      <c r="J479" s="408">
        <v>5</v>
      </c>
      <c r="K479" s="415">
        <v>29600</v>
      </c>
      <c r="L479" s="404" t="s">
        <v>4916</v>
      </c>
      <c r="M479" s="404" t="s">
        <v>4719</v>
      </c>
      <c r="N479" s="406" t="s">
        <v>4729</v>
      </c>
      <c r="O479" s="406">
        <v>43560</v>
      </c>
      <c r="P479" s="405" t="s">
        <v>1836</v>
      </c>
    </row>
    <row r="480" spans="1:16" ht="18" customHeight="1">
      <c r="A480" s="404" t="s">
        <v>4713</v>
      </c>
      <c r="B480" s="404" t="s">
        <v>4849</v>
      </c>
      <c r="C480" s="405" t="s">
        <v>626</v>
      </c>
      <c r="D480" s="406">
        <v>43563</v>
      </c>
      <c r="E480" s="407" t="s">
        <v>4917</v>
      </c>
      <c r="F480" s="405" t="s">
        <v>4918</v>
      </c>
      <c r="G480" s="405" t="s">
        <v>4746</v>
      </c>
      <c r="H480" s="404" t="s">
        <v>391</v>
      </c>
      <c r="I480" s="404" t="s">
        <v>1895</v>
      </c>
      <c r="J480" s="408">
        <v>2</v>
      </c>
      <c r="K480" s="415">
        <v>1700</v>
      </c>
      <c r="L480" s="404" t="s">
        <v>1041</v>
      </c>
      <c r="M480" s="404" t="s">
        <v>4719</v>
      </c>
      <c r="N480" s="406">
        <v>43565</v>
      </c>
      <c r="O480" s="406">
        <v>43564</v>
      </c>
      <c r="P480" s="405" t="s">
        <v>626</v>
      </c>
    </row>
    <row r="481" spans="1:16" ht="18" customHeight="1">
      <c r="A481" s="404" t="s">
        <v>4713</v>
      </c>
      <c r="B481" s="404" t="s">
        <v>626</v>
      </c>
      <c r="C481" s="405" t="s">
        <v>626</v>
      </c>
      <c r="D481" s="406">
        <v>43563</v>
      </c>
      <c r="E481" s="407" t="s">
        <v>4919</v>
      </c>
      <c r="F481" s="405" t="s">
        <v>4920</v>
      </c>
      <c r="G481" s="405" t="s">
        <v>4747</v>
      </c>
      <c r="H481" s="404" t="s">
        <v>1532</v>
      </c>
      <c r="I481" s="404" t="s">
        <v>1102</v>
      </c>
      <c r="J481" s="408">
        <v>4</v>
      </c>
      <c r="K481" s="415">
        <v>2040</v>
      </c>
      <c r="L481" s="404" t="s">
        <v>4921</v>
      </c>
      <c r="M481" s="404" t="s">
        <v>4719</v>
      </c>
      <c r="N481" s="406">
        <v>43567</v>
      </c>
      <c r="O481" s="406">
        <v>43566</v>
      </c>
      <c r="P481" s="405" t="s">
        <v>626</v>
      </c>
    </row>
    <row r="482" spans="1:16" ht="18" customHeight="1">
      <c r="A482" s="404" t="s">
        <v>4786</v>
      </c>
      <c r="B482" s="404" t="s">
        <v>626</v>
      </c>
      <c r="C482" s="405" t="s">
        <v>626</v>
      </c>
      <c r="D482" s="406">
        <v>43563</v>
      </c>
      <c r="E482" s="407" t="s">
        <v>4922</v>
      </c>
      <c r="F482" s="405" t="s">
        <v>4920</v>
      </c>
      <c r="G482" s="405" t="s">
        <v>4747</v>
      </c>
      <c r="H482" s="404" t="s">
        <v>1532</v>
      </c>
      <c r="I482" s="404" t="s">
        <v>4923</v>
      </c>
      <c r="J482" s="408">
        <v>2</v>
      </c>
      <c r="K482" s="415">
        <v>660</v>
      </c>
      <c r="L482" s="404" t="s">
        <v>4924</v>
      </c>
      <c r="M482" s="404" t="s">
        <v>4719</v>
      </c>
      <c r="N482" s="406">
        <v>43567</v>
      </c>
      <c r="O482" s="406">
        <v>43566</v>
      </c>
      <c r="P482" s="405" t="s">
        <v>626</v>
      </c>
    </row>
    <row r="483" spans="1:16" ht="18" customHeight="1">
      <c r="A483" s="404" t="s">
        <v>4713</v>
      </c>
      <c r="B483" s="404" t="s">
        <v>626</v>
      </c>
      <c r="C483" s="405" t="s">
        <v>626</v>
      </c>
      <c r="D483" s="406">
        <v>43563</v>
      </c>
      <c r="E483" s="407" t="s">
        <v>4925</v>
      </c>
      <c r="F483" s="405" t="s">
        <v>4920</v>
      </c>
      <c r="G483" s="405" t="s">
        <v>4747</v>
      </c>
      <c r="H483" s="404" t="s">
        <v>380</v>
      </c>
      <c r="I483" s="404" t="s">
        <v>4926</v>
      </c>
      <c r="J483" s="408">
        <v>6</v>
      </c>
      <c r="K483" s="415">
        <v>2702</v>
      </c>
      <c r="L483" s="404" t="s">
        <v>1349</v>
      </c>
      <c r="M483" s="404" t="s">
        <v>4719</v>
      </c>
      <c r="N483" s="406">
        <v>43567</v>
      </c>
      <c r="O483" s="406">
        <v>43566</v>
      </c>
      <c r="P483" s="405" t="s">
        <v>626</v>
      </c>
    </row>
    <row r="484" spans="1:16" ht="18" customHeight="1">
      <c r="A484" s="404" t="s">
        <v>4713</v>
      </c>
      <c r="B484" s="404" t="s">
        <v>390</v>
      </c>
      <c r="C484" s="405" t="s">
        <v>4849</v>
      </c>
      <c r="D484" s="406">
        <v>43563</v>
      </c>
      <c r="E484" s="407" t="s">
        <v>4927</v>
      </c>
      <c r="F484" s="405" t="s">
        <v>4928</v>
      </c>
      <c r="G484" s="405" t="s">
        <v>4748</v>
      </c>
      <c r="H484" s="404" t="s">
        <v>4803</v>
      </c>
      <c r="I484" s="404" t="s">
        <v>684</v>
      </c>
      <c r="J484" s="408">
        <v>4</v>
      </c>
      <c r="K484" s="415">
        <v>714</v>
      </c>
      <c r="L484" s="404" t="s">
        <v>957</v>
      </c>
      <c r="M484" s="404" t="s">
        <v>4719</v>
      </c>
      <c r="N484" s="406">
        <v>43572</v>
      </c>
      <c r="O484" s="406">
        <v>43563</v>
      </c>
      <c r="P484" s="405" t="s">
        <v>1897</v>
      </c>
    </row>
    <row r="485" spans="1:16" ht="18" customHeight="1">
      <c r="A485" s="404" t="s">
        <v>4713</v>
      </c>
      <c r="B485" s="404" t="s">
        <v>626</v>
      </c>
      <c r="C485" s="405" t="s">
        <v>626</v>
      </c>
      <c r="D485" s="406">
        <v>43564</v>
      </c>
      <c r="E485" s="407" t="s">
        <v>4929</v>
      </c>
      <c r="F485" s="405" t="s">
        <v>4930</v>
      </c>
      <c r="G485" s="405"/>
      <c r="H485" s="404" t="s">
        <v>4803</v>
      </c>
      <c r="I485" s="404" t="s">
        <v>4717</v>
      </c>
      <c r="J485" s="408">
        <v>5</v>
      </c>
      <c r="K485" s="415">
        <v>1554</v>
      </c>
      <c r="L485" s="404" t="s">
        <v>4835</v>
      </c>
      <c r="M485" s="404" t="s">
        <v>4719</v>
      </c>
      <c r="N485" s="406">
        <v>43564</v>
      </c>
      <c r="O485" s="406">
        <v>43565</v>
      </c>
      <c r="P485" s="405" t="s">
        <v>1836</v>
      </c>
    </row>
    <row r="486" spans="1:16" ht="18" customHeight="1">
      <c r="A486" s="404" t="s">
        <v>4713</v>
      </c>
      <c r="B486" s="404" t="s">
        <v>626</v>
      </c>
      <c r="C486" s="405" t="s">
        <v>626</v>
      </c>
      <c r="D486" s="406">
        <v>43564</v>
      </c>
      <c r="E486" s="407" t="s">
        <v>4931</v>
      </c>
      <c r="F486" s="405" t="s">
        <v>4932</v>
      </c>
      <c r="G486" s="405" t="s">
        <v>4749</v>
      </c>
      <c r="H486" s="404" t="s">
        <v>1532</v>
      </c>
      <c r="I486" s="404" t="s">
        <v>1096</v>
      </c>
      <c r="J486" s="408">
        <v>99</v>
      </c>
      <c r="K486" s="415">
        <v>1717.9</v>
      </c>
      <c r="L486" s="404" t="s">
        <v>4903</v>
      </c>
      <c r="M486" s="404" t="s">
        <v>4719</v>
      </c>
      <c r="N486" s="406">
        <v>43567</v>
      </c>
      <c r="O486" s="406">
        <v>43570</v>
      </c>
      <c r="P486" s="405" t="s">
        <v>4849</v>
      </c>
    </row>
    <row r="487" spans="1:16" ht="18" customHeight="1">
      <c r="A487" s="404" t="s">
        <v>4713</v>
      </c>
      <c r="B487" s="404" t="s">
        <v>390</v>
      </c>
      <c r="C487" s="405" t="s">
        <v>1837</v>
      </c>
      <c r="D487" s="406">
        <v>43564</v>
      </c>
      <c r="E487" s="407" t="s">
        <v>4933</v>
      </c>
      <c r="F487" s="405" t="s">
        <v>4934</v>
      </c>
      <c r="G487" s="405"/>
      <c r="H487" s="404" t="s">
        <v>4803</v>
      </c>
      <c r="I487" s="404" t="s">
        <v>1057</v>
      </c>
      <c r="J487" s="408">
        <v>4</v>
      </c>
      <c r="K487" s="415">
        <v>1696</v>
      </c>
      <c r="L487" s="404" t="s">
        <v>4845</v>
      </c>
      <c r="M487" s="404" t="s">
        <v>4719</v>
      </c>
      <c r="N487" s="406" t="s">
        <v>4729</v>
      </c>
      <c r="O487" s="406">
        <v>43565</v>
      </c>
      <c r="P487" s="405" t="s">
        <v>1836</v>
      </c>
    </row>
    <row r="488" spans="1:16" ht="18" customHeight="1">
      <c r="A488" s="404" t="s">
        <v>4713</v>
      </c>
      <c r="B488" s="404" t="s">
        <v>390</v>
      </c>
      <c r="C488" s="405" t="s">
        <v>1837</v>
      </c>
      <c r="D488" s="406">
        <v>43564</v>
      </c>
      <c r="E488" s="407" t="s">
        <v>4935</v>
      </c>
      <c r="F488" s="405" t="s">
        <v>4936</v>
      </c>
      <c r="G488" s="405"/>
      <c r="H488" s="404" t="s">
        <v>1571</v>
      </c>
      <c r="I488" s="404" t="s">
        <v>598</v>
      </c>
      <c r="J488" s="408">
        <v>4</v>
      </c>
      <c r="K488" s="415">
        <v>584</v>
      </c>
      <c r="L488" s="404" t="s">
        <v>1854</v>
      </c>
      <c r="M488" s="404" t="s">
        <v>4719</v>
      </c>
      <c r="N488" s="406" t="s">
        <v>4729</v>
      </c>
      <c r="O488" s="406">
        <v>43568</v>
      </c>
      <c r="P488" s="405" t="s">
        <v>1836</v>
      </c>
    </row>
    <row r="489" spans="1:16" ht="18" customHeight="1">
      <c r="A489" s="404" t="s">
        <v>4713</v>
      </c>
      <c r="B489" s="404" t="s">
        <v>626</v>
      </c>
      <c r="C489" s="405" t="s">
        <v>4849</v>
      </c>
      <c r="D489" s="406">
        <v>43564</v>
      </c>
      <c r="E489" s="407" t="s">
        <v>4937</v>
      </c>
      <c r="F489" s="405" t="s">
        <v>4938</v>
      </c>
      <c r="G489" s="405" t="s">
        <v>4749</v>
      </c>
      <c r="H489" s="404" t="s">
        <v>1532</v>
      </c>
      <c r="I489" s="404" t="s">
        <v>4829</v>
      </c>
      <c r="J489" s="408">
        <v>160</v>
      </c>
      <c r="K489" s="415">
        <v>2880</v>
      </c>
      <c r="L489" s="404" t="s">
        <v>4939</v>
      </c>
      <c r="M489" s="404" t="s">
        <v>4719</v>
      </c>
      <c r="N489" s="406">
        <v>43567</v>
      </c>
      <c r="O489" s="406">
        <v>43565</v>
      </c>
      <c r="P489" s="405" t="s">
        <v>626</v>
      </c>
    </row>
    <row r="490" spans="1:16" ht="18" customHeight="1">
      <c r="A490" s="404" t="s">
        <v>4713</v>
      </c>
      <c r="B490" s="404" t="s">
        <v>4798</v>
      </c>
      <c r="C490" s="405" t="s">
        <v>4849</v>
      </c>
      <c r="D490" s="406">
        <v>43564</v>
      </c>
      <c r="E490" s="407" t="s">
        <v>4940</v>
      </c>
      <c r="F490" s="405" t="s">
        <v>4920</v>
      </c>
      <c r="G490" s="405" t="s">
        <v>4747</v>
      </c>
      <c r="H490" s="404" t="s">
        <v>4941</v>
      </c>
      <c r="I490" s="404" t="s">
        <v>4942</v>
      </c>
      <c r="J490" s="408">
        <v>10</v>
      </c>
      <c r="K490" s="415">
        <v>940</v>
      </c>
      <c r="L490" s="404" t="s">
        <v>1830</v>
      </c>
      <c r="M490" s="404" t="s">
        <v>4719</v>
      </c>
      <c r="N490" s="406">
        <v>43567</v>
      </c>
      <c r="O490" s="406">
        <v>43565</v>
      </c>
      <c r="P490" s="405" t="s">
        <v>626</v>
      </c>
    </row>
    <row r="491" spans="1:16" ht="18" customHeight="1">
      <c r="A491" s="404" t="s">
        <v>4713</v>
      </c>
      <c r="B491" s="404" t="s">
        <v>4849</v>
      </c>
      <c r="C491" s="405" t="s">
        <v>626</v>
      </c>
      <c r="D491" s="406">
        <v>43564</v>
      </c>
      <c r="E491" s="407" t="s">
        <v>4943</v>
      </c>
      <c r="F491" s="405" t="s">
        <v>4944</v>
      </c>
      <c r="G491" s="405" t="s">
        <v>4750</v>
      </c>
      <c r="H491" s="404" t="s">
        <v>4945</v>
      </c>
      <c r="I491" s="404"/>
      <c r="J491" s="408"/>
      <c r="K491" s="415"/>
      <c r="L491" s="404"/>
      <c r="M491" s="404"/>
      <c r="N491" s="406"/>
      <c r="O491" s="406"/>
      <c r="P491" s="405"/>
    </row>
    <row r="492" spans="1:16" ht="18" customHeight="1">
      <c r="A492" s="404" t="s">
        <v>4713</v>
      </c>
      <c r="B492" s="404" t="s">
        <v>626</v>
      </c>
      <c r="C492" s="405" t="s">
        <v>4849</v>
      </c>
      <c r="D492" s="406">
        <v>43565</v>
      </c>
      <c r="E492" s="407" t="s">
        <v>4946</v>
      </c>
      <c r="F492" s="405" t="s">
        <v>4947</v>
      </c>
      <c r="G492" s="405" t="s">
        <v>4750</v>
      </c>
      <c r="H492" s="404" t="s">
        <v>4803</v>
      </c>
      <c r="I492" s="404" t="s">
        <v>1057</v>
      </c>
      <c r="J492" s="408">
        <v>4</v>
      </c>
      <c r="K492" s="415">
        <v>932</v>
      </c>
      <c r="L492" s="404" t="s">
        <v>4948</v>
      </c>
      <c r="M492" s="404" t="s">
        <v>4719</v>
      </c>
      <c r="N492" s="406">
        <v>43581</v>
      </c>
      <c r="O492" s="406">
        <v>43570</v>
      </c>
      <c r="P492" s="405" t="s">
        <v>4849</v>
      </c>
    </row>
    <row r="493" spans="1:16" ht="18" customHeight="1">
      <c r="A493" s="404" t="s">
        <v>4786</v>
      </c>
      <c r="B493" s="404" t="s">
        <v>4849</v>
      </c>
      <c r="C493" s="405" t="s">
        <v>626</v>
      </c>
      <c r="D493" s="406">
        <v>43564</v>
      </c>
      <c r="E493" s="407" t="s">
        <v>4949</v>
      </c>
      <c r="F493" s="405" t="s">
        <v>4950</v>
      </c>
      <c r="G493" s="405" t="s">
        <v>4751</v>
      </c>
      <c r="H493" s="404" t="s">
        <v>4790</v>
      </c>
      <c r="I493" s="404" t="s">
        <v>598</v>
      </c>
      <c r="J493" s="408">
        <v>8</v>
      </c>
      <c r="K493" s="415">
        <v>5888</v>
      </c>
      <c r="L493" s="404" t="s">
        <v>1571</v>
      </c>
      <c r="M493" s="404" t="s">
        <v>4719</v>
      </c>
      <c r="N493" s="406">
        <v>43577</v>
      </c>
      <c r="O493" s="406">
        <v>43568</v>
      </c>
      <c r="P493" s="405" t="s">
        <v>4849</v>
      </c>
    </row>
    <row r="494" spans="1:16" ht="18" customHeight="1">
      <c r="A494" s="404" t="s">
        <v>4713</v>
      </c>
      <c r="B494" s="404" t="s">
        <v>626</v>
      </c>
      <c r="C494" s="405" t="s">
        <v>4849</v>
      </c>
      <c r="D494" s="406">
        <v>43564</v>
      </c>
      <c r="E494" s="407" t="s">
        <v>4951</v>
      </c>
      <c r="F494" s="405" t="s">
        <v>4952</v>
      </c>
      <c r="G494" s="405" t="s">
        <v>4751</v>
      </c>
      <c r="H494" s="404" t="s">
        <v>1532</v>
      </c>
      <c r="I494" s="404" t="s">
        <v>4876</v>
      </c>
      <c r="J494" s="408">
        <v>9</v>
      </c>
      <c r="K494" s="415">
        <v>1159</v>
      </c>
      <c r="L494" s="404" t="s">
        <v>4953</v>
      </c>
      <c r="M494" s="404" t="s">
        <v>4719</v>
      </c>
      <c r="N494" s="406">
        <v>43577</v>
      </c>
      <c r="O494" s="406">
        <v>43566</v>
      </c>
      <c r="P494" s="405" t="s">
        <v>626</v>
      </c>
    </row>
    <row r="495" spans="1:16" ht="18" customHeight="1">
      <c r="A495" s="404" t="s">
        <v>4786</v>
      </c>
      <c r="B495" s="404" t="s">
        <v>626</v>
      </c>
      <c r="C495" s="405" t="s">
        <v>626</v>
      </c>
      <c r="D495" s="406">
        <v>43564</v>
      </c>
      <c r="E495" s="407" t="s">
        <v>4954</v>
      </c>
      <c r="F495" s="405" t="s">
        <v>4952</v>
      </c>
      <c r="G495" s="405" t="s">
        <v>4751</v>
      </c>
      <c r="H495" s="404" t="s">
        <v>1532</v>
      </c>
      <c r="I495" s="404" t="s">
        <v>1102</v>
      </c>
      <c r="J495" s="408">
        <v>2</v>
      </c>
      <c r="K495" s="415">
        <v>924</v>
      </c>
      <c r="L495" s="404" t="s">
        <v>4921</v>
      </c>
      <c r="M495" s="404" t="s">
        <v>4719</v>
      </c>
      <c r="N495" s="406">
        <v>43577</v>
      </c>
      <c r="O495" s="406">
        <v>43569</v>
      </c>
      <c r="P495" s="405" t="s">
        <v>626</v>
      </c>
    </row>
    <row r="496" spans="1:16" ht="18" customHeight="1">
      <c r="A496" s="404" t="s">
        <v>4713</v>
      </c>
      <c r="B496" s="404" t="s">
        <v>626</v>
      </c>
      <c r="C496" s="405" t="s">
        <v>626</v>
      </c>
      <c r="D496" s="406">
        <v>43564</v>
      </c>
      <c r="E496" s="407" t="s">
        <v>4955</v>
      </c>
      <c r="F496" s="405" t="s">
        <v>4952</v>
      </c>
      <c r="G496" s="405" t="s">
        <v>4751</v>
      </c>
      <c r="H496" s="404" t="s">
        <v>1532</v>
      </c>
      <c r="I496" s="404" t="s">
        <v>4956</v>
      </c>
      <c r="J496" s="408">
        <v>1</v>
      </c>
      <c r="K496" s="415">
        <v>193</v>
      </c>
      <c r="L496" s="404" t="s">
        <v>957</v>
      </c>
      <c r="M496" s="404" t="s">
        <v>4719</v>
      </c>
      <c r="N496" s="406">
        <v>43577</v>
      </c>
      <c r="O496" s="406">
        <v>43570</v>
      </c>
      <c r="P496" s="405" t="s">
        <v>626</v>
      </c>
    </row>
    <row r="497" spans="1:16" ht="18" customHeight="1">
      <c r="A497" s="404" t="s">
        <v>4713</v>
      </c>
      <c r="B497" s="404" t="s">
        <v>4798</v>
      </c>
      <c r="C497" s="405" t="s">
        <v>1837</v>
      </c>
      <c r="D497" s="406">
        <v>43564</v>
      </c>
      <c r="E497" s="407" t="s">
        <v>4957</v>
      </c>
      <c r="F497" s="405" t="s">
        <v>4958</v>
      </c>
      <c r="G497" s="405"/>
      <c r="H497" s="404" t="s">
        <v>4803</v>
      </c>
      <c r="I497" s="404" t="s">
        <v>1057</v>
      </c>
      <c r="J497" s="408">
        <v>3</v>
      </c>
      <c r="K497" s="415">
        <v>517</v>
      </c>
      <c r="L497" s="404" t="s">
        <v>957</v>
      </c>
      <c r="M497" s="404" t="s">
        <v>4719</v>
      </c>
      <c r="N497" s="406" t="s">
        <v>4729</v>
      </c>
      <c r="O497" s="406">
        <v>43565</v>
      </c>
      <c r="P497" s="405" t="s">
        <v>1836</v>
      </c>
    </row>
    <row r="498" spans="1:16" ht="18" customHeight="1">
      <c r="A498" s="404" t="s">
        <v>4713</v>
      </c>
      <c r="B498" s="404" t="s">
        <v>390</v>
      </c>
      <c r="C498" s="405" t="s">
        <v>4959</v>
      </c>
      <c r="D498" s="406">
        <v>43565</v>
      </c>
      <c r="E498" s="407" t="s">
        <v>4960</v>
      </c>
      <c r="F498" s="405" t="s">
        <v>4961</v>
      </c>
      <c r="G498" s="405"/>
      <c r="H498" s="404" t="s">
        <v>4790</v>
      </c>
      <c r="I498" s="404" t="s">
        <v>4789</v>
      </c>
      <c r="J498" s="408">
        <v>18</v>
      </c>
      <c r="K498" s="415">
        <v>7362</v>
      </c>
      <c r="L498" s="404" t="s">
        <v>1571</v>
      </c>
      <c r="M498" s="404" t="s">
        <v>4719</v>
      </c>
      <c r="N498" s="406" t="s">
        <v>4752</v>
      </c>
      <c r="O498" s="406">
        <v>43569</v>
      </c>
      <c r="P498" s="405" t="s">
        <v>4814</v>
      </c>
    </row>
    <row r="499" spans="1:16" ht="18" customHeight="1">
      <c r="A499" s="404" t="s">
        <v>4786</v>
      </c>
      <c r="B499" s="404" t="s">
        <v>390</v>
      </c>
      <c r="C499" s="405" t="s">
        <v>1837</v>
      </c>
      <c r="D499" s="406">
        <v>43565</v>
      </c>
      <c r="E499" s="407" t="s">
        <v>4962</v>
      </c>
      <c r="F499" s="405" t="s">
        <v>4963</v>
      </c>
      <c r="G499" s="405"/>
      <c r="H499" s="404" t="s">
        <v>1532</v>
      </c>
      <c r="I499" s="404" t="s">
        <v>1057</v>
      </c>
      <c r="J499" s="408">
        <v>4</v>
      </c>
      <c r="K499" s="415">
        <v>584</v>
      </c>
      <c r="L499" s="404" t="s">
        <v>1858</v>
      </c>
      <c r="M499" s="404" t="s">
        <v>4719</v>
      </c>
      <c r="N499" s="406">
        <v>43577</v>
      </c>
      <c r="O499" s="406">
        <v>43568</v>
      </c>
      <c r="P499" s="405" t="s">
        <v>4814</v>
      </c>
    </row>
    <row r="500" spans="1:16" ht="18" customHeight="1">
      <c r="A500" s="404" t="s">
        <v>4713</v>
      </c>
      <c r="B500" s="404" t="s">
        <v>4798</v>
      </c>
      <c r="C500" s="405" t="s">
        <v>1837</v>
      </c>
      <c r="D500" s="406">
        <v>43565</v>
      </c>
      <c r="E500" s="407" t="s">
        <v>4964</v>
      </c>
      <c r="F500" s="405" t="s">
        <v>4965</v>
      </c>
      <c r="G500" s="405"/>
      <c r="H500" s="404" t="s">
        <v>1532</v>
      </c>
      <c r="I500" s="404" t="s">
        <v>1102</v>
      </c>
      <c r="J500" s="408">
        <v>20</v>
      </c>
      <c r="K500" s="415">
        <v>9216</v>
      </c>
      <c r="L500" s="404" t="s">
        <v>1874</v>
      </c>
      <c r="M500" s="404" t="s">
        <v>4719</v>
      </c>
      <c r="N500" s="406">
        <v>43577</v>
      </c>
      <c r="O500" s="406">
        <v>43569</v>
      </c>
      <c r="P500" s="405" t="s">
        <v>4814</v>
      </c>
    </row>
    <row r="501" spans="1:16" ht="18" customHeight="1">
      <c r="A501" s="404" t="s">
        <v>4713</v>
      </c>
      <c r="B501" s="404" t="s">
        <v>390</v>
      </c>
      <c r="C501" s="405" t="s">
        <v>1837</v>
      </c>
      <c r="D501" s="406">
        <v>43565</v>
      </c>
      <c r="E501" s="407" t="s">
        <v>4966</v>
      </c>
      <c r="F501" s="405" t="s">
        <v>4965</v>
      </c>
      <c r="G501" s="405"/>
      <c r="H501" s="404" t="s">
        <v>391</v>
      </c>
      <c r="I501" s="404" t="s">
        <v>627</v>
      </c>
      <c r="J501" s="408">
        <v>6</v>
      </c>
      <c r="K501" s="415">
        <v>2840</v>
      </c>
      <c r="L501" s="404" t="s">
        <v>1041</v>
      </c>
      <c r="M501" s="404" t="s">
        <v>4719</v>
      </c>
      <c r="N501" s="406">
        <v>43577</v>
      </c>
      <c r="O501" s="406">
        <v>43569</v>
      </c>
      <c r="P501" s="405" t="s">
        <v>1836</v>
      </c>
    </row>
    <row r="502" spans="1:16" ht="18" customHeight="1">
      <c r="A502" s="404" t="s">
        <v>4713</v>
      </c>
      <c r="B502" s="404" t="s">
        <v>390</v>
      </c>
      <c r="C502" s="405" t="s">
        <v>1115</v>
      </c>
      <c r="D502" s="406">
        <v>43565</v>
      </c>
      <c r="E502" s="407" t="s">
        <v>4967</v>
      </c>
      <c r="F502" s="405" t="s">
        <v>4968</v>
      </c>
      <c r="G502" s="405"/>
      <c r="H502" s="404" t="s">
        <v>4803</v>
      </c>
      <c r="I502" s="404" t="s">
        <v>4853</v>
      </c>
      <c r="J502" s="408">
        <v>1</v>
      </c>
      <c r="K502" s="415">
        <v>1220</v>
      </c>
      <c r="L502" s="404" t="s">
        <v>4969</v>
      </c>
      <c r="M502" s="404" t="s">
        <v>4719</v>
      </c>
      <c r="N502" s="406">
        <v>43600</v>
      </c>
      <c r="O502" s="406">
        <v>43569</v>
      </c>
      <c r="P502" s="405" t="s">
        <v>1836</v>
      </c>
    </row>
    <row r="503" spans="1:16" ht="18" customHeight="1">
      <c r="A503" s="404" t="s">
        <v>4786</v>
      </c>
      <c r="B503" s="404" t="s">
        <v>4798</v>
      </c>
      <c r="C503" s="405" t="s">
        <v>1115</v>
      </c>
      <c r="D503" s="406">
        <v>43565</v>
      </c>
      <c r="E503" s="407" t="s">
        <v>4970</v>
      </c>
      <c r="F503" s="405" t="s">
        <v>4968</v>
      </c>
      <c r="G503" s="405"/>
      <c r="H503" s="404" t="s">
        <v>1532</v>
      </c>
      <c r="I503" s="404" t="s">
        <v>1102</v>
      </c>
      <c r="J503" s="408">
        <v>2</v>
      </c>
      <c r="K503" s="415">
        <v>2150</v>
      </c>
      <c r="L503" s="404" t="s">
        <v>1874</v>
      </c>
      <c r="M503" s="404" t="s">
        <v>4719</v>
      </c>
      <c r="N503" s="406">
        <v>43600</v>
      </c>
      <c r="O503" s="406">
        <v>43571</v>
      </c>
      <c r="P503" s="405" t="s">
        <v>4814</v>
      </c>
    </row>
    <row r="504" spans="1:16" ht="18" customHeight="1">
      <c r="A504" s="404" t="s">
        <v>4713</v>
      </c>
      <c r="B504" s="404" t="s">
        <v>4798</v>
      </c>
      <c r="C504" s="405" t="s">
        <v>1115</v>
      </c>
      <c r="D504" s="406">
        <v>43565</v>
      </c>
      <c r="E504" s="407" t="s">
        <v>4971</v>
      </c>
      <c r="F504" s="405" t="s">
        <v>4968</v>
      </c>
      <c r="G504" s="405"/>
      <c r="H504" s="404" t="s">
        <v>391</v>
      </c>
      <c r="I504" s="404" t="s">
        <v>627</v>
      </c>
      <c r="J504" s="408">
        <v>3</v>
      </c>
      <c r="K504" s="415">
        <v>4060</v>
      </c>
      <c r="L504" s="404" t="s">
        <v>1041</v>
      </c>
      <c r="M504" s="404" t="s">
        <v>4719</v>
      </c>
      <c r="N504" s="406">
        <v>43600</v>
      </c>
      <c r="O504" s="406">
        <v>43571</v>
      </c>
      <c r="P504" s="405" t="s">
        <v>1836</v>
      </c>
    </row>
    <row r="505" spans="1:16" ht="18" customHeight="1">
      <c r="A505" s="404" t="s">
        <v>4786</v>
      </c>
      <c r="B505" s="404" t="s">
        <v>390</v>
      </c>
      <c r="C505" s="405" t="s">
        <v>1115</v>
      </c>
      <c r="D505" s="406">
        <v>43565</v>
      </c>
      <c r="E505" s="407" t="s">
        <v>4972</v>
      </c>
      <c r="F505" s="405" t="s">
        <v>4968</v>
      </c>
      <c r="G505" s="405"/>
      <c r="H505" s="404" t="s">
        <v>4941</v>
      </c>
      <c r="I505" s="404" t="s">
        <v>4926</v>
      </c>
      <c r="J505" s="408">
        <v>1</v>
      </c>
      <c r="K505" s="415">
        <v>833</v>
      </c>
      <c r="L505" s="404" t="s">
        <v>1349</v>
      </c>
      <c r="M505" s="404" t="s">
        <v>4719</v>
      </c>
      <c r="N505" s="406">
        <v>43600</v>
      </c>
      <c r="O505" s="406">
        <v>43570</v>
      </c>
      <c r="P505" s="405" t="s">
        <v>1836</v>
      </c>
    </row>
    <row r="506" spans="1:16" ht="18" customHeight="1">
      <c r="A506" s="404" t="s">
        <v>4786</v>
      </c>
      <c r="B506" s="404" t="s">
        <v>390</v>
      </c>
      <c r="C506" s="405" t="s">
        <v>4973</v>
      </c>
      <c r="D506" s="406">
        <v>43565</v>
      </c>
      <c r="E506" s="407" t="s">
        <v>4974</v>
      </c>
      <c r="F506" s="405" t="s">
        <v>4975</v>
      </c>
      <c r="G506" s="405"/>
      <c r="H506" s="404" t="s">
        <v>4790</v>
      </c>
      <c r="I506" s="404" t="s">
        <v>598</v>
      </c>
      <c r="J506" s="408">
        <v>2</v>
      </c>
      <c r="K506" s="415">
        <v>490</v>
      </c>
      <c r="L506" s="404" t="s">
        <v>4790</v>
      </c>
      <c r="M506" s="404" t="s">
        <v>4719</v>
      </c>
      <c r="N506" s="406">
        <v>43600</v>
      </c>
      <c r="O506" s="406">
        <v>43579</v>
      </c>
      <c r="P506" s="405" t="s">
        <v>4814</v>
      </c>
    </row>
    <row r="507" spans="1:16" ht="18" customHeight="1">
      <c r="A507" s="404" t="s">
        <v>4713</v>
      </c>
      <c r="B507" s="404" t="s">
        <v>390</v>
      </c>
      <c r="C507" s="405" t="s">
        <v>4976</v>
      </c>
      <c r="D507" s="406">
        <v>43565</v>
      </c>
      <c r="E507" s="407" t="s">
        <v>4977</v>
      </c>
      <c r="F507" s="405" t="s">
        <v>4978</v>
      </c>
      <c r="G507" s="405"/>
      <c r="H507" s="404"/>
      <c r="I507" s="404" t="s">
        <v>1001</v>
      </c>
      <c r="J507" s="408">
        <v>2042</v>
      </c>
      <c r="K507" s="415">
        <v>781.9</v>
      </c>
      <c r="L507" s="404" t="s">
        <v>1879</v>
      </c>
      <c r="M507" s="404" t="s">
        <v>4719</v>
      </c>
      <c r="N507" s="406">
        <v>43570</v>
      </c>
      <c r="O507" s="406">
        <v>43570</v>
      </c>
      <c r="P507" s="405" t="s">
        <v>1836</v>
      </c>
    </row>
    <row r="508" spans="1:16" ht="18" customHeight="1">
      <c r="A508" s="404" t="s">
        <v>4713</v>
      </c>
      <c r="B508" s="404" t="s">
        <v>626</v>
      </c>
      <c r="C508" s="405" t="s">
        <v>626</v>
      </c>
      <c r="D508" s="406">
        <v>43565</v>
      </c>
      <c r="E508" s="407" t="s">
        <v>4979</v>
      </c>
      <c r="F508" s="405" t="s">
        <v>4980</v>
      </c>
      <c r="G508" s="405"/>
      <c r="H508" s="404" t="s">
        <v>391</v>
      </c>
      <c r="I508" s="404" t="s">
        <v>1895</v>
      </c>
      <c r="J508" s="408">
        <v>1</v>
      </c>
      <c r="K508" s="415">
        <v>490</v>
      </c>
      <c r="L508" s="404" t="s">
        <v>1041</v>
      </c>
      <c r="M508" s="404" t="s">
        <v>4719</v>
      </c>
      <c r="N508" s="406">
        <v>43569</v>
      </c>
      <c r="O508" s="406">
        <v>43566</v>
      </c>
      <c r="P508" s="405" t="s">
        <v>626</v>
      </c>
    </row>
    <row r="509" spans="1:16" ht="18" customHeight="1">
      <c r="A509" s="404" t="s">
        <v>4713</v>
      </c>
      <c r="B509" s="404" t="s">
        <v>626</v>
      </c>
      <c r="C509" s="405" t="s">
        <v>4849</v>
      </c>
      <c r="D509" s="406">
        <v>43566</v>
      </c>
      <c r="E509" s="407" t="s">
        <v>4981</v>
      </c>
      <c r="F509" s="405" t="s">
        <v>4982</v>
      </c>
      <c r="G509" s="405" t="s">
        <v>4753</v>
      </c>
      <c r="H509" s="404" t="s">
        <v>1532</v>
      </c>
      <c r="I509" s="404" t="s">
        <v>4856</v>
      </c>
      <c r="J509" s="408">
        <v>4</v>
      </c>
      <c r="K509" s="415">
        <v>489</v>
      </c>
      <c r="L509" s="404" t="s">
        <v>957</v>
      </c>
      <c r="M509" s="404" t="s">
        <v>4719</v>
      </c>
      <c r="N509" s="406">
        <v>43570</v>
      </c>
      <c r="O509" s="406">
        <v>43567</v>
      </c>
      <c r="P509" s="405" t="s">
        <v>626</v>
      </c>
    </row>
    <row r="510" spans="1:16" ht="18" customHeight="1">
      <c r="A510" s="404" t="s">
        <v>4713</v>
      </c>
      <c r="B510" s="404" t="s">
        <v>4849</v>
      </c>
      <c r="C510" s="405" t="s">
        <v>626</v>
      </c>
      <c r="D510" s="406">
        <v>43566</v>
      </c>
      <c r="E510" s="407" t="s">
        <v>4983</v>
      </c>
      <c r="F510" s="405" t="s">
        <v>4982</v>
      </c>
      <c r="G510" s="405" t="s">
        <v>4753</v>
      </c>
      <c r="H510" s="404" t="s">
        <v>1532</v>
      </c>
      <c r="I510" s="404" t="s">
        <v>1096</v>
      </c>
      <c r="J510" s="408">
        <v>1</v>
      </c>
      <c r="K510" s="415">
        <v>140.5</v>
      </c>
      <c r="L510" s="404" t="s">
        <v>4903</v>
      </c>
      <c r="M510" s="404" t="s">
        <v>4719</v>
      </c>
      <c r="N510" s="406">
        <v>43570</v>
      </c>
      <c r="O510" s="406">
        <v>43567</v>
      </c>
      <c r="P510" s="405" t="s">
        <v>4849</v>
      </c>
    </row>
    <row r="511" spans="1:16" ht="18" customHeight="1">
      <c r="A511" s="404" t="s">
        <v>4713</v>
      </c>
      <c r="B511" s="404" t="s">
        <v>4849</v>
      </c>
      <c r="C511" s="405" t="s">
        <v>4849</v>
      </c>
      <c r="D511" s="406">
        <v>43566</v>
      </c>
      <c r="E511" s="407" t="s">
        <v>4984</v>
      </c>
      <c r="F511" s="405" t="s">
        <v>4982</v>
      </c>
      <c r="G511" s="405" t="s">
        <v>4753</v>
      </c>
      <c r="H511" s="404" t="s">
        <v>4803</v>
      </c>
      <c r="I511" s="404" t="s">
        <v>4859</v>
      </c>
      <c r="J511" s="408">
        <v>2</v>
      </c>
      <c r="K511" s="415">
        <v>204.8</v>
      </c>
      <c r="L511" s="404" t="s">
        <v>1874</v>
      </c>
      <c r="M511" s="404" t="s">
        <v>4719</v>
      </c>
      <c r="N511" s="406">
        <v>43570</v>
      </c>
      <c r="O511" s="406">
        <v>43567</v>
      </c>
      <c r="P511" s="405" t="s">
        <v>626</v>
      </c>
    </row>
    <row r="512" spans="1:16" ht="18" customHeight="1">
      <c r="A512" s="404" t="s">
        <v>4713</v>
      </c>
      <c r="B512" s="404" t="s">
        <v>626</v>
      </c>
      <c r="C512" s="405" t="s">
        <v>626</v>
      </c>
      <c r="D512" s="406">
        <v>43566</v>
      </c>
      <c r="E512" s="407" t="s">
        <v>4985</v>
      </c>
      <c r="F512" s="405" t="s">
        <v>4986</v>
      </c>
      <c r="G512" s="405" t="s">
        <v>4754</v>
      </c>
      <c r="H512" s="404" t="s">
        <v>4803</v>
      </c>
      <c r="I512" s="404" t="s">
        <v>537</v>
      </c>
      <c r="J512" s="408">
        <v>2</v>
      </c>
      <c r="K512" s="415">
        <v>4120</v>
      </c>
      <c r="L512" s="404" t="s">
        <v>745</v>
      </c>
      <c r="M512" s="404" t="s">
        <v>4719</v>
      </c>
      <c r="N512" s="406">
        <v>43578</v>
      </c>
      <c r="O512" s="406">
        <v>43570</v>
      </c>
      <c r="P512" s="405" t="s">
        <v>4849</v>
      </c>
    </row>
    <row r="513" spans="1:16" ht="18" customHeight="1">
      <c r="A513" s="404" t="s">
        <v>4786</v>
      </c>
      <c r="B513" s="404" t="s">
        <v>626</v>
      </c>
      <c r="C513" s="405" t="s">
        <v>626</v>
      </c>
      <c r="D513" s="406">
        <v>43567</v>
      </c>
      <c r="E513" s="407" t="s">
        <v>4987</v>
      </c>
      <c r="F513" s="405" t="s">
        <v>4988</v>
      </c>
      <c r="G513" s="405" t="s">
        <v>4755</v>
      </c>
      <c r="H513" s="404" t="s">
        <v>1532</v>
      </c>
      <c r="I513" s="404" t="s">
        <v>4789</v>
      </c>
      <c r="J513" s="408">
        <v>32</v>
      </c>
      <c r="K513" s="415">
        <v>5132</v>
      </c>
      <c r="L513" s="404" t="s">
        <v>1571</v>
      </c>
      <c r="M513" s="404" t="s">
        <v>4719</v>
      </c>
      <c r="N513" s="406">
        <v>43580</v>
      </c>
      <c r="O513" s="406">
        <v>43571</v>
      </c>
      <c r="P513" s="405" t="s">
        <v>4814</v>
      </c>
    </row>
    <row r="514" spans="1:16" ht="18" customHeight="1">
      <c r="A514" s="404" t="s">
        <v>4786</v>
      </c>
      <c r="B514" s="404" t="s">
        <v>4849</v>
      </c>
      <c r="C514" s="405" t="s">
        <v>626</v>
      </c>
      <c r="D514" s="406">
        <v>43567</v>
      </c>
      <c r="E514" s="407" t="s">
        <v>4989</v>
      </c>
      <c r="F514" s="405" t="s">
        <v>4990</v>
      </c>
      <c r="G514" s="405" t="s">
        <v>4755</v>
      </c>
      <c r="H514" s="404" t="s">
        <v>4803</v>
      </c>
      <c r="I514" s="404" t="s">
        <v>4859</v>
      </c>
      <c r="J514" s="408">
        <v>52</v>
      </c>
      <c r="K514" s="415">
        <v>2475.1999999999998</v>
      </c>
      <c r="L514" s="404" t="s">
        <v>1874</v>
      </c>
      <c r="M514" s="404" t="s">
        <v>4719</v>
      </c>
      <c r="N514" s="406">
        <v>43580</v>
      </c>
      <c r="O514" s="406">
        <v>43569</v>
      </c>
      <c r="P514" s="405" t="s">
        <v>4849</v>
      </c>
    </row>
    <row r="515" spans="1:16" ht="18" customHeight="1">
      <c r="A515" s="404" t="s">
        <v>4713</v>
      </c>
      <c r="B515" s="404" t="s">
        <v>4849</v>
      </c>
      <c r="C515" s="405" t="s">
        <v>4849</v>
      </c>
      <c r="D515" s="406">
        <v>43567</v>
      </c>
      <c r="E515" s="407" t="s">
        <v>4991</v>
      </c>
      <c r="F515" s="405" t="s">
        <v>4992</v>
      </c>
      <c r="G515" s="405"/>
      <c r="H515" s="404" t="s">
        <v>4803</v>
      </c>
      <c r="I515" s="404" t="s">
        <v>4993</v>
      </c>
      <c r="J515" s="408">
        <v>20</v>
      </c>
      <c r="K515" s="415">
        <v>13140</v>
      </c>
      <c r="L515" s="404" t="s">
        <v>4994</v>
      </c>
      <c r="M515" s="404" t="s">
        <v>4719</v>
      </c>
      <c r="N515" s="406">
        <v>43580</v>
      </c>
      <c r="O515" s="406">
        <v>43583</v>
      </c>
      <c r="P515" s="405" t="s">
        <v>4849</v>
      </c>
    </row>
    <row r="516" spans="1:16" ht="18" customHeight="1">
      <c r="A516" s="404" t="s">
        <v>4713</v>
      </c>
      <c r="B516" s="404" t="s">
        <v>626</v>
      </c>
      <c r="C516" s="405" t="s">
        <v>4849</v>
      </c>
      <c r="D516" s="406">
        <v>43567</v>
      </c>
      <c r="E516" s="407" t="s">
        <v>4995</v>
      </c>
      <c r="F516" s="405" t="s">
        <v>4996</v>
      </c>
      <c r="G516" s="405" t="s">
        <v>4749</v>
      </c>
      <c r="H516" s="404" t="s">
        <v>1532</v>
      </c>
      <c r="I516" s="404" t="s">
        <v>4856</v>
      </c>
      <c r="J516" s="408">
        <v>13</v>
      </c>
      <c r="K516" s="415">
        <v>3845</v>
      </c>
      <c r="L516" s="404" t="s">
        <v>4827</v>
      </c>
      <c r="M516" s="404" t="s">
        <v>4719</v>
      </c>
      <c r="N516" s="406">
        <v>43569</v>
      </c>
      <c r="O516" s="406">
        <v>43568</v>
      </c>
      <c r="P516" s="405" t="s">
        <v>626</v>
      </c>
    </row>
    <row r="517" spans="1:16" ht="18" customHeight="1">
      <c r="A517" s="404" t="s">
        <v>4786</v>
      </c>
      <c r="B517" s="404" t="s">
        <v>626</v>
      </c>
      <c r="C517" s="405" t="s">
        <v>626</v>
      </c>
      <c r="D517" s="406">
        <v>43570</v>
      </c>
      <c r="E517" s="407" t="s">
        <v>4997</v>
      </c>
      <c r="F517" s="405" t="s">
        <v>4944</v>
      </c>
      <c r="G517" s="405" t="s">
        <v>4750</v>
      </c>
      <c r="H517" s="404" t="s">
        <v>1532</v>
      </c>
      <c r="I517" s="404" t="s">
        <v>4856</v>
      </c>
      <c r="J517" s="408">
        <v>17</v>
      </c>
      <c r="K517" s="415">
        <v>9393</v>
      </c>
      <c r="L517" s="404" t="s">
        <v>4998</v>
      </c>
      <c r="M517" s="404" t="s">
        <v>4719</v>
      </c>
      <c r="N517" s="406">
        <v>43581</v>
      </c>
      <c r="O517" s="406">
        <v>43573</v>
      </c>
      <c r="P517" s="405" t="s">
        <v>626</v>
      </c>
    </row>
    <row r="518" spans="1:16" ht="18" customHeight="1">
      <c r="A518" s="404" t="s">
        <v>4713</v>
      </c>
      <c r="B518" s="404" t="s">
        <v>4849</v>
      </c>
      <c r="C518" s="405" t="s">
        <v>4849</v>
      </c>
      <c r="D518" s="406">
        <v>43570</v>
      </c>
      <c r="E518" s="407" t="s">
        <v>4999</v>
      </c>
      <c r="F518" s="405" t="s">
        <v>5000</v>
      </c>
      <c r="G518" s="405" t="s">
        <v>4756</v>
      </c>
      <c r="H518" s="404" t="s">
        <v>1532</v>
      </c>
      <c r="I518" s="404" t="s">
        <v>1619</v>
      </c>
      <c r="J518" s="408">
        <v>1</v>
      </c>
      <c r="K518" s="415">
        <v>5430</v>
      </c>
      <c r="L518" s="404" t="s">
        <v>745</v>
      </c>
      <c r="M518" s="404" t="s">
        <v>4719</v>
      </c>
      <c r="N518" s="406">
        <v>43574</v>
      </c>
      <c r="O518" s="406">
        <v>43582</v>
      </c>
      <c r="P518" s="405" t="s">
        <v>626</v>
      </c>
    </row>
    <row r="519" spans="1:16" ht="18" customHeight="1">
      <c r="A519" s="404" t="s">
        <v>4786</v>
      </c>
      <c r="B519" s="404" t="s">
        <v>4849</v>
      </c>
      <c r="C519" s="405" t="s">
        <v>626</v>
      </c>
      <c r="D519" s="406">
        <v>43570</v>
      </c>
      <c r="E519" s="407" t="s">
        <v>5001</v>
      </c>
      <c r="F519" s="405" t="s">
        <v>5002</v>
      </c>
      <c r="G519" s="405" t="s">
        <v>4740</v>
      </c>
      <c r="H519" s="404" t="s">
        <v>4803</v>
      </c>
      <c r="I519" s="404" t="s">
        <v>1096</v>
      </c>
      <c r="J519" s="408">
        <v>3</v>
      </c>
      <c r="K519" s="415">
        <v>81.599999999999994</v>
      </c>
      <c r="L519" s="404" t="s">
        <v>4865</v>
      </c>
      <c r="M519" s="404" t="s">
        <v>4719</v>
      </c>
      <c r="N519" s="406">
        <v>43570</v>
      </c>
      <c r="O519" s="406">
        <v>43570</v>
      </c>
      <c r="P519" s="405" t="s">
        <v>1897</v>
      </c>
    </row>
    <row r="520" spans="1:16" ht="18" customHeight="1">
      <c r="A520" s="404" t="s">
        <v>4786</v>
      </c>
      <c r="B520" s="404" t="s">
        <v>626</v>
      </c>
      <c r="C520" s="405" t="s">
        <v>4849</v>
      </c>
      <c r="D520" s="406">
        <v>43570</v>
      </c>
      <c r="E520" s="407" t="s">
        <v>5003</v>
      </c>
      <c r="F520" s="405" t="s">
        <v>5004</v>
      </c>
      <c r="G520" s="405" t="s">
        <v>4748</v>
      </c>
      <c r="H520" s="404" t="s">
        <v>4803</v>
      </c>
      <c r="I520" s="404" t="s">
        <v>4785</v>
      </c>
      <c r="J520" s="408">
        <v>2</v>
      </c>
      <c r="K520" s="415">
        <v>1547</v>
      </c>
      <c r="L520" s="404" t="s">
        <v>4865</v>
      </c>
      <c r="M520" s="404" t="s">
        <v>4719</v>
      </c>
      <c r="N520" s="406">
        <v>43574</v>
      </c>
      <c r="O520" s="406">
        <v>43572</v>
      </c>
      <c r="P520" s="405" t="s">
        <v>4814</v>
      </c>
    </row>
    <row r="521" spans="1:16" ht="18" customHeight="1">
      <c r="A521" s="404" t="s">
        <v>4713</v>
      </c>
      <c r="B521" s="404" t="s">
        <v>4798</v>
      </c>
      <c r="C521" s="405" t="s">
        <v>4849</v>
      </c>
      <c r="D521" s="406">
        <v>43570</v>
      </c>
      <c r="E521" s="407" t="s">
        <v>5005</v>
      </c>
      <c r="F521" s="405" t="s">
        <v>5006</v>
      </c>
      <c r="G521" s="405" t="s">
        <v>4748</v>
      </c>
      <c r="H521" s="404" t="s">
        <v>1532</v>
      </c>
      <c r="I521" s="404" t="s">
        <v>5007</v>
      </c>
      <c r="J521" s="408">
        <v>2</v>
      </c>
      <c r="K521" s="415">
        <v>2110</v>
      </c>
      <c r="L521" s="404" t="s">
        <v>4845</v>
      </c>
      <c r="M521" s="404" t="s">
        <v>4719</v>
      </c>
      <c r="N521" s="406">
        <v>43574</v>
      </c>
      <c r="O521" s="406">
        <v>43572</v>
      </c>
      <c r="P521" s="405" t="s">
        <v>4849</v>
      </c>
    </row>
    <row r="522" spans="1:16" ht="18" customHeight="1">
      <c r="A522" s="404" t="s">
        <v>4713</v>
      </c>
      <c r="B522" s="404" t="s">
        <v>4787</v>
      </c>
      <c r="C522" s="405" t="s">
        <v>1875</v>
      </c>
      <c r="D522" s="406">
        <v>43570</v>
      </c>
      <c r="E522" s="407" t="s">
        <v>5008</v>
      </c>
      <c r="F522" s="405" t="s">
        <v>5009</v>
      </c>
      <c r="G522" s="405" t="s">
        <v>4722</v>
      </c>
      <c r="H522" s="404" t="s">
        <v>4806</v>
      </c>
      <c r="I522" s="404" t="s">
        <v>1895</v>
      </c>
      <c r="J522" s="408">
        <v>58</v>
      </c>
      <c r="K522" s="415">
        <v>65740</v>
      </c>
      <c r="L522" s="404" t="s">
        <v>4824</v>
      </c>
      <c r="M522" s="404" t="s">
        <v>4719</v>
      </c>
      <c r="N522" s="406">
        <v>43584</v>
      </c>
      <c r="O522" s="406">
        <v>43591</v>
      </c>
      <c r="P522" s="405" t="s">
        <v>4793</v>
      </c>
    </row>
    <row r="523" spans="1:16" ht="18" customHeight="1">
      <c r="A523" s="404" t="s">
        <v>4786</v>
      </c>
      <c r="B523" s="404" t="s">
        <v>626</v>
      </c>
      <c r="C523" s="405" t="s">
        <v>626</v>
      </c>
      <c r="D523" s="406">
        <v>43571</v>
      </c>
      <c r="E523" s="407" t="s">
        <v>5010</v>
      </c>
      <c r="F523" s="405" t="s">
        <v>5011</v>
      </c>
      <c r="G523" s="405" t="s">
        <v>4735</v>
      </c>
      <c r="H523" s="404" t="s">
        <v>1532</v>
      </c>
      <c r="I523" s="404" t="s">
        <v>1096</v>
      </c>
      <c r="J523" s="408">
        <v>6</v>
      </c>
      <c r="K523" s="415">
        <v>121.2</v>
      </c>
      <c r="L523" s="404" t="s">
        <v>1874</v>
      </c>
      <c r="M523" s="404" t="s">
        <v>4719</v>
      </c>
      <c r="N523" s="406">
        <v>43610</v>
      </c>
      <c r="O523" s="406">
        <v>43572</v>
      </c>
      <c r="P523" s="405" t="s">
        <v>4849</v>
      </c>
    </row>
    <row r="524" spans="1:16" ht="18" customHeight="1">
      <c r="A524" s="404" t="s">
        <v>4786</v>
      </c>
      <c r="B524" s="404" t="s">
        <v>4849</v>
      </c>
      <c r="C524" s="405" t="s">
        <v>4849</v>
      </c>
      <c r="D524" s="406">
        <v>43571</v>
      </c>
      <c r="E524" s="407" t="s">
        <v>5012</v>
      </c>
      <c r="F524" s="405" t="s">
        <v>5011</v>
      </c>
      <c r="G524" s="405" t="s">
        <v>4735</v>
      </c>
      <c r="H524" s="404" t="s">
        <v>4803</v>
      </c>
      <c r="I524" s="404" t="s">
        <v>4893</v>
      </c>
      <c r="J524" s="408">
        <v>2</v>
      </c>
      <c r="K524" s="415">
        <v>130</v>
      </c>
      <c r="L524" s="404" t="s">
        <v>4877</v>
      </c>
      <c r="M524" s="404" t="s">
        <v>4719</v>
      </c>
      <c r="N524" s="406">
        <v>43610</v>
      </c>
      <c r="O524" s="406">
        <v>43574</v>
      </c>
      <c r="P524" s="405" t="s">
        <v>4849</v>
      </c>
    </row>
    <row r="525" spans="1:16" ht="18" customHeight="1">
      <c r="A525" s="404" t="s">
        <v>4713</v>
      </c>
      <c r="B525" s="404" t="s">
        <v>626</v>
      </c>
      <c r="C525" s="405" t="s">
        <v>626</v>
      </c>
      <c r="D525" s="406">
        <v>43571</v>
      </c>
      <c r="E525" s="407" t="s">
        <v>5013</v>
      </c>
      <c r="F525" s="405" t="s">
        <v>5014</v>
      </c>
      <c r="G525" s="405" t="s">
        <v>4757</v>
      </c>
      <c r="H525" s="404" t="s">
        <v>1532</v>
      </c>
      <c r="I525" s="404" t="s">
        <v>4956</v>
      </c>
      <c r="J525" s="408">
        <v>18</v>
      </c>
      <c r="K525" s="415">
        <v>4194</v>
      </c>
      <c r="L525" s="404" t="s">
        <v>748</v>
      </c>
      <c r="M525" s="404" t="s">
        <v>4719</v>
      </c>
      <c r="N525" s="406">
        <v>43584</v>
      </c>
      <c r="O525" s="406">
        <v>43575</v>
      </c>
      <c r="P525" s="405" t="s">
        <v>4849</v>
      </c>
    </row>
    <row r="526" spans="1:16" ht="18" customHeight="1">
      <c r="A526" s="404" t="s">
        <v>4786</v>
      </c>
      <c r="B526" s="404" t="s">
        <v>390</v>
      </c>
      <c r="C526" s="405" t="s">
        <v>626</v>
      </c>
      <c r="D526" s="406">
        <v>43571</v>
      </c>
      <c r="E526" s="407" t="s">
        <v>5015</v>
      </c>
      <c r="F526" s="405" t="s">
        <v>5014</v>
      </c>
      <c r="G526" s="405" t="s">
        <v>4757</v>
      </c>
      <c r="H526" s="404" t="s">
        <v>4803</v>
      </c>
      <c r="I526" s="404" t="s">
        <v>684</v>
      </c>
      <c r="J526" s="408">
        <v>5</v>
      </c>
      <c r="K526" s="415">
        <v>720</v>
      </c>
      <c r="L526" s="404" t="s">
        <v>748</v>
      </c>
      <c r="M526" s="404" t="s">
        <v>4719</v>
      </c>
      <c r="N526" s="406">
        <v>43584</v>
      </c>
      <c r="O526" s="406">
        <v>43575</v>
      </c>
      <c r="P526" s="405" t="s">
        <v>626</v>
      </c>
    </row>
    <row r="527" spans="1:16" ht="18" customHeight="1">
      <c r="A527" s="404" t="s">
        <v>4713</v>
      </c>
      <c r="B527" s="404" t="s">
        <v>626</v>
      </c>
      <c r="C527" s="405" t="s">
        <v>626</v>
      </c>
      <c r="D527" s="406">
        <v>43571</v>
      </c>
      <c r="E527" s="407" t="s">
        <v>5016</v>
      </c>
      <c r="F527" s="405" t="s">
        <v>5017</v>
      </c>
      <c r="G527" s="405" t="s">
        <v>4755</v>
      </c>
      <c r="H527" s="404" t="s">
        <v>1532</v>
      </c>
      <c r="I527" s="404" t="s">
        <v>1057</v>
      </c>
      <c r="J527" s="408">
        <v>4</v>
      </c>
      <c r="K527" s="415">
        <v>2280</v>
      </c>
      <c r="L527" s="404" t="s">
        <v>4845</v>
      </c>
      <c r="M527" s="404" t="s">
        <v>4719</v>
      </c>
      <c r="N527" s="406">
        <v>43565</v>
      </c>
      <c r="O527" s="406">
        <v>43572</v>
      </c>
      <c r="P527" s="405" t="s">
        <v>1836</v>
      </c>
    </row>
    <row r="528" spans="1:16" ht="18" customHeight="1">
      <c r="A528" s="404" t="s">
        <v>4786</v>
      </c>
      <c r="B528" s="404" t="s">
        <v>626</v>
      </c>
      <c r="C528" s="405" t="s">
        <v>4849</v>
      </c>
      <c r="D528" s="406">
        <v>43571</v>
      </c>
      <c r="E528" s="407" t="s">
        <v>5018</v>
      </c>
      <c r="F528" s="405" t="s">
        <v>5019</v>
      </c>
      <c r="G528" s="405" t="s">
        <v>4749</v>
      </c>
      <c r="H528" s="404" t="s">
        <v>1532</v>
      </c>
      <c r="I528" s="404" t="s">
        <v>1096</v>
      </c>
      <c r="J528" s="408">
        <v>130</v>
      </c>
      <c r="K528" s="415">
        <v>5739</v>
      </c>
      <c r="L528" s="404" t="s">
        <v>1874</v>
      </c>
      <c r="M528" s="404" t="s">
        <v>4719</v>
      </c>
      <c r="N528" s="406">
        <v>43580</v>
      </c>
      <c r="O528" s="406">
        <v>43573</v>
      </c>
      <c r="P528" s="405" t="s">
        <v>4849</v>
      </c>
    </row>
    <row r="529" spans="1:16" ht="18" customHeight="1">
      <c r="A529" s="404" t="s">
        <v>4713</v>
      </c>
      <c r="B529" s="404" t="s">
        <v>626</v>
      </c>
      <c r="C529" s="405" t="s">
        <v>4849</v>
      </c>
      <c r="D529" s="406">
        <v>43572</v>
      </c>
      <c r="E529" s="407" t="s">
        <v>5020</v>
      </c>
      <c r="F529" s="405" t="s">
        <v>5021</v>
      </c>
      <c r="G529" s="405" t="s">
        <v>4758</v>
      </c>
      <c r="H529" s="404" t="s">
        <v>1532</v>
      </c>
      <c r="I529" s="404" t="s">
        <v>5022</v>
      </c>
      <c r="J529" s="408">
        <v>1</v>
      </c>
      <c r="K529" s="415">
        <v>780</v>
      </c>
      <c r="L529" s="404" t="s">
        <v>5023</v>
      </c>
      <c r="M529" s="404" t="s">
        <v>4719</v>
      </c>
      <c r="N529" s="406">
        <v>43591</v>
      </c>
      <c r="O529" s="406">
        <v>43576</v>
      </c>
      <c r="P529" s="405" t="s">
        <v>4849</v>
      </c>
    </row>
    <row r="530" spans="1:16" ht="18" customHeight="1">
      <c r="A530" s="404" t="s">
        <v>4786</v>
      </c>
      <c r="B530" s="404" t="s">
        <v>390</v>
      </c>
      <c r="C530" s="405" t="s">
        <v>4849</v>
      </c>
      <c r="D530" s="406">
        <v>43572</v>
      </c>
      <c r="E530" s="407" t="s">
        <v>5024</v>
      </c>
      <c r="F530" s="405" t="s">
        <v>5021</v>
      </c>
      <c r="G530" s="405" t="s">
        <v>4758</v>
      </c>
      <c r="H530" s="404" t="s">
        <v>1532</v>
      </c>
      <c r="I530" s="404" t="s">
        <v>684</v>
      </c>
      <c r="J530" s="408">
        <v>2</v>
      </c>
      <c r="K530" s="415">
        <v>1328</v>
      </c>
      <c r="L530" s="404" t="s">
        <v>957</v>
      </c>
      <c r="M530" s="404" t="s">
        <v>4719</v>
      </c>
      <c r="N530" s="406">
        <v>43591</v>
      </c>
      <c r="O530" s="406">
        <v>43574</v>
      </c>
      <c r="P530" s="405" t="s">
        <v>4849</v>
      </c>
    </row>
    <row r="531" spans="1:16" ht="18" customHeight="1">
      <c r="A531" s="404" t="s">
        <v>4713</v>
      </c>
      <c r="B531" s="404" t="s">
        <v>626</v>
      </c>
      <c r="C531" s="405" t="s">
        <v>626</v>
      </c>
      <c r="D531" s="406">
        <v>43572</v>
      </c>
      <c r="E531" s="407" t="s">
        <v>5025</v>
      </c>
      <c r="F531" s="405" t="s">
        <v>5021</v>
      </c>
      <c r="G531" s="405" t="s">
        <v>4758</v>
      </c>
      <c r="H531" s="404" t="s">
        <v>1532</v>
      </c>
      <c r="I531" s="404" t="s">
        <v>1057</v>
      </c>
      <c r="J531" s="408">
        <v>1</v>
      </c>
      <c r="K531" s="415">
        <v>920</v>
      </c>
      <c r="L531" s="404" t="s">
        <v>1874</v>
      </c>
      <c r="M531" s="404" t="s">
        <v>4719</v>
      </c>
      <c r="N531" s="406">
        <v>43591</v>
      </c>
      <c r="O531" s="406">
        <v>43574</v>
      </c>
      <c r="P531" s="405" t="s">
        <v>626</v>
      </c>
    </row>
    <row r="532" spans="1:16" ht="18" customHeight="1">
      <c r="A532" s="404" t="s">
        <v>4786</v>
      </c>
      <c r="B532" s="404" t="s">
        <v>626</v>
      </c>
      <c r="C532" s="405" t="s">
        <v>626</v>
      </c>
      <c r="D532" s="406">
        <v>43572</v>
      </c>
      <c r="E532" s="407" t="s">
        <v>5026</v>
      </c>
      <c r="F532" s="405" t="s">
        <v>5021</v>
      </c>
      <c r="G532" s="405" t="s">
        <v>4758</v>
      </c>
      <c r="H532" s="404" t="s">
        <v>1532</v>
      </c>
      <c r="I532" s="404" t="s">
        <v>5027</v>
      </c>
      <c r="J532" s="408">
        <v>1</v>
      </c>
      <c r="K532" s="415">
        <v>339</v>
      </c>
      <c r="L532" s="404" t="s">
        <v>748</v>
      </c>
      <c r="M532" s="404" t="s">
        <v>4719</v>
      </c>
      <c r="N532" s="406">
        <v>43591</v>
      </c>
      <c r="O532" s="406">
        <v>43575</v>
      </c>
      <c r="P532" s="405" t="s">
        <v>626</v>
      </c>
    </row>
    <row r="533" spans="1:16" ht="18" customHeight="1">
      <c r="A533" s="404" t="s">
        <v>4713</v>
      </c>
      <c r="B533" s="404" t="s">
        <v>390</v>
      </c>
      <c r="C533" s="405" t="s">
        <v>5028</v>
      </c>
      <c r="D533" s="406">
        <v>43572</v>
      </c>
      <c r="E533" s="407" t="s">
        <v>5029</v>
      </c>
      <c r="F533" s="405" t="s">
        <v>5030</v>
      </c>
      <c r="G533" s="405"/>
      <c r="H533" s="404" t="s">
        <v>628</v>
      </c>
      <c r="I533" s="404" t="s">
        <v>5031</v>
      </c>
      <c r="J533" s="408">
        <v>21</v>
      </c>
      <c r="K533" s="415">
        <v>2758</v>
      </c>
      <c r="L533" s="404" t="s">
        <v>5032</v>
      </c>
      <c r="M533" s="404" t="s">
        <v>4719</v>
      </c>
      <c r="N533" s="406">
        <v>43572</v>
      </c>
      <c r="O533" s="406">
        <v>43572</v>
      </c>
      <c r="P533" s="405" t="s">
        <v>1836</v>
      </c>
    </row>
    <row r="534" spans="1:16" ht="18" customHeight="1">
      <c r="A534" s="404" t="s">
        <v>4713</v>
      </c>
      <c r="B534" s="404" t="s">
        <v>4787</v>
      </c>
      <c r="C534" s="405" t="s">
        <v>1875</v>
      </c>
      <c r="D534" s="406">
        <v>43572</v>
      </c>
      <c r="E534" s="407" t="s">
        <v>5033</v>
      </c>
      <c r="F534" s="405" t="s">
        <v>5034</v>
      </c>
      <c r="G534" s="405" t="s">
        <v>4722</v>
      </c>
      <c r="H534" s="404" t="s">
        <v>4806</v>
      </c>
      <c r="I534" s="404" t="s">
        <v>1895</v>
      </c>
      <c r="J534" s="408">
        <v>6</v>
      </c>
      <c r="K534" s="415">
        <v>3693</v>
      </c>
      <c r="L534" s="404" t="s">
        <v>1041</v>
      </c>
      <c r="M534" s="404" t="s">
        <v>4719</v>
      </c>
      <c r="N534" s="406">
        <v>43584</v>
      </c>
      <c r="O534" s="406">
        <v>43580</v>
      </c>
      <c r="P534" s="405" t="s">
        <v>4793</v>
      </c>
    </row>
    <row r="535" spans="1:16" ht="18" customHeight="1">
      <c r="A535" s="404" t="s">
        <v>4713</v>
      </c>
      <c r="B535" s="404" t="s">
        <v>390</v>
      </c>
      <c r="C535" s="405" t="s">
        <v>1115</v>
      </c>
      <c r="D535" s="406">
        <v>43572</v>
      </c>
      <c r="E535" s="407" t="s">
        <v>5035</v>
      </c>
      <c r="F535" s="405" t="s">
        <v>5036</v>
      </c>
      <c r="G535" s="405"/>
      <c r="H535" s="404" t="s">
        <v>4941</v>
      </c>
      <c r="I535" s="404" t="s">
        <v>661</v>
      </c>
      <c r="J535" s="408">
        <v>21</v>
      </c>
      <c r="K535" s="415">
        <v>4107</v>
      </c>
      <c r="L535" s="404" t="s">
        <v>1349</v>
      </c>
      <c r="M535" s="404" t="s">
        <v>4719</v>
      </c>
      <c r="N535" s="406">
        <v>43577</v>
      </c>
      <c r="O535" s="406">
        <v>43572</v>
      </c>
      <c r="P535" s="405" t="s">
        <v>4793</v>
      </c>
    </row>
    <row r="536" spans="1:16" ht="18" customHeight="1">
      <c r="A536" s="404" t="s">
        <v>4713</v>
      </c>
      <c r="B536" s="404" t="s">
        <v>4787</v>
      </c>
      <c r="C536" s="405" t="s">
        <v>4787</v>
      </c>
      <c r="D536" s="406">
        <v>43572</v>
      </c>
      <c r="E536" s="407" t="s">
        <v>5037</v>
      </c>
      <c r="F536" s="405" t="s">
        <v>5038</v>
      </c>
      <c r="G536" s="405" t="s">
        <v>4727</v>
      </c>
      <c r="H536" s="404" t="s">
        <v>628</v>
      </c>
      <c r="I536" s="404" t="s">
        <v>5039</v>
      </c>
      <c r="J536" s="408">
        <v>200</v>
      </c>
      <c r="K536" s="415">
        <v>10000</v>
      </c>
      <c r="L536" s="404" t="s">
        <v>5040</v>
      </c>
      <c r="M536" s="404"/>
      <c r="N536" s="406">
        <v>43615</v>
      </c>
      <c r="O536" s="406">
        <v>43615</v>
      </c>
      <c r="P536" s="405" t="s">
        <v>1836</v>
      </c>
    </row>
    <row r="537" spans="1:16" ht="18" customHeight="1">
      <c r="A537" s="404" t="s">
        <v>4713</v>
      </c>
      <c r="B537" s="404" t="s">
        <v>626</v>
      </c>
      <c r="C537" s="405" t="s">
        <v>626</v>
      </c>
      <c r="D537" s="406">
        <v>43572</v>
      </c>
      <c r="E537" s="407" t="s">
        <v>5041</v>
      </c>
      <c r="F537" s="405" t="s">
        <v>5042</v>
      </c>
      <c r="G537" s="405" t="s">
        <v>4759</v>
      </c>
      <c r="H537" s="404" t="s">
        <v>1532</v>
      </c>
      <c r="I537" s="404" t="s">
        <v>537</v>
      </c>
      <c r="J537" s="408">
        <v>1</v>
      </c>
      <c r="K537" s="415">
        <f>5500+752</f>
        <v>6252</v>
      </c>
      <c r="L537" s="404" t="s">
        <v>5043</v>
      </c>
      <c r="M537" s="404" t="s">
        <v>4719</v>
      </c>
      <c r="N537" s="406">
        <v>43574</v>
      </c>
      <c r="O537" s="406">
        <v>43573</v>
      </c>
      <c r="P537" s="405" t="s">
        <v>1897</v>
      </c>
    </row>
    <row r="538" spans="1:16" ht="18" customHeight="1">
      <c r="A538" s="404" t="s">
        <v>4713</v>
      </c>
      <c r="B538" s="404" t="s">
        <v>4849</v>
      </c>
      <c r="C538" s="405" t="s">
        <v>626</v>
      </c>
      <c r="D538" s="406">
        <v>43572</v>
      </c>
      <c r="E538" s="407" t="s">
        <v>5044</v>
      </c>
      <c r="F538" s="405" t="s">
        <v>5045</v>
      </c>
      <c r="G538" s="405" t="s">
        <v>4740</v>
      </c>
      <c r="H538" s="404" t="s">
        <v>4803</v>
      </c>
      <c r="I538" s="404" t="s">
        <v>1096</v>
      </c>
      <c r="J538" s="408">
        <v>2</v>
      </c>
      <c r="K538" s="415">
        <v>194.1</v>
      </c>
      <c r="L538" s="404" t="s">
        <v>5046</v>
      </c>
      <c r="M538" s="404" t="s">
        <v>4719</v>
      </c>
      <c r="N538" s="406">
        <v>43574</v>
      </c>
      <c r="O538" s="406">
        <v>43573</v>
      </c>
      <c r="P538" s="405" t="s">
        <v>626</v>
      </c>
    </row>
    <row r="539" spans="1:16" ht="18" customHeight="1">
      <c r="A539" s="404" t="s">
        <v>4786</v>
      </c>
      <c r="B539" s="404" t="s">
        <v>626</v>
      </c>
      <c r="C539" s="405" t="s">
        <v>4849</v>
      </c>
      <c r="D539" s="406">
        <v>43573</v>
      </c>
      <c r="E539" s="407" t="s">
        <v>5047</v>
      </c>
      <c r="F539" s="405" t="s">
        <v>5048</v>
      </c>
      <c r="G539" s="405" t="s">
        <v>4760</v>
      </c>
      <c r="H539" s="404" t="s">
        <v>1532</v>
      </c>
      <c r="I539" s="404" t="s">
        <v>1096</v>
      </c>
      <c r="J539" s="408">
        <v>6</v>
      </c>
      <c r="K539" s="415">
        <v>230.8</v>
      </c>
      <c r="L539" s="404" t="s">
        <v>4903</v>
      </c>
      <c r="M539" s="404" t="s">
        <v>4719</v>
      </c>
      <c r="N539" s="406">
        <v>43595</v>
      </c>
      <c r="O539" s="406">
        <v>43575</v>
      </c>
      <c r="P539" s="405" t="s">
        <v>626</v>
      </c>
    </row>
    <row r="540" spans="1:16" ht="18" customHeight="1">
      <c r="A540" s="404" t="s">
        <v>4786</v>
      </c>
      <c r="B540" s="404" t="s">
        <v>626</v>
      </c>
      <c r="C540" s="405" t="s">
        <v>626</v>
      </c>
      <c r="D540" s="406">
        <v>43573</v>
      </c>
      <c r="E540" s="407" t="s">
        <v>5049</v>
      </c>
      <c r="F540" s="405" t="s">
        <v>5048</v>
      </c>
      <c r="G540" s="405" t="s">
        <v>4760</v>
      </c>
      <c r="H540" s="404" t="s">
        <v>1532</v>
      </c>
      <c r="I540" s="404" t="s">
        <v>5050</v>
      </c>
      <c r="J540" s="408">
        <v>1</v>
      </c>
      <c r="K540" s="415">
        <v>310</v>
      </c>
      <c r="L540" s="404" t="s">
        <v>5051</v>
      </c>
      <c r="M540" s="404" t="s">
        <v>4719</v>
      </c>
      <c r="N540" s="406">
        <v>43595</v>
      </c>
      <c r="O540" s="406">
        <v>43577</v>
      </c>
      <c r="P540" s="405" t="s">
        <v>626</v>
      </c>
    </row>
    <row r="541" spans="1:16" ht="18" customHeight="1">
      <c r="A541" s="404" t="s">
        <v>4713</v>
      </c>
      <c r="B541" s="404" t="s">
        <v>4849</v>
      </c>
      <c r="C541" s="405" t="s">
        <v>626</v>
      </c>
      <c r="D541" s="406">
        <v>43573</v>
      </c>
      <c r="E541" s="407" t="s">
        <v>5052</v>
      </c>
      <c r="F541" s="405" t="s">
        <v>5048</v>
      </c>
      <c r="G541" s="405" t="s">
        <v>4760</v>
      </c>
      <c r="H541" s="404" t="s">
        <v>1532</v>
      </c>
      <c r="I541" s="404" t="s">
        <v>4717</v>
      </c>
      <c r="J541" s="408">
        <v>2</v>
      </c>
      <c r="K541" s="415">
        <v>1112</v>
      </c>
      <c r="L541" s="404" t="s">
        <v>4865</v>
      </c>
      <c r="M541" s="404" t="s">
        <v>3446</v>
      </c>
      <c r="N541" s="406">
        <v>43595</v>
      </c>
      <c r="O541" s="406">
        <v>43575</v>
      </c>
      <c r="P541" s="405" t="s">
        <v>626</v>
      </c>
    </row>
    <row r="542" spans="1:16" ht="18" customHeight="1">
      <c r="A542" s="404" t="s">
        <v>4713</v>
      </c>
      <c r="B542" s="404" t="s">
        <v>4849</v>
      </c>
      <c r="C542" s="405" t="s">
        <v>626</v>
      </c>
      <c r="D542" s="406">
        <v>43573</v>
      </c>
      <c r="E542" s="407" t="s">
        <v>5053</v>
      </c>
      <c r="F542" s="405" t="s">
        <v>5054</v>
      </c>
      <c r="G542" s="405" t="s">
        <v>4761</v>
      </c>
      <c r="H542" s="404" t="s">
        <v>1532</v>
      </c>
      <c r="I542" s="404" t="s">
        <v>5055</v>
      </c>
      <c r="J542" s="408">
        <v>1</v>
      </c>
      <c r="K542" s="415">
        <v>547</v>
      </c>
      <c r="L542" s="404" t="s">
        <v>5043</v>
      </c>
      <c r="M542" s="404" t="s">
        <v>4719</v>
      </c>
      <c r="N542" s="406">
        <v>43578</v>
      </c>
      <c r="O542" s="406">
        <v>43574</v>
      </c>
      <c r="P542" s="405" t="s">
        <v>4849</v>
      </c>
    </row>
    <row r="543" spans="1:16" ht="18" customHeight="1">
      <c r="A543" s="404" t="s">
        <v>4713</v>
      </c>
      <c r="B543" s="404" t="s">
        <v>390</v>
      </c>
      <c r="C543" s="405" t="s">
        <v>1875</v>
      </c>
      <c r="D543" s="406">
        <v>43573</v>
      </c>
      <c r="E543" s="407" t="s">
        <v>5056</v>
      </c>
      <c r="F543" s="405" t="s">
        <v>5057</v>
      </c>
      <c r="G543" s="405"/>
      <c r="H543" s="404" t="s">
        <v>4803</v>
      </c>
      <c r="I543" s="404" t="s">
        <v>5058</v>
      </c>
      <c r="J543" s="408">
        <v>7</v>
      </c>
      <c r="K543" s="415">
        <v>0</v>
      </c>
      <c r="L543" s="404" t="s">
        <v>5059</v>
      </c>
      <c r="M543" s="404"/>
      <c r="N543" s="406" t="s">
        <v>4729</v>
      </c>
      <c r="O543" s="406" t="s">
        <v>4729</v>
      </c>
      <c r="P543" s="405" t="s">
        <v>1836</v>
      </c>
    </row>
    <row r="544" spans="1:16" ht="18" customHeight="1">
      <c r="A544" s="404" t="s">
        <v>4713</v>
      </c>
      <c r="B544" s="404" t="s">
        <v>390</v>
      </c>
      <c r="C544" s="405" t="s">
        <v>1875</v>
      </c>
      <c r="D544" s="406">
        <v>43573</v>
      </c>
      <c r="E544" s="407" t="s">
        <v>5060</v>
      </c>
      <c r="F544" s="405" t="s">
        <v>5061</v>
      </c>
      <c r="G544" s="405"/>
      <c r="H544" s="404" t="s">
        <v>1571</v>
      </c>
      <c r="I544" s="404" t="s">
        <v>598</v>
      </c>
      <c r="J544" s="408">
        <v>9</v>
      </c>
      <c r="K544" s="415">
        <v>3318</v>
      </c>
      <c r="L544" s="404" t="s">
        <v>4790</v>
      </c>
      <c r="M544" s="404" t="s">
        <v>3446</v>
      </c>
      <c r="N544" s="406">
        <v>43585</v>
      </c>
      <c r="O544" s="406">
        <v>43578</v>
      </c>
      <c r="P544" s="405" t="s">
        <v>1836</v>
      </c>
    </row>
    <row r="545" spans="1:16" ht="18" customHeight="1">
      <c r="A545" s="404" t="s">
        <v>4713</v>
      </c>
      <c r="B545" s="404" t="s">
        <v>390</v>
      </c>
      <c r="C545" s="405" t="s">
        <v>4787</v>
      </c>
      <c r="D545" s="406">
        <v>43573</v>
      </c>
      <c r="E545" s="407" t="s">
        <v>5062</v>
      </c>
      <c r="F545" s="405" t="s">
        <v>5061</v>
      </c>
      <c r="G545" s="405"/>
      <c r="H545" s="404" t="s">
        <v>391</v>
      </c>
      <c r="I545" s="404" t="s">
        <v>5063</v>
      </c>
      <c r="J545" s="408">
        <v>9</v>
      </c>
      <c r="K545" s="415">
        <v>13598</v>
      </c>
      <c r="L545" s="404" t="s">
        <v>1041</v>
      </c>
      <c r="M545" s="404" t="s">
        <v>3446</v>
      </c>
      <c r="N545" s="406">
        <v>43585</v>
      </c>
      <c r="O545" s="406">
        <v>43580</v>
      </c>
      <c r="P545" s="405" t="s">
        <v>1836</v>
      </c>
    </row>
    <row r="546" spans="1:16" ht="18" customHeight="1">
      <c r="A546" s="404" t="s">
        <v>4713</v>
      </c>
      <c r="B546" s="404" t="s">
        <v>4849</v>
      </c>
      <c r="C546" s="405" t="s">
        <v>4849</v>
      </c>
      <c r="D546" s="406">
        <v>43573</v>
      </c>
      <c r="E546" s="407" t="s">
        <v>5064</v>
      </c>
      <c r="F546" s="405" t="s">
        <v>5065</v>
      </c>
      <c r="G546" s="405" t="s">
        <v>4753</v>
      </c>
      <c r="H546" s="404" t="s">
        <v>1532</v>
      </c>
      <c r="I546" s="404" t="s">
        <v>1096</v>
      </c>
      <c r="J546" s="408">
        <v>2</v>
      </c>
      <c r="K546" s="415">
        <v>181</v>
      </c>
      <c r="L546" s="404" t="s">
        <v>748</v>
      </c>
      <c r="M546" s="404" t="s">
        <v>3446</v>
      </c>
      <c r="N546" s="406">
        <v>43581</v>
      </c>
      <c r="O546" s="406">
        <v>43573</v>
      </c>
      <c r="P546" s="405" t="s">
        <v>626</v>
      </c>
    </row>
    <row r="547" spans="1:16" ht="18" customHeight="1">
      <c r="A547" s="404" t="s">
        <v>4713</v>
      </c>
      <c r="B547" s="404" t="s">
        <v>1875</v>
      </c>
      <c r="C547" s="405" t="s">
        <v>4787</v>
      </c>
      <c r="D547" s="406">
        <v>43573</v>
      </c>
      <c r="E547" s="407" t="s">
        <v>5066</v>
      </c>
      <c r="F547" s="405" t="s">
        <v>5067</v>
      </c>
      <c r="G547" s="405" t="s">
        <v>4722</v>
      </c>
      <c r="H547" s="404" t="s">
        <v>391</v>
      </c>
      <c r="I547" s="404" t="s">
        <v>4807</v>
      </c>
      <c r="J547" s="408">
        <v>3</v>
      </c>
      <c r="K547" s="415">
        <v>1269</v>
      </c>
      <c r="L547" s="404" t="s">
        <v>1041</v>
      </c>
      <c r="M547" s="404" t="s">
        <v>4719</v>
      </c>
      <c r="N547" s="406">
        <v>43584</v>
      </c>
      <c r="O547" s="406">
        <v>43580</v>
      </c>
      <c r="P547" s="405" t="s">
        <v>4793</v>
      </c>
    </row>
    <row r="548" spans="1:16" ht="18" customHeight="1">
      <c r="A548" s="404" t="s">
        <v>4713</v>
      </c>
      <c r="B548" s="404" t="s">
        <v>626</v>
      </c>
      <c r="C548" s="405" t="s">
        <v>626</v>
      </c>
      <c r="D548" s="406">
        <v>43573</v>
      </c>
      <c r="E548" s="407" t="s">
        <v>5068</v>
      </c>
      <c r="F548" s="405" t="s">
        <v>5069</v>
      </c>
      <c r="G548" s="405" t="s">
        <v>4747</v>
      </c>
      <c r="H548" s="404" t="s">
        <v>1571</v>
      </c>
      <c r="I548" s="404" t="s">
        <v>4789</v>
      </c>
      <c r="J548" s="408">
        <v>44</v>
      </c>
      <c r="K548" s="415">
        <v>5658</v>
      </c>
      <c r="L548" s="404" t="s">
        <v>4790</v>
      </c>
      <c r="M548" s="404" t="s">
        <v>3446</v>
      </c>
      <c r="N548" s="406">
        <v>43585</v>
      </c>
      <c r="O548" s="406">
        <v>43580</v>
      </c>
      <c r="P548" s="405" t="s">
        <v>1836</v>
      </c>
    </row>
    <row r="549" spans="1:16" ht="18" customHeight="1">
      <c r="A549" s="404" t="s">
        <v>4713</v>
      </c>
      <c r="B549" s="404" t="s">
        <v>626</v>
      </c>
      <c r="C549" s="405" t="s">
        <v>4849</v>
      </c>
      <c r="D549" s="406">
        <v>43573</v>
      </c>
      <c r="E549" s="407" t="s">
        <v>5070</v>
      </c>
      <c r="F549" s="405" t="s">
        <v>5071</v>
      </c>
      <c r="G549" s="405" t="s">
        <v>4747</v>
      </c>
      <c r="H549" s="404" t="s">
        <v>1532</v>
      </c>
      <c r="I549" s="404" t="s">
        <v>4856</v>
      </c>
      <c r="J549" s="408">
        <v>2</v>
      </c>
      <c r="K549" s="415">
        <v>1068</v>
      </c>
      <c r="L549" s="404" t="s">
        <v>4865</v>
      </c>
      <c r="M549" s="404" t="s">
        <v>3446</v>
      </c>
      <c r="N549" s="406">
        <v>43585</v>
      </c>
      <c r="O549" s="406">
        <v>43575</v>
      </c>
      <c r="P549" s="405" t="s">
        <v>1836</v>
      </c>
    </row>
    <row r="550" spans="1:16" ht="18" customHeight="1">
      <c r="A550" s="404" t="s">
        <v>4713</v>
      </c>
      <c r="B550" s="404" t="s">
        <v>626</v>
      </c>
      <c r="C550" s="405" t="s">
        <v>626</v>
      </c>
      <c r="D550" s="406">
        <v>43573</v>
      </c>
      <c r="E550" s="407" t="s">
        <v>5072</v>
      </c>
      <c r="F550" s="405" t="s">
        <v>5073</v>
      </c>
      <c r="G550" s="405" t="s">
        <v>4740</v>
      </c>
      <c r="H550" s="404" t="s">
        <v>1532</v>
      </c>
      <c r="I550" s="404" t="s">
        <v>1096</v>
      </c>
      <c r="J550" s="408">
        <v>21</v>
      </c>
      <c r="K550" s="415">
        <v>1721.7</v>
      </c>
      <c r="L550" s="404" t="s">
        <v>1874</v>
      </c>
      <c r="M550" s="404" t="s">
        <v>3446</v>
      </c>
      <c r="N550" s="406">
        <v>43585</v>
      </c>
      <c r="O550" s="406">
        <v>43574</v>
      </c>
      <c r="P550" s="405" t="s">
        <v>626</v>
      </c>
    </row>
    <row r="551" spans="1:16" ht="18" customHeight="1">
      <c r="A551" s="404" t="s">
        <v>4713</v>
      </c>
      <c r="B551" s="404" t="s">
        <v>626</v>
      </c>
      <c r="C551" s="405" t="s">
        <v>626</v>
      </c>
      <c r="D551" s="406">
        <v>43573</v>
      </c>
      <c r="E551" s="407" t="s">
        <v>5074</v>
      </c>
      <c r="F551" s="405" t="s">
        <v>5075</v>
      </c>
      <c r="G551" s="405" t="s">
        <v>4756</v>
      </c>
      <c r="H551" s="404" t="s">
        <v>1532</v>
      </c>
      <c r="I551" s="404" t="s">
        <v>5076</v>
      </c>
      <c r="J551" s="408">
        <v>2</v>
      </c>
      <c r="K551" s="415">
        <v>120</v>
      </c>
      <c r="L551" s="404" t="s">
        <v>1874</v>
      </c>
      <c r="M551" s="404" t="s">
        <v>3446</v>
      </c>
      <c r="N551" s="406">
        <v>43581</v>
      </c>
      <c r="O551" s="406">
        <v>43581</v>
      </c>
      <c r="P551" s="405" t="s">
        <v>626</v>
      </c>
    </row>
    <row r="552" spans="1:16" ht="18" customHeight="1">
      <c r="A552" s="404" t="s">
        <v>4713</v>
      </c>
      <c r="B552" s="404" t="s">
        <v>626</v>
      </c>
      <c r="C552" s="405" t="s">
        <v>626</v>
      </c>
      <c r="D552" s="406">
        <v>43574</v>
      </c>
      <c r="E552" s="407" t="s">
        <v>5077</v>
      </c>
      <c r="F552" s="405" t="s">
        <v>5078</v>
      </c>
      <c r="G552" s="405" t="s">
        <v>4762</v>
      </c>
      <c r="H552" s="404" t="s">
        <v>1532</v>
      </c>
      <c r="I552" s="404" t="s">
        <v>4856</v>
      </c>
      <c r="J552" s="408">
        <v>8</v>
      </c>
      <c r="K552" s="415">
        <v>2307</v>
      </c>
      <c r="L552" s="404" t="s">
        <v>1874</v>
      </c>
      <c r="M552" s="404" t="s">
        <v>3446</v>
      </c>
      <c r="N552" s="406">
        <v>43579</v>
      </c>
      <c r="O552" s="406">
        <v>43575</v>
      </c>
      <c r="P552" s="405" t="s">
        <v>4849</v>
      </c>
    </row>
    <row r="553" spans="1:16" ht="18" customHeight="1">
      <c r="A553" s="404" t="s">
        <v>4713</v>
      </c>
      <c r="B553" s="404" t="s">
        <v>626</v>
      </c>
      <c r="C553" s="405" t="s">
        <v>626</v>
      </c>
      <c r="D553" s="406">
        <v>43574</v>
      </c>
      <c r="E553" s="407" t="s">
        <v>5079</v>
      </c>
      <c r="F553" s="405" t="s">
        <v>5080</v>
      </c>
      <c r="G553" s="405" t="s">
        <v>4754</v>
      </c>
      <c r="H553" s="404" t="s">
        <v>4803</v>
      </c>
      <c r="I553" s="404" t="s">
        <v>537</v>
      </c>
      <c r="J553" s="408">
        <v>1</v>
      </c>
      <c r="K553" s="415">
        <v>3900</v>
      </c>
      <c r="L553" s="404" t="s">
        <v>5043</v>
      </c>
      <c r="M553" s="404" t="s">
        <v>3446</v>
      </c>
      <c r="N553" s="406">
        <v>43585</v>
      </c>
      <c r="O553" s="406">
        <v>43579</v>
      </c>
      <c r="P553" s="405" t="s">
        <v>626</v>
      </c>
    </row>
    <row r="554" spans="1:16" ht="18" customHeight="1">
      <c r="A554" s="404" t="s">
        <v>4786</v>
      </c>
      <c r="B554" s="404" t="s">
        <v>390</v>
      </c>
      <c r="C554" s="405" t="s">
        <v>1837</v>
      </c>
      <c r="D554" s="406">
        <v>43574</v>
      </c>
      <c r="E554" s="407" t="s">
        <v>5081</v>
      </c>
      <c r="F554" s="405" t="s">
        <v>5082</v>
      </c>
      <c r="G554" s="405"/>
      <c r="H554" s="404" t="s">
        <v>1532</v>
      </c>
      <c r="I554" s="404" t="s">
        <v>1057</v>
      </c>
      <c r="J554" s="408">
        <v>18</v>
      </c>
      <c r="K554" s="415">
        <v>3546</v>
      </c>
      <c r="L554" s="404" t="s">
        <v>5083</v>
      </c>
      <c r="M554" s="404" t="s">
        <v>3446</v>
      </c>
      <c r="N554" s="406">
        <v>43585</v>
      </c>
      <c r="O554" s="406">
        <v>43577</v>
      </c>
      <c r="P554" s="405" t="s">
        <v>1836</v>
      </c>
    </row>
    <row r="555" spans="1:16" ht="18" customHeight="1">
      <c r="A555" s="404" t="s">
        <v>4786</v>
      </c>
      <c r="B555" s="404" t="s">
        <v>390</v>
      </c>
      <c r="C555" s="405" t="s">
        <v>1837</v>
      </c>
      <c r="D555" s="406">
        <v>43574</v>
      </c>
      <c r="E555" s="407" t="s">
        <v>5084</v>
      </c>
      <c r="F555" s="405" t="s">
        <v>5085</v>
      </c>
      <c r="G555" s="405"/>
      <c r="H555" s="404" t="s">
        <v>1532</v>
      </c>
      <c r="I555" s="404" t="s">
        <v>542</v>
      </c>
      <c r="J555" s="408">
        <v>19</v>
      </c>
      <c r="K555" s="415">
        <v>1976</v>
      </c>
      <c r="L555" s="404" t="s">
        <v>4845</v>
      </c>
      <c r="M555" s="404" t="s">
        <v>3446</v>
      </c>
      <c r="N555" s="406">
        <v>43585</v>
      </c>
      <c r="O555" s="406">
        <v>43579</v>
      </c>
      <c r="P555" s="405" t="s">
        <v>1836</v>
      </c>
    </row>
    <row r="556" spans="1:16" ht="18" customHeight="1">
      <c r="A556" s="404" t="s">
        <v>4713</v>
      </c>
      <c r="B556" s="404" t="s">
        <v>626</v>
      </c>
      <c r="C556" s="405" t="s">
        <v>626</v>
      </c>
      <c r="D556" s="406">
        <v>43574</v>
      </c>
      <c r="E556" s="407" t="s">
        <v>5086</v>
      </c>
      <c r="F556" s="405" t="s">
        <v>5087</v>
      </c>
      <c r="G556" s="405" t="s">
        <v>4749</v>
      </c>
      <c r="H556" s="404" t="s">
        <v>1532</v>
      </c>
      <c r="I556" s="404" t="s">
        <v>5088</v>
      </c>
      <c r="J556" s="408">
        <v>44</v>
      </c>
      <c r="K556" s="415">
        <v>1208</v>
      </c>
      <c r="L556" s="404" t="s">
        <v>1874</v>
      </c>
      <c r="M556" s="404" t="s">
        <v>3446</v>
      </c>
      <c r="N556" s="406">
        <v>43581</v>
      </c>
      <c r="O556" s="406">
        <v>43575</v>
      </c>
      <c r="P556" s="405" t="s">
        <v>626</v>
      </c>
    </row>
    <row r="557" spans="1:16" ht="18" customHeight="1">
      <c r="A557" s="404" t="s">
        <v>4713</v>
      </c>
      <c r="B557" s="404" t="s">
        <v>390</v>
      </c>
      <c r="C557" s="405" t="s">
        <v>1837</v>
      </c>
      <c r="D557" s="406">
        <v>43574</v>
      </c>
      <c r="E557" s="407" t="s">
        <v>5089</v>
      </c>
      <c r="F557" s="405" t="s">
        <v>5085</v>
      </c>
      <c r="G557" s="405"/>
      <c r="H557" s="404" t="s">
        <v>1571</v>
      </c>
      <c r="I557" s="404" t="s">
        <v>4789</v>
      </c>
      <c r="J557" s="408">
        <v>26</v>
      </c>
      <c r="K557" s="415">
        <v>2262</v>
      </c>
      <c r="L557" s="404" t="s">
        <v>1571</v>
      </c>
      <c r="M557" s="404" t="s">
        <v>3446</v>
      </c>
      <c r="N557" s="406">
        <v>43585</v>
      </c>
      <c r="O557" s="406">
        <v>43579</v>
      </c>
      <c r="P557" s="405" t="s">
        <v>4814</v>
      </c>
    </row>
    <row r="558" spans="1:16" ht="18" customHeight="1">
      <c r="A558" s="404" t="s">
        <v>4713</v>
      </c>
      <c r="B558" s="404" t="s">
        <v>626</v>
      </c>
      <c r="C558" s="405" t="s">
        <v>626</v>
      </c>
      <c r="D558" s="406">
        <v>43574</v>
      </c>
      <c r="E558" s="407" t="s">
        <v>5090</v>
      </c>
      <c r="F558" s="405" t="s">
        <v>5091</v>
      </c>
      <c r="G558" s="405" t="s">
        <v>4763</v>
      </c>
      <c r="H558" s="404" t="s">
        <v>4803</v>
      </c>
      <c r="I558" s="404" t="s">
        <v>4893</v>
      </c>
      <c r="J558" s="408">
        <v>10</v>
      </c>
      <c r="K558" s="415">
        <v>1054</v>
      </c>
      <c r="L558" s="404" t="s">
        <v>5092</v>
      </c>
      <c r="M558" s="404" t="s">
        <v>3446</v>
      </c>
      <c r="N558" s="406" t="s">
        <v>4764</v>
      </c>
      <c r="O558" s="406">
        <v>43575</v>
      </c>
      <c r="P558" s="405" t="s">
        <v>4849</v>
      </c>
    </row>
    <row r="559" spans="1:16" ht="18" customHeight="1">
      <c r="A559" s="404" t="s">
        <v>4786</v>
      </c>
      <c r="B559" s="404" t="s">
        <v>626</v>
      </c>
      <c r="C559" s="405" t="s">
        <v>626</v>
      </c>
      <c r="D559" s="406">
        <v>43574</v>
      </c>
      <c r="E559" s="407" t="s">
        <v>5093</v>
      </c>
      <c r="F559" s="405" t="s">
        <v>5094</v>
      </c>
      <c r="G559" s="405" t="s">
        <v>4765</v>
      </c>
      <c r="H559" s="404" t="s">
        <v>4803</v>
      </c>
      <c r="I559" s="404" t="s">
        <v>5095</v>
      </c>
      <c r="J559" s="408">
        <v>4</v>
      </c>
      <c r="K559" s="415">
        <v>1092</v>
      </c>
      <c r="L559" s="404" t="s">
        <v>4888</v>
      </c>
      <c r="M559" s="404" t="s">
        <v>3446</v>
      </c>
      <c r="N559" s="406">
        <v>43585</v>
      </c>
      <c r="O559" s="406">
        <v>43577</v>
      </c>
      <c r="P559" s="405" t="s">
        <v>4849</v>
      </c>
    </row>
    <row r="560" spans="1:16" ht="18" customHeight="1">
      <c r="A560" s="404" t="s">
        <v>4713</v>
      </c>
      <c r="B560" s="404" t="s">
        <v>1875</v>
      </c>
      <c r="C560" s="405" t="s">
        <v>1875</v>
      </c>
      <c r="D560" s="406">
        <v>43574</v>
      </c>
      <c r="E560" s="407" t="s">
        <v>5096</v>
      </c>
      <c r="F560" s="405" t="s">
        <v>5097</v>
      </c>
      <c r="G560" s="405" t="s">
        <v>4722</v>
      </c>
      <c r="H560" s="404" t="s">
        <v>4806</v>
      </c>
      <c r="I560" s="404" t="s">
        <v>1895</v>
      </c>
      <c r="J560" s="408">
        <v>2</v>
      </c>
      <c r="K560" s="415">
        <v>1675</v>
      </c>
      <c r="L560" s="404" t="s">
        <v>1041</v>
      </c>
      <c r="M560" s="404" t="s">
        <v>3446</v>
      </c>
      <c r="N560" s="406">
        <v>43585</v>
      </c>
      <c r="O560" s="406">
        <v>43580</v>
      </c>
      <c r="P560" s="405" t="s">
        <v>4793</v>
      </c>
    </row>
    <row r="561" spans="1:16" ht="18" customHeight="1">
      <c r="A561" s="404" t="s">
        <v>4713</v>
      </c>
      <c r="B561" s="404" t="s">
        <v>1875</v>
      </c>
      <c r="C561" s="405" t="s">
        <v>1875</v>
      </c>
      <c r="D561" s="406">
        <v>43574</v>
      </c>
      <c r="E561" s="407" t="s">
        <v>5098</v>
      </c>
      <c r="F561" s="405" t="s">
        <v>5099</v>
      </c>
      <c r="G561" s="405" t="s">
        <v>4766</v>
      </c>
      <c r="H561" s="404" t="s">
        <v>1571</v>
      </c>
      <c r="I561" s="404" t="s">
        <v>4789</v>
      </c>
      <c r="J561" s="408">
        <v>5</v>
      </c>
      <c r="K561" s="415">
        <v>3673</v>
      </c>
      <c r="L561" s="404" t="s">
        <v>1571</v>
      </c>
      <c r="M561" s="404" t="s">
        <v>3446</v>
      </c>
      <c r="N561" s="406">
        <v>43579</v>
      </c>
      <c r="O561" s="406">
        <v>43577</v>
      </c>
      <c r="P561" s="405" t="s">
        <v>1836</v>
      </c>
    </row>
    <row r="562" spans="1:16" ht="18" customHeight="1">
      <c r="A562" s="404" t="s">
        <v>4713</v>
      </c>
      <c r="B562" s="404" t="s">
        <v>390</v>
      </c>
      <c r="C562" s="405" t="s">
        <v>1875</v>
      </c>
      <c r="D562" s="406">
        <v>43574</v>
      </c>
      <c r="E562" s="407" t="s">
        <v>5100</v>
      </c>
      <c r="F562" s="405" t="s">
        <v>5101</v>
      </c>
      <c r="G562" s="405" t="s">
        <v>4728</v>
      </c>
      <c r="H562" s="404" t="s">
        <v>1571</v>
      </c>
      <c r="I562" s="404" t="s">
        <v>598</v>
      </c>
      <c r="J562" s="408">
        <v>5</v>
      </c>
      <c r="K562" s="415">
        <v>3354</v>
      </c>
      <c r="L562" s="404" t="s">
        <v>1571</v>
      </c>
      <c r="M562" s="404" t="s">
        <v>3446</v>
      </c>
      <c r="N562" s="406">
        <v>43579</v>
      </c>
      <c r="O562" s="406">
        <v>43577</v>
      </c>
      <c r="P562" s="405" t="s">
        <v>1836</v>
      </c>
    </row>
    <row r="563" spans="1:16" ht="18" customHeight="1">
      <c r="A563" s="404" t="s">
        <v>4713</v>
      </c>
      <c r="B563" s="404" t="s">
        <v>390</v>
      </c>
      <c r="C563" s="405" t="s">
        <v>1875</v>
      </c>
      <c r="D563" s="406">
        <v>43574</v>
      </c>
      <c r="E563" s="407" t="s">
        <v>5102</v>
      </c>
      <c r="F563" s="405" t="s">
        <v>5103</v>
      </c>
      <c r="G563" s="405" t="s">
        <v>4767</v>
      </c>
      <c r="H563" s="404" t="s">
        <v>4803</v>
      </c>
      <c r="I563" s="404" t="s">
        <v>4717</v>
      </c>
      <c r="J563" s="408">
        <v>17</v>
      </c>
      <c r="K563" s="415">
        <v>5959</v>
      </c>
      <c r="L563" s="404" t="s">
        <v>5104</v>
      </c>
      <c r="M563" s="404" t="s">
        <v>3446</v>
      </c>
      <c r="N563" s="406">
        <v>43585</v>
      </c>
      <c r="O563" s="406">
        <v>43581</v>
      </c>
      <c r="P563" s="405" t="s">
        <v>4814</v>
      </c>
    </row>
    <row r="564" spans="1:16" ht="18" customHeight="1">
      <c r="A564" s="404" t="s">
        <v>4713</v>
      </c>
      <c r="B564" s="404" t="s">
        <v>390</v>
      </c>
      <c r="C564" s="405" t="s">
        <v>4787</v>
      </c>
      <c r="D564" s="406">
        <v>43574</v>
      </c>
      <c r="E564" s="407" t="s">
        <v>5105</v>
      </c>
      <c r="F564" s="405" t="s">
        <v>5106</v>
      </c>
      <c r="G564" s="405" t="s">
        <v>4767</v>
      </c>
      <c r="H564" s="404" t="s">
        <v>1532</v>
      </c>
      <c r="I564" s="404" t="s">
        <v>5107</v>
      </c>
      <c r="J564" s="408">
        <v>8</v>
      </c>
      <c r="K564" s="415">
        <v>214.5</v>
      </c>
      <c r="L564" s="404" t="s">
        <v>5108</v>
      </c>
      <c r="M564" s="404" t="s">
        <v>3446</v>
      </c>
      <c r="N564" s="406">
        <v>43585</v>
      </c>
      <c r="O564" s="406">
        <v>43578</v>
      </c>
      <c r="P564" s="405" t="s">
        <v>4814</v>
      </c>
    </row>
    <row r="565" spans="1:16" ht="18" customHeight="1">
      <c r="A565" s="404" t="s">
        <v>4786</v>
      </c>
      <c r="B565" s="404" t="s">
        <v>390</v>
      </c>
      <c r="C565" s="405" t="s">
        <v>4787</v>
      </c>
      <c r="D565" s="406">
        <v>43574</v>
      </c>
      <c r="E565" s="407" t="s">
        <v>5109</v>
      </c>
      <c r="F565" s="405" t="s">
        <v>5106</v>
      </c>
      <c r="G565" s="405" t="s">
        <v>4767</v>
      </c>
      <c r="H565" s="404" t="s">
        <v>1571</v>
      </c>
      <c r="I565" s="404" t="s">
        <v>598</v>
      </c>
      <c r="J565" s="408">
        <v>11</v>
      </c>
      <c r="K565" s="415">
        <v>2375</v>
      </c>
      <c r="L565" s="404" t="s">
        <v>4790</v>
      </c>
      <c r="M565" s="404" t="s">
        <v>3446</v>
      </c>
      <c r="N565" s="406">
        <v>43585</v>
      </c>
      <c r="O565" s="406">
        <v>43580</v>
      </c>
      <c r="P565" s="405" t="s">
        <v>1836</v>
      </c>
    </row>
    <row r="566" spans="1:16" ht="18" customHeight="1">
      <c r="A566" s="404" t="s">
        <v>4713</v>
      </c>
      <c r="B566" s="404" t="s">
        <v>4798</v>
      </c>
      <c r="C566" s="405" t="s">
        <v>4787</v>
      </c>
      <c r="D566" s="406">
        <v>43574</v>
      </c>
      <c r="E566" s="407" t="s">
        <v>5110</v>
      </c>
      <c r="F566" s="405" t="s">
        <v>5103</v>
      </c>
      <c r="G566" s="405" t="s">
        <v>4767</v>
      </c>
      <c r="H566" s="404" t="s">
        <v>4806</v>
      </c>
      <c r="I566" s="404" t="s">
        <v>5063</v>
      </c>
      <c r="J566" s="408">
        <v>4</v>
      </c>
      <c r="K566" s="415">
        <v>11192</v>
      </c>
      <c r="L566" s="404" t="s">
        <v>1041</v>
      </c>
      <c r="M566" s="404" t="s">
        <v>3446</v>
      </c>
      <c r="N566" s="406">
        <v>43585</v>
      </c>
      <c r="O566" s="406">
        <v>43581</v>
      </c>
      <c r="P566" s="405" t="s">
        <v>4814</v>
      </c>
    </row>
    <row r="567" spans="1:16" ht="18" customHeight="1">
      <c r="A567" s="404" t="s">
        <v>4713</v>
      </c>
      <c r="B567" s="404" t="s">
        <v>626</v>
      </c>
      <c r="C567" s="405" t="s">
        <v>626</v>
      </c>
      <c r="D567" s="406">
        <v>43574</v>
      </c>
      <c r="E567" s="407" t="s">
        <v>5111</v>
      </c>
      <c r="F567" s="405" t="s">
        <v>5112</v>
      </c>
      <c r="G567" s="405" t="s">
        <v>4750</v>
      </c>
      <c r="H567" s="404" t="s">
        <v>1532</v>
      </c>
      <c r="I567" s="404" t="s">
        <v>5113</v>
      </c>
      <c r="J567" s="408">
        <v>2</v>
      </c>
      <c r="K567" s="415">
        <v>1370</v>
      </c>
      <c r="L567" s="404" t="s">
        <v>5114</v>
      </c>
      <c r="M567" s="404" t="s">
        <v>3446</v>
      </c>
      <c r="N567" s="406">
        <v>43585</v>
      </c>
      <c r="O567" s="406">
        <v>43578</v>
      </c>
      <c r="P567" s="405" t="s">
        <v>626</v>
      </c>
    </row>
    <row r="568" spans="1:16" ht="18" customHeight="1">
      <c r="A568" s="404" t="s">
        <v>4713</v>
      </c>
      <c r="B568" s="404" t="s">
        <v>626</v>
      </c>
      <c r="C568" s="405" t="s">
        <v>626</v>
      </c>
      <c r="D568" s="406">
        <v>43577</v>
      </c>
      <c r="E568" s="407" t="s">
        <v>5115</v>
      </c>
      <c r="F568" s="405" t="s">
        <v>5116</v>
      </c>
      <c r="G568" s="405" t="s">
        <v>4755</v>
      </c>
      <c r="H568" s="404" t="s">
        <v>4806</v>
      </c>
      <c r="I568" s="404" t="s">
        <v>627</v>
      </c>
      <c r="J568" s="408">
        <v>8</v>
      </c>
      <c r="K568" s="415">
        <v>3680</v>
      </c>
      <c r="L568" s="404" t="s">
        <v>1041</v>
      </c>
      <c r="M568" s="404" t="s">
        <v>3446</v>
      </c>
      <c r="N568" s="406">
        <v>43585</v>
      </c>
      <c r="O568" s="406">
        <v>43580</v>
      </c>
      <c r="P568" s="405" t="s">
        <v>626</v>
      </c>
    </row>
    <row r="569" spans="1:16" ht="18" customHeight="1">
      <c r="A569" s="404" t="s">
        <v>4786</v>
      </c>
      <c r="B569" s="404" t="s">
        <v>1875</v>
      </c>
      <c r="C569" s="405" t="s">
        <v>1875</v>
      </c>
      <c r="D569" s="406">
        <v>43577</v>
      </c>
      <c r="E569" s="407" t="s">
        <v>5117</v>
      </c>
      <c r="F569" s="405" t="s">
        <v>5118</v>
      </c>
      <c r="G569" s="405" t="s">
        <v>4768</v>
      </c>
      <c r="H569" s="404" t="s">
        <v>1571</v>
      </c>
      <c r="I569" s="404" t="s">
        <v>598</v>
      </c>
      <c r="J569" s="408">
        <v>18</v>
      </c>
      <c r="K569" s="415">
        <v>20808</v>
      </c>
      <c r="L569" s="404" t="s">
        <v>1571</v>
      </c>
      <c r="M569" s="404" t="s">
        <v>3446</v>
      </c>
      <c r="N569" s="406">
        <v>43585</v>
      </c>
      <c r="O569" s="406">
        <v>43579</v>
      </c>
      <c r="P569" s="405" t="s">
        <v>1836</v>
      </c>
    </row>
    <row r="570" spans="1:16" ht="18" customHeight="1">
      <c r="A570" s="404" t="s">
        <v>4713</v>
      </c>
      <c r="B570" s="404" t="s">
        <v>4798</v>
      </c>
      <c r="C570" s="405" t="s">
        <v>4787</v>
      </c>
      <c r="D570" s="406">
        <v>43577</v>
      </c>
      <c r="E570" s="407" t="s">
        <v>5119</v>
      </c>
      <c r="F570" s="405" t="s">
        <v>5120</v>
      </c>
      <c r="G570" s="405" t="s">
        <v>4767</v>
      </c>
      <c r="H570" s="404" t="s">
        <v>4803</v>
      </c>
      <c r="I570" s="404" t="s">
        <v>4717</v>
      </c>
      <c r="J570" s="408">
        <v>9</v>
      </c>
      <c r="K570" s="415">
        <v>2379</v>
      </c>
      <c r="L570" s="404" t="s">
        <v>5121</v>
      </c>
      <c r="M570" s="404" t="s">
        <v>3446</v>
      </c>
      <c r="N570" s="406">
        <v>43585</v>
      </c>
      <c r="O570" s="406">
        <v>43581</v>
      </c>
      <c r="P570" s="405" t="s">
        <v>4814</v>
      </c>
    </row>
    <row r="571" spans="1:16" ht="18" customHeight="1">
      <c r="A571" s="404" t="s">
        <v>4786</v>
      </c>
      <c r="B571" s="404" t="s">
        <v>626</v>
      </c>
      <c r="C571" s="405" t="s">
        <v>626</v>
      </c>
      <c r="D571" s="406">
        <v>43578</v>
      </c>
      <c r="E571" s="407" t="s">
        <v>5122</v>
      </c>
      <c r="F571" s="405" t="s">
        <v>5123</v>
      </c>
      <c r="G571" s="405" t="s">
        <v>4749</v>
      </c>
      <c r="H571" s="404" t="s">
        <v>1532</v>
      </c>
      <c r="I571" s="404" t="s">
        <v>5124</v>
      </c>
      <c r="J571" s="408">
        <v>36</v>
      </c>
      <c r="K571" s="415">
        <v>932</v>
      </c>
      <c r="L571" s="404" t="s">
        <v>4903</v>
      </c>
      <c r="M571" s="404" t="s">
        <v>3446</v>
      </c>
      <c r="N571" s="406">
        <v>43581</v>
      </c>
      <c r="O571" s="406">
        <v>43579</v>
      </c>
      <c r="P571" s="405" t="s">
        <v>4849</v>
      </c>
    </row>
    <row r="572" spans="1:16" ht="18" customHeight="1">
      <c r="A572" s="404" t="s">
        <v>4713</v>
      </c>
      <c r="B572" s="404" t="s">
        <v>626</v>
      </c>
      <c r="C572" s="405" t="s">
        <v>4849</v>
      </c>
      <c r="D572" s="406">
        <v>43578</v>
      </c>
      <c r="E572" s="407" t="s">
        <v>5125</v>
      </c>
      <c r="F572" s="405" t="s">
        <v>5126</v>
      </c>
      <c r="G572" s="405" t="s">
        <v>4769</v>
      </c>
      <c r="H572" s="404" t="s">
        <v>1532</v>
      </c>
      <c r="I572" s="404" t="s">
        <v>1057</v>
      </c>
      <c r="J572" s="408">
        <v>2</v>
      </c>
      <c r="K572" s="415">
        <v>784</v>
      </c>
      <c r="L572" s="404" t="s">
        <v>4845</v>
      </c>
      <c r="M572" s="404" t="s">
        <v>3446</v>
      </c>
      <c r="N572" s="406">
        <v>43585</v>
      </c>
      <c r="O572" s="406">
        <v>43581</v>
      </c>
      <c r="P572" s="405" t="s">
        <v>1836</v>
      </c>
    </row>
    <row r="573" spans="1:16" ht="18" customHeight="1">
      <c r="A573" s="404" t="s">
        <v>4786</v>
      </c>
      <c r="B573" s="404" t="s">
        <v>626</v>
      </c>
      <c r="C573" s="405" t="s">
        <v>4849</v>
      </c>
      <c r="D573" s="406">
        <v>43578</v>
      </c>
      <c r="E573" s="407" t="s">
        <v>5127</v>
      </c>
      <c r="F573" s="405" t="s">
        <v>5128</v>
      </c>
      <c r="G573" s="405" t="s">
        <v>4769</v>
      </c>
      <c r="H573" s="404" t="s">
        <v>1571</v>
      </c>
      <c r="I573" s="404" t="s">
        <v>4789</v>
      </c>
      <c r="J573" s="408">
        <v>4</v>
      </c>
      <c r="K573" s="415">
        <v>364</v>
      </c>
      <c r="L573" s="404" t="s">
        <v>1571</v>
      </c>
      <c r="M573" s="404"/>
      <c r="N573" s="406">
        <v>43585</v>
      </c>
      <c r="O573" s="406">
        <v>43583</v>
      </c>
      <c r="P573" s="405" t="s">
        <v>4814</v>
      </c>
    </row>
    <row r="574" spans="1:16" ht="18" customHeight="1">
      <c r="A574" s="404" t="s">
        <v>4786</v>
      </c>
      <c r="B574" s="404" t="s">
        <v>1875</v>
      </c>
      <c r="C574" s="405" t="s">
        <v>1875</v>
      </c>
      <c r="D574" s="406">
        <v>43578</v>
      </c>
      <c r="E574" s="407" t="s">
        <v>5129</v>
      </c>
      <c r="F574" s="405" t="s">
        <v>5130</v>
      </c>
      <c r="G574" s="405" t="s">
        <v>4722</v>
      </c>
      <c r="H574" s="404" t="s">
        <v>4806</v>
      </c>
      <c r="I574" s="404" t="s">
        <v>1895</v>
      </c>
      <c r="J574" s="408">
        <v>12</v>
      </c>
      <c r="K574" s="415">
        <v>14046</v>
      </c>
      <c r="L574" s="404" t="s">
        <v>1041</v>
      </c>
      <c r="M574" s="404" t="s">
        <v>3446</v>
      </c>
      <c r="N574" s="406">
        <v>43594</v>
      </c>
      <c r="O574" s="406">
        <v>43585</v>
      </c>
      <c r="P574" s="405" t="s">
        <v>4808</v>
      </c>
    </row>
    <row r="575" spans="1:16" ht="18" customHeight="1">
      <c r="A575" s="404" t="s">
        <v>4786</v>
      </c>
      <c r="B575" s="404" t="s">
        <v>390</v>
      </c>
      <c r="C575" s="405" t="s">
        <v>1837</v>
      </c>
      <c r="D575" s="406">
        <v>43578</v>
      </c>
      <c r="E575" s="407" t="s">
        <v>5131</v>
      </c>
      <c r="F575" s="405" t="s">
        <v>5132</v>
      </c>
      <c r="G575" s="405"/>
      <c r="H575" s="404" t="s">
        <v>391</v>
      </c>
      <c r="I575" s="404" t="s">
        <v>4823</v>
      </c>
      <c r="J575" s="408">
        <v>2</v>
      </c>
      <c r="K575" s="415">
        <v>1600</v>
      </c>
      <c r="L575" s="404" t="s">
        <v>1041</v>
      </c>
      <c r="M575" s="404" t="s">
        <v>3446</v>
      </c>
      <c r="N575" s="406">
        <v>43585</v>
      </c>
      <c r="O575" s="406">
        <v>43581</v>
      </c>
      <c r="P575" s="405" t="s">
        <v>4814</v>
      </c>
    </row>
    <row r="576" spans="1:16" ht="18" customHeight="1">
      <c r="A576" s="404" t="s">
        <v>4786</v>
      </c>
      <c r="B576" s="404" t="s">
        <v>4798</v>
      </c>
      <c r="C576" s="405" t="s">
        <v>1837</v>
      </c>
      <c r="D576" s="406">
        <v>43578</v>
      </c>
      <c r="E576" s="407" t="s">
        <v>5133</v>
      </c>
      <c r="F576" s="405" t="s">
        <v>5134</v>
      </c>
      <c r="G576" s="405"/>
      <c r="H576" s="404" t="s">
        <v>4803</v>
      </c>
      <c r="I576" s="404" t="s">
        <v>5135</v>
      </c>
      <c r="J576" s="408">
        <v>2</v>
      </c>
      <c r="K576" s="415">
        <v>1158</v>
      </c>
      <c r="L576" s="404" t="s">
        <v>4888</v>
      </c>
      <c r="M576" s="404" t="s">
        <v>3446</v>
      </c>
      <c r="N576" s="406">
        <v>43585</v>
      </c>
      <c r="O576" s="406">
        <v>43580</v>
      </c>
      <c r="P576" s="405" t="s">
        <v>4814</v>
      </c>
    </row>
    <row r="577" spans="1:16" ht="18" customHeight="1">
      <c r="A577" s="404" t="s">
        <v>4786</v>
      </c>
      <c r="B577" s="404" t="s">
        <v>4849</v>
      </c>
      <c r="C577" s="405" t="s">
        <v>626</v>
      </c>
      <c r="D577" s="406">
        <v>43578</v>
      </c>
      <c r="E577" s="407" t="s">
        <v>5136</v>
      </c>
      <c r="F577" s="405" t="s">
        <v>5137</v>
      </c>
      <c r="G577" s="405" t="s">
        <v>4756</v>
      </c>
      <c r="H577" s="404" t="s">
        <v>4806</v>
      </c>
      <c r="I577" s="404" t="s">
        <v>627</v>
      </c>
      <c r="J577" s="408">
        <v>67</v>
      </c>
      <c r="K577" s="415">
        <v>26600</v>
      </c>
      <c r="L577" s="404" t="s">
        <v>1041</v>
      </c>
      <c r="M577" s="404" t="s">
        <v>3446</v>
      </c>
      <c r="N577" s="406">
        <v>43585</v>
      </c>
      <c r="O577" s="406">
        <v>43585</v>
      </c>
      <c r="P577" s="405" t="s">
        <v>4849</v>
      </c>
    </row>
    <row r="578" spans="1:16" ht="18" customHeight="1">
      <c r="A578" s="404" t="s">
        <v>4713</v>
      </c>
      <c r="B578" s="404" t="s">
        <v>626</v>
      </c>
      <c r="C578" s="405" t="s">
        <v>4849</v>
      </c>
      <c r="D578" s="406">
        <v>43578</v>
      </c>
      <c r="E578" s="407" t="s">
        <v>5138</v>
      </c>
      <c r="F578" s="405" t="s">
        <v>5139</v>
      </c>
      <c r="G578" s="405" t="s">
        <v>4770</v>
      </c>
      <c r="H578" s="404" t="s">
        <v>1532</v>
      </c>
      <c r="I578" s="404" t="s">
        <v>4856</v>
      </c>
      <c r="J578" s="408">
        <v>22</v>
      </c>
      <c r="K578" s="415">
        <v>6814</v>
      </c>
      <c r="L578" s="404" t="s">
        <v>4827</v>
      </c>
      <c r="M578" s="404"/>
      <c r="N578" s="406" t="s">
        <v>4771</v>
      </c>
      <c r="O578" s="406">
        <v>43585</v>
      </c>
      <c r="P578" s="405" t="s">
        <v>626</v>
      </c>
    </row>
    <row r="579" spans="1:16" ht="18" customHeight="1">
      <c r="A579" s="404" t="s">
        <v>4786</v>
      </c>
      <c r="B579" s="404" t="s">
        <v>626</v>
      </c>
      <c r="C579" s="405" t="s">
        <v>626</v>
      </c>
      <c r="D579" s="406">
        <v>43578</v>
      </c>
      <c r="E579" s="407" t="s">
        <v>5140</v>
      </c>
      <c r="F579" s="405" t="s">
        <v>5141</v>
      </c>
      <c r="G579" s="405" t="s">
        <v>4772</v>
      </c>
      <c r="H579" s="404" t="s">
        <v>1532</v>
      </c>
      <c r="I579" s="404" t="s">
        <v>5027</v>
      </c>
      <c r="J579" s="408">
        <v>4</v>
      </c>
      <c r="K579" s="415">
        <v>1580</v>
      </c>
      <c r="L579" s="404" t="s">
        <v>957</v>
      </c>
      <c r="M579" s="404"/>
      <c r="N579" s="406">
        <v>43591</v>
      </c>
      <c r="O579" s="406">
        <v>43581</v>
      </c>
      <c r="P579" s="405" t="s">
        <v>626</v>
      </c>
    </row>
    <row r="580" spans="1:16" ht="18" customHeight="1">
      <c r="A580" s="404" t="s">
        <v>4713</v>
      </c>
      <c r="B580" s="404" t="s">
        <v>626</v>
      </c>
      <c r="C580" s="405" t="s">
        <v>626</v>
      </c>
      <c r="D580" s="406">
        <v>43578</v>
      </c>
      <c r="E580" s="407" t="s">
        <v>5142</v>
      </c>
      <c r="F580" s="405" t="s">
        <v>5141</v>
      </c>
      <c r="G580" s="405" t="s">
        <v>4772</v>
      </c>
      <c r="H580" s="404" t="s">
        <v>1532</v>
      </c>
      <c r="I580" s="404" t="s">
        <v>5143</v>
      </c>
      <c r="J580" s="408">
        <v>1</v>
      </c>
      <c r="K580" s="415">
        <v>432</v>
      </c>
      <c r="L580" s="404" t="s">
        <v>4865</v>
      </c>
      <c r="M580" s="404" t="s">
        <v>3446</v>
      </c>
      <c r="N580" s="406">
        <v>43591</v>
      </c>
      <c r="O580" s="406">
        <v>43581</v>
      </c>
      <c r="P580" s="405" t="s">
        <v>626</v>
      </c>
    </row>
    <row r="581" spans="1:16" ht="18" customHeight="1">
      <c r="A581" s="404" t="s">
        <v>4713</v>
      </c>
      <c r="B581" s="404" t="s">
        <v>4849</v>
      </c>
      <c r="C581" s="405" t="s">
        <v>626</v>
      </c>
      <c r="D581" s="406">
        <v>43578</v>
      </c>
      <c r="E581" s="407" t="s">
        <v>5144</v>
      </c>
      <c r="F581" s="405" t="s">
        <v>5141</v>
      </c>
      <c r="G581" s="405" t="s">
        <v>4772</v>
      </c>
      <c r="H581" s="404" t="s">
        <v>4803</v>
      </c>
      <c r="I581" s="404" t="s">
        <v>5135</v>
      </c>
      <c r="J581" s="408">
        <v>8</v>
      </c>
      <c r="K581" s="415">
        <v>3188</v>
      </c>
      <c r="L581" s="404" t="s">
        <v>1571</v>
      </c>
      <c r="M581" s="404" t="s">
        <v>3446</v>
      </c>
      <c r="N581" s="406">
        <v>43591</v>
      </c>
      <c r="O581" s="406">
        <v>43581</v>
      </c>
      <c r="P581" s="405" t="s">
        <v>626</v>
      </c>
    </row>
    <row r="582" spans="1:16" ht="18" customHeight="1">
      <c r="A582" s="404" t="s">
        <v>4713</v>
      </c>
      <c r="B582" s="404" t="s">
        <v>626</v>
      </c>
      <c r="C582" s="405" t="s">
        <v>4849</v>
      </c>
      <c r="D582" s="406">
        <v>43578</v>
      </c>
      <c r="E582" s="407" t="s">
        <v>5145</v>
      </c>
      <c r="F582" s="405" t="s">
        <v>5141</v>
      </c>
      <c r="G582" s="405" t="s">
        <v>4772</v>
      </c>
      <c r="H582" s="404" t="s">
        <v>1532</v>
      </c>
      <c r="I582" s="404" t="s">
        <v>5146</v>
      </c>
      <c r="J582" s="408">
        <v>1</v>
      </c>
      <c r="K582" s="415">
        <v>780</v>
      </c>
      <c r="L582" s="404" t="s">
        <v>5147</v>
      </c>
      <c r="M582" s="404"/>
      <c r="N582" s="406">
        <v>43591</v>
      </c>
      <c r="O582" s="406">
        <v>43585</v>
      </c>
      <c r="P582" s="405" t="s">
        <v>626</v>
      </c>
    </row>
    <row r="583" spans="1:16" ht="18" customHeight="1">
      <c r="A583" s="404" t="s">
        <v>4713</v>
      </c>
      <c r="B583" s="404" t="s">
        <v>390</v>
      </c>
      <c r="C583" s="405" t="s">
        <v>1875</v>
      </c>
      <c r="D583" s="406">
        <v>43578</v>
      </c>
      <c r="E583" s="407" t="s">
        <v>5148</v>
      </c>
      <c r="F583" s="405" t="s">
        <v>5149</v>
      </c>
      <c r="G583" s="405" t="s">
        <v>4767</v>
      </c>
      <c r="H583" s="404" t="s">
        <v>1532</v>
      </c>
      <c r="I583" s="404" t="s">
        <v>4717</v>
      </c>
      <c r="J583" s="408">
        <v>19</v>
      </c>
      <c r="K583" s="415">
        <v>8122</v>
      </c>
      <c r="L583" s="404" t="s">
        <v>5150</v>
      </c>
      <c r="M583" s="404"/>
      <c r="N583" s="406">
        <v>43585</v>
      </c>
      <c r="O583" s="406">
        <v>43583</v>
      </c>
      <c r="P583" s="405" t="s">
        <v>1836</v>
      </c>
    </row>
    <row r="584" spans="1:16" ht="18" customHeight="1">
      <c r="A584" s="404" t="s">
        <v>4713</v>
      </c>
      <c r="B584" s="404" t="s">
        <v>390</v>
      </c>
      <c r="C584" s="405" t="s">
        <v>1875</v>
      </c>
      <c r="D584" s="406">
        <v>43578</v>
      </c>
      <c r="E584" s="407" t="s">
        <v>5151</v>
      </c>
      <c r="F584" s="405" t="s">
        <v>5149</v>
      </c>
      <c r="G584" s="405" t="s">
        <v>4767</v>
      </c>
      <c r="H584" s="404" t="s">
        <v>1571</v>
      </c>
      <c r="I584" s="404" t="s">
        <v>598</v>
      </c>
      <c r="J584" s="408">
        <v>52</v>
      </c>
      <c r="K584" s="415">
        <v>11490</v>
      </c>
      <c r="L584" s="404" t="s">
        <v>1571</v>
      </c>
      <c r="M584" s="404"/>
      <c r="N584" s="406">
        <v>43585</v>
      </c>
      <c r="O584" s="406">
        <v>43582</v>
      </c>
      <c r="P584" s="405" t="s">
        <v>4814</v>
      </c>
    </row>
    <row r="585" spans="1:16" ht="18" customHeight="1">
      <c r="A585" s="404" t="s">
        <v>4713</v>
      </c>
      <c r="B585" s="404" t="s">
        <v>390</v>
      </c>
      <c r="C585" s="405" t="s">
        <v>4787</v>
      </c>
      <c r="D585" s="406">
        <v>43578</v>
      </c>
      <c r="E585" s="407" t="s">
        <v>5152</v>
      </c>
      <c r="F585" s="405" t="s">
        <v>5149</v>
      </c>
      <c r="G585" s="405" t="s">
        <v>4767</v>
      </c>
      <c r="H585" s="404" t="s">
        <v>4803</v>
      </c>
      <c r="I585" s="404" t="s">
        <v>5107</v>
      </c>
      <c r="J585" s="408">
        <v>90</v>
      </c>
      <c r="K585" s="415">
        <v>3234.4</v>
      </c>
      <c r="L585" s="404" t="s">
        <v>5153</v>
      </c>
      <c r="M585" s="404"/>
      <c r="N585" s="406">
        <v>43585</v>
      </c>
      <c r="O585" s="406">
        <v>43585</v>
      </c>
      <c r="P585" s="405" t="s">
        <v>1836</v>
      </c>
    </row>
    <row r="586" spans="1:16" ht="18" customHeight="1">
      <c r="A586" s="404" t="s">
        <v>4786</v>
      </c>
      <c r="B586" s="404" t="s">
        <v>4849</v>
      </c>
      <c r="C586" s="405" t="s">
        <v>4849</v>
      </c>
      <c r="D586" s="406">
        <v>43578</v>
      </c>
      <c r="E586" s="407" t="s">
        <v>5154</v>
      </c>
      <c r="F586" s="405" t="s">
        <v>5155</v>
      </c>
      <c r="G586" s="405" t="s">
        <v>4773</v>
      </c>
      <c r="H586" s="404" t="s">
        <v>4803</v>
      </c>
      <c r="I586" s="404" t="s">
        <v>3357</v>
      </c>
      <c r="J586" s="408" t="s">
        <v>4774</v>
      </c>
      <c r="K586" s="415"/>
      <c r="L586" s="404"/>
      <c r="M586" s="404"/>
      <c r="N586" s="406"/>
      <c r="O586" s="406"/>
      <c r="P586" s="405"/>
    </row>
    <row r="587" spans="1:16" ht="18" customHeight="1">
      <c r="A587" s="404" t="s">
        <v>4713</v>
      </c>
      <c r="B587" s="404" t="s">
        <v>4849</v>
      </c>
      <c r="C587" s="405" t="s">
        <v>4849</v>
      </c>
      <c r="D587" s="406">
        <v>43578</v>
      </c>
      <c r="E587" s="407" t="s">
        <v>5156</v>
      </c>
      <c r="F587" s="405" t="s">
        <v>5155</v>
      </c>
      <c r="G587" s="405" t="s">
        <v>4773</v>
      </c>
      <c r="H587" s="404" t="s">
        <v>4803</v>
      </c>
      <c r="I587" s="404" t="s">
        <v>4923</v>
      </c>
      <c r="J587" s="408">
        <v>5</v>
      </c>
      <c r="K587" s="415">
        <v>2175</v>
      </c>
      <c r="L587" s="404" t="s">
        <v>1854</v>
      </c>
      <c r="M587" s="404" t="s">
        <v>3446</v>
      </c>
      <c r="N587" s="406">
        <v>43593</v>
      </c>
      <c r="O587" s="406">
        <v>43581</v>
      </c>
      <c r="P587" s="405" t="s">
        <v>4849</v>
      </c>
    </row>
    <row r="588" spans="1:16" ht="18" customHeight="1">
      <c r="A588" s="404" t="s">
        <v>4713</v>
      </c>
      <c r="B588" s="404" t="s">
        <v>626</v>
      </c>
      <c r="C588" s="405" t="s">
        <v>626</v>
      </c>
      <c r="D588" s="406">
        <v>43578</v>
      </c>
      <c r="E588" s="407" t="s">
        <v>5157</v>
      </c>
      <c r="F588" s="405" t="s">
        <v>5155</v>
      </c>
      <c r="G588" s="405" t="s">
        <v>4773</v>
      </c>
      <c r="H588" s="404" t="s">
        <v>380</v>
      </c>
      <c r="I588" s="404" t="s">
        <v>5158</v>
      </c>
      <c r="J588" s="408">
        <v>9</v>
      </c>
      <c r="K588" s="415">
        <v>1620</v>
      </c>
      <c r="L588" s="404" t="s">
        <v>5159</v>
      </c>
      <c r="M588" s="404" t="s">
        <v>3446</v>
      </c>
      <c r="N588" s="406">
        <v>43593</v>
      </c>
      <c r="O588" s="406">
        <v>43583</v>
      </c>
      <c r="P588" s="405" t="s">
        <v>626</v>
      </c>
    </row>
    <row r="589" spans="1:16" ht="18" customHeight="1">
      <c r="A589" s="404" t="s">
        <v>4713</v>
      </c>
      <c r="B589" s="404" t="s">
        <v>390</v>
      </c>
      <c r="C589" s="405" t="s">
        <v>626</v>
      </c>
      <c r="D589" s="406">
        <v>43578</v>
      </c>
      <c r="E589" s="407" t="s">
        <v>5160</v>
      </c>
      <c r="F589" s="405" t="s">
        <v>5155</v>
      </c>
      <c r="G589" s="405" t="s">
        <v>4773</v>
      </c>
      <c r="H589" s="404" t="s">
        <v>4941</v>
      </c>
      <c r="I589" s="404" t="s">
        <v>682</v>
      </c>
      <c r="J589" s="408">
        <v>18</v>
      </c>
      <c r="K589" s="415">
        <v>5589</v>
      </c>
      <c r="L589" s="404" t="s">
        <v>5161</v>
      </c>
      <c r="M589" s="404"/>
      <c r="N589" s="406">
        <v>43593</v>
      </c>
      <c r="O589" s="406">
        <v>43581</v>
      </c>
      <c r="P589" s="405" t="s">
        <v>4849</v>
      </c>
    </row>
    <row r="590" spans="1:16" ht="18" customHeight="1">
      <c r="A590" s="404" t="s">
        <v>4786</v>
      </c>
      <c r="B590" s="404" t="s">
        <v>390</v>
      </c>
      <c r="C590" s="405" t="s">
        <v>5028</v>
      </c>
      <c r="D590" s="406">
        <v>43578</v>
      </c>
      <c r="E590" s="407" t="s">
        <v>5162</v>
      </c>
      <c r="F590" s="405" t="s">
        <v>5030</v>
      </c>
      <c r="G590" s="405"/>
      <c r="H590" s="404" t="s">
        <v>5163</v>
      </c>
      <c r="I590" s="404" t="s">
        <v>5031</v>
      </c>
      <c r="J590" s="408" t="s">
        <v>4775</v>
      </c>
      <c r="K590" s="415">
        <v>15158</v>
      </c>
      <c r="L590" s="404"/>
      <c r="M590" s="404"/>
      <c r="N590" s="406"/>
      <c r="O590" s="406"/>
      <c r="P590" s="405" t="s">
        <v>4814</v>
      </c>
    </row>
    <row r="591" spans="1:16" ht="18" customHeight="1">
      <c r="A591" s="404" t="s">
        <v>4713</v>
      </c>
      <c r="B591" s="404" t="s">
        <v>626</v>
      </c>
      <c r="C591" s="405" t="s">
        <v>626</v>
      </c>
      <c r="D591" s="406">
        <v>43579</v>
      </c>
      <c r="E591" s="407" t="s">
        <v>5164</v>
      </c>
      <c r="F591" s="405" t="s">
        <v>5165</v>
      </c>
      <c r="G591" s="405" t="s">
        <v>4776</v>
      </c>
      <c r="H591" s="404" t="s">
        <v>4803</v>
      </c>
      <c r="I591" s="404" t="s">
        <v>5166</v>
      </c>
      <c r="J591" s="408">
        <v>2</v>
      </c>
      <c r="K591" s="415">
        <v>1490</v>
      </c>
      <c r="L591" s="404" t="s">
        <v>4845</v>
      </c>
      <c r="M591" s="404" t="s">
        <v>3446</v>
      </c>
      <c r="N591" s="406">
        <v>43592</v>
      </c>
      <c r="O591" s="406">
        <v>43585</v>
      </c>
      <c r="P591" s="405" t="s">
        <v>626</v>
      </c>
    </row>
    <row r="592" spans="1:16" ht="18" customHeight="1">
      <c r="A592" s="404" t="s">
        <v>4713</v>
      </c>
      <c r="B592" s="404" t="s">
        <v>626</v>
      </c>
      <c r="C592" s="405" t="s">
        <v>626</v>
      </c>
      <c r="D592" s="406">
        <v>43579</v>
      </c>
      <c r="E592" s="407" t="s">
        <v>5167</v>
      </c>
      <c r="F592" s="405" t="s">
        <v>5168</v>
      </c>
      <c r="G592" s="405" t="s">
        <v>4740</v>
      </c>
      <c r="H592" s="404" t="s">
        <v>1532</v>
      </c>
      <c r="I592" s="404" t="s">
        <v>1096</v>
      </c>
      <c r="J592" s="408">
        <v>19</v>
      </c>
      <c r="K592" s="415">
        <v>1462.1</v>
      </c>
      <c r="L592" s="404" t="s">
        <v>5169</v>
      </c>
      <c r="M592" s="404" t="s">
        <v>3446</v>
      </c>
      <c r="N592" s="406">
        <v>43595</v>
      </c>
      <c r="O592" s="406">
        <v>43580</v>
      </c>
      <c r="P592" s="405" t="s">
        <v>626</v>
      </c>
    </row>
    <row r="593" spans="1:16" ht="18" customHeight="1">
      <c r="A593" s="404" t="s">
        <v>4713</v>
      </c>
      <c r="B593" s="404" t="s">
        <v>626</v>
      </c>
      <c r="C593" s="405" t="s">
        <v>4849</v>
      </c>
      <c r="D593" s="406">
        <v>43579</v>
      </c>
      <c r="E593" s="407" t="s">
        <v>5170</v>
      </c>
      <c r="F593" s="405" t="s">
        <v>5168</v>
      </c>
      <c r="G593" s="405" t="s">
        <v>4740</v>
      </c>
      <c r="H593" s="404" t="s">
        <v>1532</v>
      </c>
      <c r="I593" s="404" t="s">
        <v>5143</v>
      </c>
      <c r="J593" s="408">
        <v>10</v>
      </c>
      <c r="K593" s="415">
        <v>3543</v>
      </c>
      <c r="L593" s="404" t="s">
        <v>4865</v>
      </c>
      <c r="M593" s="404" t="s">
        <v>3446</v>
      </c>
      <c r="N593" s="406">
        <v>43595</v>
      </c>
      <c r="O593" s="406">
        <v>43585</v>
      </c>
      <c r="P593" s="405" t="s">
        <v>626</v>
      </c>
    </row>
    <row r="594" spans="1:16" ht="18" customHeight="1">
      <c r="A594" s="404" t="s">
        <v>4786</v>
      </c>
      <c r="B594" s="404" t="s">
        <v>4798</v>
      </c>
      <c r="C594" s="405" t="s">
        <v>626</v>
      </c>
      <c r="D594" s="406">
        <v>43579</v>
      </c>
      <c r="E594" s="407" t="s">
        <v>5171</v>
      </c>
      <c r="F594" s="405" t="s">
        <v>5172</v>
      </c>
      <c r="G594" s="405" t="s">
        <v>4755</v>
      </c>
      <c r="H594" s="404" t="s">
        <v>4803</v>
      </c>
      <c r="I594" s="404" t="s">
        <v>684</v>
      </c>
      <c r="J594" s="408">
        <v>4</v>
      </c>
      <c r="K594" s="415">
        <v>1592</v>
      </c>
      <c r="L594" s="404" t="s">
        <v>4845</v>
      </c>
      <c r="M594" s="404"/>
      <c r="N594" s="406">
        <v>43585</v>
      </c>
      <c r="O594" s="406">
        <v>43580</v>
      </c>
      <c r="P594" s="405" t="s">
        <v>1836</v>
      </c>
    </row>
    <row r="595" spans="1:16" ht="18" customHeight="1">
      <c r="A595" s="404" t="s">
        <v>4713</v>
      </c>
      <c r="B595" s="404" t="s">
        <v>626</v>
      </c>
      <c r="C595" s="405" t="s">
        <v>626</v>
      </c>
      <c r="D595" s="406">
        <v>43579</v>
      </c>
      <c r="E595" s="407" t="s">
        <v>5173</v>
      </c>
      <c r="F595" s="405" t="s">
        <v>5174</v>
      </c>
      <c r="G595" s="405" t="s">
        <v>4755</v>
      </c>
      <c r="H595" s="404" t="s">
        <v>1532</v>
      </c>
      <c r="I595" s="404" t="s">
        <v>4717</v>
      </c>
      <c r="J595" s="408">
        <v>8</v>
      </c>
      <c r="K595" s="415">
        <v>1640</v>
      </c>
      <c r="L595" s="404" t="s">
        <v>5121</v>
      </c>
      <c r="M595" s="404" t="s">
        <v>3446</v>
      </c>
      <c r="N595" s="406">
        <v>43585</v>
      </c>
      <c r="O595" s="406">
        <v>43580</v>
      </c>
      <c r="P595" s="405" t="s">
        <v>1836</v>
      </c>
    </row>
    <row r="596" spans="1:16" ht="18" customHeight="1">
      <c r="A596" s="404" t="s">
        <v>4713</v>
      </c>
      <c r="B596" s="404" t="s">
        <v>626</v>
      </c>
      <c r="C596" s="405" t="s">
        <v>626</v>
      </c>
      <c r="D596" s="406">
        <v>43579</v>
      </c>
      <c r="E596" s="407" t="s">
        <v>5175</v>
      </c>
      <c r="F596" s="405" t="s">
        <v>5172</v>
      </c>
      <c r="G596" s="405" t="s">
        <v>4755</v>
      </c>
      <c r="H596" s="404" t="s">
        <v>1571</v>
      </c>
      <c r="I596" s="404" t="s">
        <v>598</v>
      </c>
      <c r="J596" s="408">
        <v>20</v>
      </c>
      <c r="K596" s="415">
        <v>2242</v>
      </c>
      <c r="L596" s="404" t="s">
        <v>1571</v>
      </c>
      <c r="M596" s="404" t="s">
        <v>3446</v>
      </c>
      <c r="N596" s="406">
        <v>43585</v>
      </c>
      <c r="O596" s="406">
        <v>43580</v>
      </c>
      <c r="P596" s="405" t="s">
        <v>4814</v>
      </c>
    </row>
    <row r="597" spans="1:16" ht="18" customHeight="1">
      <c r="A597" s="404" t="s">
        <v>4713</v>
      </c>
      <c r="B597" s="404" t="s">
        <v>626</v>
      </c>
      <c r="C597" s="405" t="s">
        <v>626</v>
      </c>
      <c r="D597" s="406">
        <v>43579</v>
      </c>
      <c r="E597" s="407" t="s">
        <v>5176</v>
      </c>
      <c r="F597" s="405" t="s">
        <v>5177</v>
      </c>
      <c r="G597" s="405" t="s">
        <v>4735</v>
      </c>
      <c r="H597" s="404" t="s">
        <v>1532</v>
      </c>
      <c r="I597" s="404" t="s">
        <v>4893</v>
      </c>
      <c r="J597" s="408">
        <v>2</v>
      </c>
      <c r="K597" s="415">
        <v>164</v>
      </c>
      <c r="L597" s="404" t="s">
        <v>5178</v>
      </c>
      <c r="M597" s="404" t="s">
        <v>3446</v>
      </c>
      <c r="N597" s="406">
        <v>43585</v>
      </c>
      <c r="O597" s="406">
        <v>43580</v>
      </c>
      <c r="P597" s="405" t="s">
        <v>626</v>
      </c>
    </row>
    <row r="598" spans="1:16" ht="18" customHeight="1">
      <c r="A598" s="404" t="s">
        <v>4786</v>
      </c>
      <c r="B598" s="404" t="s">
        <v>4849</v>
      </c>
      <c r="C598" s="405" t="s">
        <v>626</v>
      </c>
      <c r="D598" s="406">
        <v>43579</v>
      </c>
      <c r="E598" s="407" t="s">
        <v>5179</v>
      </c>
      <c r="F598" s="405" t="s">
        <v>5180</v>
      </c>
      <c r="G598" s="405" t="s">
        <v>4777</v>
      </c>
      <c r="H598" s="404" t="s">
        <v>1532</v>
      </c>
      <c r="I598" s="404" t="s">
        <v>1057</v>
      </c>
      <c r="J598" s="408">
        <v>4</v>
      </c>
      <c r="K598" s="415">
        <v>396</v>
      </c>
      <c r="L598" s="404" t="s">
        <v>4845</v>
      </c>
      <c r="M598" s="404" t="s">
        <v>3446</v>
      </c>
      <c r="N598" s="406">
        <v>43585</v>
      </c>
      <c r="O598" s="406">
        <v>43581</v>
      </c>
      <c r="P598" s="405" t="s">
        <v>4849</v>
      </c>
    </row>
    <row r="599" spans="1:16" ht="18" customHeight="1">
      <c r="A599" s="404" t="s">
        <v>4713</v>
      </c>
      <c r="B599" s="404" t="s">
        <v>626</v>
      </c>
      <c r="C599" s="405" t="s">
        <v>626</v>
      </c>
      <c r="D599" s="406">
        <v>43579</v>
      </c>
      <c r="E599" s="407" t="s">
        <v>5181</v>
      </c>
      <c r="F599" s="405" t="s">
        <v>5182</v>
      </c>
      <c r="G599" s="405"/>
      <c r="H599" s="404" t="s">
        <v>4803</v>
      </c>
      <c r="I599" s="404" t="s">
        <v>3357</v>
      </c>
      <c r="J599" s="408">
        <v>1</v>
      </c>
      <c r="K599" s="415">
        <v>140</v>
      </c>
      <c r="L599" s="404" t="s">
        <v>1874</v>
      </c>
      <c r="M599" s="404" t="s">
        <v>3446</v>
      </c>
      <c r="N599" s="406">
        <v>43581</v>
      </c>
      <c r="O599" s="406">
        <v>43581</v>
      </c>
      <c r="P599" s="405" t="s">
        <v>626</v>
      </c>
    </row>
    <row r="600" spans="1:16" ht="18" customHeight="1">
      <c r="A600" s="404" t="s">
        <v>4713</v>
      </c>
      <c r="B600" s="404" t="s">
        <v>390</v>
      </c>
      <c r="C600" s="405" t="s">
        <v>1875</v>
      </c>
      <c r="D600" s="406">
        <v>43581</v>
      </c>
      <c r="E600" s="407" t="s">
        <v>5183</v>
      </c>
      <c r="F600" s="405" t="s">
        <v>5184</v>
      </c>
      <c r="G600" s="405" t="s">
        <v>4778</v>
      </c>
      <c r="H600" s="404" t="s">
        <v>1532</v>
      </c>
      <c r="I600" s="404" t="s">
        <v>4717</v>
      </c>
      <c r="J600" s="408">
        <v>6</v>
      </c>
      <c r="K600" s="415">
        <v>770</v>
      </c>
      <c r="L600" s="404" t="s">
        <v>4865</v>
      </c>
      <c r="M600" s="404" t="s">
        <v>3446</v>
      </c>
      <c r="N600" s="406" t="s">
        <v>4779</v>
      </c>
      <c r="O600" s="406">
        <v>43582</v>
      </c>
      <c r="P600" s="405" t="s">
        <v>1836</v>
      </c>
    </row>
    <row r="601" spans="1:16" ht="18" customHeight="1">
      <c r="A601" s="404" t="s">
        <v>4713</v>
      </c>
      <c r="B601" s="404" t="s">
        <v>390</v>
      </c>
      <c r="C601" s="405" t="s">
        <v>1875</v>
      </c>
      <c r="D601" s="406">
        <v>43581</v>
      </c>
      <c r="E601" s="407" t="s">
        <v>5185</v>
      </c>
      <c r="F601" s="405" t="s">
        <v>5186</v>
      </c>
      <c r="G601" s="405" t="s">
        <v>4778</v>
      </c>
      <c r="H601" s="404" t="s">
        <v>391</v>
      </c>
      <c r="I601" s="404" t="s">
        <v>627</v>
      </c>
      <c r="J601" s="408">
        <v>1</v>
      </c>
      <c r="K601" s="415">
        <v>800</v>
      </c>
      <c r="L601" s="404" t="s">
        <v>4824</v>
      </c>
      <c r="M601" s="404" t="s">
        <v>3446</v>
      </c>
      <c r="N601" s="406">
        <v>43590</v>
      </c>
      <c r="O601" s="406">
        <v>43582</v>
      </c>
      <c r="P601" s="405" t="s">
        <v>1836</v>
      </c>
    </row>
    <row r="602" spans="1:16" ht="18" customHeight="1">
      <c r="A602" s="404" t="s">
        <v>4713</v>
      </c>
      <c r="B602" s="404" t="s">
        <v>4798</v>
      </c>
      <c r="C602" s="405" t="s">
        <v>4787</v>
      </c>
      <c r="D602" s="406">
        <v>43581</v>
      </c>
      <c r="E602" s="407" t="s">
        <v>5187</v>
      </c>
      <c r="F602" s="405" t="s">
        <v>5188</v>
      </c>
      <c r="G602" s="405" t="s">
        <v>4778</v>
      </c>
      <c r="H602" s="404" t="s">
        <v>4803</v>
      </c>
      <c r="I602" s="404" t="s">
        <v>5189</v>
      </c>
      <c r="J602" s="408">
        <v>2</v>
      </c>
      <c r="K602" s="415">
        <v>585</v>
      </c>
      <c r="L602" s="404" t="s">
        <v>5190</v>
      </c>
      <c r="M602" s="404" t="s">
        <v>3446</v>
      </c>
      <c r="N602" s="406">
        <v>43590</v>
      </c>
      <c r="O602" s="406">
        <v>43583</v>
      </c>
      <c r="P602" s="405" t="s">
        <v>1836</v>
      </c>
    </row>
    <row r="603" spans="1:16" ht="18" customHeight="1">
      <c r="A603" s="404" t="s">
        <v>4713</v>
      </c>
      <c r="B603" s="404" t="s">
        <v>626</v>
      </c>
      <c r="C603" s="405" t="s">
        <v>4849</v>
      </c>
      <c r="D603" s="406">
        <v>43581</v>
      </c>
      <c r="E603" s="407" t="s">
        <v>5191</v>
      </c>
      <c r="F603" s="405" t="s">
        <v>5192</v>
      </c>
      <c r="G603" s="405" t="s">
        <v>4780</v>
      </c>
      <c r="H603" s="404" t="s">
        <v>4803</v>
      </c>
      <c r="I603" s="404" t="s">
        <v>1102</v>
      </c>
      <c r="J603" s="408">
        <v>3</v>
      </c>
      <c r="K603" s="415">
        <v>2560</v>
      </c>
      <c r="L603" s="404" t="s">
        <v>1874</v>
      </c>
      <c r="M603" s="404" t="s">
        <v>3446</v>
      </c>
      <c r="N603" s="406" t="s">
        <v>4781</v>
      </c>
      <c r="O603" s="406">
        <v>43589</v>
      </c>
      <c r="P603" s="405" t="s">
        <v>626</v>
      </c>
    </row>
    <row r="604" spans="1:16" ht="18" customHeight="1">
      <c r="A604" s="404" t="s">
        <v>4713</v>
      </c>
      <c r="B604" s="404" t="s">
        <v>4798</v>
      </c>
      <c r="C604" s="405" t="s">
        <v>626</v>
      </c>
      <c r="D604" s="406">
        <v>43581</v>
      </c>
      <c r="E604" s="407" t="s">
        <v>5193</v>
      </c>
      <c r="F604" s="405" t="s">
        <v>5194</v>
      </c>
      <c r="G604" s="405" t="s">
        <v>4780</v>
      </c>
      <c r="H604" s="404" t="s">
        <v>4803</v>
      </c>
      <c r="I604" s="404" t="s">
        <v>684</v>
      </c>
      <c r="J604" s="408">
        <v>2</v>
      </c>
      <c r="K604" s="415">
        <v>232</v>
      </c>
      <c r="L604" s="404" t="s">
        <v>5121</v>
      </c>
      <c r="M604" s="404" t="s">
        <v>3446</v>
      </c>
      <c r="N604" s="406">
        <v>43615</v>
      </c>
      <c r="O604" s="406">
        <v>43582</v>
      </c>
      <c r="P604" s="405" t="s">
        <v>626</v>
      </c>
    </row>
    <row r="605" spans="1:16" ht="18" customHeight="1">
      <c r="A605" s="404" t="s">
        <v>4786</v>
      </c>
      <c r="B605" s="404" t="s">
        <v>626</v>
      </c>
      <c r="C605" s="405" t="s">
        <v>4849</v>
      </c>
      <c r="D605" s="406">
        <v>43581</v>
      </c>
      <c r="E605" s="407" t="s">
        <v>5195</v>
      </c>
      <c r="F605" s="405" t="s">
        <v>5194</v>
      </c>
      <c r="G605" s="405" t="s">
        <v>4780</v>
      </c>
      <c r="H605" s="404" t="s">
        <v>1532</v>
      </c>
      <c r="I605" s="404" t="s">
        <v>296</v>
      </c>
      <c r="J605" s="408">
        <v>1</v>
      </c>
      <c r="K605" s="415">
        <v>390</v>
      </c>
      <c r="L605" s="404" t="s">
        <v>5196</v>
      </c>
      <c r="M605" s="404" t="s">
        <v>3446</v>
      </c>
      <c r="N605" s="406">
        <v>43615</v>
      </c>
      <c r="O605" s="406">
        <v>43585</v>
      </c>
      <c r="P605" s="405" t="s">
        <v>626</v>
      </c>
    </row>
    <row r="606" spans="1:16" ht="18" customHeight="1">
      <c r="A606" s="404" t="s">
        <v>4786</v>
      </c>
      <c r="B606" s="404" t="s">
        <v>626</v>
      </c>
      <c r="C606" s="405" t="s">
        <v>626</v>
      </c>
      <c r="D606" s="406">
        <v>43581</v>
      </c>
      <c r="E606" s="407" t="s">
        <v>5197</v>
      </c>
      <c r="F606" s="405" t="s">
        <v>5194</v>
      </c>
      <c r="G606" s="405" t="s">
        <v>4780</v>
      </c>
      <c r="H606" s="404" t="s">
        <v>1532</v>
      </c>
      <c r="I606" s="404" t="s">
        <v>5143</v>
      </c>
      <c r="J606" s="408">
        <v>1</v>
      </c>
      <c r="K606" s="415">
        <v>115</v>
      </c>
      <c r="L606" s="404" t="s">
        <v>4865</v>
      </c>
      <c r="M606" s="404" t="s">
        <v>3446</v>
      </c>
      <c r="N606" s="406">
        <v>43615</v>
      </c>
      <c r="O606" s="406">
        <v>43585</v>
      </c>
      <c r="P606" s="405" t="s">
        <v>626</v>
      </c>
    </row>
    <row r="607" spans="1:16" ht="18" customHeight="1">
      <c r="A607" s="404" t="s">
        <v>4713</v>
      </c>
      <c r="B607" s="404" t="s">
        <v>4849</v>
      </c>
      <c r="C607" s="405" t="s">
        <v>626</v>
      </c>
      <c r="D607" s="406">
        <v>43581</v>
      </c>
      <c r="E607" s="407" t="s">
        <v>5198</v>
      </c>
      <c r="F607" s="405" t="s">
        <v>5199</v>
      </c>
      <c r="G607" s="405" t="s">
        <v>4782</v>
      </c>
      <c r="H607" s="404" t="s">
        <v>1571</v>
      </c>
      <c r="I607" s="404" t="s">
        <v>598</v>
      </c>
      <c r="J607" s="408">
        <v>43</v>
      </c>
      <c r="K607" s="415">
        <v>11998</v>
      </c>
      <c r="L607" s="404" t="s">
        <v>1571</v>
      </c>
      <c r="M607" s="404" t="s">
        <v>3446</v>
      </c>
      <c r="N607" s="406">
        <v>43600</v>
      </c>
      <c r="O607" s="406">
        <v>43595</v>
      </c>
      <c r="P607" s="405" t="s">
        <v>626</v>
      </c>
    </row>
    <row r="608" spans="1:16" ht="18" customHeight="1">
      <c r="A608" s="404" t="s">
        <v>4713</v>
      </c>
      <c r="B608" s="404" t="s">
        <v>4849</v>
      </c>
      <c r="C608" s="405" t="s">
        <v>626</v>
      </c>
      <c r="D608" s="406">
        <v>43581</v>
      </c>
      <c r="E608" s="407" t="s">
        <v>5200</v>
      </c>
      <c r="F608" s="405" t="s">
        <v>5199</v>
      </c>
      <c r="G608" s="405" t="s">
        <v>4782</v>
      </c>
      <c r="H608" s="404" t="s">
        <v>1532</v>
      </c>
      <c r="I608" s="404" t="s">
        <v>5058</v>
      </c>
      <c r="J608" s="408">
        <v>7</v>
      </c>
      <c r="K608" s="415">
        <v>2520</v>
      </c>
      <c r="L608" s="404" t="s">
        <v>4845</v>
      </c>
      <c r="M608" s="404"/>
      <c r="N608" s="406">
        <v>43600</v>
      </c>
      <c r="O608" s="406">
        <v>43593</v>
      </c>
      <c r="P608" s="405" t="s">
        <v>626</v>
      </c>
    </row>
    <row r="609" spans="1:16" ht="18" customHeight="1">
      <c r="A609" s="404" t="s">
        <v>4786</v>
      </c>
      <c r="B609" s="404" t="s">
        <v>390</v>
      </c>
      <c r="C609" s="405" t="s">
        <v>626</v>
      </c>
      <c r="D609" s="406">
        <v>43581</v>
      </c>
      <c r="E609" s="407" t="s">
        <v>5201</v>
      </c>
      <c r="F609" s="405" t="s">
        <v>5199</v>
      </c>
      <c r="G609" s="405" t="s">
        <v>4782</v>
      </c>
      <c r="H609" s="404" t="s">
        <v>380</v>
      </c>
      <c r="I609" s="404" t="s">
        <v>682</v>
      </c>
      <c r="J609" s="408">
        <v>30</v>
      </c>
      <c r="K609" s="415">
        <v>2855</v>
      </c>
      <c r="L609" s="404" t="s">
        <v>5202</v>
      </c>
      <c r="M609" s="404" t="s">
        <v>3446</v>
      </c>
      <c r="N609" s="406">
        <v>43600</v>
      </c>
      <c r="O609" s="406">
        <v>43583</v>
      </c>
      <c r="P609" s="405" t="s">
        <v>626</v>
      </c>
    </row>
    <row r="610" spans="1:16" ht="18" customHeight="1">
      <c r="A610" s="404" t="s">
        <v>4786</v>
      </c>
      <c r="B610" s="404" t="s">
        <v>1875</v>
      </c>
      <c r="C610" s="405" t="s">
        <v>4787</v>
      </c>
      <c r="D610" s="406">
        <v>43581</v>
      </c>
      <c r="E610" s="407" t="s">
        <v>5203</v>
      </c>
      <c r="F610" s="405" t="s">
        <v>5204</v>
      </c>
      <c r="G610" s="405" t="s">
        <v>4722</v>
      </c>
      <c r="H610" s="404" t="s">
        <v>391</v>
      </c>
      <c r="I610" s="404" t="s">
        <v>1895</v>
      </c>
      <c r="J610" s="408">
        <v>31</v>
      </c>
      <c r="K610" s="415">
        <v>28121</v>
      </c>
      <c r="L610" s="404" t="s">
        <v>1041</v>
      </c>
      <c r="M610" s="404" t="s">
        <v>3446</v>
      </c>
      <c r="N610" s="406">
        <v>43585</v>
      </c>
      <c r="O610" s="406">
        <v>43585</v>
      </c>
      <c r="P610" s="405" t="s">
        <v>4808</v>
      </c>
    </row>
    <row r="611" spans="1:16" ht="18" customHeight="1">
      <c r="A611" s="404" t="s">
        <v>4713</v>
      </c>
      <c r="B611" s="404" t="s">
        <v>390</v>
      </c>
      <c r="C611" s="405" t="s">
        <v>4787</v>
      </c>
      <c r="D611" s="406">
        <v>43581</v>
      </c>
      <c r="E611" s="407" t="s">
        <v>5205</v>
      </c>
      <c r="F611" s="405" t="s">
        <v>5206</v>
      </c>
      <c r="G611" s="405" t="s">
        <v>4728</v>
      </c>
      <c r="H611" s="404" t="s">
        <v>1571</v>
      </c>
      <c r="I611" s="404" t="s">
        <v>288</v>
      </c>
      <c r="J611" s="408">
        <v>60</v>
      </c>
      <c r="K611" s="415">
        <v>5940</v>
      </c>
      <c r="L611" s="404" t="s">
        <v>4790</v>
      </c>
      <c r="M611" s="404"/>
      <c r="N611" s="406">
        <v>43600</v>
      </c>
      <c r="O611" s="406">
        <v>43584</v>
      </c>
      <c r="P611" s="405" t="s">
        <v>5207</v>
      </c>
    </row>
    <row r="612" spans="1:16" ht="18" customHeight="1">
      <c r="A612" s="404" t="s">
        <v>4786</v>
      </c>
      <c r="B612" s="404" t="s">
        <v>626</v>
      </c>
      <c r="C612" s="405" t="s">
        <v>4849</v>
      </c>
      <c r="D612" s="406">
        <v>43581</v>
      </c>
      <c r="E612" s="407" t="s">
        <v>5208</v>
      </c>
      <c r="F612" s="405" t="s">
        <v>5209</v>
      </c>
      <c r="G612" s="405" t="s">
        <v>4762</v>
      </c>
      <c r="H612" s="404" t="s">
        <v>4941</v>
      </c>
      <c r="I612" s="404" t="s">
        <v>661</v>
      </c>
      <c r="J612" s="408">
        <v>20</v>
      </c>
      <c r="K612" s="415">
        <v>1900</v>
      </c>
      <c r="L612" s="404" t="s">
        <v>4910</v>
      </c>
      <c r="M612" s="404" t="s">
        <v>3446</v>
      </c>
      <c r="N612" s="406">
        <v>43590</v>
      </c>
      <c r="O612" s="406">
        <v>43583</v>
      </c>
      <c r="P612" s="405" t="s">
        <v>4849</v>
      </c>
    </row>
    <row r="613" spans="1:16" ht="18" customHeight="1">
      <c r="A613" s="404" t="s">
        <v>4786</v>
      </c>
      <c r="B613" s="404" t="s">
        <v>4798</v>
      </c>
      <c r="C613" s="405" t="s">
        <v>1875</v>
      </c>
      <c r="D613" s="406">
        <v>43581</v>
      </c>
      <c r="E613" s="407" t="s">
        <v>5210</v>
      </c>
      <c r="F613" s="405" t="s">
        <v>5211</v>
      </c>
      <c r="G613" s="405" t="s">
        <v>4722</v>
      </c>
      <c r="H613" s="404" t="s">
        <v>4803</v>
      </c>
      <c r="I613" s="404" t="s">
        <v>288</v>
      </c>
      <c r="J613" s="408">
        <v>4</v>
      </c>
      <c r="K613" s="415">
        <v>876</v>
      </c>
      <c r="L613" s="404" t="s">
        <v>1571</v>
      </c>
      <c r="M613" s="404"/>
      <c r="N613" s="406">
        <v>43584</v>
      </c>
      <c r="O613" s="406">
        <v>43584</v>
      </c>
      <c r="P613" s="405" t="s">
        <v>5207</v>
      </c>
    </row>
    <row r="614" spans="1:16" ht="18" customHeight="1">
      <c r="A614" s="404" t="s">
        <v>4713</v>
      </c>
      <c r="B614" s="404" t="s">
        <v>626</v>
      </c>
      <c r="C614" s="405" t="s">
        <v>4849</v>
      </c>
      <c r="D614" s="406">
        <v>43581</v>
      </c>
      <c r="E614" s="407" t="s">
        <v>5212</v>
      </c>
      <c r="F614" s="405" t="s">
        <v>5199</v>
      </c>
      <c r="G614" s="405" t="s">
        <v>4782</v>
      </c>
      <c r="H614" s="404" t="s">
        <v>391</v>
      </c>
      <c r="I614" s="404" t="s">
        <v>4823</v>
      </c>
      <c r="J614" s="408">
        <v>2</v>
      </c>
      <c r="K614" s="415">
        <v>1600</v>
      </c>
      <c r="L614" s="404" t="s">
        <v>4824</v>
      </c>
      <c r="M614" s="404" t="s">
        <v>3446</v>
      </c>
      <c r="N614" s="406">
        <v>43600</v>
      </c>
      <c r="O614" s="406">
        <v>43590</v>
      </c>
      <c r="P614" s="405" t="s">
        <v>626</v>
      </c>
    </row>
    <row r="615" spans="1:16" ht="18" customHeight="1">
      <c r="A615" s="404" t="s">
        <v>4786</v>
      </c>
      <c r="B615" s="404" t="s">
        <v>626</v>
      </c>
      <c r="C615" s="405" t="s">
        <v>626</v>
      </c>
      <c r="D615" s="406">
        <v>43581</v>
      </c>
      <c r="E615" s="407" t="s">
        <v>5213</v>
      </c>
      <c r="F615" s="405" t="s">
        <v>5214</v>
      </c>
      <c r="G615" s="405" t="s">
        <v>4783</v>
      </c>
      <c r="H615" s="404" t="s">
        <v>1532</v>
      </c>
      <c r="I615" s="404" t="s">
        <v>5215</v>
      </c>
      <c r="J615" s="408">
        <v>1</v>
      </c>
      <c r="K615" s="415">
        <v>8276</v>
      </c>
      <c r="L615" s="404" t="s">
        <v>5216</v>
      </c>
      <c r="M615" s="404" t="s">
        <v>3446</v>
      </c>
      <c r="N615" s="406">
        <v>43600</v>
      </c>
      <c r="O615" s="406">
        <v>43595</v>
      </c>
      <c r="P615" s="405" t="s">
        <v>626</v>
      </c>
    </row>
    <row r="616" spans="1:16" ht="18" customHeight="1">
      <c r="A616" s="404" t="s">
        <v>4713</v>
      </c>
      <c r="B616" s="404" t="s">
        <v>390</v>
      </c>
      <c r="C616" s="405" t="s">
        <v>5028</v>
      </c>
      <c r="D616" s="406">
        <v>43581</v>
      </c>
      <c r="E616" s="407" t="s">
        <v>5217</v>
      </c>
      <c r="F616" s="405" t="s">
        <v>5218</v>
      </c>
      <c r="G616" s="405"/>
      <c r="H616" s="404" t="s">
        <v>628</v>
      </c>
      <c r="I616" s="404" t="s">
        <v>5219</v>
      </c>
      <c r="J616" s="408">
        <v>5000</v>
      </c>
      <c r="K616" s="415">
        <v>1750</v>
      </c>
      <c r="L616" s="404" t="s">
        <v>1879</v>
      </c>
      <c r="M616" s="404"/>
      <c r="N616" s="406">
        <v>43585</v>
      </c>
      <c r="O616" s="406">
        <v>43581</v>
      </c>
      <c r="P616" s="405" t="s">
        <v>1836</v>
      </c>
    </row>
    <row r="617" spans="1:16" ht="18" customHeight="1">
      <c r="A617" s="404" t="s">
        <v>4713</v>
      </c>
      <c r="B617" s="404" t="s">
        <v>4849</v>
      </c>
      <c r="C617" s="405" t="s">
        <v>626</v>
      </c>
      <c r="D617" s="406">
        <v>43581</v>
      </c>
      <c r="E617" s="407" t="s">
        <v>5220</v>
      </c>
      <c r="F617" s="405" t="s">
        <v>5221</v>
      </c>
      <c r="G617" s="405" t="s">
        <v>4784</v>
      </c>
      <c r="H617" s="404" t="s">
        <v>4790</v>
      </c>
      <c r="I617" s="404" t="s">
        <v>598</v>
      </c>
      <c r="J617" s="408">
        <v>4</v>
      </c>
      <c r="K617" s="415">
        <v>756</v>
      </c>
      <c r="L617" s="404" t="s">
        <v>1571</v>
      </c>
      <c r="M617" s="404" t="s">
        <v>3446</v>
      </c>
      <c r="N617" s="406">
        <v>43582</v>
      </c>
      <c r="O617" s="406">
        <v>43582</v>
      </c>
      <c r="P617" s="405" t="s">
        <v>1897</v>
      </c>
    </row>
  </sheetData>
  <mergeCells count="2">
    <mergeCell ref="A1:J1"/>
    <mergeCell ref="A2:K2"/>
  </mergeCells>
  <phoneticPr fontId="23" type="noConversion"/>
  <hyperlinks>
    <hyperlink ref="A1:J1" location="目录!A1" display="返回目录"/>
    <hyperlink ref="E5" r:id="rId1"/>
    <hyperlink ref="E6" r:id="rId2" display="WG-SC1901002"/>
    <hyperlink ref="E7:E11" r:id="rId3" display="WG-SC1901002"/>
    <hyperlink ref="E7" r:id="rId4"/>
    <hyperlink ref="E8" r:id="rId5"/>
    <hyperlink ref="E9" r:id="rId6"/>
    <hyperlink ref="E10" r:id="rId7"/>
    <hyperlink ref="E11" r:id="rId8"/>
    <hyperlink ref="E12" r:id="rId9"/>
    <hyperlink ref="E13" r:id="rId10" display="WG-SH1901009"/>
    <hyperlink ref="E14" r:id="rId11"/>
    <hyperlink ref="E15" r:id="rId12"/>
    <hyperlink ref="E17" r:id="rId13"/>
    <hyperlink ref="E18" r:id="rId14"/>
    <hyperlink ref="E19" r:id="rId15" display="WG-SC1901015"/>
    <hyperlink ref="E22" r:id="rId16"/>
    <hyperlink ref="E20" r:id="rId17"/>
    <hyperlink ref="E21" r:id="rId18"/>
    <hyperlink ref="E23" r:id="rId19"/>
    <hyperlink ref="E24" r:id="rId20"/>
    <hyperlink ref="E25" r:id="rId21"/>
    <hyperlink ref="E26" r:id="rId22"/>
    <hyperlink ref="E27" r:id="rId23"/>
    <hyperlink ref="E28" r:id="rId24"/>
    <hyperlink ref="E29" r:id="rId25"/>
    <hyperlink ref="E31" r:id="rId26"/>
    <hyperlink ref="E32" r:id="rId27"/>
    <hyperlink ref="E33" r:id="rId28"/>
    <hyperlink ref="E34" r:id="rId29"/>
    <hyperlink ref="E36" r:id="rId30"/>
    <hyperlink ref="E35" r:id="rId31"/>
    <hyperlink ref="E37" r:id="rId32"/>
    <hyperlink ref="E38" r:id="rId33"/>
    <hyperlink ref="E39" r:id="rId34"/>
    <hyperlink ref="E40" r:id="rId35"/>
    <hyperlink ref="E41" r:id="rId36"/>
    <hyperlink ref="E42" r:id="rId37"/>
    <hyperlink ref="E43" r:id="rId38"/>
    <hyperlink ref="E30" r:id="rId39"/>
    <hyperlink ref="E46" r:id="rId40"/>
    <hyperlink ref="E44" r:id="rId41"/>
    <hyperlink ref="E45" r:id="rId42"/>
    <hyperlink ref="E47" r:id="rId43"/>
    <hyperlink ref="E48" r:id="rId44"/>
    <hyperlink ref="E49" r:id="rId45"/>
    <hyperlink ref="E50" r:id="rId46"/>
    <hyperlink ref="E51" r:id="rId47"/>
    <hyperlink ref="E52" r:id="rId48"/>
    <hyperlink ref="E53" r:id="rId49" display="WG-SH1901049"/>
    <hyperlink ref="E54" r:id="rId50" display="WG-SH1901050"/>
    <hyperlink ref="E55" r:id="rId51"/>
    <hyperlink ref="E56" r:id="rId52"/>
    <hyperlink ref="E57" r:id="rId53"/>
    <hyperlink ref="E16" r:id="rId54"/>
    <hyperlink ref="E58" r:id="rId55"/>
    <hyperlink ref="E59" r:id="rId56"/>
    <hyperlink ref="E60" r:id="rId57"/>
    <hyperlink ref="E61" r:id="rId58"/>
    <hyperlink ref="E62" r:id="rId59"/>
    <hyperlink ref="E63" r:id="rId60"/>
    <hyperlink ref="E64" r:id="rId61"/>
    <hyperlink ref="E65" r:id="rId62"/>
    <hyperlink ref="E66" r:id="rId63"/>
    <hyperlink ref="E67" r:id="rId64"/>
    <hyperlink ref="E71" r:id="rId65"/>
    <hyperlink ref="E72" r:id="rId66"/>
    <hyperlink ref="E73" r:id="rId67"/>
    <hyperlink ref="E74" r:id="rId68"/>
    <hyperlink ref="E68" r:id="rId69"/>
    <hyperlink ref="E69" r:id="rId70"/>
    <hyperlink ref="E70" r:id="rId71"/>
    <hyperlink ref="E75" r:id="rId72" display="WG-SH1901071"/>
    <hyperlink ref="E76" r:id="rId73" display="WG-SH1901072"/>
    <hyperlink ref="E78" r:id="rId74"/>
    <hyperlink ref="E77" r:id="rId75"/>
    <hyperlink ref="E79" r:id="rId76" display="WG-SH1901075"/>
    <hyperlink ref="E80" r:id="rId77"/>
    <hyperlink ref="E81" r:id="rId78"/>
    <hyperlink ref="E82" r:id="rId79"/>
    <hyperlink ref="E83" r:id="rId80"/>
    <hyperlink ref="E84" r:id="rId81"/>
    <hyperlink ref="E85" r:id="rId82"/>
    <hyperlink ref="E86" r:id="rId83"/>
    <hyperlink ref="E87" r:id="rId84"/>
    <hyperlink ref="E88" r:id="rId85"/>
    <hyperlink ref="E89" r:id="rId86"/>
    <hyperlink ref="E90" r:id="rId87"/>
    <hyperlink ref="E92" r:id="rId88"/>
    <hyperlink ref="E91" r:id="rId89"/>
    <hyperlink ref="E94" r:id="rId90"/>
    <hyperlink ref="E95" r:id="rId91"/>
    <hyperlink ref="E96" r:id="rId92"/>
    <hyperlink ref="E97" r:id="rId93"/>
    <hyperlink ref="E98" r:id="rId94"/>
    <hyperlink ref="E99" r:id="rId95"/>
    <hyperlink ref="E100" r:id="rId96"/>
    <hyperlink ref="E101" r:id="rId97"/>
    <hyperlink ref="E103" r:id="rId98"/>
    <hyperlink ref="E93" r:id="rId99" display="WG-SH1901089"/>
    <hyperlink ref="E164" r:id="rId100"/>
    <hyperlink ref="E165" r:id="rId101"/>
    <hyperlink ref="E167" r:id="rId102"/>
    <hyperlink ref="E166" r:id="rId103"/>
    <hyperlink ref="E168" r:id="rId104"/>
    <hyperlink ref="E169" r:id="rId105"/>
    <hyperlink ref="E170" r:id="rId106"/>
    <hyperlink ref="E171" r:id="rId107"/>
    <hyperlink ref="E172" r:id="rId108"/>
    <hyperlink ref="E173" r:id="rId109"/>
    <hyperlink ref="E175" r:id="rId110"/>
    <hyperlink ref="E176" r:id="rId111"/>
    <hyperlink ref="E174" r:id="rId112"/>
    <hyperlink ref="E177" r:id="rId113"/>
    <hyperlink ref="E178" r:id="rId114"/>
    <hyperlink ref="E179" r:id="rId115"/>
    <hyperlink ref="E180" r:id="rId116"/>
    <hyperlink ref="E182" r:id="rId117"/>
    <hyperlink ref="E181" r:id="rId118"/>
    <hyperlink ref="E184" r:id="rId119"/>
    <hyperlink ref="E185" r:id="rId120" display="WG-SH1902022"/>
    <hyperlink ref="E186" r:id="rId121"/>
    <hyperlink ref="E187" r:id="rId122"/>
    <hyperlink ref="E188" r:id="rId123"/>
    <hyperlink ref="E189" r:id="rId124"/>
    <hyperlink ref="E190" r:id="rId125"/>
    <hyperlink ref="E191" r:id="rId126"/>
    <hyperlink ref="E192" r:id="rId127"/>
    <hyperlink ref="E193" r:id="rId128"/>
    <hyperlink ref="E194" r:id="rId129"/>
    <hyperlink ref="E195" r:id="rId130"/>
    <hyperlink ref="E196" r:id="rId131"/>
    <hyperlink ref="E197" r:id="rId132" display="WG-SH1902033"/>
    <hyperlink ref="E198" r:id="rId133"/>
    <hyperlink ref="E199" r:id="rId134"/>
    <hyperlink ref="E200" r:id="rId135" display="WG-SH1902036"/>
    <hyperlink ref="E201" r:id="rId136"/>
    <hyperlink ref="E203" r:id="rId137" display="WG-SH1902039"/>
    <hyperlink ref="E202" r:id="rId138" display="WG-SH1902038"/>
    <hyperlink ref="E204" r:id="rId139"/>
    <hyperlink ref="E205" r:id="rId140" display="WG-SH1902041"/>
    <hyperlink ref="E206" r:id="rId141"/>
    <hyperlink ref="E207" r:id="rId142"/>
    <hyperlink ref="E208" r:id="rId143"/>
    <hyperlink ref="E209" r:id="rId144"/>
    <hyperlink ref="E210" r:id="rId145"/>
    <hyperlink ref="E211" r:id="rId146" display="WG-SH1902047"/>
    <hyperlink ref="E212" r:id="rId147"/>
    <hyperlink ref="E213" r:id="rId148"/>
    <hyperlink ref="E214" r:id="rId149"/>
    <hyperlink ref="E215" r:id="rId150"/>
    <hyperlink ref="E216" r:id="rId151"/>
    <hyperlink ref="E217" r:id="rId152"/>
    <hyperlink ref="E218" r:id="rId153"/>
    <hyperlink ref="E219" r:id="rId154"/>
    <hyperlink ref="E453" r:id="rId155"/>
    <hyperlink ref="E454" r:id="rId156"/>
    <hyperlink ref="E455" r:id="rId157"/>
    <hyperlink ref="E456" r:id="rId158"/>
    <hyperlink ref="E457" r:id="rId159"/>
    <hyperlink ref="E458" r:id="rId160"/>
    <hyperlink ref="E459" r:id="rId161"/>
    <hyperlink ref="E460" r:id="rId162"/>
    <hyperlink ref="E461" r:id="rId163"/>
    <hyperlink ref="E462" r:id="rId164"/>
    <hyperlink ref="E463" r:id="rId165"/>
    <hyperlink ref="E464" r:id="rId166"/>
    <hyperlink ref="E465" r:id="rId167"/>
    <hyperlink ref="E466" r:id="rId168"/>
    <hyperlink ref="E470" r:id="rId169"/>
    <hyperlink ref="E472" r:id="rId170"/>
    <hyperlink ref="E471" r:id="rId171"/>
    <hyperlink ref="E469" r:id="rId172"/>
    <hyperlink ref="E468" r:id="rId173"/>
    <hyperlink ref="E467" r:id="rId174"/>
    <hyperlink ref="E473" r:id="rId175"/>
    <hyperlink ref="E474" r:id="rId176"/>
    <hyperlink ref="E475" r:id="rId177"/>
    <hyperlink ref="E477" r:id="rId178"/>
    <hyperlink ref="E476" r:id="rId179"/>
    <hyperlink ref="E478" r:id="rId180"/>
    <hyperlink ref="E479" r:id="rId181"/>
    <hyperlink ref="E480" r:id="rId182"/>
    <hyperlink ref="E482" r:id="rId183"/>
    <hyperlink ref="E481" r:id="rId184"/>
    <hyperlink ref="E483" r:id="rId185"/>
    <hyperlink ref="E484" r:id="rId186"/>
    <hyperlink ref="E486" r:id="rId187"/>
    <hyperlink ref="E489" r:id="rId188"/>
    <hyperlink ref="E485" r:id="rId189"/>
    <hyperlink ref="E487" r:id="rId190"/>
    <hyperlink ref="E488" r:id="rId191"/>
    <hyperlink ref="E490" r:id="rId192"/>
    <hyperlink ref="E491" r:id="rId193"/>
    <hyperlink ref="E495" r:id="rId194"/>
    <hyperlink ref="E493" r:id="rId195"/>
    <hyperlink ref="E494" r:id="rId196"/>
    <hyperlink ref="E496" r:id="rId197"/>
    <hyperlink ref="E497" r:id="rId198"/>
    <hyperlink ref="E492" r:id="rId199"/>
    <hyperlink ref="E498" r:id="rId200"/>
    <hyperlink ref="E499" r:id="rId201"/>
    <hyperlink ref="E501" r:id="rId202"/>
    <hyperlink ref="E503" r:id="rId203"/>
    <hyperlink ref="E504" r:id="rId204"/>
    <hyperlink ref="E506" r:id="rId205"/>
    <hyperlink ref="E507" r:id="rId206"/>
    <hyperlink ref="E505" r:id="rId207"/>
    <hyperlink ref="E508" r:id="rId208"/>
    <hyperlink ref="E500" r:id="rId209"/>
    <hyperlink ref="E502" r:id="rId210"/>
    <hyperlink ref="E509" r:id="rId211"/>
    <hyperlink ref="E510" r:id="rId212"/>
    <hyperlink ref="E511" r:id="rId213"/>
    <hyperlink ref="E512" r:id="rId214"/>
    <hyperlink ref="E513" r:id="rId215"/>
    <hyperlink ref="E514" r:id="rId216"/>
    <hyperlink ref="E515" r:id="rId217"/>
    <hyperlink ref="E516" r:id="rId218"/>
    <hyperlink ref="E517" r:id="rId219"/>
    <hyperlink ref="E518" r:id="rId220"/>
    <hyperlink ref="E520" r:id="rId221"/>
    <hyperlink ref="E519" r:id="rId222"/>
    <hyperlink ref="E521" r:id="rId223"/>
    <hyperlink ref="E522" r:id="rId224"/>
    <hyperlink ref="E431" r:id="rId225"/>
    <hyperlink ref="E432" r:id="rId226"/>
    <hyperlink ref="E433" r:id="rId227"/>
    <hyperlink ref="E434" r:id="rId228"/>
    <hyperlink ref="E435" r:id="rId229"/>
    <hyperlink ref="E436" r:id="rId230"/>
    <hyperlink ref="E437" r:id="rId231"/>
    <hyperlink ref="E438" r:id="rId232"/>
    <hyperlink ref="E439" r:id="rId233"/>
    <hyperlink ref="E440" r:id="rId234"/>
    <hyperlink ref="E441" r:id="rId235"/>
    <hyperlink ref="E442" r:id="rId236"/>
    <hyperlink ref="E443" r:id="rId237"/>
    <hyperlink ref="E444" r:id="rId238"/>
    <hyperlink ref="E445" r:id="rId239"/>
    <hyperlink ref="E446" r:id="rId240"/>
    <hyperlink ref="E447" r:id="rId241"/>
    <hyperlink ref="E448" r:id="rId242"/>
    <hyperlink ref="E449" r:id="rId243"/>
    <hyperlink ref="E450" r:id="rId244"/>
    <hyperlink ref="E451" r:id="rId245"/>
    <hyperlink ref="E452" r:id="rId246"/>
    <hyperlink ref="E523" r:id="rId247"/>
    <hyperlink ref="E524" r:id="rId248"/>
    <hyperlink ref="E526" r:id="rId249"/>
    <hyperlink ref="E525" r:id="rId250"/>
    <hyperlink ref="E527" r:id="rId251"/>
    <hyperlink ref="E528" r:id="rId252"/>
    <hyperlink ref="E530" r:id="rId253"/>
    <hyperlink ref="E529" r:id="rId254"/>
    <hyperlink ref="E531" r:id="rId255"/>
    <hyperlink ref="E532" r:id="rId256"/>
    <hyperlink ref="E533" r:id="rId257"/>
    <hyperlink ref="E534" r:id="rId258"/>
    <hyperlink ref="E535" r:id="rId259"/>
    <hyperlink ref="E536" r:id="rId260"/>
    <hyperlink ref="E537" r:id="rId261"/>
    <hyperlink ref="E538" r:id="rId262"/>
    <hyperlink ref="E539" r:id="rId263"/>
    <hyperlink ref="E540" r:id="rId264"/>
    <hyperlink ref="E541" r:id="rId265"/>
    <hyperlink ref="E542" r:id="rId266"/>
    <hyperlink ref="E543" r:id="rId267"/>
    <hyperlink ref="E544" r:id="rId268"/>
    <hyperlink ref="E545" r:id="rId269"/>
    <hyperlink ref="E546" r:id="rId270"/>
    <hyperlink ref="E547" r:id="rId271"/>
    <hyperlink ref="E548" r:id="rId272"/>
    <hyperlink ref="E549" r:id="rId273"/>
    <hyperlink ref="E550" r:id="rId274"/>
    <hyperlink ref="E551" r:id="rId275"/>
    <hyperlink ref="E553" r:id="rId276"/>
    <hyperlink ref="E556" r:id="rId277"/>
    <hyperlink ref="E554" r:id="rId278"/>
    <hyperlink ref="E555" r:id="rId279"/>
    <hyperlink ref="E557" r:id="rId280"/>
    <hyperlink ref="E558" r:id="rId281"/>
    <hyperlink ref="E559" r:id="rId282"/>
    <hyperlink ref="E560" r:id="rId283"/>
    <hyperlink ref="E561" r:id="rId284"/>
    <hyperlink ref="E562" r:id="rId285"/>
    <hyperlink ref="E566" r:id="rId286"/>
    <hyperlink ref="E565" r:id="rId287"/>
    <hyperlink ref="E563" r:id="rId288"/>
    <hyperlink ref="E564" r:id="rId289"/>
    <hyperlink ref="E567" r:id="rId290"/>
    <hyperlink ref="E552" r:id="rId291"/>
    <hyperlink ref="E568" r:id="rId292"/>
    <hyperlink ref="E569" r:id="rId293"/>
    <hyperlink ref="E570" r:id="rId294"/>
    <hyperlink ref="E571" r:id="rId295"/>
    <hyperlink ref="E572" r:id="rId296"/>
    <hyperlink ref="E573" r:id="rId297"/>
    <hyperlink ref="E574" r:id="rId298"/>
    <hyperlink ref="E575" r:id="rId299"/>
    <hyperlink ref="E576" r:id="rId300"/>
    <hyperlink ref="E577" r:id="rId301"/>
    <hyperlink ref="E578" r:id="rId302"/>
    <hyperlink ref="E580" r:id="rId303"/>
    <hyperlink ref="E581" r:id="rId304"/>
    <hyperlink ref="E579" r:id="rId305"/>
    <hyperlink ref="E582" r:id="rId306"/>
    <hyperlink ref="E586" r:id="rId307"/>
    <hyperlink ref="E589" r:id="rId308"/>
    <hyperlink ref="E588" r:id="rId309"/>
    <hyperlink ref="E587" r:id="rId310"/>
    <hyperlink ref="E585" r:id="rId311"/>
    <hyperlink ref="E584" r:id="rId312"/>
    <hyperlink ref="E583" r:id="rId313"/>
    <hyperlink ref="E590" r:id="rId314"/>
    <hyperlink ref="E591" r:id="rId315"/>
    <hyperlink ref="E592" r:id="rId316"/>
    <hyperlink ref="E593" r:id="rId317"/>
    <hyperlink ref="E594" r:id="rId318"/>
    <hyperlink ref="E595" r:id="rId319"/>
    <hyperlink ref="E596" r:id="rId320"/>
    <hyperlink ref="E597" r:id="rId321"/>
    <hyperlink ref="E598" r:id="rId322"/>
    <hyperlink ref="E602" r:id="rId323"/>
    <hyperlink ref="E600" r:id="rId324"/>
    <hyperlink ref="E603" r:id="rId325"/>
    <hyperlink ref="E604" r:id="rId326"/>
    <hyperlink ref="E605" r:id="rId327"/>
    <hyperlink ref="E601" r:id="rId328"/>
    <hyperlink ref="E606" r:id="rId329"/>
    <hyperlink ref="E607" r:id="rId330"/>
    <hyperlink ref="E608" r:id="rId331"/>
    <hyperlink ref="E610" r:id="rId332"/>
    <hyperlink ref="E609" r:id="rId333"/>
    <hyperlink ref="E611" r:id="rId334"/>
    <hyperlink ref="E615" r:id="rId335"/>
    <hyperlink ref="E616" r:id="rId336"/>
    <hyperlink ref="E599" r:id="rId337"/>
    <hyperlink ref="E612" r:id="rId338"/>
    <hyperlink ref="E613" r:id="rId339"/>
    <hyperlink ref="E614" r:id="rId340"/>
    <hyperlink ref="E617" r:id="rId34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目录</vt:lpstr>
      <vt:lpstr>1-1</vt:lpstr>
      <vt:lpstr>1-2</vt:lpstr>
      <vt:lpstr>1-3</vt:lpstr>
      <vt:lpstr>1-4</vt:lpstr>
      <vt:lpstr>1-5</vt:lpstr>
      <vt:lpstr>1-6</vt:lpstr>
      <vt:lpstr>1-7</vt:lpstr>
      <vt:lpstr>1-9</vt:lpstr>
      <vt:lpstr>1-10</vt:lpstr>
      <vt:lpstr>1-12</vt:lpstr>
      <vt:lpstr>1-11</vt:lpstr>
      <vt:lpstr>1-13</vt:lpstr>
      <vt:lpstr>1-14</vt:lpstr>
      <vt:lpstr>1-15</vt:lpstr>
      <vt:lpstr>运费基础数据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2019-05-23T07:48:37Z</dcterms:modified>
</cp:coreProperties>
</file>